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cinterno\OneDrive - Escuela Tecnologica Instituto Tecnico Central\CI DIANA\2022\Riesgos\"/>
    </mc:Choice>
  </mc:AlternateContent>
  <bookViews>
    <workbookView xWindow="-120" yWindow="-120" windowWidth="20730" windowHeight="11160" tabRatio="882" activeTab="1"/>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62913"/>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3" i="1" l="1"/>
  <c r="V13" i="1"/>
  <c r="O13" i="1"/>
  <c r="P13" i="1" s="1"/>
  <c r="L13" i="1"/>
  <c r="M13" i="1" s="1"/>
  <c r="Y12" i="1"/>
  <c r="V12" i="1"/>
  <c r="O12" i="1"/>
  <c r="P12" i="1" s="1"/>
  <c r="Q12" i="1" s="1"/>
  <c r="L12" i="1"/>
  <c r="Y11" i="1"/>
  <c r="V11" i="1"/>
  <c r="O11" i="1"/>
  <c r="P11" i="1" s="1"/>
  <c r="L11" i="1"/>
  <c r="M11" i="1" s="1"/>
  <c r="L18" i="1"/>
  <c r="AC13" i="1" l="1"/>
  <c r="AE13" i="1" s="1"/>
  <c r="R12" i="1"/>
  <c r="Q11" i="1"/>
  <c r="AG11" i="1" s="1"/>
  <c r="AF11" i="1" s="1"/>
  <c r="R11" i="1"/>
  <c r="R13" i="1"/>
  <c r="Q13" i="1"/>
  <c r="AG13" i="1" s="1"/>
  <c r="AF13" i="1" s="1"/>
  <c r="AG12" i="1"/>
  <c r="AF12" i="1" s="1"/>
  <c r="M12" i="1"/>
  <c r="AC12" i="1" s="1"/>
  <c r="AC11" i="1"/>
  <c r="F221" i="13"/>
  <c r="F211" i="13"/>
  <c r="F212" i="13"/>
  <c r="F213" i="13"/>
  <c r="F214" i="13"/>
  <c r="F215" i="13"/>
  <c r="F216" i="13"/>
  <c r="F217" i="13"/>
  <c r="F218" i="13"/>
  <c r="F219" i="13"/>
  <c r="F220" i="13"/>
  <c r="F210" i="13"/>
  <c r="B221" i="13" a="1"/>
  <c r="AD13" i="1" l="1"/>
  <c r="AH13" i="1" s="1"/>
  <c r="AE11" i="1"/>
  <c r="AD11" i="1"/>
  <c r="AH11" i="1" s="1"/>
  <c r="AE12" i="1"/>
  <c r="AD12" i="1"/>
  <c r="AH12" i="1" s="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<sst xmlns="http://schemas.openxmlformats.org/spreadsheetml/2006/main" count="435" uniqueCount="287">
  <si>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</si>
  <si>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</si>
  <si>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</si>
  <si>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</si>
  <si>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</si>
  <si>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</si>
  <si>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</si>
  <si>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</si>
  <si>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</si>
  <si>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</si>
  <si>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</si>
  <si>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</si>
  <si>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</si>
  <si>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</si>
  <si>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</si>
  <si>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</si>
  <si>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</si>
  <si>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</si>
  <si>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</si>
  <si>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</si>
  <si>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</si>
  <si>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</si>
  <si>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</si>
  <si>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</si>
  <si>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</si>
  <si>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</si>
  <si>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</si>
  <si>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</si>
  <si>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</si>
  <si>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</si>
  <si>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</si>
  <si>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</si>
  <si>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</si>
  <si>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</si>
  <si>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</si>
  <si>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</si>
  <si>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</si>
  <si>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</si>
  <si>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</si>
  <si>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</si>
  <si>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</si>
  <si>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</si>
  <si>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</si>
  <si>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</si>
  <si>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</si>
  <si>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</si>
  <si>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</si>
  <si>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</si>
  <si>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</si>
  <si>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</si>
  <si>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</si>
  <si>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</si>
  <si>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</si>
  <si>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</si>
  <si>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</si>
  <si>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</si>
  <si>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</si>
  <si>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</si>
  <si>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</si>
  <si>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</si>
  <si>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</si>
  <si>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</si>
  <si>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</si>
  <si>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</si>
  <si>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</si>
  <si>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</si>
  <si>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</si>
  <si>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</si>
  <si>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</si>
  <si>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</si>
  <si>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</si>
  <si>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</si>
  <si>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</si>
  <si>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</si>
  <si>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</si>
  <si>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</si>
  <si>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</si>
  <si>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</si>
  <si>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</si>
  <si>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</si>
  <si>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</si>
  <si>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</si>
  <si>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</si>
  <si>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</si>
  <si>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</si>
  <si>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</si>
  <si>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</si>
  <si>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</si>
  <si>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</si>
  <si>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</si>
  <si>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</si>
  <si>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</si>
  <si>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</si>
  <si>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</si>
  <si>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</si>
  <si>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</si>
  <si>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</si>
  <si>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</si>
  <si>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</si>
  <si>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</si>
  <si>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</si>
  <si>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</si>
  <si>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</si>
  <si>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</si>
  <si>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</si>
  <si>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</si>
  <si>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</si>
  <si>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</si>
  <si>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</si>
  <si>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</si>
  <si>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</si>
  <si>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</si>
  <si>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</si>
  <si>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</si>
  <si>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</si>
  <si>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</si>
  <si>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</si>
  <si>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</si>
  <si>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</si>
  <si>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</si>
  <si>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</si>
  <si>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</si>
  <si>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</si>
  <si>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</si>
  <si>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</si>
  <si>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</si>
  <si>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</si>
  <si>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</si>
  <si>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</si>
  <si>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</si>
  <si>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</si>
  <si>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</si>
  <si>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</si>
  <si>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</si>
  <si>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</si>
  <si>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</si>
  <si>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</si>
  <si>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</si>
  <si>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</si>
  <si>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</si>
  <si>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</si>
  <si>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</si>
  <si>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</si>
  <si>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</si>
  <si>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</si>
  <si>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</si>
  <si>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</si>
  <si>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</si>
  <si>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</si>
  <si>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</si>
  <si>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</si>
  <si>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</si>
  <si>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</si>
  <si>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</si>
  <si>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</si>
  <si>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</si>
  <si>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</si>
  <si>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</si>
  <si>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</si>
  <si>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</si>
  <si>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</si>
  <si>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</si>
  <si>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</si>
  <si>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</si>
  <si>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</si>
  <si>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</si>
  <si>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</si>
  <si>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</si>
  <si>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</si>
  <si>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</si>
  <si>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</si>
  <si>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</si>
  <si>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</si>
  <si>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</si>
  <si>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</si>
  <si>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</si>
  <si>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</si>
  <si>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</si>
  <si>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</si>
  <si>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</si>
  <si>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</si>
  <si>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</si>
  <si>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</si>
  <si>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</si>
  <si>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</si>
  <si>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</si>
  <si>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</si>
  <si>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</si>
  <si>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</si>
  <si>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</si>
  <si>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</si>
  <si>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</si>
  <si>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</si>
  <si>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</si>
  <si>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</si>
  <si>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</si>
  <si>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</si>
  <si>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</si>
  <si>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</si>
  <si>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</si>
  <si>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</si>
  <si>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</si>
  <si>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</si>
  <si>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</si>
  <si>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</si>
  <si>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</si>
  <si>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</si>
  <si>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</si>
  <si>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</si>
  <si>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</si>
  <si>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</si>
  <si>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</si>
  <si>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</si>
  <si>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</si>
  <si>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</si>
  <si>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</si>
  <si>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</si>
  <si>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</si>
  <si>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</si>
  <si>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</si>
  <si>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</si>
  <si>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</si>
  <si>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</si>
  <si>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</si>
  <si>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</si>
  <si>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</si>
  <si>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</si>
  <si>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</si>
  <si>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</si>
  <si>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</si>
  <si>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</si>
  <si>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</si>
  <si>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</si>
  <si>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</si>
  <si>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</si>
  <si>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</si>
  <si>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</si>
  <si>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</si>
  <si>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</si>
  <si>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</si>
  <si>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</si>
  <si>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</si>
  <si>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</si>
  <si>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</si>
  <si>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</si>
  <si>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</si>
  <si>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</si>
  <si>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</si>
  <si>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</si>
  <si>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</si>
  <si>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</si>
  <si>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</si>
  <si>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</si>
  <si>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</si>
  <si>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FINANCIERA</t>
  </si>
  <si>
    <t>Gestionar, registrar, ejecutar, controlar y soportar el manejo de los recursos financieros de la ETITC mediante el uso de herramientas e instrumentos</t>
  </si>
  <si>
    <t>Inicia con la ejeución de los planes de necesidades y adqisiciones articulado con el plan de acción y finaliza con el con el cierre de la ejecución contable, presupuestal y de tesoreria, contratidas durante la vigencia</t>
  </si>
  <si>
    <t>Participar constantemente en las capacitaciones SIIF</t>
  </si>
  <si>
    <t>Cada uno de los profesionales responsables de las areas de presupuesto, contabilidad y tesoreria.</t>
  </si>
  <si>
    <t>Información en el onedrive de cada uno de los integrantes del área financiera</t>
  </si>
  <si>
    <r>
      <rPr>
        <b/>
        <sz val="14"/>
        <rFont val="Arial Narrow"/>
        <family val="2"/>
      </rPr>
      <t>LIDER DEL PROCESO:</t>
    </r>
    <r>
      <rPr>
        <sz val="14"/>
        <rFont val="Arial Narrow"/>
        <family val="2"/>
      </rPr>
      <t xml:space="preserve"> Ariel Tovar Gómez</t>
    </r>
  </si>
  <si>
    <t>Matriz de control en una unidad compartida.</t>
  </si>
  <si>
    <t>Mantener actualizada la matriz de control</t>
  </si>
  <si>
    <t>*Durante el primer seguimiento el riesgo no se materializó.
*Se evidencia reporte de asistencia a las siguientes capacitaciones: 
*Nuevo proceso pago de nómina a beneficiario final
*Modelo de emisión de facturas electrónicas de venta
*Pago por compensación de retenciones en la fuente
*Reportes consultas y procesos del macroproceso contable
*Gestión de Viáticos</t>
  </si>
  <si>
    <t>Cada miembro del equipo del área financiera cuenta con la información en One Drive</t>
  </si>
  <si>
    <t>Inoportunidad y/o duplicidad en el suministro de Información de las áreas a que remiten los soportes de los pagos.</t>
  </si>
  <si>
    <t>Registro de un mayor o menor valor en el hecho economico de servicios públicos</t>
  </si>
  <si>
    <t>Posibilidad de afectación económica debido al registro de un mayor o menor valor en el hecho economico de servicios públicos por inoportunidad y/o duplicidad en el suministro de Información de las áreas a que remiten los soportes de los pagos.</t>
  </si>
  <si>
    <t>Cada uno de los profesionales responsables de las areas de presupuesto, contabilidad y tesoreria verifica y registra cada vez que llega un recibo en la matriz de control los servicios públicos en la unidad compartida.</t>
  </si>
  <si>
    <t>Desconocimiento de las herramientas y/o actualizaciones presentadas en la plataforma de SIIF Nación, por parte de los funcionarios y/o contratistas acorde a los perfiles requeridos en las transacciones para la ejecución de la cadena financiera</t>
  </si>
  <si>
    <t>Inadecuado proceso de gestión y transmisión de del conocimiento por parte de los responsables de uso de la plataforma SIIF Nación.</t>
  </si>
  <si>
    <t>Listado de asistencia de capacitaciones SIIF.</t>
  </si>
  <si>
    <t>Asistir a capacitaciones sobre el manejo de la plataforma SIIF Nación, por parte de cada uno de los profesionales responsables de las areas de presupuesto, contabilidad y tesoreria.</t>
  </si>
  <si>
    <t>Para el periodo de reporte el riesgo no se materializó.
Las responsables asistieron a las siguientes capacitaciones:
- Capacitación reportes consultas y procesos del macroproceso contable, llevada a cabo el 24 de mayo.
- Gestión viáticos, llevada a cabo el 25 de mayo.</t>
  </si>
  <si>
    <t>Afectar la confidencialidad, integridad y disponibilidad de la información.</t>
  </si>
  <si>
    <t>Ausencia de sincronización de la información en el OneDrive Institucional con ocasión de dificultades de acceso a internet.</t>
  </si>
  <si>
    <t>Posibilidad de pérdida reputacional por afectar la confidencialidad, integridad y disponibilidad de la información, debido a ausencia de sincronización de la información en el OneDrive Institucional con ocasión de dificultades de acceso a internet.</t>
  </si>
  <si>
    <t>Información institucional dispuesta en One Drive.</t>
  </si>
  <si>
    <t>Cada uno de los profesionales responsables de las areas de presupuesto, contabilidad y tesoreria deberan mantener y verificar que la información institucional se encuentre en el onedrive de acuerdo a los lineamientos definidos por el área de seguridad de la información.</t>
  </si>
  <si>
    <t>Para el periodo de reporte, la 2º linea de defensa verifica que cada miembro del equipo del área financiera cuenta con la información en One Drive.</t>
  </si>
  <si>
    <t>*Durante el primer seguimiento el riesgo no se materializó.
*Se evidencia la matríz con 99 registros con fecha de corte al 21 de junio de 2022
*Se realiza la actualización una vez la factura sea radicada, obligada y pagada</t>
  </si>
  <si>
    <t>* Para el periodo de seguimiento el riesgo no se materializó, y se recibieron 19 recibos.
*Se evidencia la matríz con 125 registros con fecha de corte al 12 de agosto de 2022
*Se realiza la actualización una vez la factura sea radicada, obligada y pagada.
Como soporte de lo anterior, se evidencia la matriz de servicios públicos, diligenciada por las áreas de Presupuesto, Contabilidad y Tesorería.</t>
  </si>
  <si>
    <t>Posibilidad de afectación reputacional por desconocimiento de las herramientas y/o actualizaciones presentadas en la plataforma de SIIF Nación, por parte de los funcionarios y/o contratistas acorde a los perfiles requeridos en las transacciones para la ejecución de la cadena financiera por un inadecuado proceso de gestión y transmisión del conocimiento por parte de los responsables de uso de la plataforma SIIF Nación.</t>
  </si>
  <si>
    <t>Fecha de actualización 10/11/2022</t>
  </si>
  <si>
    <t>Se cuenta con la matriz de seguimientos a las facturas de servicios públicos, instrumento que contiene; el número del registro, valor, numero de cuenta y dirección a la que corresponde, la cual se encuentra compartida por el One Drive, con los integrantes del equipo de trabajo,  el cual desde la fecha de seguimiento efectuado por la segunda línea de defensa cuenta con 42 registros, observando que, una vez se recibe el soporte de factura, Contabilidad realiza la obligación, seguidamente en tesorería se realiza la orden de pago y realiza la operación de la cual queda el soporte de la transacción realizada, en archivo físico, actividades que contribuyen con el control del riesgo y previenen su materialización.</t>
  </si>
  <si>
    <t>A partir del seguimiento efectuado por la segunda línea de defensa y a la fecha de este seguimiento, no se recibieron convocatorias a capacitación por parte del Ministerio de Hacienda en el aplicativo SIIF Nación, por lo que no fue posible evidenciar capacitaciones realizadas en el periodo comprendido del 13 de agosto al 10 de noviembre de 2022. sin embargo, se observa que el riesgo se encuentra controlado.</t>
  </si>
  <si>
    <t>Mediante este seguimiento, se evidencio que las profesionales de Presupuesto, Contabilidad y Tesorería, cuentan con los documentos generados y manejados por el área, se encuentran debidamente guardados en el one drive, acción que contribuye  con el control del riesgo identificado y previene su materialización.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</si>
</sst>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383">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applyProtection="1"/>
    <xf numFmtId="0" fontId="48" fillId="3" borderId="40" xfId="2" applyFont="1" applyFill="1" applyBorder="1" applyProtection="1"/>
    <xf numFmtId="0" fontId="48" fillId="3" borderId="41"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8" xfId="2" applyFont="1" applyFill="1" applyBorder="1" applyProtection="1"/>
    <xf numFmtId="0" fontId="48" fillId="3" borderId="9" xfId="2" applyFont="1" applyFill="1" applyBorder="1" applyProtection="1"/>
    <xf numFmtId="0" fontId="48" fillId="3" borderId="11" xfId="2" applyFont="1" applyFill="1" applyBorder="1" applyProtection="1"/>
    <xf numFmtId="0" fontId="48" fillId="3" borderId="10"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8" xfId="2" applyFont="1" applyFill="1" applyBorder="1" applyAlignment="1" applyProtection="1"/>
    <xf numFmtId="0" fontId="50" fillId="3" borderId="7"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8" xfId="2" quotePrefix="1" applyFont="1" applyFill="1" applyBorder="1" applyAlignment="1" applyProtection="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6" fillId="0" borderId="21" xfId="0" applyFont="1" applyBorder="1" applyAlignment="1" applyProtection="1">
      <alignment horizontal="justify" vertical="top" wrapText="1"/>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61" fillId="7" borderId="21" xfId="0" applyFont="1" applyFill="1" applyBorder="1" applyAlignment="1">
      <alignment horizontal="center" vertical="center" textRotation="9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Border="1" applyAlignment="1">
      <alignment horizontal="center" vertical="center" wrapText="1"/>
    </xf>
    <xf numFmtId="0" fontId="46" fillId="0" borderId="0" xfId="0" applyFont="1" applyBorder="1" applyAlignment="1">
      <alignment vertical="center" wrapText="1"/>
    </xf>
    <xf numFmtId="0" fontId="46" fillId="0" borderId="0" xfId="0" applyFont="1" applyBorder="1" applyAlignment="1">
      <alignment horizontal="center" vertical="center" wrapText="1"/>
    </xf>
    <xf numFmtId="0" fontId="46" fillId="0" borderId="0" xfId="0" applyFont="1" applyBorder="1" applyAlignment="1">
      <alignment horizontal="left" vertical="center" wrapText="1"/>
    </xf>
    <xf numFmtId="0" fontId="1" fillId="0" borderId="0" xfId="0" applyFont="1" applyBorder="1"/>
    <xf numFmtId="0" fontId="63" fillId="0" borderId="0" xfId="0" applyFont="1" applyBorder="1" applyAlignment="1">
      <alignment horizontal="center"/>
    </xf>
    <xf numFmtId="0" fontId="66" fillId="0" borderId="0" xfId="0" applyFont="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vertical="center"/>
    </xf>
    <xf numFmtId="0" fontId="0" fillId="0" borderId="0" xfId="0" applyFont="1" applyBorder="1"/>
    <xf numFmtId="0" fontId="66" fillId="0" borderId="0" xfId="0" applyFont="1" applyBorder="1" applyAlignment="1">
      <alignment vertical="center" wrapText="1"/>
    </xf>
    <xf numFmtId="0" fontId="66" fillId="0" borderId="69" xfId="0" applyFont="1" applyBorder="1" applyAlignment="1">
      <alignment horizontal="center" vertical="center" wrapText="1"/>
    </xf>
    <xf numFmtId="0" fontId="65" fillId="0" borderId="69" xfId="0" applyFont="1" applyBorder="1" applyAlignment="1">
      <alignment vertical="center" wrapText="1"/>
    </xf>
    <xf numFmtId="9" fontId="1" fillId="0" borderId="21" xfId="0" applyNumberFormat="1" applyFont="1" applyBorder="1" applyAlignment="1" applyProtection="1">
      <alignment horizontal="center" vertical="top" wrapText="1"/>
      <protection hidden="1"/>
    </xf>
    <xf numFmtId="0" fontId="1" fillId="0" borderId="21" xfId="0" applyFont="1" applyBorder="1" applyAlignment="1" applyProtection="1">
      <alignment horizontal="center" vertical="top" wrapText="1"/>
      <protection locked="0"/>
    </xf>
    <xf numFmtId="0" fontId="4" fillId="0" borderId="21" xfId="0" applyFont="1" applyBorder="1" applyAlignment="1" applyProtection="1">
      <alignment horizontal="center" vertical="top" textRotation="90" wrapText="1"/>
      <protection hidden="1"/>
    </xf>
    <xf numFmtId="0" fontId="1" fillId="0" borderId="21" xfId="0" applyFont="1" applyBorder="1" applyAlignment="1" applyProtection="1">
      <alignment horizontal="center" vertical="center" wrapText="1"/>
    </xf>
    <xf numFmtId="0" fontId="1" fillId="0" borderId="2" xfId="0" applyFont="1" applyBorder="1" applyAlignment="1">
      <alignment horizontal="center" vertical="center" wrapText="1"/>
    </xf>
    <xf numFmtId="0" fontId="0" fillId="0" borderId="0" xfId="0" applyAlignment="1">
      <alignment wrapText="1"/>
    </xf>
    <xf numFmtId="0" fontId="1" fillId="0" borderId="0" xfId="0" applyFont="1" applyAlignment="1">
      <alignment horizontal="center" vertical="center" wrapText="1"/>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1" fillId="0" borderId="21" xfId="0" applyFont="1" applyBorder="1" applyAlignment="1">
      <alignment horizontal="center" vertical="center"/>
    </xf>
    <xf numFmtId="0" fontId="6" fillId="0" borderId="21" xfId="0" applyFont="1" applyBorder="1" applyAlignment="1" applyProtection="1">
      <alignment horizontal="justify" vertical="center" wrapText="1"/>
      <protection locked="0"/>
    </xf>
    <xf numFmtId="0" fontId="6" fillId="0" borderId="21" xfId="0" applyFont="1" applyFill="1" applyBorder="1" applyAlignment="1" applyProtection="1">
      <alignment horizontal="justify" vertical="center" wrapText="1"/>
      <protection locked="0"/>
    </xf>
    <xf numFmtId="0" fontId="1" fillId="0" borderId="21" xfId="0" applyFont="1" applyBorder="1" applyAlignment="1" applyProtection="1">
      <alignment horizontal="center" vertical="center"/>
      <protection hidden="1"/>
    </xf>
    <xf numFmtId="0" fontId="1" fillId="0" borderId="21" xfId="0" applyFont="1" applyFill="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left" vertical="center" wrapText="1"/>
      <protection locked="0"/>
    </xf>
    <xf numFmtId="0" fontId="1" fillId="0" borderId="21" xfId="0" quotePrefix="1" applyFont="1" applyBorder="1" applyAlignment="1" applyProtection="1">
      <alignment horizontal="center" vertical="center" wrapText="1"/>
      <protection locked="0"/>
    </xf>
    <xf numFmtId="0" fontId="0" fillId="0" borderId="0" xfId="0" applyAlignment="1">
      <alignment vertical="center"/>
    </xf>
    <xf numFmtId="0" fontId="2" fillId="0" borderId="21" xfId="0" applyFont="1" applyBorder="1" applyAlignment="1" applyProtection="1">
      <alignment horizontal="left" vertical="center" wrapText="1"/>
      <protection locked="0"/>
    </xf>
    <xf numFmtId="0" fontId="2" fillId="0" borderId="21" xfId="0" applyFont="1" applyBorder="1" applyAlignment="1" applyProtection="1">
      <alignment horizontal="left" vertical="top" wrapText="1"/>
      <protection locked="0"/>
    </xf>
    <xf numFmtId="0" fontId="49" fillId="14" borderId="36" xfId="2" applyFont="1" applyFill="1" applyBorder="1" applyAlignment="1" applyProtection="1">
      <alignment horizontal="center" vertical="center" wrapText="1"/>
    </xf>
    <xf numFmtId="0" fontId="49" fillId="14" borderId="37" xfId="2" applyFont="1" applyFill="1" applyBorder="1" applyAlignment="1" applyProtection="1">
      <alignment horizontal="center" vertical="center" wrapText="1"/>
    </xf>
    <xf numFmtId="0" fontId="49" fillId="14" borderId="38" xfId="2" applyFont="1" applyFill="1" applyBorder="1" applyAlignment="1" applyProtection="1">
      <alignment horizontal="center" vertical="center" wrapText="1"/>
    </xf>
    <xf numFmtId="0" fontId="48" fillId="0" borderId="7"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8"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48" fillId="0" borderId="57" xfId="2" quotePrefix="1" applyFont="1" applyBorder="1" applyAlignment="1" applyProtection="1">
      <alignment horizontal="left" vertical="center" wrapText="1"/>
    </xf>
    <xf numFmtId="0" fontId="48" fillId="0" borderId="58" xfId="2" quotePrefix="1" applyFont="1" applyBorder="1" applyAlignment="1" applyProtection="1">
      <alignment horizontal="left" vertical="center" wrapText="1"/>
    </xf>
    <xf numFmtId="0" fontId="50" fillId="3" borderId="39" xfId="2" quotePrefix="1" applyFont="1" applyFill="1" applyBorder="1" applyAlignment="1" applyProtection="1">
      <alignment horizontal="left" vertical="top" wrapText="1"/>
    </xf>
    <xf numFmtId="0" fontId="51" fillId="3" borderId="40" xfId="2" quotePrefix="1" applyFont="1" applyFill="1" applyBorder="1" applyAlignment="1" applyProtection="1">
      <alignment horizontal="left" vertical="top" wrapText="1"/>
    </xf>
    <xf numFmtId="0" fontId="51" fillId="3" borderId="41" xfId="2" quotePrefix="1" applyFont="1" applyFill="1" applyBorder="1" applyAlignment="1" applyProtection="1">
      <alignment horizontal="left" vertical="top" wrapText="1"/>
    </xf>
    <xf numFmtId="0" fontId="48" fillId="0" borderId="7"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8" xfId="2" quotePrefix="1" applyFont="1" applyBorder="1" applyAlignment="1" applyProtection="1">
      <alignment horizontal="left" vertical="top" wrapText="1"/>
    </xf>
    <xf numFmtId="0" fontId="53" fillId="14" borderId="42" xfId="3" applyFont="1" applyFill="1" applyBorder="1" applyAlignment="1" applyProtection="1">
      <alignment horizontal="center" vertical="center" wrapText="1"/>
    </xf>
    <xf numFmtId="0" fontId="53" fillId="14" borderId="43" xfId="3" applyFont="1" applyFill="1" applyBorder="1" applyAlignment="1" applyProtection="1">
      <alignment horizontal="center" vertical="center" wrapText="1"/>
    </xf>
    <xf numFmtId="0" fontId="53" fillId="14" borderId="44" xfId="2" applyFont="1" applyFill="1" applyBorder="1" applyAlignment="1" applyProtection="1">
      <alignment horizontal="center" vertical="center"/>
    </xf>
    <xf numFmtId="0" fontId="53" fillId="14" borderId="45" xfId="2" applyFont="1" applyFill="1" applyBorder="1" applyAlignment="1" applyProtection="1">
      <alignment horizontal="center" vertical="center"/>
    </xf>
    <xf numFmtId="0" fontId="2" fillId="3" borderId="56" xfId="2" quotePrefix="1" applyFont="1" applyFill="1" applyBorder="1" applyAlignment="1" applyProtection="1">
      <alignment horizontal="justify" vertical="center" wrapText="1"/>
    </xf>
    <xf numFmtId="0" fontId="2" fillId="3" borderId="57" xfId="2" quotePrefix="1" applyFont="1" applyFill="1" applyBorder="1" applyAlignment="1" applyProtection="1">
      <alignment horizontal="justify" vertical="center" wrapText="1"/>
    </xf>
    <xf numFmtId="0" fontId="2" fillId="3" borderId="58" xfId="2" quotePrefix="1" applyFont="1" applyFill="1" applyBorder="1" applyAlignment="1" applyProtection="1">
      <alignment horizontal="justify" vertical="center" wrapText="1"/>
    </xf>
    <xf numFmtId="0" fontId="53" fillId="3" borderId="46" xfId="3" applyFont="1" applyFill="1" applyBorder="1" applyAlignment="1" applyProtection="1">
      <alignment horizontal="left" vertical="top" wrapText="1" readingOrder="1"/>
    </xf>
    <xf numFmtId="0" fontId="53" fillId="3" borderId="47" xfId="3" applyFont="1" applyFill="1" applyBorder="1" applyAlignment="1" applyProtection="1">
      <alignment horizontal="left" vertical="top" wrapText="1" readingOrder="1"/>
    </xf>
    <xf numFmtId="0" fontId="54" fillId="3" borderId="48" xfId="2" applyFont="1" applyFill="1" applyBorder="1" applyAlignment="1" applyProtection="1">
      <alignment horizontal="justify" vertical="center" wrapText="1"/>
    </xf>
    <xf numFmtId="0" fontId="54" fillId="3" borderId="49" xfId="2" applyFont="1" applyFill="1" applyBorder="1" applyAlignment="1" applyProtection="1">
      <alignment horizontal="justify" vertical="center" wrapText="1"/>
    </xf>
    <xf numFmtId="0" fontId="53" fillId="3" borderId="50" xfId="0" applyFont="1" applyFill="1" applyBorder="1" applyAlignment="1" applyProtection="1">
      <alignment horizontal="left" vertical="center" wrapText="1"/>
    </xf>
    <xf numFmtId="0" fontId="53" fillId="3" borderId="51" xfId="0" applyFont="1" applyFill="1" applyBorder="1" applyAlignment="1" applyProtection="1">
      <alignment horizontal="left" vertical="center" wrapText="1"/>
    </xf>
    <xf numFmtId="0" fontId="54" fillId="3" borderId="52" xfId="2" applyFont="1" applyFill="1" applyBorder="1" applyAlignment="1" applyProtection="1">
      <alignment horizontal="justify" vertical="center" wrapText="1"/>
    </xf>
    <xf numFmtId="0" fontId="54" fillId="3" borderId="53" xfId="2" applyFont="1" applyFill="1" applyBorder="1" applyAlignment="1" applyProtection="1">
      <alignment horizontal="justify" vertical="center" wrapText="1"/>
    </xf>
    <xf numFmtId="0" fontId="48" fillId="3" borderId="7"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8" xfId="2" applyFont="1" applyFill="1" applyBorder="1" applyAlignment="1" applyProtection="1">
      <alignment horizontal="left" vertical="top"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3" fillId="3" borderId="61" xfId="0" applyFont="1" applyFill="1" applyBorder="1" applyAlignment="1" applyProtection="1">
      <alignment horizontal="left" vertical="center" wrapText="1"/>
    </xf>
    <xf numFmtId="0" fontId="53" fillId="3" borderId="62" xfId="0" applyFont="1" applyFill="1" applyBorder="1" applyAlignment="1" applyProtection="1">
      <alignment horizontal="left" vertical="center" wrapText="1"/>
    </xf>
    <xf numFmtId="0" fontId="54" fillId="3" borderId="54" xfId="0" applyFont="1" applyFill="1" applyBorder="1" applyAlignment="1" applyProtection="1">
      <alignment horizontal="justify" vertical="center" wrapText="1"/>
    </xf>
    <xf numFmtId="0" fontId="54" fillId="3" borderId="55" xfId="0" applyFont="1" applyFill="1" applyBorder="1" applyAlignment="1" applyProtection="1">
      <alignment horizontal="justify" vertical="center" wrapText="1"/>
    </xf>
    <xf numFmtId="0" fontId="57" fillId="0" borderId="21" xfId="0" applyFont="1" applyBorder="1" applyAlignment="1">
      <alignment horizontal="left" vertical="center"/>
    </xf>
    <xf numFmtId="0" fontId="61" fillId="7" borderId="21" xfId="0" applyFont="1" applyFill="1" applyBorder="1" applyAlignment="1">
      <alignment horizontal="center" vertical="center" wrapText="1"/>
    </xf>
    <xf numFmtId="0" fontId="62" fillId="0" borderId="67" xfId="0" applyFont="1" applyFill="1" applyBorder="1" applyAlignment="1">
      <alignment horizontal="left" vertical="center" wrapText="1"/>
    </xf>
    <xf numFmtId="0" fontId="62" fillId="0" borderId="66" xfId="0" applyFont="1" applyFill="1" applyBorder="1" applyAlignment="1">
      <alignment horizontal="left" vertical="center"/>
    </xf>
    <xf numFmtId="0" fontId="62" fillId="0" borderId="68" xfId="0" applyFont="1" applyFill="1" applyBorder="1" applyAlignment="1">
      <alignment horizontal="left" vertical="center"/>
    </xf>
    <xf numFmtId="0" fontId="62" fillId="0" borderId="67" xfId="0" applyFont="1" applyFill="1" applyBorder="1" applyAlignment="1">
      <alignment horizontal="left" vertical="center"/>
    </xf>
    <xf numFmtId="0" fontId="61" fillId="7" borderId="21" xfId="0" applyFont="1" applyFill="1" applyBorder="1" applyAlignment="1">
      <alignment horizontal="center" vertical="center" textRotation="90" wrapText="1"/>
    </xf>
    <xf numFmtId="0" fontId="59" fillId="0" borderId="21" xfId="0" applyFont="1" applyBorder="1" applyAlignment="1" applyProtection="1">
      <alignment horizontal="center" wrapText="1"/>
      <protection locked="0"/>
    </xf>
    <xf numFmtId="0" fontId="61" fillId="7" borderId="21" xfId="0" applyFont="1" applyFill="1" applyBorder="1" applyAlignment="1">
      <alignment horizontal="center" vertical="center"/>
    </xf>
    <xf numFmtId="0" fontId="61" fillId="7" borderId="22" xfId="0" applyFont="1" applyFill="1" applyBorder="1" applyAlignment="1">
      <alignment horizontal="center" vertical="center"/>
    </xf>
    <xf numFmtId="0" fontId="61" fillId="7" borderId="21" xfId="0" applyFont="1" applyFill="1" applyBorder="1" applyAlignment="1">
      <alignment horizontal="center" vertical="center" textRotation="90"/>
    </xf>
    <xf numFmtId="0" fontId="58" fillId="0" borderId="21" xfId="0"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64" fillId="0" borderId="21" xfId="0" applyFont="1" applyBorder="1" applyAlignment="1">
      <alignment horizontal="left" vertical="center" wrapText="1"/>
    </xf>
    <xf numFmtId="0" fontId="65" fillId="0" borderId="69" xfId="0" applyFont="1" applyBorder="1" applyAlignment="1">
      <alignment horizontal="center" vertical="center" wrapText="1"/>
    </xf>
    <xf numFmtId="0" fontId="66" fillId="0" borderId="69" xfId="0" applyFont="1" applyBorder="1" applyAlignment="1">
      <alignment horizontal="center" vertical="center" wrapText="1"/>
    </xf>
    <xf numFmtId="0" fontId="49" fillId="0" borderId="67" xfId="0" applyFont="1" applyBorder="1" applyAlignment="1">
      <alignment horizontal="left" vertical="center" wrapText="1"/>
    </xf>
    <xf numFmtId="0" fontId="49" fillId="0" borderId="66" xfId="0" applyFont="1" applyBorder="1" applyAlignment="1">
      <alignment horizontal="left" vertical="center" wrapText="1"/>
    </xf>
    <xf numFmtId="0" fontId="49" fillId="0" borderId="68" xfId="0" applyFont="1" applyBorder="1" applyAlignment="1">
      <alignment horizontal="left" vertical="center" wrapText="1"/>
    </xf>
    <xf numFmtId="0" fontId="61" fillId="7" borderId="63" xfId="0" applyFont="1" applyFill="1" applyBorder="1" applyAlignment="1">
      <alignment horizontal="center" vertical="center"/>
    </xf>
    <xf numFmtId="0" fontId="61" fillId="7" borderId="57" xfId="0" applyFont="1" applyFill="1" applyBorder="1" applyAlignment="1">
      <alignment horizontal="center" vertical="center"/>
    </xf>
    <xf numFmtId="0" fontId="60" fillId="7" borderId="67" xfId="0" applyFont="1" applyFill="1" applyBorder="1" applyAlignment="1">
      <alignment horizontal="center" vertical="center"/>
    </xf>
    <xf numFmtId="0" fontId="60" fillId="7" borderId="68" xfId="0" applyFont="1" applyFill="1" applyBorder="1" applyAlignment="1">
      <alignment horizontal="center" vertical="center"/>
    </xf>
    <xf numFmtId="0" fontId="25"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7" xfId="0" applyFont="1" applyBorder="1" applyAlignment="1">
      <alignment horizontal="center" vertical="center" wrapText="1"/>
    </xf>
    <xf numFmtId="0" fontId="42" fillId="0" borderId="0"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765661</xdr:colOff>
      <xdr:row>0</xdr:row>
      <xdr:rowOff>44532</xdr:rowOff>
    </xdr:from>
    <xdr:to>
      <xdr:col>2</xdr:col>
      <xdr:colOff>752279</xdr:colOff>
      <xdr:row>1</xdr:row>
      <xdr:rowOff>311892</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1347" y="44532"/>
          <a:ext cx="813932" cy="75721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ceduco-my.sharepoint.com/Users/DAVD/Downloads/mapaderiesgofinancier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6" customWidth="1"/>
    <col min="2" max="3" width="24.7109375" style="76" customWidth="1"/>
    <col min="4" max="4" width="16" style="76" customWidth="1"/>
    <col min="5" max="5" width="24.7109375" style="76" customWidth="1"/>
    <col min="6" max="6" width="27.7109375" style="76" customWidth="1"/>
    <col min="7" max="8" width="24.7109375" style="76" customWidth="1"/>
    <col min="9" max="16384" width="11.42578125" style="76"/>
  </cols>
  <sheetData>
    <row r="1" spans="2:8" ht="15.75" thickBot="1" x14ac:dyDescent="0.3"/>
    <row r="2" spans="2:8" ht="18" x14ac:dyDescent="0.25">
      <c r="B2" s="167" t="s">
        <v>163</v>
      </c>
      <c r="C2" s="168"/>
      <c r="D2" s="168"/>
      <c r="E2" s="168"/>
      <c r="F2" s="168"/>
      <c r="G2" s="168"/>
      <c r="H2" s="169"/>
    </row>
    <row r="3" spans="2:8" x14ac:dyDescent="0.25">
      <c r="B3" s="77"/>
      <c r="C3" s="78"/>
      <c r="D3" s="78"/>
      <c r="E3" s="78"/>
      <c r="F3" s="78"/>
      <c r="G3" s="78"/>
      <c r="H3" s="79"/>
    </row>
    <row r="4" spans="2:8" ht="63" customHeight="1" x14ac:dyDescent="0.25">
      <c r="B4" s="170" t="s">
        <v>206</v>
      </c>
      <c r="C4" s="171"/>
      <c r="D4" s="171"/>
      <c r="E4" s="171"/>
      <c r="F4" s="171"/>
      <c r="G4" s="171"/>
      <c r="H4" s="172"/>
    </row>
    <row r="5" spans="2:8" ht="63" customHeight="1" x14ac:dyDescent="0.25">
      <c r="B5" s="173"/>
      <c r="C5" s="174"/>
      <c r="D5" s="174"/>
      <c r="E5" s="174"/>
      <c r="F5" s="174"/>
      <c r="G5" s="174"/>
      <c r="H5" s="175"/>
    </row>
    <row r="6" spans="2:8" ht="16.5" x14ac:dyDescent="0.25">
      <c r="B6" s="176" t="s">
        <v>161</v>
      </c>
      <c r="C6" s="177"/>
      <c r="D6" s="177"/>
      <c r="E6" s="177"/>
      <c r="F6" s="177"/>
      <c r="G6" s="177"/>
      <c r="H6" s="178"/>
    </row>
    <row r="7" spans="2:8" ht="95.25" customHeight="1" x14ac:dyDescent="0.25">
      <c r="B7" s="186" t="s">
        <v>166</v>
      </c>
      <c r="C7" s="187"/>
      <c r="D7" s="187"/>
      <c r="E7" s="187"/>
      <c r="F7" s="187"/>
      <c r="G7" s="187"/>
      <c r="H7" s="188"/>
    </row>
    <row r="8" spans="2:8" ht="16.5" x14ac:dyDescent="0.25">
      <c r="B8" s="114"/>
      <c r="C8" s="115"/>
      <c r="D8" s="115"/>
      <c r="E8" s="115"/>
      <c r="F8" s="115"/>
      <c r="G8" s="115"/>
      <c r="H8" s="116"/>
    </row>
    <row r="9" spans="2:8" ht="16.5" customHeight="1" x14ac:dyDescent="0.25">
      <c r="B9" s="179" t="s">
        <v>199</v>
      </c>
      <c r="C9" s="180"/>
      <c r="D9" s="180"/>
      <c r="E9" s="180"/>
      <c r="F9" s="180"/>
      <c r="G9" s="180"/>
      <c r="H9" s="181"/>
    </row>
    <row r="10" spans="2:8" ht="44.25" customHeight="1" x14ac:dyDescent="0.25">
      <c r="B10" s="179"/>
      <c r="C10" s="180"/>
      <c r="D10" s="180"/>
      <c r="E10" s="180"/>
      <c r="F10" s="180"/>
      <c r="G10" s="180"/>
      <c r="H10" s="181"/>
    </row>
    <row r="11" spans="2:8" ht="15.75" thickBot="1" x14ac:dyDescent="0.3">
      <c r="B11" s="102"/>
      <c r="C11" s="105"/>
      <c r="D11" s="110"/>
      <c r="E11" s="111"/>
      <c r="F11" s="111"/>
      <c r="G11" s="112"/>
      <c r="H11" s="113"/>
    </row>
    <row r="12" spans="2:8" ht="15.75" thickTop="1" x14ac:dyDescent="0.25">
      <c r="B12" s="102"/>
      <c r="C12" s="182" t="s">
        <v>162</v>
      </c>
      <c r="D12" s="183"/>
      <c r="E12" s="184" t="s">
        <v>200</v>
      </c>
      <c r="F12" s="185"/>
      <c r="G12" s="105"/>
      <c r="H12" s="106"/>
    </row>
    <row r="13" spans="2:8" ht="35.25" customHeight="1" x14ac:dyDescent="0.25">
      <c r="B13" s="102"/>
      <c r="C13" s="189" t="s">
        <v>193</v>
      </c>
      <c r="D13" s="190"/>
      <c r="E13" s="191" t="s">
        <v>198</v>
      </c>
      <c r="F13" s="192"/>
      <c r="G13" s="105"/>
      <c r="H13" s="106"/>
    </row>
    <row r="14" spans="2:8" ht="17.25" customHeight="1" x14ac:dyDescent="0.25">
      <c r="B14" s="102"/>
      <c r="C14" s="189" t="s">
        <v>194</v>
      </c>
      <c r="D14" s="190"/>
      <c r="E14" s="191" t="s">
        <v>196</v>
      </c>
      <c r="F14" s="192"/>
      <c r="G14" s="105"/>
      <c r="H14" s="106"/>
    </row>
    <row r="15" spans="2:8" ht="19.5" customHeight="1" x14ac:dyDescent="0.25">
      <c r="B15" s="102"/>
      <c r="C15" s="189" t="s">
        <v>195</v>
      </c>
      <c r="D15" s="190"/>
      <c r="E15" s="191" t="s">
        <v>197</v>
      </c>
      <c r="F15" s="192"/>
      <c r="G15" s="105"/>
      <c r="H15" s="106"/>
    </row>
    <row r="16" spans="2:8" ht="69.75" customHeight="1" x14ac:dyDescent="0.25">
      <c r="B16" s="102"/>
      <c r="C16" s="189" t="s">
        <v>164</v>
      </c>
      <c r="D16" s="190"/>
      <c r="E16" s="191" t="s">
        <v>165</v>
      </c>
      <c r="F16" s="192"/>
      <c r="G16" s="105"/>
      <c r="H16" s="106"/>
    </row>
    <row r="17" spans="2:8" ht="34.5" customHeight="1" x14ac:dyDescent="0.25">
      <c r="B17" s="102"/>
      <c r="C17" s="193" t="s">
        <v>2</v>
      </c>
      <c r="D17" s="194"/>
      <c r="E17" s="195" t="s">
        <v>207</v>
      </c>
      <c r="F17" s="196"/>
      <c r="G17" s="105"/>
      <c r="H17" s="106"/>
    </row>
    <row r="18" spans="2:8" ht="27.75" customHeight="1" x14ac:dyDescent="0.25">
      <c r="B18" s="102"/>
      <c r="C18" s="193" t="s">
        <v>3</v>
      </c>
      <c r="D18" s="194"/>
      <c r="E18" s="195" t="s">
        <v>208</v>
      </c>
      <c r="F18" s="196"/>
      <c r="G18" s="105"/>
      <c r="H18" s="106"/>
    </row>
    <row r="19" spans="2:8" ht="28.5" customHeight="1" x14ac:dyDescent="0.25">
      <c r="B19" s="102"/>
      <c r="C19" s="193" t="s">
        <v>41</v>
      </c>
      <c r="D19" s="194"/>
      <c r="E19" s="195" t="s">
        <v>209</v>
      </c>
      <c r="F19" s="196"/>
      <c r="G19" s="105"/>
      <c r="H19" s="106"/>
    </row>
    <row r="20" spans="2:8" ht="72.75" customHeight="1" x14ac:dyDescent="0.25">
      <c r="B20" s="102"/>
      <c r="C20" s="193" t="s">
        <v>1</v>
      </c>
      <c r="D20" s="194"/>
      <c r="E20" s="195" t="s">
        <v>210</v>
      </c>
      <c r="F20" s="196"/>
      <c r="G20" s="105"/>
      <c r="H20" s="106"/>
    </row>
    <row r="21" spans="2:8" ht="64.5" customHeight="1" x14ac:dyDescent="0.25">
      <c r="B21" s="102"/>
      <c r="C21" s="193" t="s">
        <v>49</v>
      </c>
      <c r="D21" s="194"/>
      <c r="E21" s="195" t="s">
        <v>168</v>
      </c>
      <c r="F21" s="196"/>
      <c r="G21" s="105"/>
      <c r="H21" s="106"/>
    </row>
    <row r="22" spans="2:8" ht="71.25" customHeight="1" x14ac:dyDescent="0.25">
      <c r="B22" s="102"/>
      <c r="C22" s="193" t="s">
        <v>167</v>
      </c>
      <c r="D22" s="194"/>
      <c r="E22" s="195" t="s">
        <v>169</v>
      </c>
      <c r="F22" s="196"/>
      <c r="G22" s="105"/>
      <c r="H22" s="106"/>
    </row>
    <row r="23" spans="2:8" ht="55.5" customHeight="1" x14ac:dyDescent="0.25">
      <c r="B23" s="102"/>
      <c r="C23" s="200" t="s">
        <v>170</v>
      </c>
      <c r="D23" s="201"/>
      <c r="E23" s="195" t="s">
        <v>171</v>
      </c>
      <c r="F23" s="196"/>
      <c r="G23" s="105"/>
      <c r="H23" s="106"/>
    </row>
    <row r="24" spans="2:8" ht="42" customHeight="1" x14ac:dyDescent="0.25">
      <c r="B24" s="102"/>
      <c r="C24" s="200" t="s">
        <v>47</v>
      </c>
      <c r="D24" s="201"/>
      <c r="E24" s="195" t="s">
        <v>172</v>
      </c>
      <c r="F24" s="196"/>
      <c r="G24" s="105"/>
      <c r="H24" s="106"/>
    </row>
    <row r="25" spans="2:8" ht="59.25" customHeight="1" x14ac:dyDescent="0.25">
      <c r="B25" s="102"/>
      <c r="C25" s="200" t="s">
        <v>160</v>
      </c>
      <c r="D25" s="201"/>
      <c r="E25" s="195" t="s">
        <v>173</v>
      </c>
      <c r="F25" s="196"/>
      <c r="G25" s="105"/>
      <c r="H25" s="106"/>
    </row>
    <row r="26" spans="2:8" ht="23.25" customHeight="1" x14ac:dyDescent="0.25">
      <c r="B26" s="102"/>
      <c r="C26" s="200" t="s">
        <v>12</v>
      </c>
      <c r="D26" s="201"/>
      <c r="E26" s="195" t="s">
        <v>174</v>
      </c>
      <c r="F26" s="196"/>
      <c r="G26" s="105"/>
      <c r="H26" s="106"/>
    </row>
    <row r="27" spans="2:8" ht="30.75" customHeight="1" x14ac:dyDescent="0.25">
      <c r="B27" s="102"/>
      <c r="C27" s="200" t="s">
        <v>178</v>
      </c>
      <c r="D27" s="201"/>
      <c r="E27" s="195" t="s">
        <v>175</v>
      </c>
      <c r="F27" s="196"/>
      <c r="G27" s="105"/>
      <c r="H27" s="106"/>
    </row>
    <row r="28" spans="2:8" ht="35.25" customHeight="1" x14ac:dyDescent="0.25">
      <c r="B28" s="102"/>
      <c r="C28" s="200" t="s">
        <v>179</v>
      </c>
      <c r="D28" s="201"/>
      <c r="E28" s="195" t="s">
        <v>176</v>
      </c>
      <c r="F28" s="196"/>
      <c r="G28" s="105"/>
      <c r="H28" s="106"/>
    </row>
    <row r="29" spans="2:8" ht="33" customHeight="1" x14ac:dyDescent="0.25">
      <c r="B29" s="102"/>
      <c r="C29" s="200" t="s">
        <v>179</v>
      </c>
      <c r="D29" s="201"/>
      <c r="E29" s="195" t="s">
        <v>176</v>
      </c>
      <c r="F29" s="196"/>
      <c r="G29" s="105"/>
      <c r="H29" s="106"/>
    </row>
    <row r="30" spans="2:8" ht="30" customHeight="1" x14ac:dyDescent="0.25">
      <c r="B30" s="102"/>
      <c r="C30" s="200" t="s">
        <v>180</v>
      </c>
      <c r="D30" s="201"/>
      <c r="E30" s="195" t="s">
        <v>177</v>
      </c>
      <c r="F30" s="196"/>
      <c r="G30" s="105"/>
      <c r="H30" s="106"/>
    </row>
    <row r="31" spans="2:8" ht="35.25" customHeight="1" x14ac:dyDescent="0.25">
      <c r="B31" s="102"/>
      <c r="C31" s="200" t="s">
        <v>181</v>
      </c>
      <c r="D31" s="201"/>
      <c r="E31" s="195" t="s">
        <v>182</v>
      </c>
      <c r="F31" s="196"/>
      <c r="G31" s="105"/>
      <c r="H31" s="106"/>
    </row>
    <row r="32" spans="2:8" ht="31.5" customHeight="1" x14ac:dyDescent="0.25">
      <c r="B32" s="102"/>
      <c r="C32" s="200" t="s">
        <v>183</v>
      </c>
      <c r="D32" s="201"/>
      <c r="E32" s="195" t="s">
        <v>184</v>
      </c>
      <c r="F32" s="196"/>
      <c r="G32" s="105"/>
      <c r="H32" s="106"/>
    </row>
    <row r="33" spans="2:8" ht="35.25" customHeight="1" x14ac:dyDescent="0.25">
      <c r="B33" s="102"/>
      <c r="C33" s="200" t="s">
        <v>185</v>
      </c>
      <c r="D33" s="201"/>
      <c r="E33" s="195" t="s">
        <v>186</v>
      </c>
      <c r="F33" s="196"/>
      <c r="G33" s="105"/>
      <c r="H33" s="106"/>
    </row>
    <row r="34" spans="2:8" ht="59.25" customHeight="1" x14ac:dyDescent="0.25">
      <c r="B34" s="102"/>
      <c r="C34" s="200" t="s">
        <v>187</v>
      </c>
      <c r="D34" s="201"/>
      <c r="E34" s="195" t="s">
        <v>188</v>
      </c>
      <c r="F34" s="196"/>
      <c r="G34" s="105"/>
      <c r="H34" s="106"/>
    </row>
    <row r="35" spans="2:8" ht="29.25" customHeight="1" x14ac:dyDescent="0.25">
      <c r="B35" s="102"/>
      <c r="C35" s="200" t="s">
        <v>29</v>
      </c>
      <c r="D35" s="201"/>
      <c r="E35" s="195" t="s">
        <v>189</v>
      </c>
      <c r="F35" s="196"/>
      <c r="G35" s="105"/>
      <c r="H35" s="106"/>
    </row>
    <row r="36" spans="2:8" ht="82.5" customHeight="1" x14ac:dyDescent="0.25">
      <c r="B36" s="102"/>
      <c r="C36" s="200" t="s">
        <v>191</v>
      </c>
      <c r="D36" s="201"/>
      <c r="E36" s="195" t="s">
        <v>190</v>
      </c>
      <c r="F36" s="196"/>
      <c r="G36" s="105"/>
      <c r="H36" s="106"/>
    </row>
    <row r="37" spans="2:8" ht="46.5" customHeight="1" x14ac:dyDescent="0.25">
      <c r="B37" s="102"/>
      <c r="C37" s="200" t="s">
        <v>38</v>
      </c>
      <c r="D37" s="201"/>
      <c r="E37" s="195" t="s">
        <v>192</v>
      </c>
      <c r="F37" s="196"/>
      <c r="G37" s="105"/>
      <c r="H37" s="106"/>
    </row>
    <row r="38" spans="2:8" ht="6.75" customHeight="1" thickBot="1" x14ac:dyDescent="0.3">
      <c r="B38" s="102"/>
      <c r="C38" s="202"/>
      <c r="D38" s="203"/>
      <c r="E38" s="204"/>
      <c r="F38" s="205"/>
      <c r="G38" s="105"/>
      <c r="H38" s="106"/>
    </row>
    <row r="39" spans="2:8" ht="15.75" thickTop="1" x14ac:dyDescent="0.25">
      <c r="B39" s="102"/>
      <c r="C39" s="103"/>
      <c r="D39" s="103"/>
      <c r="E39" s="104"/>
      <c r="F39" s="104"/>
      <c r="G39" s="105"/>
      <c r="H39" s="106"/>
    </row>
    <row r="40" spans="2:8" ht="21" customHeight="1" x14ac:dyDescent="0.25">
      <c r="B40" s="197" t="s">
        <v>201</v>
      </c>
      <c r="C40" s="198"/>
      <c r="D40" s="198"/>
      <c r="E40" s="198"/>
      <c r="F40" s="198"/>
      <c r="G40" s="198"/>
      <c r="H40" s="199"/>
    </row>
    <row r="41" spans="2:8" ht="20.25" customHeight="1" x14ac:dyDescent="0.25">
      <c r="B41" s="197" t="s">
        <v>202</v>
      </c>
      <c r="C41" s="198"/>
      <c r="D41" s="198"/>
      <c r="E41" s="198"/>
      <c r="F41" s="198"/>
      <c r="G41" s="198"/>
      <c r="H41" s="199"/>
    </row>
    <row r="42" spans="2:8" ht="20.25" customHeight="1" x14ac:dyDescent="0.25">
      <c r="B42" s="197" t="s">
        <v>203</v>
      </c>
      <c r="C42" s="198"/>
      <c r="D42" s="198"/>
      <c r="E42" s="198"/>
      <c r="F42" s="198"/>
      <c r="G42" s="198"/>
      <c r="H42" s="199"/>
    </row>
    <row r="43" spans="2:8" ht="20.25" customHeight="1" x14ac:dyDescent="0.25">
      <c r="B43" s="197" t="s">
        <v>204</v>
      </c>
      <c r="C43" s="198"/>
      <c r="D43" s="198"/>
      <c r="E43" s="198"/>
      <c r="F43" s="198"/>
      <c r="G43" s="198"/>
      <c r="H43" s="199"/>
    </row>
    <row r="44" spans="2:8" x14ac:dyDescent="0.25">
      <c r="B44" s="197" t="s">
        <v>205</v>
      </c>
      <c r="C44" s="198"/>
      <c r="D44" s="198"/>
      <c r="E44" s="198"/>
      <c r="F44" s="198"/>
      <c r="G44" s="198"/>
      <c r="H44" s="199"/>
    </row>
    <row r="45" spans="2:8" ht="15.75" thickBot="1" x14ac:dyDescent="0.3">
      <c r="B45" s="107"/>
      <c r="C45" s="108"/>
      <c r="D45" s="108"/>
      <c r="E45" s="108"/>
      <c r="F45" s="108"/>
      <c r="G45" s="108"/>
      <c r="H45" s="109"/>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U20"/>
  <sheetViews>
    <sheetView showGridLines="0" tabSelected="1" topLeftCell="AM10" zoomScale="112" zoomScaleNormal="112" workbookViewId="0">
      <selection activeCell="AT11" sqref="AT11"/>
    </sheetView>
  </sheetViews>
  <sheetFormatPr baseColWidth="10" defaultColWidth="11.42578125" defaultRowHeight="16.5" x14ac:dyDescent="0.3"/>
  <cols>
    <col min="1" max="1" width="4.7109375" style="2" customWidth="1"/>
    <col min="2" max="3" width="12" style="151" customWidth="1"/>
    <col min="4" max="4" width="14.140625" style="2" customWidth="1"/>
    <col min="5" max="5" width="31.7109375" style="2" customWidth="1"/>
    <col min="6" max="6" width="31.28515625" style="2" customWidth="1"/>
    <col min="7" max="7" width="48.710937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0" width="31" style="1" customWidth="1"/>
    <col min="21" max="21" width="30.140625" style="1" customWidth="1"/>
    <col min="22" max="22" width="15.140625" style="1" hidden="1" customWidth="1"/>
    <col min="23" max="23" width="6.7109375" style="1" hidden="1" customWidth="1"/>
    <col min="24" max="24" width="5" style="1" hidden="1" customWidth="1"/>
    <col min="25" max="25" width="5.42578125" style="1" hidden="1" customWidth="1"/>
    <col min="26" max="26" width="7.140625" style="1" hidden="1" customWidth="1"/>
    <col min="27" max="27" width="6.7109375" style="1" hidden="1" customWidth="1"/>
    <col min="28" max="28" width="7.42578125" style="1" hidden="1" customWidth="1"/>
    <col min="29" max="29" width="38.28515625" style="1" hidden="1" customWidth="1"/>
    <col min="30" max="30" width="8.7109375" style="1" hidden="1" customWidth="1"/>
    <col min="31" max="31" width="10.42578125" style="1" hidden="1" customWidth="1"/>
    <col min="32" max="32" width="9.28515625" style="1" hidden="1" customWidth="1"/>
    <col min="33" max="33" width="9.140625" style="1" hidden="1" customWidth="1"/>
    <col min="34" max="34" width="8.42578125" style="1" hidden="1" customWidth="1"/>
    <col min="35" max="35" width="7.28515625" style="1" hidden="1" customWidth="1"/>
    <col min="36" max="36" width="23" style="1" hidden="1" customWidth="1"/>
    <col min="37" max="37" width="18.7109375" style="1" hidden="1" customWidth="1"/>
    <col min="38" max="38" width="16.7109375" style="1" hidden="1" customWidth="1"/>
    <col min="39" max="39" width="14.7109375" style="1" customWidth="1"/>
    <col min="40" max="40" width="45.140625" style="1" hidden="1" customWidth="1"/>
    <col min="41" max="41" width="17.28515625" style="1" hidden="1" customWidth="1"/>
    <col min="42" max="42" width="14.140625" style="1" hidden="1" customWidth="1"/>
    <col min="43" max="43" width="59.7109375" style="1" hidden="1" customWidth="1"/>
    <col min="44" max="44" width="13.28515625" style="1" hidden="1" customWidth="1"/>
    <col min="45" max="45" width="15.42578125" style="1" customWidth="1"/>
    <col min="46" max="46" width="49.42578125" style="1" customWidth="1"/>
    <col min="47" max="47" width="17.28515625" style="1" customWidth="1"/>
    <col min="48" max="16384" width="11.42578125" style="1"/>
  </cols>
  <sheetData>
    <row r="1" spans="1:73" ht="38.450000000000003" customHeight="1" x14ac:dyDescent="0.3">
      <c r="A1" s="213" t="s">
        <v>213</v>
      </c>
      <c r="B1" s="213"/>
      <c r="C1" s="213"/>
      <c r="D1" s="213"/>
      <c r="E1" s="217" t="s">
        <v>214</v>
      </c>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06" t="s">
        <v>215</v>
      </c>
      <c r="AU1" s="206"/>
    </row>
    <row r="2" spans="1:73" ht="33.6" customHeight="1" x14ac:dyDescent="0.3">
      <c r="A2" s="213"/>
      <c r="B2" s="213"/>
      <c r="C2" s="213"/>
      <c r="D2" s="213"/>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06" t="s">
        <v>222</v>
      </c>
      <c r="AU2" s="206"/>
    </row>
    <row r="3" spans="1:73" ht="13.9" customHeight="1" x14ac:dyDescent="0.3">
      <c r="A3" s="213"/>
      <c r="B3" s="213"/>
      <c r="C3" s="213"/>
      <c r="D3" s="213"/>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06" t="s">
        <v>223</v>
      </c>
      <c r="AU3" s="206"/>
    </row>
    <row r="4" spans="1:73" ht="13.9" customHeight="1" x14ac:dyDescent="0.3">
      <c r="A4" s="213"/>
      <c r="B4" s="213"/>
      <c r="C4" s="213"/>
      <c r="D4" s="213"/>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06" t="s">
        <v>216</v>
      </c>
      <c r="AU4" s="206"/>
    </row>
    <row r="5" spans="1:73" ht="26.25" customHeight="1" x14ac:dyDescent="0.3">
      <c r="A5" s="229" t="s">
        <v>42</v>
      </c>
      <c r="B5" s="230"/>
      <c r="C5" s="211" t="s">
        <v>254</v>
      </c>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10"/>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ht="30" customHeight="1" x14ac:dyDescent="0.3">
      <c r="A6" s="229" t="s">
        <v>129</v>
      </c>
      <c r="B6" s="230"/>
      <c r="C6" s="211" t="s">
        <v>255</v>
      </c>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10"/>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24" customHeight="1" x14ac:dyDescent="0.3">
      <c r="A7" s="229" t="s">
        <v>43</v>
      </c>
      <c r="B7" s="230"/>
      <c r="C7" s="208" t="s">
        <v>256</v>
      </c>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10"/>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x14ac:dyDescent="0.3">
      <c r="A8" s="214" t="s">
        <v>138</v>
      </c>
      <c r="B8" s="214"/>
      <c r="C8" s="214"/>
      <c r="D8" s="214"/>
      <c r="E8" s="215"/>
      <c r="F8" s="215"/>
      <c r="G8" s="215"/>
      <c r="H8" s="215"/>
      <c r="I8" s="215"/>
      <c r="J8" s="215"/>
      <c r="K8" s="215"/>
      <c r="L8" s="215" t="s">
        <v>139</v>
      </c>
      <c r="M8" s="215"/>
      <c r="N8" s="215"/>
      <c r="O8" s="215"/>
      <c r="P8" s="215"/>
      <c r="Q8" s="215"/>
      <c r="R8" s="215"/>
      <c r="S8" s="215" t="s">
        <v>140</v>
      </c>
      <c r="T8" s="215"/>
      <c r="U8" s="215"/>
      <c r="V8" s="215"/>
      <c r="W8" s="215"/>
      <c r="X8" s="215"/>
      <c r="Y8" s="215"/>
      <c r="Z8" s="215"/>
      <c r="AA8" s="215"/>
      <c r="AB8" s="215"/>
      <c r="AC8" s="215" t="s">
        <v>141</v>
      </c>
      <c r="AD8" s="215"/>
      <c r="AE8" s="215"/>
      <c r="AF8" s="215"/>
      <c r="AG8" s="215"/>
      <c r="AH8" s="215"/>
      <c r="AI8" s="215"/>
      <c r="AJ8" s="227" t="s">
        <v>34</v>
      </c>
      <c r="AK8" s="228"/>
      <c r="AL8" s="228"/>
      <c r="AM8" s="228"/>
      <c r="AN8" s="228"/>
      <c r="AO8" s="228"/>
      <c r="AP8" s="228"/>
      <c r="AQ8" s="228"/>
      <c r="AR8" s="228"/>
      <c r="AS8" s="228"/>
      <c r="AT8" s="228"/>
      <c r="AU8" s="228"/>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ht="16.5" customHeight="1" x14ac:dyDescent="0.3">
      <c r="A9" s="216" t="s">
        <v>0</v>
      </c>
      <c r="B9" s="207" t="s">
        <v>13</v>
      </c>
      <c r="C9" s="207" t="s">
        <v>236</v>
      </c>
      <c r="D9" s="214" t="s">
        <v>2</v>
      </c>
      <c r="E9" s="207" t="s">
        <v>3</v>
      </c>
      <c r="F9" s="207" t="s">
        <v>41</v>
      </c>
      <c r="G9" s="214" t="s">
        <v>1</v>
      </c>
      <c r="H9" s="207" t="s">
        <v>49</v>
      </c>
      <c r="I9" s="207" t="s">
        <v>252</v>
      </c>
      <c r="J9" s="207" t="s">
        <v>253</v>
      </c>
      <c r="K9" s="207" t="s">
        <v>134</v>
      </c>
      <c r="L9" s="207" t="s">
        <v>33</v>
      </c>
      <c r="M9" s="214" t="s">
        <v>5</v>
      </c>
      <c r="N9" s="207" t="s">
        <v>86</v>
      </c>
      <c r="O9" s="207" t="s">
        <v>91</v>
      </c>
      <c r="P9" s="207" t="s">
        <v>44</v>
      </c>
      <c r="Q9" s="214" t="s">
        <v>5</v>
      </c>
      <c r="R9" s="207" t="s">
        <v>47</v>
      </c>
      <c r="S9" s="212" t="s">
        <v>11</v>
      </c>
      <c r="T9" s="207" t="s">
        <v>160</v>
      </c>
      <c r="U9" s="207" t="s">
        <v>212</v>
      </c>
      <c r="V9" s="207" t="s">
        <v>12</v>
      </c>
      <c r="W9" s="207" t="s">
        <v>8</v>
      </c>
      <c r="X9" s="207"/>
      <c r="Y9" s="207"/>
      <c r="Z9" s="207"/>
      <c r="AA9" s="207"/>
      <c r="AB9" s="207"/>
      <c r="AC9" s="212" t="s">
        <v>137</v>
      </c>
      <c r="AD9" s="212" t="s">
        <v>45</v>
      </c>
      <c r="AE9" s="212" t="s">
        <v>5</v>
      </c>
      <c r="AF9" s="212" t="s">
        <v>46</v>
      </c>
      <c r="AG9" s="212" t="s">
        <v>5</v>
      </c>
      <c r="AH9" s="212" t="s">
        <v>48</v>
      </c>
      <c r="AI9" s="212" t="s">
        <v>29</v>
      </c>
      <c r="AJ9" s="207" t="s">
        <v>34</v>
      </c>
      <c r="AK9" s="207" t="s">
        <v>35</v>
      </c>
      <c r="AL9" s="207" t="s">
        <v>36</v>
      </c>
      <c r="AM9" s="207" t="s">
        <v>37</v>
      </c>
      <c r="AN9" s="207" t="s">
        <v>224</v>
      </c>
      <c r="AO9" s="207" t="s">
        <v>38</v>
      </c>
      <c r="AP9" s="207" t="s">
        <v>37</v>
      </c>
      <c r="AQ9" s="207" t="s">
        <v>225</v>
      </c>
      <c r="AR9" s="207" t="s">
        <v>38</v>
      </c>
      <c r="AS9" s="207" t="s">
        <v>37</v>
      </c>
      <c r="AT9" s="207" t="s">
        <v>226</v>
      </c>
      <c r="AU9" s="207" t="s">
        <v>38</v>
      </c>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s="3" customFormat="1" ht="76.900000000000006" customHeight="1" x14ac:dyDescent="0.25">
      <c r="A10" s="216"/>
      <c r="B10" s="207"/>
      <c r="C10" s="207"/>
      <c r="D10" s="214"/>
      <c r="E10" s="207"/>
      <c r="F10" s="207"/>
      <c r="G10" s="214"/>
      <c r="H10" s="207"/>
      <c r="I10" s="207"/>
      <c r="J10" s="207"/>
      <c r="K10" s="207"/>
      <c r="L10" s="207"/>
      <c r="M10" s="214"/>
      <c r="N10" s="207"/>
      <c r="O10" s="207"/>
      <c r="P10" s="214"/>
      <c r="Q10" s="214"/>
      <c r="R10" s="207"/>
      <c r="S10" s="212"/>
      <c r="T10" s="207"/>
      <c r="U10" s="207"/>
      <c r="V10" s="207"/>
      <c r="W10" s="127" t="s">
        <v>13</v>
      </c>
      <c r="X10" s="127" t="s">
        <v>17</v>
      </c>
      <c r="Y10" s="127" t="s">
        <v>28</v>
      </c>
      <c r="Z10" s="127" t="s">
        <v>18</v>
      </c>
      <c r="AA10" s="127" t="s">
        <v>21</v>
      </c>
      <c r="AB10" s="127" t="s">
        <v>24</v>
      </c>
      <c r="AC10" s="212"/>
      <c r="AD10" s="212"/>
      <c r="AE10" s="212"/>
      <c r="AF10" s="212"/>
      <c r="AG10" s="212"/>
      <c r="AH10" s="212"/>
      <c r="AI10" s="212"/>
      <c r="AJ10" s="207"/>
      <c r="AK10" s="207"/>
      <c r="AL10" s="207"/>
      <c r="AM10" s="207"/>
      <c r="AN10" s="207"/>
      <c r="AO10" s="207"/>
      <c r="AP10" s="207"/>
      <c r="AQ10" s="207"/>
      <c r="AR10" s="207"/>
      <c r="AS10" s="207"/>
      <c r="AT10" s="207"/>
      <c r="AU10" s="207"/>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ht="201.75" customHeight="1" x14ac:dyDescent="0.3">
      <c r="A11" s="118">
        <v>1</v>
      </c>
      <c r="B11" s="148" t="s">
        <v>230</v>
      </c>
      <c r="C11" s="148" t="s">
        <v>230</v>
      </c>
      <c r="D11" s="119" t="s">
        <v>132</v>
      </c>
      <c r="E11" s="119" t="s">
        <v>265</v>
      </c>
      <c r="F11" s="119" t="s">
        <v>266</v>
      </c>
      <c r="G11" s="161" t="s">
        <v>267</v>
      </c>
      <c r="H11" s="119" t="s">
        <v>122</v>
      </c>
      <c r="I11" s="119" t="s">
        <v>245</v>
      </c>
      <c r="J11" s="119" t="s">
        <v>250</v>
      </c>
      <c r="K11" s="120">
        <v>12</v>
      </c>
      <c r="L11" s="152" t="str">
        <f>IF(K11&lt;=0,"",IF(K11&lt;=2,"Muy Baja",IF(K11&lt;=24,"Baja",IF(K11&lt;=500,"Media",IF(K11&lt;=5000,"Alta","Muy Alta")))))</f>
        <v>Baja</v>
      </c>
      <c r="M11" s="153">
        <f>IF(L11="","",IF(L11="Muy Baja",0.2,IF(L11="Baja",0.4,IF(L11="Media",0.6,IF(L11="Alta",0.8,IF(L11="Muy Alta",1,))))))</f>
        <v>0.4</v>
      </c>
      <c r="N11" s="154" t="s">
        <v>148</v>
      </c>
      <c r="O11" s="145" t="str">
        <f>IF(NOT(ISERROR(MATCH(N11,'[1]Tabla Impacto'!$B$221:$B$223,0))),'[1]Tabla Impacto'!$F$223&amp;"Por favor no seleccionar los criterios de impacto(Afectación Económica o presupuestal y Pérdida Reputacional)",N11)</f>
        <v xml:space="preserve">     Entre 100 y 500 SMLMV </v>
      </c>
      <c r="P11" s="152" t="str">
        <f>IF(OR(O11='[1]Tabla Impacto'!$C$11,O11='[1]Tabla Impacto'!$D$11),"Leve",IF(OR(O11='[1]Tabla Impacto'!$C$12,O11='[1]Tabla Impacto'!$D$12),"Menor",IF(OR(O11='[1]Tabla Impacto'!$C$13,O11='[1]Tabla Impacto'!$D$13),"Moderado",IF(OR(O11='[1]Tabla Impacto'!$C$14,O11='[1]Tabla Impacto'!$D$14),"Mayor",IF(OR(O11='[1]Tabla Impacto'!$C$15,O11='[1]Tabla Impacto'!$D$15),"Catastrófico","")))))</f>
        <v>Mayor</v>
      </c>
      <c r="Q11" s="153">
        <f>IF(P11="","",IF(P11="Leve",0.2,IF(P11="Menor",0.4,IF(P11="Moderado",0.6,IF(P11="Mayor",0.8,IF(P11="Catastrófico",1,))))))</f>
        <v>0.8</v>
      </c>
      <c r="R11" s="155"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Alto</v>
      </c>
      <c r="S11" s="156">
        <v>1</v>
      </c>
      <c r="T11" s="158" t="s">
        <v>268</v>
      </c>
      <c r="U11" s="158" t="s">
        <v>261</v>
      </c>
      <c r="V11" s="159" t="str">
        <f>IF(OR(W11="Preventivo",W11="Detectivo"),"Probabilidad",IF(W11="Correctivo","Impacto",""))</f>
        <v>Probabilidad</v>
      </c>
      <c r="W11" s="122" t="s">
        <v>14</v>
      </c>
      <c r="X11" s="122" t="s">
        <v>9</v>
      </c>
      <c r="Y11" s="123" t="str">
        <f>IF(AND(W11="Preventivo",X11="Automático"),"50%",IF(AND(W11="Preventivo",X11="Manual"),"40%",IF(AND(W11="Detectivo",X11="Automático"),"40%",IF(AND(W11="Detectivo",X11="Manual"),"30%",IF(AND(W11="Correctivo",X11="Automático"),"35%",IF(AND(W11="Correctivo",X11="Manual"),"25%",""))))))</f>
        <v>40%</v>
      </c>
      <c r="Z11" s="122" t="s">
        <v>19</v>
      </c>
      <c r="AA11" s="122" t="s">
        <v>22</v>
      </c>
      <c r="AB11" s="122" t="s">
        <v>118</v>
      </c>
      <c r="AC11" s="124">
        <f>IFERROR(IF(V11="Probabilidad",(M11-(+M11*Y11)),IF(V11="Impacto",M11,"")),"")</f>
        <v>0.24</v>
      </c>
      <c r="AD11" s="147" t="str">
        <f>IFERROR(IF(AC11="","",IF(AC11&lt;=0.2,"Muy Baja",IF(AC11&lt;=0.4,"Baja",IF(AC11&lt;=0.6,"Media",IF(AC11&lt;=0.8,"Alta","Muy Alta"))))),"")</f>
        <v>Baja</v>
      </c>
      <c r="AE11" s="123">
        <f>+AC11</f>
        <v>0.24</v>
      </c>
      <c r="AF11" s="147" t="str">
        <f>IFERROR(IF(AG11="","",IF(AG11&lt;=0.2,"Leve",IF(AG11&lt;=0.4,"Menor",IF(AG11&lt;=0.6,"Moderado",IF(AG11&lt;=0.8,"Mayor","Catastrófico"))))),"")</f>
        <v>Mayor</v>
      </c>
      <c r="AG11" s="123">
        <f>IFERROR(IF(V11="Impacto",(Q11-(+Q11*Y11)),IF(V11="Probabilidad",Q11,"")),"")</f>
        <v>0.8</v>
      </c>
      <c r="AH11" s="125"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Alto</v>
      </c>
      <c r="AI11" s="122" t="s">
        <v>135</v>
      </c>
      <c r="AJ11" s="160" t="s">
        <v>262</v>
      </c>
      <c r="AK11" s="119" t="s">
        <v>258</v>
      </c>
      <c r="AL11" s="126">
        <v>44593</v>
      </c>
      <c r="AM11" s="126">
        <v>44733</v>
      </c>
      <c r="AN11" s="119" t="s">
        <v>280</v>
      </c>
      <c r="AO11" s="120" t="s">
        <v>40</v>
      </c>
      <c r="AP11" s="126">
        <v>44785</v>
      </c>
      <c r="AQ11" s="162" t="s">
        <v>281</v>
      </c>
      <c r="AR11" s="120" t="s">
        <v>40</v>
      </c>
      <c r="AS11" s="126">
        <v>44875</v>
      </c>
      <c r="AT11" s="162" t="s">
        <v>284</v>
      </c>
      <c r="AU11" s="120" t="s">
        <v>39</v>
      </c>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ht="180.6" customHeight="1" x14ac:dyDescent="0.3">
      <c r="A12" s="118">
        <v>2</v>
      </c>
      <c r="B12" s="148" t="s">
        <v>231</v>
      </c>
      <c r="C12" s="148" t="s">
        <v>240</v>
      </c>
      <c r="D12" s="119" t="s">
        <v>133</v>
      </c>
      <c r="E12" s="119" t="s">
        <v>270</v>
      </c>
      <c r="F12" s="163" t="s">
        <v>269</v>
      </c>
      <c r="G12" s="165" t="s">
        <v>282</v>
      </c>
      <c r="H12" s="146" t="s">
        <v>122</v>
      </c>
      <c r="I12" s="119" t="s">
        <v>245</v>
      </c>
      <c r="J12" s="119" t="s">
        <v>247</v>
      </c>
      <c r="K12" s="120">
        <v>12</v>
      </c>
      <c r="L12" s="152" t="str">
        <f>IF(K12&lt;=0,"",IF(K12&lt;=2,"Muy Baja",IF(K12&lt;=24,"Baja",IF(K12&lt;=500,"Media",IF(K12&lt;=5000,"Alta","Muy Alta")))))</f>
        <v>Baja</v>
      </c>
      <c r="M12" s="153">
        <f>IF(L12="","",IF(L12="Muy Baja",0.2,IF(L12="Baja",0.4,IF(L12="Media",0.6,IF(L12="Alta",0.8,IF(L12="Muy Alta",1,))))))</f>
        <v>0.4</v>
      </c>
      <c r="N12" s="154" t="s">
        <v>153</v>
      </c>
      <c r="O12" s="145" t="str">
        <f>IF(NOT(ISERROR(MATCH(N12,'[1]Tabla Impacto'!$B$221:$B$223,0))),'[1]Tabla Impacto'!$F$223&amp;"Por favor no seleccionar los criterios de impacto(Afectación Económica o presupuestal y Pérdida Reputacional)",N12)</f>
        <v xml:space="preserve">     El riesgo afecta la imagen de de la entidad con efecto publicitario sostenido a nivel de sector administrativo, nivel departamental o municipal</v>
      </c>
      <c r="P12" s="152" t="str">
        <f>IF(OR(O12='[1]Tabla Impacto'!$C$11,O12='[1]Tabla Impacto'!$D$11),"Leve",IF(OR(O12='[1]Tabla Impacto'!$C$12,O12='[1]Tabla Impacto'!$D$12),"Menor",IF(OR(O12='[1]Tabla Impacto'!$C$13,O12='[1]Tabla Impacto'!$D$13),"Moderado",IF(OR(O12='[1]Tabla Impacto'!$C$14,O12='[1]Tabla Impacto'!$D$14),"Mayor",IF(OR(O12='[1]Tabla Impacto'!$C$15,O12='[1]Tabla Impacto'!$D$15),"Catastrófico","")))))</f>
        <v>Mayor</v>
      </c>
      <c r="Q12" s="153">
        <f>IF(P12="","",IF(P12="Leve",0.2,IF(P12="Menor",0.4,IF(P12="Moderado",0.6,IF(P12="Mayor",0.8,IF(P12="Catastrófico",1,))))))</f>
        <v>0.8</v>
      </c>
      <c r="R12" s="155"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Alto</v>
      </c>
      <c r="S12" s="156">
        <v>2</v>
      </c>
      <c r="T12" s="157" t="s">
        <v>272</v>
      </c>
      <c r="U12" s="158" t="s">
        <v>271</v>
      </c>
      <c r="V12" s="159" t="str">
        <f>IF(OR(W12="Preventivo",W12="Detectivo"),"Probabilidad",IF(W12="Correctivo","Impacto",""))</f>
        <v>Probabilidad</v>
      </c>
      <c r="W12" s="122" t="s">
        <v>14</v>
      </c>
      <c r="X12" s="122" t="s">
        <v>9</v>
      </c>
      <c r="Y12" s="123" t="str">
        <f>IF(AND(W12="Preventivo",X12="Automático"),"50%",IF(AND(W12="Preventivo",X12="Manual"),"40%",IF(AND(W12="Detectivo",X12="Automático"),"40%",IF(AND(W12="Detectivo",X12="Manual"),"30%",IF(AND(W12="Correctivo",X12="Automático"),"35%",IF(AND(W12="Correctivo",X12="Manual"),"25%",""))))))</f>
        <v>40%</v>
      </c>
      <c r="Z12" s="122" t="s">
        <v>19</v>
      </c>
      <c r="AA12" s="122" t="s">
        <v>22</v>
      </c>
      <c r="AB12" s="122" t="s">
        <v>118</v>
      </c>
      <c r="AC12" s="124">
        <f>IFERROR(IF(V12="Probabilidad",(M12-(+M12*Y12)),IF(V12="Impacto",M12,"")),"")</f>
        <v>0.24</v>
      </c>
      <c r="AD12" s="147" t="str">
        <f>IFERROR(IF(AC12="","",IF(AC12&lt;=0.2,"Muy Baja",IF(AC12&lt;=0.4,"Baja",IF(AC12&lt;=0.6,"Media",IF(AC12&lt;=0.8,"Alta","Muy Alta"))))),"")</f>
        <v>Baja</v>
      </c>
      <c r="AE12" s="123">
        <f>+AC12</f>
        <v>0.24</v>
      </c>
      <c r="AF12" s="147" t="str">
        <f>IFERROR(IF(AG12="","",IF(AG12&lt;=0.2,"Leve",IF(AG12&lt;=0.4,"Menor",IF(AG12&lt;=0.6,"Moderado",IF(AG12&lt;=0.8,"Mayor","Catastrófico"))))),"")</f>
        <v>Mayor</v>
      </c>
      <c r="AG12" s="123">
        <f>IFERROR(IF(V12="Impacto",(Q12-(+Q12*Y12)),IF(V12="Probabilidad",Q12,"")),"")</f>
        <v>0.8</v>
      </c>
      <c r="AH12" s="125"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Alto</v>
      </c>
      <c r="AI12" s="122" t="s">
        <v>135</v>
      </c>
      <c r="AJ12" s="119" t="s">
        <v>257</v>
      </c>
      <c r="AK12" s="119" t="s">
        <v>258</v>
      </c>
      <c r="AL12" s="126">
        <v>44593</v>
      </c>
      <c r="AM12" s="126">
        <v>44733</v>
      </c>
      <c r="AN12" s="119" t="s">
        <v>263</v>
      </c>
      <c r="AO12" s="120" t="s">
        <v>40</v>
      </c>
      <c r="AP12" s="126">
        <v>44785</v>
      </c>
      <c r="AQ12" s="162" t="s">
        <v>273</v>
      </c>
      <c r="AR12" s="120" t="s">
        <v>40</v>
      </c>
      <c r="AS12" s="126">
        <v>44875</v>
      </c>
      <c r="AT12" s="162" t="s">
        <v>285</v>
      </c>
      <c r="AU12" s="120" t="s">
        <v>39</v>
      </c>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99" x14ac:dyDescent="0.3">
      <c r="A13" s="118">
        <v>3</v>
      </c>
      <c r="B13" s="148" t="s">
        <v>232</v>
      </c>
      <c r="C13" s="148" t="s">
        <v>240</v>
      </c>
      <c r="D13" s="119" t="s">
        <v>131</v>
      </c>
      <c r="E13" s="119" t="s">
        <v>275</v>
      </c>
      <c r="F13" s="119" t="s">
        <v>274</v>
      </c>
      <c r="G13" s="166" t="s">
        <v>276</v>
      </c>
      <c r="H13" s="146" t="s">
        <v>122</v>
      </c>
      <c r="I13" s="119" t="s">
        <v>244</v>
      </c>
      <c r="J13" s="119" t="s">
        <v>249</v>
      </c>
      <c r="K13" s="120">
        <v>12</v>
      </c>
      <c r="L13" s="152" t="str">
        <f t="shared" ref="L13" si="0">IF(K13&lt;=0,"",IF(K13&lt;=2,"Muy Baja",IF(K13&lt;=24,"Baja",IF(K13&lt;=500,"Media",IF(K13&lt;=5000,"Alta","Muy Alta")))))</f>
        <v>Baja</v>
      </c>
      <c r="M13" s="153">
        <f t="shared" ref="M13" si="1">IF(L13="","",IF(L13="Muy Baja",0.2,IF(L13="Baja",0.4,IF(L13="Media",0.6,IF(L13="Alta",0.8,IF(L13="Muy Alta",1,))))))</f>
        <v>0.4</v>
      </c>
      <c r="N13" s="154" t="s">
        <v>152</v>
      </c>
      <c r="O13" s="145" t="str">
        <f>IF(NOT(ISERROR(MATCH(N13,'[1]Tabla Impacto'!$B$221:$B$223,0))),'[1]Tabla Impacto'!$F$223&amp;"Por favor no seleccionar los criterios de impacto(Afectación Económica o presupuestal y Pérdida Reputacional)",N13)</f>
        <v xml:space="preserve">     El riesgo afecta la imagen de la entidad con algunos usuarios de relevancia frente al logro de los objetivos</v>
      </c>
      <c r="P13" s="152" t="str">
        <f>IF(OR(O13='[1]Tabla Impacto'!$C$11,O13='[1]Tabla Impacto'!$D$11),"Leve",IF(OR(O13='[1]Tabla Impacto'!$C$12,O13='[1]Tabla Impacto'!$D$12),"Menor",IF(OR(O13='[1]Tabla Impacto'!$C$13,O13='[1]Tabla Impacto'!$D$13),"Moderado",IF(OR(O13='[1]Tabla Impacto'!$C$14,O13='[1]Tabla Impacto'!$D$14),"Mayor",IF(OR(O13='[1]Tabla Impacto'!$C$15,O13='[1]Tabla Impacto'!$D$15),"Catastrófico","")))))</f>
        <v>Moderado</v>
      </c>
      <c r="Q13" s="153">
        <f t="shared" ref="Q13" si="2">IF(P13="","",IF(P13="Leve",0.2,IF(P13="Menor",0.4,IF(P13="Moderado",0.6,IF(P13="Mayor",0.8,IF(P13="Catastrófico",1,))))))</f>
        <v>0.6</v>
      </c>
      <c r="R13" s="155" t="str">
        <f t="shared" ref="R13" si="3">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56">
        <v>3</v>
      </c>
      <c r="T13" s="121" t="s">
        <v>278</v>
      </c>
      <c r="U13" s="158" t="s">
        <v>277</v>
      </c>
      <c r="V13" s="159" t="str">
        <f t="shared" ref="V13" si="4">IF(OR(W13="Preventivo",W13="Detectivo"),"Probabilidad",IF(W13="Correctivo","Impacto",""))</f>
        <v>Probabilidad</v>
      </c>
      <c r="W13" s="122" t="s">
        <v>14</v>
      </c>
      <c r="X13" s="122" t="s">
        <v>9</v>
      </c>
      <c r="Y13" s="123" t="str">
        <f t="shared" ref="Y13" si="5">IF(AND(W13="Preventivo",X13="Automático"),"50%",IF(AND(W13="Preventivo",X13="Manual"),"40%",IF(AND(W13="Detectivo",X13="Automático"),"40%",IF(AND(W13="Detectivo",X13="Manual"),"30%",IF(AND(W13="Correctivo",X13="Automático"),"35%",IF(AND(W13="Correctivo",X13="Manual"),"25%",""))))))</f>
        <v>40%</v>
      </c>
      <c r="Z13" s="122" t="s">
        <v>19</v>
      </c>
      <c r="AA13" s="122" t="s">
        <v>22</v>
      </c>
      <c r="AB13" s="122" t="s">
        <v>118</v>
      </c>
      <c r="AC13" s="124">
        <f t="shared" ref="AC13" si="6">IFERROR(IF(V13="Probabilidad",(M13-(+M13*Y13)),IF(V13="Impacto",M13,"")),"")</f>
        <v>0.24</v>
      </c>
      <c r="AD13" s="147" t="str">
        <f t="shared" ref="AD13" si="7">IFERROR(IF(AC13="","",IF(AC13&lt;=0.2,"Muy Baja",IF(AC13&lt;=0.4,"Baja",IF(AC13&lt;=0.6,"Media",IF(AC13&lt;=0.8,"Alta","Muy Alta"))))),"")</f>
        <v>Baja</v>
      </c>
      <c r="AE13" s="123">
        <f t="shared" ref="AE13" si="8">+AC13</f>
        <v>0.24</v>
      </c>
      <c r="AF13" s="147" t="str">
        <f t="shared" ref="AF13" si="9">IFERROR(IF(AG13="","",IF(AG13&lt;=0.2,"Leve",IF(AG13&lt;=0.4,"Menor",IF(AG13&lt;=0.6,"Moderado",IF(AG13&lt;=0.8,"Mayor","Catastrófico"))))),"")</f>
        <v>Moderado</v>
      </c>
      <c r="AG13" s="123">
        <f t="shared" ref="AG13" si="10">IFERROR(IF(V13="Impacto",(Q13-(+Q13*Y13)),IF(V13="Probabilidad",Q13,"")),"")</f>
        <v>0.6</v>
      </c>
      <c r="AH13" s="125" t="str">
        <f t="shared" ref="AH13" si="11">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22" t="s">
        <v>135</v>
      </c>
      <c r="AJ13" s="119" t="s">
        <v>259</v>
      </c>
      <c r="AK13" s="146" t="s">
        <v>258</v>
      </c>
      <c r="AL13" s="126">
        <v>44593</v>
      </c>
      <c r="AM13" s="126">
        <v>44733</v>
      </c>
      <c r="AN13" s="119" t="s">
        <v>264</v>
      </c>
      <c r="AO13" s="120" t="s">
        <v>40</v>
      </c>
      <c r="AP13" s="126">
        <v>44785</v>
      </c>
      <c r="AQ13" s="162" t="s">
        <v>279</v>
      </c>
      <c r="AR13" s="120" t="s">
        <v>40</v>
      </c>
      <c r="AS13" s="126">
        <v>44875</v>
      </c>
      <c r="AT13" s="162" t="s">
        <v>286</v>
      </c>
      <c r="AU13" s="120" t="s">
        <v>39</v>
      </c>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49.5" customHeight="1" x14ac:dyDescent="0.3">
      <c r="A14" s="117"/>
      <c r="B14" s="149"/>
      <c r="C14" s="149"/>
      <c r="D14" s="218" t="s">
        <v>130</v>
      </c>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20"/>
    </row>
    <row r="16" spans="1:73" x14ac:dyDescent="0.3">
      <c r="A16" s="128"/>
      <c r="B16" s="133"/>
      <c r="C16" s="133"/>
      <c r="D16" s="129"/>
      <c r="E16" s="129"/>
      <c r="F16" s="129"/>
      <c r="G16" s="129"/>
      <c r="H16" s="1"/>
      <c r="I16" s="1"/>
      <c r="J16" s="1"/>
      <c r="L16" s="132"/>
      <c r="M16" s="133"/>
      <c r="N16" s="133"/>
      <c r="O16" s="133"/>
      <c r="P16" s="133"/>
      <c r="Q16" s="133"/>
      <c r="R16" s="133"/>
      <c r="S16" s="133"/>
      <c r="T16" s="133"/>
      <c r="U16" s="133"/>
      <c r="V16" s="134"/>
      <c r="W16" s="134"/>
      <c r="X16" s="133"/>
      <c r="Y16" s="133"/>
      <c r="Z16" s="133"/>
      <c r="AA16" s="133"/>
      <c r="AB16" s="133"/>
      <c r="AC16" s="133"/>
      <c r="AD16" s="133"/>
      <c r="AE16" s="133"/>
      <c r="AF16" s="133"/>
      <c r="AG16" s="133"/>
      <c r="AH16" s="133"/>
      <c r="AI16" s="135"/>
      <c r="AJ16" s="135"/>
      <c r="AK16" s="133"/>
      <c r="AL16" s="133"/>
      <c r="AM16" s="133"/>
      <c r="AN16" s="133"/>
      <c r="AO16" s="133"/>
      <c r="AP16" s="133"/>
      <c r="AQ16" s="133"/>
      <c r="AR16" s="136"/>
      <c r="AS16" s="136"/>
      <c r="AT16" s="136"/>
      <c r="AU16" s="136"/>
      <c r="AV16" s="136"/>
      <c r="AW16" s="136"/>
      <c r="AX16" s="136"/>
    </row>
    <row r="17" spans="1:50" ht="18" x14ac:dyDescent="0.3">
      <c r="A17" s="221" t="s">
        <v>260</v>
      </c>
      <c r="B17" s="221"/>
      <c r="C17" s="221"/>
      <c r="D17" s="221"/>
      <c r="E17" s="221"/>
      <c r="F17" s="221"/>
      <c r="G17" s="221"/>
      <c r="H17" s="1"/>
      <c r="I17" s="1"/>
      <c r="J17" s="1"/>
      <c r="K17" s="224" t="s">
        <v>283</v>
      </c>
      <c r="L17" s="225"/>
      <c r="M17" s="225"/>
      <c r="N17" s="226"/>
      <c r="O17" s="133"/>
      <c r="P17" s="133"/>
      <c r="Q17" s="133"/>
      <c r="R17" s="133"/>
      <c r="S17" s="133"/>
      <c r="T17" s="133"/>
      <c r="U17" s="135"/>
      <c r="V17" s="134"/>
      <c r="W17" s="134"/>
      <c r="X17" s="133"/>
      <c r="Y17" s="134"/>
      <c r="Z17" s="134"/>
      <c r="AA17" s="133"/>
      <c r="AB17" s="133"/>
      <c r="AC17" s="133"/>
      <c r="AD17" s="133"/>
      <c r="AE17" s="133"/>
      <c r="AF17" s="133"/>
      <c r="AG17" s="133"/>
      <c r="AH17" s="133"/>
      <c r="AI17" s="133"/>
      <c r="AJ17" s="133"/>
      <c r="AK17" s="133"/>
      <c r="AL17" s="133"/>
      <c r="AM17" s="133"/>
      <c r="AN17" s="133"/>
      <c r="AO17" s="133"/>
      <c r="AP17" s="133"/>
      <c r="AQ17" s="133"/>
      <c r="AR17" s="136"/>
      <c r="AS17" s="136"/>
      <c r="AT17" s="136"/>
      <c r="AU17" s="136"/>
      <c r="AV17" s="136"/>
      <c r="AW17" s="136"/>
      <c r="AX17" s="136"/>
    </row>
    <row r="18" spans="1:50" ht="17.25" thickBot="1" x14ac:dyDescent="0.35">
      <c r="A18"/>
      <c r="B18" s="150"/>
      <c r="C18" s="150"/>
      <c r="D18" s="164"/>
      <c r="E18" s="164"/>
      <c r="F18"/>
      <c r="G18"/>
      <c r="H18" s="1"/>
      <c r="I18" s="1"/>
      <c r="J18" s="1"/>
      <c r="L18" s="130" t="str">
        <f>+IFERROR(VLOOKUP(H18,$H$173:$L$177,3,FALSE)*VLOOKUP(K18,$K$173:$L$177,3,FALSE),"")</f>
        <v/>
      </c>
      <c r="M18"/>
      <c r="N18"/>
      <c r="O18"/>
      <c r="P18"/>
      <c r="Q18"/>
      <c r="R18"/>
      <c r="S18"/>
      <c r="T18"/>
      <c r="U18"/>
      <c r="V18" s="130"/>
      <c r="W18" s="131"/>
      <c r="X18"/>
      <c r="Y18" s="131"/>
      <c r="Z18" s="131"/>
      <c r="AA18" s="139"/>
      <c r="AB18" s="139"/>
      <c r="AC18" s="139"/>
      <c r="AD18" s="139"/>
      <c r="AE18" s="137"/>
      <c r="AF18" s="137"/>
      <c r="AG18" s="139"/>
      <c r="AH18" s="140"/>
      <c r="AI18" s="141"/>
      <c r="AJ18" s="141"/>
      <c r="AK18" s="141"/>
      <c r="AL18" s="139"/>
      <c r="AM18" s="141"/>
      <c r="AN18" s="139"/>
      <c r="AO18" s="141"/>
      <c r="AP18" s="139"/>
      <c r="AQ18" s="141"/>
      <c r="AR18" s="136"/>
      <c r="AS18" s="136"/>
      <c r="AT18" s="136"/>
      <c r="AU18" s="136"/>
      <c r="AV18" s="136"/>
      <c r="AW18" s="136"/>
      <c r="AX18" s="136"/>
    </row>
    <row r="19" spans="1:50" ht="17.45" customHeight="1" thickTop="1" thickBot="1" x14ac:dyDescent="0.35">
      <c r="A19" s="222" t="s">
        <v>217</v>
      </c>
      <c r="B19" s="222"/>
      <c r="C19" s="222"/>
      <c r="D19" s="222"/>
      <c r="E19" s="222"/>
      <c r="F19" s="222"/>
      <c r="G19" s="143" t="s">
        <v>218</v>
      </c>
      <c r="H19" s="222" t="s">
        <v>219</v>
      </c>
      <c r="I19" s="222"/>
      <c r="J19" s="222"/>
      <c r="K19" s="222"/>
      <c r="L19" s="222"/>
      <c r="M19" s="222"/>
      <c r="N19" s="222"/>
      <c r="O19" s="144"/>
      <c r="P19" s="223" t="s">
        <v>220</v>
      </c>
      <c r="Q19" s="223"/>
      <c r="R19" s="223"/>
      <c r="S19" s="222" t="s">
        <v>221</v>
      </c>
      <c r="T19" s="222"/>
      <c r="U19" s="222"/>
      <c r="V19" s="222"/>
      <c r="W19" s="223">
        <v>1</v>
      </c>
      <c r="X19" s="223"/>
      <c r="Y19" s="223"/>
      <c r="Z19" s="223"/>
      <c r="AA19" s="142"/>
      <c r="AB19" s="142"/>
      <c r="AC19" s="142"/>
      <c r="AD19" s="142"/>
      <c r="AE19" s="142"/>
      <c r="AF19" s="142"/>
      <c r="AG19" s="142"/>
      <c r="AH19" s="142"/>
      <c r="AI19" s="142"/>
      <c r="AJ19" s="142"/>
      <c r="AK19" s="142"/>
      <c r="AL19" s="142"/>
      <c r="AM19" s="142"/>
      <c r="AN19" s="142"/>
      <c r="AO19" s="142"/>
      <c r="AP19" s="142"/>
      <c r="AQ19" s="138"/>
      <c r="AR19" s="136"/>
      <c r="AS19" s="136"/>
      <c r="AT19" s="136"/>
      <c r="AU19" s="136"/>
      <c r="AV19" s="136"/>
      <c r="AW19" s="136"/>
      <c r="AX19" s="136"/>
    </row>
    <row r="20" spans="1:50" ht="17.25" thickTop="1" x14ac:dyDescent="0.3"/>
  </sheetData>
  <dataConsolidate/>
  <mergeCells count="67">
    <mergeCell ref="AJ8:AU8"/>
    <mergeCell ref="AR9:AR10"/>
    <mergeCell ref="AS9:AS10"/>
    <mergeCell ref="AT9:AT10"/>
    <mergeCell ref="A5:B5"/>
    <mergeCell ref="A6:B6"/>
    <mergeCell ref="A7:B7"/>
    <mergeCell ref="A8:K8"/>
    <mergeCell ref="L8:R8"/>
    <mergeCell ref="S8:AB8"/>
    <mergeCell ref="S9:S10"/>
    <mergeCell ref="T9:T10"/>
    <mergeCell ref="B9:B10"/>
    <mergeCell ref="V9:V10"/>
    <mergeCell ref="S19:V19"/>
    <mergeCell ref="W19:Z19"/>
    <mergeCell ref="A19:F19"/>
    <mergeCell ref="K17:N17"/>
    <mergeCell ref="H19:N19"/>
    <mergeCell ref="P19:R19"/>
    <mergeCell ref="D14:AO14"/>
    <mergeCell ref="A17:G17"/>
    <mergeCell ref="G9:G10"/>
    <mergeCell ref="F9:F10"/>
    <mergeCell ref="E9:E10"/>
    <mergeCell ref="D9:D10"/>
    <mergeCell ref="R9:R10"/>
    <mergeCell ref="N9:N10"/>
    <mergeCell ref="O9:O10"/>
    <mergeCell ref="AO9:AO10"/>
    <mergeCell ref="AN9:AN10"/>
    <mergeCell ref="AM9:AM10"/>
    <mergeCell ref="AL9:AL10"/>
    <mergeCell ref="AK9:AK10"/>
    <mergeCell ref="C9:C10"/>
    <mergeCell ref="A1:D4"/>
    <mergeCell ref="AF9:AF10"/>
    <mergeCell ref="AD9:AD10"/>
    <mergeCell ref="AE9:AE10"/>
    <mergeCell ref="K9:K10"/>
    <mergeCell ref="L9:L10"/>
    <mergeCell ref="M9:M10"/>
    <mergeCell ref="P9:P10"/>
    <mergeCell ref="Q9:Q10"/>
    <mergeCell ref="W9:AB9"/>
    <mergeCell ref="AC8:AI8"/>
    <mergeCell ref="A9:A10"/>
    <mergeCell ref="H9:H10"/>
    <mergeCell ref="E1:AS4"/>
    <mergeCell ref="AP9:AP10"/>
    <mergeCell ref="AQ9:AQ10"/>
    <mergeCell ref="AT1:AU1"/>
    <mergeCell ref="AT2:AU2"/>
    <mergeCell ref="AT3:AU3"/>
    <mergeCell ref="AT4:AU4"/>
    <mergeCell ref="AJ9:AJ10"/>
    <mergeCell ref="C7:AU7"/>
    <mergeCell ref="C6:AU6"/>
    <mergeCell ref="C5:AU5"/>
    <mergeCell ref="I9:I10"/>
    <mergeCell ref="J9:J10"/>
    <mergeCell ref="AI9:AI10"/>
    <mergeCell ref="AH9:AH10"/>
    <mergeCell ref="AG9:AG10"/>
    <mergeCell ref="AC9:AC10"/>
    <mergeCell ref="U9:U10"/>
    <mergeCell ref="AU9:AU10"/>
  </mergeCells>
  <conditionalFormatting sqref="AE16:AE18">
    <cfRule type="cellIs" dxfId="28" priority="39" stopIfTrue="1" operator="equal">
      <formula>#REF!</formula>
    </cfRule>
    <cfRule type="cellIs" dxfId="27" priority="40" operator="equal">
      <formula>#REF!</formula>
    </cfRule>
    <cfRule type="cellIs" dxfId="26" priority="41" operator="equal">
      <formula>#REF!</formula>
    </cfRule>
  </conditionalFormatting>
  <conditionalFormatting sqref="AF16:AF18">
    <cfRule type="cellIs" dxfId="25" priority="42" stopIfTrue="1" operator="equal">
      <formula>#REF!</formula>
    </cfRule>
    <cfRule type="cellIs" dxfId="24" priority="43" stopIfTrue="1" operator="equal">
      <formula>#REF!</formula>
    </cfRule>
    <cfRule type="cellIs" dxfId="23" priority="44" stopIfTrue="1" operator="equal">
      <formula>#REF!</formula>
    </cfRule>
  </conditionalFormatting>
  <conditionalFormatting sqref="L11:L13 AD11:AD13">
    <cfRule type="cellIs" dxfId="22" priority="34" operator="equal">
      <formula>"Muy Alta"</formula>
    </cfRule>
    <cfRule type="cellIs" dxfId="21" priority="35" operator="equal">
      <formula>"Alta"</formula>
    </cfRule>
    <cfRule type="cellIs" dxfId="20" priority="36" operator="equal">
      <formula>"Media"</formula>
    </cfRule>
    <cfRule type="cellIs" dxfId="19" priority="37" operator="equal">
      <formula>"Baja"</formula>
    </cfRule>
    <cfRule type="cellIs" dxfId="18" priority="38" operator="equal">
      <formula>"Muy Baja"</formula>
    </cfRule>
  </conditionalFormatting>
  <conditionalFormatting sqref="P11:P13 AF11:AF13">
    <cfRule type="cellIs" dxfId="17" priority="29" operator="equal">
      <formula>"Catastrófico"</formula>
    </cfRule>
    <cfRule type="cellIs" dxfId="16" priority="30" operator="equal">
      <formula>"Mayor"</formula>
    </cfRule>
    <cfRule type="cellIs" dxfId="15" priority="31" operator="equal">
      <formula>"Moderado"</formula>
    </cfRule>
    <cfRule type="cellIs" dxfId="14" priority="32" operator="equal">
      <formula>"Menor"</formula>
    </cfRule>
    <cfRule type="cellIs" dxfId="13" priority="33" operator="equal">
      <formula>"Leve"</formula>
    </cfRule>
  </conditionalFormatting>
  <conditionalFormatting sqref="R11 AH11:AH13 R13">
    <cfRule type="cellIs" dxfId="12" priority="25" operator="equal">
      <formula>"Extremo"</formula>
    </cfRule>
    <cfRule type="cellIs" dxfId="11" priority="26" operator="equal">
      <formula>"Alto"</formula>
    </cfRule>
    <cfRule type="cellIs" dxfId="10" priority="27" operator="equal">
      <formula>"Moderado"</formula>
    </cfRule>
    <cfRule type="cellIs" dxfId="9" priority="28" operator="equal">
      <formula>"Bajo"</formula>
    </cfRule>
  </conditionalFormatting>
  <conditionalFormatting sqref="R12">
    <cfRule type="cellIs" dxfId="8" priority="21" operator="equal">
      <formula>"Extremo"</formula>
    </cfRule>
    <cfRule type="cellIs" dxfId="7" priority="22" operator="equal">
      <formula>"Alto"</formula>
    </cfRule>
    <cfRule type="cellIs" dxfId="6" priority="23" operator="equal">
      <formula>"Moderado"</formula>
    </cfRule>
    <cfRule type="cellIs" dxfId="5" priority="24" operator="equal">
      <formula>"Bajo"</formula>
    </cfRule>
  </conditionalFormatting>
  <conditionalFormatting sqref="O11:O13">
    <cfRule type="containsText" dxfId="4" priority="20" operator="containsText" text="❌">
      <formula>NOT(ISERROR(SEARCH("❌",O11)))</formula>
    </cfRule>
  </conditionalFormatting>
  <dataValidations count="7">
    <dataValidation type="list" allowBlank="1" showInputMessage="1" showErrorMessage="1" sqref="G16">
      <formula1>$G$173:$G$182</formula1>
    </dataValidation>
    <dataValidation type="list" allowBlank="1" showInputMessage="1" showErrorMessage="1" sqref="G18 AE18:AF18">
      <formula1>#REF!</formula1>
    </dataValidation>
    <dataValidation type="list" allowBlank="1" showInputMessage="1" showErrorMessage="1" sqref="V18">
      <formula1>$N$173:$N$174</formula1>
    </dataValidation>
    <dataValidation type="list" allowBlank="1" showInputMessage="1" showErrorMessage="1" sqref="K18">
      <formula1>$K$173:$K$177</formula1>
    </dataValidation>
    <dataValidation type="list" allowBlank="1" showInputMessage="1" showErrorMessage="1" sqref="H18:J18">
      <formula1>$H$173:$H$177</formula1>
    </dataValidation>
    <dataValidation type="list" allowBlank="1" showInputMessage="1" showErrorMessage="1" sqref="AP18 AN18 AL18 W18 Y18:AD18">
      <formula1>$AL$173:$AL$180</formula1>
    </dataValidation>
    <dataValidation allowBlank="1" showInputMessage="1" showErrorMessage="1" error="Recuerde que las acciones se generan bajo la medida de mitigar el riesgo" sqref="AQ11 AQ13"/>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'Opciones Tratamiento'!$B$9:$B$10</xm:f>
          </x14:formula1>
          <xm:sqref>AU11:AU13 AR11:AR13 AO11:AO13</xm:sqref>
        </x14:dataValidation>
        <x14:dataValidation type="list" allowBlank="1" showInputMessage="1" showErrorMessage="1">
          <x14:formula1>
            <xm:f>Listas!$A$2:$A$9</xm:f>
          </x14:formula1>
          <xm:sqref>B11:B13</xm:sqref>
        </x14:dataValidation>
        <x14:dataValidation type="list" allowBlank="1" showInputMessage="1" showErrorMessage="1">
          <x14:formula1>
            <xm:f>Listas!$B$2:$B$7</xm:f>
          </x14:formula1>
          <xm:sqref>C11:C13</xm:sqref>
        </x14:dataValidation>
        <x14:dataValidation type="list" allowBlank="1" showInputMessage="1" showErrorMessage="1">
          <x14:formula1>
            <xm:f>Listas!$C$2:$C$6</xm:f>
          </x14:formula1>
          <xm:sqref>I11:I13</xm:sqref>
        </x14:dataValidation>
        <x14:dataValidation type="list" allowBlank="1" showInputMessage="1" showErrorMessage="1">
          <x14:formula1>
            <xm:f>Listas!$D$2:$D$5</xm:f>
          </x14:formula1>
          <xm:sqref>J11:J13</xm:sqref>
        </x14:dataValidation>
        <x14:dataValidation type="custom" allowBlank="1" showInputMessage="1" showErrorMessage="1" error="Recuerde que las acciones se generan bajo la medida de mitigar el riesgo">
          <x14:formula1>
            <xm:f>IF(OR(AI11='Opciones Tratamiento'!$B$2,AI11='Opciones Tratamiento'!$B$3,AI11='Opciones Tratamiento'!$B$4),ISBLANK(AI11),ISTEXT(AI11))</xm:f>
          </x14:formula1>
          <xm:sqref>AS11:AS13 AM11:AM13</xm:sqref>
        </x14:dataValidation>
        <x14:dataValidation type="custom" allowBlank="1" showInputMessage="1" showErrorMessage="1" error="Recuerde que las acciones se generan bajo la medida de mitigar el riesgo">
          <x14:formula1>
            <xm:f>IF(OR(AI11='Opciones Tratamiento'!$B$2,AI11='Opciones Tratamiento'!$B$3,AI11='Opciones Tratamiento'!$B$4),ISBLANK(AI11),ISTEXT(AI11))</xm:f>
          </x14:formula1>
          <xm:sqref>AT11:AT13 AN11:AN13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row>
    <row r="2" spans="1:99" ht="18" customHeight="1" x14ac:dyDescent="0.25">
      <c r="A2" s="76"/>
      <c r="B2" s="231" t="s">
        <v>158</v>
      </c>
      <c r="C2" s="231"/>
      <c r="D2" s="231"/>
      <c r="E2" s="231"/>
      <c r="F2" s="231"/>
      <c r="G2" s="231"/>
      <c r="H2" s="231"/>
      <c r="I2" s="231"/>
      <c r="J2" s="269" t="s">
        <v>2</v>
      </c>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row>
    <row r="3" spans="1:99" ht="18.75" customHeight="1" x14ac:dyDescent="0.25">
      <c r="A3" s="76"/>
      <c r="B3" s="231"/>
      <c r="C3" s="231"/>
      <c r="D3" s="231"/>
      <c r="E3" s="231"/>
      <c r="F3" s="231"/>
      <c r="G3" s="231"/>
      <c r="H3" s="231"/>
      <c r="I3" s="231"/>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row>
    <row r="4" spans="1:99" ht="15" customHeight="1" x14ac:dyDescent="0.25">
      <c r="A4" s="76"/>
      <c r="B4" s="231"/>
      <c r="C4" s="231"/>
      <c r="D4" s="231"/>
      <c r="E4" s="231"/>
      <c r="F4" s="231"/>
      <c r="G4" s="231"/>
      <c r="H4" s="231"/>
      <c r="I4" s="231"/>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row>
    <row r="5" spans="1:99"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row>
    <row r="6" spans="1:99" ht="15" customHeight="1" x14ac:dyDescent="0.25">
      <c r="A6" s="76"/>
      <c r="B6" s="281" t="s">
        <v>4</v>
      </c>
      <c r="C6" s="281"/>
      <c r="D6" s="282"/>
      <c r="E6" s="270" t="s">
        <v>115</v>
      </c>
      <c r="F6" s="271"/>
      <c r="G6" s="271"/>
      <c r="H6" s="271"/>
      <c r="I6" s="272"/>
      <c r="J6" s="266" t="e">
        <f>IF(AND('Mapa final'!#REF!="Muy Alta",'Mapa final'!#REF!="Leve"),CONCATENATE("R",'Mapa final'!#REF!),"")</f>
        <v>#REF!</v>
      </c>
      <c r="K6" s="267"/>
      <c r="L6" s="267" t="str">
        <f>IF(AND('Mapa final'!$L$11="Muy Alta",'Mapa final'!$P$11="Leve"),CONCATENATE("R",'Mapa final'!$A$11),"")</f>
        <v/>
      </c>
      <c r="M6" s="267"/>
      <c r="N6" s="267" t="e">
        <f>IF(AND('Mapa final'!#REF!="Muy Alta",'Mapa final'!#REF!="Leve"),CONCATENATE("R",'Mapa final'!#REF!),"")</f>
        <v>#REF!</v>
      </c>
      <c r="O6" s="268"/>
      <c r="P6" s="266" t="e">
        <f>IF(AND('Mapa final'!#REF!="Muy Alta",'Mapa final'!#REF!="Menor"),CONCATENATE("R",'Mapa final'!#REF!),"")</f>
        <v>#REF!</v>
      </c>
      <c r="Q6" s="267"/>
      <c r="R6" s="267" t="str">
        <f>IF(AND('Mapa final'!$L$11="Muy Alta",'Mapa final'!$P$11="Menor"),CONCATENATE("R",'Mapa final'!$A$11),"")</f>
        <v/>
      </c>
      <c r="S6" s="267"/>
      <c r="T6" s="267" t="e">
        <f>IF(AND('Mapa final'!#REF!="Muy Alta",'Mapa final'!#REF!="Menor"),CONCATENATE("R",'Mapa final'!#REF!),"")</f>
        <v>#REF!</v>
      </c>
      <c r="U6" s="268"/>
      <c r="V6" s="266" t="e">
        <f>IF(AND('Mapa final'!#REF!="Muy Alta",'Mapa final'!#REF!="Moderado"),CONCATENATE("R",'Mapa final'!#REF!),"")</f>
        <v>#REF!</v>
      </c>
      <c r="W6" s="267"/>
      <c r="X6" s="267" t="str">
        <f>IF(AND('Mapa final'!$L$11="Muy Alta",'Mapa final'!$P$11="Moderado"),CONCATENATE("R",'Mapa final'!$A$11),"")</f>
        <v/>
      </c>
      <c r="Y6" s="267"/>
      <c r="Z6" s="267" t="e">
        <f>IF(AND('Mapa final'!#REF!="Muy Alta",'Mapa final'!#REF!="Moderado"),CONCATENATE("R",'Mapa final'!#REF!),"")</f>
        <v>#REF!</v>
      </c>
      <c r="AA6" s="268"/>
      <c r="AB6" s="266" t="e">
        <f>IF(AND('Mapa final'!#REF!="Muy Alta",'Mapa final'!#REF!="Mayor"),CONCATENATE("R",'Mapa final'!#REF!),"")</f>
        <v>#REF!</v>
      </c>
      <c r="AC6" s="267"/>
      <c r="AD6" s="267" t="str">
        <f>IF(AND('Mapa final'!$L$11="Muy Alta",'Mapa final'!$P$11="Mayor"),CONCATENATE("R",'Mapa final'!$A$11),"")</f>
        <v/>
      </c>
      <c r="AE6" s="267"/>
      <c r="AF6" s="267" t="e">
        <f>IF(AND('Mapa final'!#REF!="Muy Alta",'Mapa final'!#REF!="Mayor"),CONCATENATE("R",'Mapa final'!#REF!),"")</f>
        <v>#REF!</v>
      </c>
      <c r="AG6" s="268"/>
      <c r="AH6" s="256" t="e">
        <f>IF(AND('Mapa final'!#REF!="Muy Alta",'Mapa final'!#REF!="Catastrófico"),CONCATENATE("R",'Mapa final'!#REF!),"")</f>
        <v>#REF!</v>
      </c>
      <c r="AI6" s="257"/>
      <c r="AJ6" s="257" t="str">
        <f>IF(AND('Mapa final'!$L$11="Muy Alta",'Mapa final'!$P$11="Catastrófico"),CONCATENATE("R",'Mapa final'!$A$11),"")</f>
        <v/>
      </c>
      <c r="AK6" s="257"/>
      <c r="AL6" s="257" t="e">
        <f>IF(AND('Mapa final'!#REF!="Muy Alta",'Mapa final'!#REF!="Catastrófico"),CONCATENATE("R",'Mapa final'!#REF!),"")</f>
        <v>#REF!</v>
      </c>
      <c r="AM6" s="258"/>
      <c r="AO6" s="283" t="s">
        <v>78</v>
      </c>
      <c r="AP6" s="284"/>
      <c r="AQ6" s="284"/>
      <c r="AR6" s="284"/>
      <c r="AS6" s="284"/>
      <c r="AT6" s="285"/>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row>
    <row r="7" spans="1:99" ht="15" customHeight="1" x14ac:dyDescent="0.25">
      <c r="A7" s="76"/>
      <c r="B7" s="281"/>
      <c r="C7" s="281"/>
      <c r="D7" s="282"/>
      <c r="E7" s="273"/>
      <c r="F7" s="274"/>
      <c r="G7" s="274"/>
      <c r="H7" s="274"/>
      <c r="I7" s="275"/>
      <c r="J7" s="259"/>
      <c r="K7" s="260"/>
      <c r="L7" s="260"/>
      <c r="M7" s="260"/>
      <c r="N7" s="260"/>
      <c r="O7" s="262"/>
      <c r="P7" s="259"/>
      <c r="Q7" s="260"/>
      <c r="R7" s="260"/>
      <c r="S7" s="260"/>
      <c r="T7" s="260"/>
      <c r="U7" s="262"/>
      <c r="V7" s="259"/>
      <c r="W7" s="260"/>
      <c r="X7" s="260"/>
      <c r="Y7" s="260"/>
      <c r="Z7" s="260"/>
      <c r="AA7" s="262"/>
      <c r="AB7" s="259"/>
      <c r="AC7" s="260"/>
      <c r="AD7" s="260"/>
      <c r="AE7" s="260"/>
      <c r="AF7" s="260"/>
      <c r="AG7" s="262"/>
      <c r="AH7" s="250"/>
      <c r="AI7" s="251"/>
      <c r="AJ7" s="251"/>
      <c r="AK7" s="251"/>
      <c r="AL7" s="251"/>
      <c r="AM7" s="252"/>
      <c r="AN7" s="76"/>
      <c r="AO7" s="286"/>
      <c r="AP7" s="287"/>
      <c r="AQ7" s="287"/>
      <c r="AR7" s="287"/>
      <c r="AS7" s="287"/>
      <c r="AT7" s="288"/>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row>
    <row r="8" spans="1:99" ht="15" customHeight="1" x14ac:dyDescent="0.25">
      <c r="A8" s="76"/>
      <c r="B8" s="281"/>
      <c r="C8" s="281"/>
      <c r="D8" s="282"/>
      <c r="E8" s="273"/>
      <c r="F8" s="274"/>
      <c r="G8" s="274"/>
      <c r="H8" s="274"/>
      <c r="I8" s="275"/>
      <c r="J8" s="259" t="e">
        <f>IF(AND('Mapa final'!#REF!="Muy Alta",'Mapa final'!#REF!="Leve"),CONCATENATE("R",'Mapa final'!#REF!),"")</f>
        <v>#REF!</v>
      </c>
      <c r="K8" s="260"/>
      <c r="L8" s="261" t="e">
        <f>IF(AND('Mapa final'!#REF!="Muy Alta",'Mapa final'!#REF!="Leve"),CONCATENATE("R",'Mapa final'!#REF!),"")</f>
        <v>#REF!</v>
      </c>
      <c r="M8" s="261"/>
      <c r="N8" s="261" t="e">
        <f>IF(AND('Mapa final'!#REF!="Muy Alta",'Mapa final'!#REF!="Leve"),CONCATENATE("R",'Mapa final'!#REF!),"")</f>
        <v>#REF!</v>
      </c>
      <c r="O8" s="262"/>
      <c r="P8" s="259" t="e">
        <f>IF(AND('Mapa final'!#REF!="Muy Alta",'Mapa final'!#REF!="Menor"),CONCATENATE("R",'Mapa final'!#REF!),"")</f>
        <v>#REF!</v>
      </c>
      <c r="Q8" s="260"/>
      <c r="R8" s="261" t="e">
        <f>IF(AND('Mapa final'!#REF!="Muy Alta",'Mapa final'!#REF!="Menor"),CONCATENATE("R",'Mapa final'!#REF!),"")</f>
        <v>#REF!</v>
      </c>
      <c r="S8" s="261"/>
      <c r="T8" s="261" t="e">
        <f>IF(AND('Mapa final'!#REF!="Muy Alta",'Mapa final'!#REF!="Menor"),CONCATENATE("R",'Mapa final'!#REF!),"")</f>
        <v>#REF!</v>
      </c>
      <c r="U8" s="262"/>
      <c r="V8" s="259" t="e">
        <f>IF(AND('Mapa final'!#REF!="Muy Alta",'Mapa final'!#REF!="Moderado"),CONCATENATE("R",'Mapa final'!#REF!),"")</f>
        <v>#REF!</v>
      </c>
      <c r="W8" s="260"/>
      <c r="X8" s="261" t="e">
        <f>IF(AND('Mapa final'!#REF!="Muy Alta",'Mapa final'!#REF!="Moderado"),CONCATENATE("R",'Mapa final'!#REF!),"")</f>
        <v>#REF!</v>
      </c>
      <c r="Y8" s="261"/>
      <c r="Z8" s="261" t="e">
        <f>IF(AND('Mapa final'!#REF!="Muy Alta",'Mapa final'!#REF!="Moderado"),CONCATENATE("R",'Mapa final'!#REF!),"")</f>
        <v>#REF!</v>
      </c>
      <c r="AA8" s="262"/>
      <c r="AB8" s="259" t="e">
        <f>IF(AND('Mapa final'!#REF!="Muy Alta",'Mapa final'!#REF!="Mayor"),CONCATENATE("R",'Mapa final'!#REF!),"")</f>
        <v>#REF!</v>
      </c>
      <c r="AC8" s="260"/>
      <c r="AD8" s="261" t="e">
        <f>IF(AND('Mapa final'!#REF!="Muy Alta",'Mapa final'!#REF!="Mayor"),CONCATENATE("R",'Mapa final'!#REF!),"")</f>
        <v>#REF!</v>
      </c>
      <c r="AE8" s="261"/>
      <c r="AF8" s="261" t="e">
        <f>IF(AND('Mapa final'!#REF!="Muy Alta",'Mapa final'!#REF!="Mayor"),CONCATENATE("R",'Mapa final'!#REF!),"")</f>
        <v>#REF!</v>
      </c>
      <c r="AG8" s="262"/>
      <c r="AH8" s="250" t="e">
        <f>IF(AND('Mapa final'!#REF!="Muy Alta",'Mapa final'!#REF!="Catastrófico"),CONCATENATE("R",'Mapa final'!#REF!),"")</f>
        <v>#REF!</v>
      </c>
      <c r="AI8" s="251"/>
      <c r="AJ8" s="251" t="e">
        <f>IF(AND('Mapa final'!#REF!="Muy Alta",'Mapa final'!#REF!="Catastrófico"),CONCATENATE("R",'Mapa final'!#REF!),"")</f>
        <v>#REF!</v>
      </c>
      <c r="AK8" s="251"/>
      <c r="AL8" s="251" t="e">
        <f>IF(AND('Mapa final'!#REF!="Muy Alta",'Mapa final'!#REF!="Catastrófico"),CONCATENATE("R",'Mapa final'!#REF!),"")</f>
        <v>#REF!</v>
      </c>
      <c r="AM8" s="252"/>
      <c r="AN8" s="76"/>
      <c r="AO8" s="286"/>
      <c r="AP8" s="287"/>
      <c r="AQ8" s="287"/>
      <c r="AR8" s="287"/>
      <c r="AS8" s="287"/>
      <c r="AT8" s="288"/>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row>
    <row r="9" spans="1:99" ht="15" customHeight="1" x14ac:dyDescent="0.25">
      <c r="A9" s="76"/>
      <c r="B9" s="281"/>
      <c r="C9" s="281"/>
      <c r="D9" s="282"/>
      <c r="E9" s="273"/>
      <c r="F9" s="274"/>
      <c r="G9" s="274"/>
      <c r="H9" s="274"/>
      <c r="I9" s="275"/>
      <c r="J9" s="259"/>
      <c r="K9" s="260"/>
      <c r="L9" s="261"/>
      <c r="M9" s="261"/>
      <c r="N9" s="261"/>
      <c r="O9" s="262"/>
      <c r="P9" s="259"/>
      <c r="Q9" s="260"/>
      <c r="R9" s="261"/>
      <c r="S9" s="261"/>
      <c r="T9" s="261"/>
      <c r="U9" s="262"/>
      <c r="V9" s="259"/>
      <c r="W9" s="260"/>
      <c r="X9" s="261"/>
      <c r="Y9" s="261"/>
      <c r="Z9" s="261"/>
      <c r="AA9" s="262"/>
      <c r="AB9" s="259"/>
      <c r="AC9" s="260"/>
      <c r="AD9" s="261"/>
      <c r="AE9" s="261"/>
      <c r="AF9" s="261"/>
      <c r="AG9" s="262"/>
      <c r="AH9" s="250"/>
      <c r="AI9" s="251"/>
      <c r="AJ9" s="251"/>
      <c r="AK9" s="251"/>
      <c r="AL9" s="251"/>
      <c r="AM9" s="252"/>
      <c r="AN9" s="76"/>
      <c r="AO9" s="286"/>
      <c r="AP9" s="287"/>
      <c r="AQ9" s="287"/>
      <c r="AR9" s="287"/>
      <c r="AS9" s="287"/>
      <c r="AT9" s="288"/>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row>
    <row r="10" spans="1:99" ht="15" customHeight="1" x14ac:dyDescent="0.25">
      <c r="A10" s="76"/>
      <c r="B10" s="281"/>
      <c r="C10" s="281"/>
      <c r="D10" s="282"/>
      <c r="E10" s="273"/>
      <c r="F10" s="274"/>
      <c r="G10" s="274"/>
      <c r="H10" s="274"/>
      <c r="I10" s="275"/>
      <c r="J10" s="259" t="e">
        <f>IF(AND('Mapa final'!#REF!="Muy Alta",'Mapa final'!#REF!="Leve"),CONCATENATE("R",'Mapa final'!#REF!),"")</f>
        <v>#REF!</v>
      </c>
      <c r="K10" s="260"/>
      <c r="L10" s="261" t="e">
        <f>IF(AND('Mapa final'!#REF!="Muy Alta",'Mapa final'!#REF!="Leve"),CONCATENATE("R",'Mapa final'!#REF!),"")</f>
        <v>#REF!</v>
      </c>
      <c r="M10" s="261"/>
      <c r="N10" s="261" t="e">
        <f>IF(AND('Mapa final'!#REF!="Muy Alta",'Mapa final'!#REF!="Leve"),CONCATENATE("R",'Mapa final'!#REF!),"")</f>
        <v>#REF!</v>
      </c>
      <c r="O10" s="262"/>
      <c r="P10" s="259" t="e">
        <f>IF(AND('Mapa final'!#REF!="Muy Alta",'Mapa final'!#REF!="Menor"),CONCATENATE("R",'Mapa final'!#REF!),"")</f>
        <v>#REF!</v>
      </c>
      <c r="Q10" s="260"/>
      <c r="R10" s="261" t="e">
        <f>IF(AND('Mapa final'!#REF!="Muy Alta",'Mapa final'!#REF!="Menor"),CONCATENATE("R",'Mapa final'!#REF!),"")</f>
        <v>#REF!</v>
      </c>
      <c r="S10" s="261"/>
      <c r="T10" s="261" t="e">
        <f>IF(AND('Mapa final'!#REF!="Muy Alta",'Mapa final'!#REF!="Menor"),CONCATENATE("R",'Mapa final'!#REF!),"")</f>
        <v>#REF!</v>
      </c>
      <c r="U10" s="262"/>
      <c r="V10" s="259" t="e">
        <f>IF(AND('Mapa final'!#REF!="Muy Alta",'Mapa final'!#REF!="Moderado"),CONCATENATE("R",'Mapa final'!#REF!),"")</f>
        <v>#REF!</v>
      </c>
      <c r="W10" s="260"/>
      <c r="X10" s="261" t="e">
        <f>IF(AND('Mapa final'!#REF!="Muy Alta",'Mapa final'!#REF!="Moderado"),CONCATENATE("R",'Mapa final'!#REF!),"")</f>
        <v>#REF!</v>
      </c>
      <c r="Y10" s="261"/>
      <c r="Z10" s="261" t="e">
        <f>IF(AND('Mapa final'!#REF!="Muy Alta",'Mapa final'!#REF!="Moderado"),CONCATENATE("R",'Mapa final'!#REF!),"")</f>
        <v>#REF!</v>
      </c>
      <c r="AA10" s="262"/>
      <c r="AB10" s="259" t="e">
        <f>IF(AND('Mapa final'!#REF!="Muy Alta",'Mapa final'!#REF!="Mayor"),CONCATENATE("R",'Mapa final'!#REF!),"")</f>
        <v>#REF!</v>
      </c>
      <c r="AC10" s="260"/>
      <c r="AD10" s="261" t="e">
        <f>IF(AND('Mapa final'!#REF!="Muy Alta",'Mapa final'!#REF!="Mayor"),CONCATENATE("R",'Mapa final'!#REF!),"")</f>
        <v>#REF!</v>
      </c>
      <c r="AE10" s="261"/>
      <c r="AF10" s="261" t="e">
        <f>IF(AND('Mapa final'!#REF!="Muy Alta",'Mapa final'!#REF!="Mayor"),CONCATENATE("R",'Mapa final'!#REF!),"")</f>
        <v>#REF!</v>
      </c>
      <c r="AG10" s="262"/>
      <c r="AH10" s="250" t="e">
        <f>IF(AND('Mapa final'!#REF!="Muy Alta",'Mapa final'!#REF!="Catastrófico"),CONCATENATE("R",'Mapa final'!#REF!),"")</f>
        <v>#REF!</v>
      </c>
      <c r="AI10" s="251"/>
      <c r="AJ10" s="251" t="e">
        <f>IF(AND('Mapa final'!#REF!="Muy Alta",'Mapa final'!#REF!="Catastrófico"),CONCATENATE("R",'Mapa final'!#REF!),"")</f>
        <v>#REF!</v>
      </c>
      <c r="AK10" s="251"/>
      <c r="AL10" s="251" t="e">
        <f>IF(AND('Mapa final'!#REF!="Muy Alta",'Mapa final'!#REF!="Catastrófico"),CONCATENATE("R",'Mapa final'!#REF!),"")</f>
        <v>#REF!</v>
      </c>
      <c r="AM10" s="252"/>
      <c r="AN10" s="76"/>
      <c r="AO10" s="286"/>
      <c r="AP10" s="287"/>
      <c r="AQ10" s="287"/>
      <c r="AR10" s="287"/>
      <c r="AS10" s="287"/>
      <c r="AT10" s="288"/>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row>
    <row r="11" spans="1:99" ht="15" customHeight="1" x14ac:dyDescent="0.25">
      <c r="A11" s="76"/>
      <c r="B11" s="281"/>
      <c r="C11" s="281"/>
      <c r="D11" s="282"/>
      <c r="E11" s="273"/>
      <c r="F11" s="274"/>
      <c r="G11" s="274"/>
      <c r="H11" s="274"/>
      <c r="I11" s="275"/>
      <c r="J11" s="259"/>
      <c r="K11" s="260"/>
      <c r="L11" s="261"/>
      <c r="M11" s="261"/>
      <c r="N11" s="261"/>
      <c r="O11" s="262"/>
      <c r="P11" s="259"/>
      <c r="Q11" s="260"/>
      <c r="R11" s="261"/>
      <c r="S11" s="261"/>
      <c r="T11" s="261"/>
      <c r="U11" s="262"/>
      <c r="V11" s="259"/>
      <c r="W11" s="260"/>
      <c r="X11" s="261"/>
      <c r="Y11" s="261"/>
      <c r="Z11" s="261"/>
      <c r="AA11" s="262"/>
      <c r="AB11" s="259"/>
      <c r="AC11" s="260"/>
      <c r="AD11" s="261"/>
      <c r="AE11" s="261"/>
      <c r="AF11" s="261"/>
      <c r="AG11" s="262"/>
      <c r="AH11" s="250"/>
      <c r="AI11" s="251"/>
      <c r="AJ11" s="251"/>
      <c r="AK11" s="251"/>
      <c r="AL11" s="251"/>
      <c r="AM11" s="252"/>
      <c r="AN11" s="76"/>
      <c r="AO11" s="286"/>
      <c r="AP11" s="287"/>
      <c r="AQ11" s="287"/>
      <c r="AR11" s="287"/>
      <c r="AS11" s="287"/>
      <c r="AT11" s="288"/>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row>
    <row r="12" spans="1:99" ht="15" customHeight="1" x14ac:dyDescent="0.25">
      <c r="A12" s="76"/>
      <c r="B12" s="281"/>
      <c r="C12" s="281"/>
      <c r="D12" s="282"/>
      <c r="E12" s="273"/>
      <c r="F12" s="274"/>
      <c r="G12" s="274"/>
      <c r="H12" s="274"/>
      <c r="I12" s="275"/>
      <c r="J12" s="259" t="e">
        <f>IF(AND('Mapa final'!#REF!="Muy Alta",'Mapa final'!#REF!="Leve"),CONCATENATE("R",'Mapa final'!#REF!),"")</f>
        <v>#REF!</v>
      </c>
      <c r="K12" s="260"/>
      <c r="L12" s="261" t="str">
        <f>IF(AND('Mapa final'!$L$14="Muy Alta",'Mapa final'!$P$14="Leve"),CONCATENATE("R",'Mapa final'!$A$14),"")</f>
        <v/>
      </c>
      <c r="M12" s="261"/>
      <c r="N12" s="261" t="str">
        <f>IF(AND('Mapa final'!$L$16="Muy Alta",'Mapa final'!$P$16="Leve"),CONCATENATE("R",'Mapa final'!$A$16),"")</f>
        <v/>
      </c>
      <c r="O12" s="262"/>
      <c r="P12" s="259" t="e">
        <f>IF(AND('Mapa final'!#REF!="Muy Alta",'Mapa final'!#REF!="Menor"),CONCATENATE("R",'Mapa final'!#REF!),"")</f>
        <v>#REF!</v>
      </c>
      <c r="Q12" s="260"/>
      <c r="R12" s="261" t="str">
        <f>IF(AND('Mapa final'!$L$14="Muy Alta",'Mapa final'!$P$14="Menor"),CONCATENATE("R",'Mapa final'!$A$14),"")</f>
        <v/>
      </c>
      <c r="S12" s="261"/>
      <c r="T12" s="261" t="str">
        <f>IF(AND('Mapa final'!$L$16="Muy Alta",'Mapa final'!$P$16="Menor"),CONCATENATE("R",'Mapa final'!$A$16),"")</f>
        <v/>
      </c>
      <c r="U12" s="262"/>
      <c r="V12" s="259" t="e">
        <f>IF(AND('Mapa final'!#REF!="Muy Alta",'Mapa final'!#REF!="Moderado"),CONCATENATE("R",'Mapa final'!#REF!),"")</f>
        <v>#REF!</v>
      </c>
      <c r="W12" s="260"/>
      <c r="X12" s="261" t="str">
        <f>IF(AND('Mapa final'!$L$14="Muy Alta",'Mapa final'!$P$14="Moderado"),CONCATENATE("R",'Mapa final'!$A$14),"")</f>
        <v/>
      </c>
      <c r="Y12" s="261"/>
      <c r="Z12" s="261" t="str">
        <f>IF(AND('Mapa final'!$L$16="Muy Alta",'Mapa final'!$P$16="Moderado"),CONCATENATE("R",'Mapa final'!$A$16),"")</f>
        <v/>
      </c>
      <c r="AA12" s="262"/>
      <c r="AB12" s="259" t="e">
        <f>IF(AND('Mapa final'!#REF!="Muy Alta",'Mapa final'!#REF!="Mayor"),CONCATENATE("R",'Mapa final'!#REF!),"")</f>
        <v>#REF!</v>
      </c>
      <c r="AC12" s="260"/>
      <c r="AD12" s="261" t="str">
        <f>IF(AND('Mapa final'!$L$14="Muy Alta",'Mapa final'!$P$14="Mayor"),CONCATENATE("R",'Mapa final'!$A$14),"")</f>
        <v/>
      </c>
      <c r="AE12" s="261"/>
      <c r="AF12" s="261" t="str">
        <f>IF(AND('Mapa final'!$L$16="Muy Alta",'Mapa final'!$P$16="Mayor"),CONCATENATE("R",'Mapa final'!$A$16),"")</f>
        <v/>
      </c>
      <c r="AG12" s="262"/>
      <c r="AH12" s="250" t="e">
        <f>IF(AND('Mapa final'!#REF!="Muy Alta",'Mapa final'!#REF!="Catastrófico"),CONCATENATE("R",'Mapa final'!#REF!),"")</f>
        <v>#REF!</v>
      </c>
      <c r="AI12" s="251"/>
      <c r="AJ12" s="251" t="str">
        <f>IF(AND('Mapa final'!$L$14="Muy Alta",'Mapa final'!$P$14="Catastrófico"),CONCATENATE("R",'Mapa final'!$A$14),"")</f>
        <v/>
      </c>
      <c r="AK12" s="251"/>
      <c r="AL12" s="251" t="str">
        <f>IF(AND('Mapa final'!$L$16="Muy Alta",'Mapa final'!$P$16="Catastrófico"),CONCATENATE("R",'Mapa final'!$A$16),"")</f>
        <v/>
      </c>
      <c r="AM12" s="252"/>
      <c r="AN12" s="76"/>
      <c r="AO12" s="286"/>
      <c r="AP12" s="287"/>
      <c r="AQ12" s="287"/>
      <c r="AR12" s="287"/>
      <c r="AS12" s="287"/>
      <c r="AT12" s="288"/>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row>
    <row r="13" spans="1:99" ht="15.75" customHeight="1" thickBot="1" x14ac:dyDescent="0.3">
      <c r="A13" s="76"/>
      <c r="B13" s="281"/>
      <c r="C13" s="281"/>
      <c r="D13" s="282"/>
      <c r="E13" s="276"/>
      <c r="F13" s="277"/>
      <c r="G13" s="277"/>
      <c r="H13" s="277"/>
      <c r="I13" s="278"/>
      <c r="J13" s="259"/>
      <c r="K13" s="260"/>
      <c r="L13" s="260"/>
      <c r="M13" s="260"/>
      <c r="N13" s="260"/>
      <c r="O13" s="262"/>
      <c r="P13" s="259"/>
      <c r="Q13" s="260"/>
      <c r="R13" s="260"/>
      <c r="S13" s="260"/>
      <c r="T13" s="260"/>
      <c r="U13" s="262"/>
      <c r="V13" s="259"/>
      <c r="W13" s="260"/>
      <c r="X13" s="260"/>
      <c r="Y13" s="260"/>
      <c r="Z13" s="260"/>
      <c r="AA13" s="262"/>
      <c r="AB13" s="259"/>
      <c r="AC13" s="260"/>
      <c r="AD13" s="260"/>
      <c r="AE13" s="260"/>
      <c r="AF13" s="260"/>
      <c r="AG13" s="262"/>
      <c r="AH13" s="253"/>
      <c r="AI13" s="254"/>
      <c r="AJ13" s="254"/>
      <c r="AK13" s="254"/>
      <c r="AL13" s="254"/>
      <c r="AM13" s="255"/>
      <c r="AN13" s="76"/>
      <c r="AO13" s="289"/>
      <c r="AP13" s="290"/>
      <c r="AQ13" s="290"/>
      <c r="AR13" s="290"/>
      <c r="AS13" s="290"/>
      <c r="AT13" s="291"/>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row>
    <row r="14" spans="1:99" ht="15" customHeight="1" x14ac:dyDescent="0.25">
      <c r="A14" s="76"/>
      <c r="B14" s="281"/>
      <c r="C14" s="281"/>
      <c r="D14" s="282"/>
      <c r="E14" s="270" t="s">
        <v>114</v>
      </c>
      <c r="F14" s="271"/>
      <c r="G14" s="271"/>
      <c r="H14" s="271"/>
      <c r="I14" s="271"/>
      <c r="J14" s="247" t="e">
        <f>IF(AND('Mapa final'!#REF!="Alta",'Mapa final'!#REF!="Leve"),CONCATENATE("R",'Mapa final'!#REF!),"")</f>
        <v>#REF!</v>
      </c>
      <c r="K14" s="248"/>
      <c r="L14" s="248" t="str">
        <f>IF(AND('Mapa final'!$L$11="Alta",'Mapa final'!$P$11="Leve"),CONCATENATE("R",'Mapa final'!$A$11),"")</f>
        <v/>
      </c>
      <c r="M14" s="248"/>
      <c r="N14" s="248" t="e">
        <f>IF(AND('Mapa final'!#REF!="Alta",'Mapa final'!#REF!="Leve"),CONCATENATE("R",'Mapa final'!#REF!),"")</f>
        <v>#REF!</v>
      </c>
      <c r="O14" s="249"/>
      <c r="P14" s="247" t="e">
        <f>IF(AND('Mapa final'!#REF!="Alta",'Mapa final'!#REF!="Menor"),CONCATENATE("R",'Mapa final'!#REF!),"")</f>
        <v>#REF!</v>
      </c>
      <c r="Q14" s="248"/>
      <c r="R14" s="248" t="str">
        <f>IF(AND('Mapa final'!$L$11="Alta",'Mapa final'!$P$11="Menor"),CONCATENATE("R",'Mapa final'!$A$11),"")</f>
        <v/>
      </c>
      <c r="S14" s="248"/>
      <c r="T14" s="248" t="e">
        <f>IF(AND('Mapa final'!#REF!="Alta",'Mapa final'!#REF!="Menor"),CONCATENATE("R",'Mapa final'!#REF!),"")</f>
        <v>#REF!</v>
      </c>
      <c r="U14" s="249"/>
      <c r="V14" s="266" t="e">
        <f>IF(AND('Mapa final'!#REF!="Alta",'Mapa final'!#REF!="Moderado"),CONCATENATE("R",'Mapa final'!#REF!),"")</f>
        <v>#REF!</v>
      </c>
      <c r="W14" s="267"/>
      <c r="X14" s="267" t="str">
        <f>IF(AND('Mapa final'!$L$11="Alta",'Mapa final'!$P$11="Moderado"),CONCATENATE("R",'Mapa final'!$A$11),"")</f>
        <v/>
      </c>
      <c r="Y14" s="267"/>
      <c r="Z14" s="267" t="e">
        <f>IF(AND('Mapa final'!#REF!="Alta",'Mapa final'!#REF!="Moderado"),CONCATENATE("R",'Mapa final'!#REF!),"")</f>
        <v>#REF!</v>
      </c>
      <c r="AA14" s="268"/>
      <c r="AB14" s="266" t="e">
        <f>IF(AND('Mapa final'!#REF!="Alta",'Mapa final'!#REF!="Mayor"),CONCATENATE("R",'Mapa final'!#REF!),"")</f>
        <v>#REF!</v>
      </c>
      <c r="AC14" s="267"/>
      <c r="AD14" s="267" t="str">
        <f>IF(AND('Mapa final'!$L$11="Alta",'Mapa final'!$P$11="Mayor"),CONCATENATE("R",'Mapa final'!$A$11),"")</f>
        <v/>
      </c>
      <c r="AE14" s="267"/>
      <c r="AF14" s="267" t="e">
        <f>IF(AND('Mapa final'!#REF!="Alta",'Mapa final'!#REF!="Mayor"),CONCATENATE("R",'Mapa final'!#REF!),"")</f>
        <v>#REF!</v>
      </c>
      <c r="AG14" s="268"/>
      <c r="AH14" s="256" t="e">
        <f>IF(AND('Mapa final'!#REF!="Alta",'Mapa final'!#REF!="Catastrófico"),CONCATENATE("R",'Mapa final'!#REF!),"")</f>
        <v>#REF!</v>
      </c>
      <c r="AI14" s="257"/>
      <c r="AJ14" s="257" t="str">
        <f>IF(AND('Mapa final'!$L$11="Alta",'Mapa final'!$P$11="Catastrófico"),CONCATENATE("R",'Mapa final'!$A$11),"")</f>
        <v/>
      </c>
      <c r="AK14" s="257"/>
      <c r="AL14" s="257" t="e">
        <f>IF(AND('Mapa final'!#REF!="Alta",'Mapa final'!#REF!="Catastrófico"),CONCATENATE("R",'Mapa final'!#REF!),"")</f>
        <v>#REF!</v>
      </c>
      <c r="AM14" s="258"/>
      <c r="AN14" s="76"/>
      <c r="AO14" s="292" t="s">
        <v>79</v>
      </c>
      <c r="AP14" s="293"/>
      <c r="AQ14" s="293"/>
      <c r="AR14" s="293"/>
      <c r="AS14" s="293"/>
      <c r="AT14" s="294"/>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row>
    <row r="15" spans="1:99" ht="15" customHeight="1" x14ac:dyDescent="0.25">
      <c r="A15" s="76"/>
      <c r="B15" s="281"/>
      <c r="C15" s="281"/>
      <c r="D15" s="282"/>
      <c r="E15" s="273"/>
      <c r="F15" s="274"/>
      <c r="G15" s="274"/>
      <c r="H15" s="274"/>
      <c r="I15" s="279"/>
      <c r="J15" s="241"/>
      <c r="K15" s="242"/>
      <c r="L15" s="242"/>
      <c r="M15" s="242"/>
      <c r="N15" s="242"/>
      <c r="O15" s="243"/>
      <c r="P15" s="241"/>
      <c r="Q15" s="242"/>
      <c r="R15" s="242"/>
      <c r="S15" s="242"/>
      <c r="T15" s="242"/>
      <c r="U15" s="243"/>
      <c r="V15" s="259"/>
      <c r="W15" s="260"/>
      <c r="X15" s="260"/>
      <c r="Y15" s="260"/>
      <c r="Z15" s="260"/>
      <c r="AA15" s="262"/>
      <c r="AB15" s="259"/>
      <c r="AC15" s="260"/>
      <c r="AD15" s="260"/>
      <c r="AE15" s="260"/>
      <c r="AF15" s="260"/>
      <c r="AG15" s="262"/>
      <c r="AH15" s="250"/>
      <c r="AI15" s="251"/>
      <c r="AJ15" s="251"/>
      <c r="AK15" s="251"/>
      <c r="AL15" s="251"/>
      <c r="AM15" s="252"/>
      <c r="AN15" s="76"/>
      <c r="AO15" s="295"/>
      <c r="AP15" s="296"/>
      <c r="AQ15" s="296"/>
      <c r="AR15" s="296"/>
      <c r="AS15" s="296"/>
      <c r="AT15" s="297"/>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row>
    <row r="16" spans="1:99" ht="15" customHeight="1" x14ac:dyDescent="0.25">
      <c r="A16" s="76"/>
      <c r="B16" s="281"/>
      <c r="C16" s="281"/>
      <c r="D16" s="282"/>
      <c r="E16" s="273"/>
      <c r="F16" s="274"/>
      <c r="G16" s="274"/>
      <c r="H16" s="274"/>
      <c r="I16" s="279"/>
      <c r="J16" s="241" t="e">
        <f>IF(AND('Mapa final'!#REF!="Alta",'Mapa final'!#REF!="Leve"),CONCATENATE("R",'Mapa final'!#REF!),"")</f>
        <v>#REF!</v>
      </c>
      <c r="K16" s="242"/>
      <c r="L16" s="242" t="e">
        <f>IF(AND('Mapa final'!#REF!="Alta",'Mapa final'!#REF!="Leve"),CONCATENATE("R",'Mapa final'!#REF!),"")</f>
        <v>#REF!</v>
      </c>
      <c r="M16" s="242"/>
      <c r="N16" s="242" t="e">
        <f>IF(AND('Mapa final'!#REF!="Alta",'Mapa final'!#REF!="Leve"),CONCATENATE("R",'Mapa final'!#REF!),"")</f>
        <v>#REF!</v>
      </c>
      <c r="O16" s="243"/>
      <c r="P16" s="241" t="e">
        <f>IF(AND('Mapa final'!#REF!="Alta",'Mapa final'!#REF!="Menor"),CONCATENATE("R",'Mapa final'!#REF!),"")</f>
        <v>#REF!</v>
      </c>
      <c r="Q16" s="242"/>
      <c r="R16" s="242" t="e">
        <f>IF(AND('Mapa final'!#REF!="Alta",'Mapa final'!#REF!="Menor"),CONCATENATE("R",'Mapa final'!#REF!),"")</f>
        <v>#REF!</v>
      </c>
      <c r="S16" s="242"/>
      <c r="T16" s="242" t="e">
        <f>IF(AND('Mapa final'!#REF!="Alta",'Mapa final'!#REF!="Menor"),CONCATENATE("R",'Mapa final'!#REF!),"")</f>
        <v>#REF!</v>
      </c>
      <c r="U16" s="243"/>
      <c r="V16" s="259" t="e">
        <f>IF(AND('Mapa final'!#REF!="Alta",'Mapa final'!#REF!="Moderado"),CONCATENATE("R",'Mapa final'!#REF!),"")</f>
        <v>#REF!</v>
      </c>
      <c r="W16" s="260"/>
      <c r="X16" s="261" t="e">
        <f>IF(AND('Mapa final'!#REF!="Alta",'Mapa final'!#REF!="Moderado"),CONCATENATE("R",'Mapa final'!#REF!),"")</f>
        <v>#REF!</v>
      </c>
      <c r="Y16" s="261"/>
      <c r="Z16" s="261" t="e">
        <f>IF(AND('Mapa final'!#REF!="Alta",'Mapa final'!#REF!="Moderado"),CONCATENATE("R",'Mapa final'!#REF!),"")</f>
        <v>#REF!</v>
      </c>
      <c r="AA16" s="262"/>
      <c r="AB16" s="259" t="e">
        <f>IF(AND('Mapa final'!#REF!="Alta",'Mapa final'!#REF!="Mayor"),CONCATENATE("R",'Mapa final'!#REF!),"")</f>
        <v>#REF!</v>
      </c>
      <c r="AC16" s="260"/>
      <c r="AD16" s="261" t="e">
        <f>IF(AND('Mapa final'!#REF!="Alta",'Mapa final'!#REF!="Mayor"),CONCATENATE("R",'Mapa final'!#REF!),"")</f>
        <v>#REF!</v>
      </c>
      <c r="AE16" s="261"/>
      <c r="AF16" s="261" t="e">
        <f>IF(AND('Mapa final'!#REF!="Alta",'Mapa final'!#REF!="Mayor"),CONCATENATE("R",'Mapa final'!#REF!),"")</f>
        <v>#REF!</v>
      </c>
      <c r="AG16" s="262"/>
      <c r="AH16" s="250" t="e">
        <f>IF(AND('Mapa final'!#REF!="Alta",'Mapa final'!#REF!="Catastrófico"),CONCATENATE("R",'Mapa final'!#REF!),"")</f>
        <v>#REF!</v>
      </c>
      <c r="AI16" s="251"/>
      <c r="AJ16" s="251" t="e">
        <f>IF(AND('Mapa final'!#REF!="Alta",'Mapa final'!#REF!="Catastrófico"),CONCATENATE("R",'Mapa final'!#REF!),"")</f>
        <v>#REF!</v>
      </c>
      <c r="AK16" s="251"/>
      <c r="AL16" s="251" t="e">
        <f>IF(AND('Mapa final'!#REF!="Alta",'Mapa final'!#REF!="Catastrófico"),CONCATENATE("R",'Mapa final'!#REF!),"")</f>
        <v>#REF!</v>
      </c>
      <c r="AM16" s="252"/>
      <c r="AN16" s="76"/>
      <c r="AO16" s="295"/>
      <c r="AP16" s="296"/>
      <c r="AQ16" s="296"/>
      <c r="AR16" s="296"/>
      <c r="AS16" s="296"/>
      <c r="AT16" s="297"/>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row>
    <row r="17" spans="1:80" ht="15" customHeight="1" x14ac:dyDescent="0.25">
      <c r="A17" s="76"/>
      <c r="B17" s="281"/>
      <c r="C17" s="281"/>
      <c r="D17" s="282"/>
      <c r="E17" s="273"/>
      <c r="F17" s="274"/>
      <c r="G17" s="274"/>
      <c r="H17" s="274"/>
      <c r="I17" s="279"/>
      <c r="J17" s="241"/>
      <c r="K17" s="242"/>
      <c r="L17" s="242"/>
      <c r="M17" s="242"/>
      <c r="N17" s="242"/>
      <c r="O17" s="243"/>
      <c r="P17" s="241"/>
      <c r="Q17" s="242"/>
      <c r="R17" s="242"/>
      <c r="S17" s="242"/>
      <c r="T17" s="242"/>
      <c r="U17" s="243"/>
      <c r="V17" s="259"/>
      <c r="W17" s="260"/>
      <c r="X17" s="261"/>
      <c r="Y17" s="261"/>
      <c r="Z17" s="261"/>
      <c r="AA17" s="262"/>
      <c r="AB17" s="259"/>
      <c r="AC17" s="260"/>
      <c r="AD17" s="261"/>
      <c r="AE17" s="261"/>
      <c r="AF17" s="261"/>
      <c r="AG17" s="262"/>
      <c r="AH17" s="250"/>
      <c r="AI17" s="251"/>
      <c r="AJ17" s="251"/>
      <c r="AK17" s="251"/>
      <c r="AL17" s="251"/>
      <c r="AM17" s="252"/>
      <c r="AN17" s="76"/>
      <c r="AO17" s="295"/>
      <c r="AP17" s="296"/>
      <c r="AQ17" s="296"/>
      <c r="AR17" s="296"/>
      <c r="AS17" s="296"/>
      <c r="AT17" s="297"/>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row>
    <row r="18" spans="1:80" ht="15" customHeight="1" x14ac:dyDescent="0.25">
      <c r="A18" s="76"/>
      <c r="B18" s="281"/>
      <c r="C18" s="281"/>
      <c r="D18" s="282"/>
      <c r="E18" s="273"/>
      <c r="F18" s="274"/>
      <c r="G18" s="274"/>
      <c r="H18" s="274"/>
      <c r="I18" s="279"/>
      <c r="J18" s="241" t="e">
        <f>IF(AND('Mapa final'!#REF!="Alta",'Mapa final'!#REF!="Leve"),CONCATENATE("R",'Mapa final'!#REF!),"")</f>
        <v>#REF!</v>
      </c>
      <c r="K18" s="242"/>
      <c r="L18" s="242" t="e">
        <f>IF(AND('Mapa final'!#REF!="Alta",'Mapa final'!#REF!="Leve"),CONCATENATE("R",'Mapa final'!#REF!),"")</f>
        <v>#REF!</v>
      </c>
      <c r="M18" s="242"/>
      <c r="N18" s="242" t="e">
        <f>IF(AND('Mapa final'!#REF!="Alta",'Mapa final'!#REF!="Leve"),CONCATENATE("R",'Mapa final'!#REF!),"")</f>
        <v>#REF!</v>
      </c>
      <c r="O18" s="243"/>
      <c r="P18" s="241" t="e">
        <f>IF(AND('Mapa final'!#REF!="Alta",'Mapa final'!#REF!="Menor"),CONCATENATE("R",'Mapa final'!#REF!),"")</f>
        <v>#REF!</v>
      </c>
      <c r="Q18" s="242"/>
      <c r="R18" s="242" t="e">
        <f>IF(AND('Mapa final'!#REF!="Alta",'Mapa final'!#REF!="Menor"),CONCATENATE("R",'Mapa final'!#REF!),"")</f>
        <v>#REF!</v>
      </c>
      <c r="S18" s="242"/>
      <c r="T18" s="242" t="e">
        <f>IF(AND('Mapa final'!#REF!="Alta",'Mapa final'!#REF!="Menor"),CONCATENATE("R",'Mapa final'!#REF!),"")</f>
        <v>#REF!</v>
      </c>
      <c r="U18" s="243"/>
      <c r="V18" s="259" t="e">
        <f>IF(AND('Mapa final'!#REF!="Alta",'Mapa final'!#REF!="Moderado"),CONCATENATE("R",'Mapa final'!#REF!),"")</f>
        <v>#REF!</v>
      </c>
      <c r="W18" s="260"/>
      <c r="X18" s="261" t="e">
        <f>IF(AND('Mapa final'!#REF!="Alta",'Mapa final'!#REF!="Moderado"),CONCATENATE("R",'Mapa final'!#REF!),"")</f>
        <v>#REF!</v>
      </c>
      <c r="Y18" s="261"/>
      <c r="Z18" s="261" t="e">
        <f>IF(AND('Mapa final'!#REF!="Alta",'Mapa final'!#REF!="Moderado"),CONCATENATE("R",'Mapa final'!#REF!),"")</f>
        <v>#REF!</v>
      </c>
      <c r="AA18" s="262"/>
      <c r="AB18" s="259" t="e">
        <f>IF(AND('Mapa final'!#REF!="Alta",'Mapa final'!#REF!="Mayor"),CONCATENATE("R",'Mapa final'!#REF!),"")</f>
        <v>#REF!</v>
      </c>
      <c r="AC18" s="260"/>
      <c r="AD18" s="261" t="e">
        <f>IF(AND('Mapa final'!#REF!="Alta",'Mapa final'!#REF!="Mayor"),CONCATENATE("R",'Mapa final'!#REF!),"")</f>
        <v>#REF!</v>
      </c>
      <c r="AE18" s="261"/>
      <c r="AF18" s="261" t="e">
        <f>IF(AND('Mapa final'!#REF!="Alta",'Mapa final'!#REF!="Mayor"),CONCATENATE("R",'Mapa final'!#REF!),"")</f>
        <v>#REF!</v>
      </c>
      <c r="AG18" s="262"/>
      <c r="AH18" s="250" t="e">
        <f>IF(AND('Mapa final'!#REF!="Alta",'Mapa final'!#REF!="Catastrófico"),CONCATENATE("R",'Mapa final'!#REF!),"")</f>
        <v>#REF!</v>
      </c>
      <c r="AI18" s="251"/>
      <c r="AJ18" s="251" t="e">
        <f>IF(AND('Mapa final'!#REF!="Alta",'Mapa final'!#REF!="Catastrófico"),CONCATENATE("R",'Mapa final'!#REF!),"")</f>
        <v>#REF!</v>
      </c>
      <c r="AK18" s="251"/>
      <c r="AL18" s="251" t="e">
        <f>IF(AND('Mapa final'!#REF!="Alta",'Mapa final'!#REF!="Catastrófico"),CONCATENATE("R",'Mapa final'!#REF!),"")</f>
        <v>#REF!</v>
      </c>
      <c r="AM18" s="252"/>
      <c r="AN18" s="76"/>
      <c r="AO18" s="295"/>
      <c r="AP18" s="296"/>
      <c r="AQ18" s="296"/>
      <c r="AR18" s="296"/>
      <c r="AS18" s="296"/>
      <c r="AT18" s="297"/>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row>
    <row r="19" spans="1:80" ht="15" customHeight="1" x14ac:dyDescent="0.25">
      <c r="A19" s="76"/>
      <c r="B19" s="281"/>
      <c r="C19" s="281"/>
      <c r="D19" s="282"/>
      <c r="E19" s="273"/>
      <c r="F19" s="274"/>
      <c r="G19" s="274"/>
      <c r="H19" s="274"/>
      <c r="I19" s="279"/>
      <c r="J19" s="241"/>
      <c r="K19" s="242"/>
      <c r="L19" s="242"/>
      <c r="M19" s="242"/>
      <c r="N19" s="242"/>
      <c r="O19" s="243"/>
      <c r="P19" s="241"/>
      <c r="Q19" s="242"/>
      <c r="R19" s="242"/>
      <c r="S19" s="242"/>
      <c r="T19" s="242"/>
      <c r="U19" s="243"/>
      <c r="V19" s="259"/>
      <c r="W19" s="260"/>
      <c r="X19" s="261"/>
      <c r="Y19" s="261"/>
      <c r="Z19" s="261"/>
      <c r="AA19" s="262"/>
      <c r="AB19" s="259"/>
      <c r="AC19" s="260"/>
      <c r="AD19" s="261"/>
      <c r="AE19" s="261"/>
      <c r="AF19" s="261"/>
      <c r="AG19" s="262"/>
      <c r="AH19" s="250"/>
      <c r="AI19" s="251"/>
      <c r="AJ19" s="251"/>
      <c r="AK19" s="251"/>
      <c r="AL19" s="251"/>
      <c r="AM19" s="252"/>
      <c r="AN19" s="76"/>
      <c r="AO19" s="295"/>
      <c r="AP19" s="296"/>
      <c r="AQ19" s="296"/>
      <c r="AR19" s="296"/>
      <c r="AS19" s="296"/>
      <c r="AT19" s="297"/>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row>
    <row r="20" spans="1:80" ht="15" customHeight="1" x14ac:dyDescent="0.25">
      <c r="A20" s="76"/>
      <c r="B20" s="281"/>
      <c r="C20" s="281"/>
      <c r="D20" s="282"/>
      <c r="E20" s="273"/>
      <c r="F20" s="274"/>
      <c r="G20" s="274"/>
      <c r="H20" s="274"/>
      <c r="I20" s="279"/>
      <c r="J20" s="241" t="e">
        <f>IF(AND('Mapa final'!#REF!="Alta",'Mapa final'!#REF!="Leve"),CONCATENATE("R",'Mapa final'!#REF!),"")</f>
        <v>#REF!</v>
      </c>
      <c r="K20" s="242"/>
      <c r="L20" s="242" t="str">
        <f>IF(AND('Mapa final'!$L$14="Alta",'Mapa final'!$P$14="Leve"),CONCATENATE("R",'Mapa final'!$A$14),"")</f>
        <v/>
      </c>
      <c r="M20" s="242"/>
      <c r="N20" s="242" t="str">
        <f>IF(AND('Mapa final'!$L$16="Alta",'Mapa final'!$P$16="Leve"),CONCATENATE("R",'Mapa final'!$A$16),"")</f>
        <v/>
      </c>
      <c r="O20" s="243"/>
      <c r="P20" s="241" t="e">
        <f>IF(AND('Mapa final'!#REF!="Alta",'Mapa final'!#REF!="Menor"),CONCATENATE("R",'Mapa final'!#REF!),"")</f>
        <v>#REF!</v>
      </c>
      <c r="Q20" s="242"/>
      <c r="R20" s="242" t="str">
        <f>IF(AND('Mapa final'!$L$14="Alta",'Mapa final'!$P$14="Menor"),CONCATENATE("R",'Mapa final'!$A$14),"")</f>
        <v/>
      </c>
      <c r="S20" s="242"/>
      <c r="T20" s="242" t="str">
        <f>IF(AND('Mapa final'!$L$16="Alta",'Mapa final'!$P$16="Menor"),CONCATENATE("R",'Mapa final'!$A$16),"")</f>
        <v/>
      </c>
      <c r="U20" s="243"/>
      <c r="V20" s="259" t="e">
        <f>IF(AND('Mapa final'!#REF!="Alta",'Mapa final'!#REF!="Moderado"),CONCATENATE("R",'Mapa final'!#REF!),"")</f>
        <v>#REF!</v>
      </c>
      <c r="W20" s="260"/>
      <c r="X20" s="261" t="str">
        <f>IF(AND('Mapa final'!$L$14="Alta",'Mapa final'!$P$14="Moderado"),CONCATENATE("R",'Mapa final'!$A$14),"")</f>
        <v/>
      </c>
      <c r="Y20" s="261"/>
      <c r="Z20" s="261" t="str">
        <f>IF(AND('Mapa final'!$L$16="Alta",'Mapa final'!$P$16="Moderado"),CONCATENATE("R",'Mapa final'!$A$16),"")</f>
        <v/>
      </c>
      <c r="AA20" s="262"/>
      <c r="AB20" s="259" t="e">
        <f>IF(AND('Mapa final'!#REF!="Alta",'Mapa final'!#REF!="Mayor"),CONCATENATE("R",'Mapa final'!#REF!),"")</f>
        <v>#REF!</v>
      </c>
      <c r="AC20" s="260"/>
      <c r="AD20" s="261" t="str">
        <f>IF(AND('Mapa final'!$L$14="Alta",'Mapa final'!$P$14="Mayor"),CONCATENATE("R",'Mapa final'!$A$14),"")</f>
        <v/>
      </c>
      <c r="AE20" s="261"/>
      <c r="AF20" s="261" t="str">
        <f>IF(AND('Mapa final'!$L$16="Alta",'Mapa final'!$P$16="Mayor"),CONCATENATE("R",'Mapa final'!$A$16),"")</f>
        <v/>
      </c>
      <c r="AG20" s="262"/>
      <c r="AH20" s="250" t="e">
        <f>IF(AND('Mapa final'!#REF!="Alta",'Mapa final'!#REF!="Catastrófico"),CONCATENATE("R",'Mapa final'!#REF!),"")</f>
        <v>#REF!</v>
      </c>
      <c r="AI20" s="251"/>
      <c r="AJ20" s="251" t="str">
        <f>IF(AND('Mapa final'!$L$14="Alta",'Mapa final'!$P$14="Catastrófico"),CONCATENATE("R",'Mapa final'!$A$14),"")</f>
        <v/>
      </c>
      <c r="AK20" s="251"/>
      <c r="AL20" s="251" t="str">
        <f>IF(AND('Mapa final'!$L$16="Alta",'Mapa final'!$P$16="Catastrófico"),CONCATENATE("R",'Mapa final'!$A$16),"")</f>
        <v/>
      </c>
      <c r="AM20" s="252"/>
      <c r="AN20" s="76"/>
      <c r="AO20" s="295"/>
      <c r="AP20" s="296"/>
      <c r="AQ20" s="296"/>
      <c r="AR20" s="296"/>
      <c r="AS20" s="296"/>
      <c r="AT20" s="297"/>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row>
    <row r="21" spans="1:80" ht="15.75" customHeight="1" thickBot="1" x14ac:dyDescent="0.3">
      <c r="A21" s="76"/>
      <c r="B21" s="281"/>
      <c r="C21" s="281"/>
      <c r="D21" s="282"/>
      <c r="E21" s="276"/>
      <c r="F21" s="277"/>
      <c r="G21" s="277"/>
      <c r="H21" s="277"/>
      <c r="I21" s="277"/>
      <c r="J21" s="244"/>
      <c r="K21" s="245"/>
      <c r="L21" s="245"/>
      <c r="M21" s="245"/>
      <c r="N21" s="245"/>
      <c r="O21" s="246"/>
      <c r="P21" s="244"/>
      <c r="Q21" s="245"/>
      <c r="R21" s="245"/>
      <c r="S21" s="245"/>
      <c r="T21" s="245"/>
      <c r="U21" s="246"/>
      <c r="V21" s="263"/>
      <c r="W21" s="264"/>
      <c r="X21" s="264"/>
      <c r="Y21" s="264"/>
      <c r="Z21" s="264"/>
      <c r="AA21" s="265"/>
      <c r="AB21" s="263"/>
      <c r="AC21" s="264"/>
      <c r="AD21" s="264"/>
      <c r="AE21" s="264"/>
      <c r="AF21" s="264"/>
      <c r="AG21" s="265"/>
      <c r="AH21" s="253"/>
      <c r="AI21" s="254"/>
      <c r="AJ21" s="254"/>
      <c r="AK21" s="254"/>
      <c r="AL21" s="254"/>
      <c r="AM21" s="255"/>
      <c r="AN21" s="76"/>
      <c r="AO21" s="298"/>
      <c r="AP21" s="299"/>
      <c r="AQ21" s="299"/>
      <c r="AR21" s="299"/>
      <c r="AS21" s="299"/>
      <c r="AT21" s="300"/>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row>
    <row r="22" spans="1:80" x14ac:dyDescent="0.25">
      <c r="A22" s="76"/>
      <c r="B22" s="281"/>
      <c r="C22" s="281"/>
      <c r="D22" s="282"/>
      <c r="E22" s="270" t="s">
        <v>116</v>
      </c>
      <c r="F22" s="271"/>
      <c r="G22" s="271"/>
      <c r="H22" s="271"/>
      <c r="I22" s="272"/>
      <c r="J22" s="247" t="e">
        <f>IF(AND('Mapa final'!#REF!="Media",'Mapa final'!#REF!="Leve"),CONCATENATE("R",'Mapa final'!#REF!),"")</f>
        <v>#REF!</v>
      </c>
      <c r="K22" s="248"/>
      <c r="L22" s="248" t="str">
        <f>IF(AND('Mapa final'!$L$11="Media",'Mapa final'!$P$11="Leve"),CONCATENATE("R",'Mapa final'!$A$11),"")</f>
        <v/>
      </c>
      <c r="M22" s="248"/>
      <c r="N22" s="248" t="e">
        <f>IF(AND('Mapa final'!#REF!="Media",'Mapa final'!#REF!="Leve"),CONCATENATE("R",'Mapa final'!#REF!),"")</f>
        <v>#REF!</v>
      </c>
      <c r="O22" s="249"/>
      <c r="P22" s="247" t="e">
        <f>IF(AND('Mapa final'!#REF!="Media",'Mapa final'!#REF!="Menor"),CONCATENATE("R",'Mapa final'!#REF!),"")</f>
        <v>#REF!</v>
      </c>
      <c r="Q22" s="248"/>
      <c r="R22" s="248" t="str">
        <f>IF(AND('Mapa final'!$L$11="Media",'Mapa final'!$P$11="Menor"),CONCATENATE("R",'Mapa final'!$A$11),"")</f>
        <v/>
      </c>
      <c r="S22" s="248"/>
      <c r="T22" s="248" t="e">
        <f>IF(AND('Mapa final'!#REF!="Media",'Mapa final'!#REF!="Menor"),CONCATENATE("R",'Mapa final'!#REF!),"")</f>
        <v>#REF!</v>
      </c>
      <c r="U22" s="249"/>
      <c r="V22" s="247" t="e">
        <f>IF(AND('Mapa final'!#REF!="Media",'Mapa final'!#REF!="Moderado"),CONCATENATE("R",'Mapa final'!#REF!),"")</f>
        <v>#REF!</v>
      </c>
      <c r="W22" s="248"/>
      <c r="X22" s="248" t="str">
        <f>IF(AND('Mapa final'!$L$11="Media",'Mapa final'!$P$11="Moderado"),CONCATENATE("R",'Mapa final'!$A$11),"")</f>
        <v/>
      </c>
      <c r="Y22" s="248"/>
      <c r="Z22" s="248" t="e">
        <f>IF(AND('Mapa final'!#REF!="Media",'Mapa final'!#REF!="Moderado"),CONCATENATE("R",'Mapa final'!#REF!),"")</f>
        <v>#REF!</v>
      </c>
      <c r="AA22" s="249"/>
      <c r="AB22" s="266" t="e">
        <f>IF(AND('Mapa final'!#REF!="Media",'Mapa final'!#REF!="Mayor"),CONCATENATE("R",'Mapa final'!#REF!),"")</f>
        <v>#REF!</v>
      </c>
      <c r="AC22" s="267"/>
      <c r="AD22" s="267" t="str">
        <f>IF(AND('Mapa final'!$L$11="Media",'Mapa final'!$P$11="Mayor"),CONCATENATE("R",'Mapa final'!$A$11),"")</f>
        <v/>
      </c>
      <c r="AE22" s="267"/>
      <c r="AF22" s="267" t="e">
        <f>IF(AND('Mapa final'!#REF!="Media",'Mapa final'!#REF!="Mayor"),CONCATENATE("R",'Mapa final'!#REF!),"")</f>
        <v>#REF!</v>
      </c>
      <c r="AG22" s="268"/>
      <c r="AH22" s="256" t="e">
        <f>IF(AND('Mapa final'!#REF!="Media",'Mapa final'!#REF!="Catastrófico"),CONCATENATE("R",'Mapa final'!#REF!),"")</f>
        <v>#REF!</v>
      </c>
      <c r="AI22" s="257"/>
      <c r="AJ22" s="257" t="str">
        <f>IF(AND('Mapa final'!$L$11="Media",'Mapa final'!$P$11="Catastrófico"),CONCATENATE("R",'Mapa final'!$A$11),"")</f>
        <v/>
      </c>
      <c r="AK22" s="257"/>
      <c r="AL22" s="257" t="e">
        <f>IF(AND('Mapa final'!#REF!="Media",'Mapa final'!#REF!="Catastrófico"),CONCATENATE("R",'Mapa final'!#REF!),"")</f>
        <v>#REF!</v>
      </c>
      <c r="AM22" s="258"/>
      <c r="AN22" s="76"/>
      <c r="AO22" s="301" t="s">
        <v>80</v>
      </c>
      <c r="AP22" s="302"/>
      <c r="AQ22" s="302"/>
      <c r="AR22" s="302"/>
      <c r="AS22" s="302"/>
      <c r="AT22" s="303"/>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row>
    <row r="23" spans="1:80" x14ac:dyDescent="0.25">
      <c r="A23" s="76"/>
      <c r="B23" s="281"/>
      <c r="C23" s="281"/>
      <c r="D23" s="282"/>
      <c r="E23" s="273"/>
      <c r="F23" s="274"/>
      <c r="G23" s="274"/>
      <c r="H23" s="274"/>
      <c r="I23" s="275"/>
      <c r="J23" s="241"/>
      <c r="K23" s="242"/>
      <c r="L23" s="242"/>
      <c r="M23" s="242"/>
      <c r="N23" s="242"/>
      <c r="O23" s="243"/>
      <c r="P23" s="241"/>
      <c r="Q23" s="242"/>
      <c r="R23" s="242"/>
      <c r="S23" s="242"/>
      <c r="T23" s="242"/>
      <c r="U23" s="243"/>
      <c r="V23" s="241"/>
      <c r="W23" s="242"/>
      <c r="X23" s="242"/>
      <c r="Y23" s="242"/>
      <c r="Z23" s="242"/>
      <c r="AA23" s="243"/>
      <c r="AB23" s="259"/>
      <c r="AC23" s="260"/>
      <c r="AD23" s="260"/>
      <c r="AE23" s="260"/>
      <c r="AF23" s="260"/>
      <c r="AG23" s="262"/>
      <c r="AH23" s="250"/>
      <c r="AI23" s="251"/>
      <c r="AJ23" s="251"/>
      <c r="AK23" s="251"/>
      <c r="AL23" s="251"/>
      <c r="AM23" s="252"/>
      <c r="AN23" s="76"/>
      <c r="AO23" s="304"/>
      <c r="AP23" s="305"/>
      <c r="AQ23" s="305"/>
      <c r="AR23" s="305"/>
      <c r="AS23" s="305"/>
      <c r="AT23" s="30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row>
    <row r="24" spans="1:80" x14ac:dyDescent="0.25">
      <c r="A24" s="76"/>
      <c r="B24" s="281"/>
      <c r="C24" s="281"/>
      <c r="D24" s="282"/>
      <c r="E24" s="273"/>
      <c r="F24" s="274"/>
      <c r="G24" s="274"/>
      <c r="H24" s="274"/>
      <c r="I24" s="275"/>
      <c r="J24" s="241" t="e">
        <f>IF(AND('Mapa final'!#REF!="Media",'Mapa final'!#REF!="Leve"),CONCATENATE("R",'Mapa final'!#REF!),"")</f>
        <v>#REF!</v>
      </c>
      <c r="K24" s="242"/>
      <c r="L24" s="242" t="e">
        <f>IF(AND('Mapa final'!#REF!="Media",'Mapa final'!#REF!="Leve"),CONCATENATE("R",'Mapa final'!#REF!),"")</f>
        <v>#REF!</v>
      </c>
      <c r="M24" s="242"/>
      <c r="N24" s="242" t="e">
        <f>IF(AND('Mapa final'!#REF!="Media",'Mapa final'!#REF!="Leve"),CONCATENATE("R",'Mapa final'!#REF!),"")</f>
        <v>#REF!</v>
      </c>
      <c r="O24" s="243"/>
      <c r="P24" s="241" t="e">
        <f>IF(AND('Mapa final'!#REF!="Media",'Mapa final'!#REF!="Menor"),CONCATENATE("R",'Mapa final'!#REF!),"")</f>
        <v>#REF!</v>
      </c>
      <c r="Q24" s="242"/>
      <c r="R24" s="242" t="e">
        <f>IF(AND('Mapa final'!#REF!="Media",'Mapa final'!#REF!="Menor"),CONCATENATE("R",'Mapa final'!#REF!),"")</f>
        <v>#REF!</v>
      </c>
      <c r="S24" s="242"/>
      <c r="T24" s="242" t="e">
        <f>IF(AND('Mapa final'!#REF!="Media",'Mapa final'!#REF!="Menor"),CONCATENATE("R",'Mapa final'!#REF!),"")</f>
        <v>#REF!</v>
      </c>
      <c r="U24" s="243"/>
      <c r="V24" s="241" t="e">
        <f>IF(AND('Mapa final'!#REF!="Media",'Mapa final'!#REF!="Moderado"),CONCATENATE("R",'Mapa final'!#REF!),"")</f>
        <v>#REF!</v>
      </c>
      <c r="W24" s="242"/>
      <c r="X24" s="242" t="e">
        <f>IF(AND('Mapa final'!#REF!="Media",'Mapa final'!#REF!="Moderado"),CONCATENATE("R",'Mapa final'!#REF!),"")</f>
        <v>#REF!</v>
      </c>
      <c r="Y24" s="242"/>
      <c r="Z24" s="242" t="e">
        <f>IF(AND('Mapa final'!#REF!="Media",'Mapa final'!#REF!="Moderado"),CONCATENATE("R",'Mapa final'!#REF!),"")</f>
        <v>#REF!</v>
      </c>
      <c r="AA24" s="243"/>
      <c r="AB24" s="259" t="e">
        <f>IF(AND('Mapa final'!#REF!="Media",'Mapa final'!#REF!="Mayor"),CONCATENATE("R",'Mapa final'!#REF!),"")</f>
        <v>#REF!</v>
      </c>
      <c r="AC24" s="260"/>
      <c r="AD24" s="261" t="e">
        <f>IF(AND('Mapa final'!#REF!="Media",'Mapa final'!#REF!="Mayor"),CONCATENATE("R",'Mapa final'!#REF!),"")</f>
        <v>#REF!</v>
      </c>
      <c r="AE24" s="261"/>
      <c r="AF24" s="261" t="e">
        <f>IF(AND('Mapa final'!#REF!="Media",'Mapa final'!#REF!="Mayor"),CONCATENATE("R",'Mapa final'!#REF!),"")</f>
        <v>#REF!</v>
      </c>
      <c r="AG24" s="262"/>
      <c r="AH24" s="250" t="e">
        <f>IF(AND('Mapa final'!#REF!="Media",'Mapa final'!#REF!="Catastrófico"),CONCATENATE("R",'Mapa final'!#REF!),"")</f>
        <v>#REF!</v>
      </c>
      <c r="AI24" s="251"/>
      <c r="AJ24" s="251" t="e">
        <f>IF(AND('Mapa final'!#REF!="Media",'Mapa final'!#REF!="Catastrófico"),CONCATENATE("R",'Mapa final'!#REF!),"")</f>
        <v>#REF!</v>
      </c>
      <c r="AK24" s="251"/>
      <c r="AL24" s="251" t="e">
        <f>IF(AND('Mapa final'!#REF!="Media",'Mapa final'!#REF!="Catastrófico"),CONCATENATE("R",'Mapa final'!#REF!),"")</f>
        <v>#REF!</v>
      </c>
      <c r="AM24" s="252"/>
      <c r="AN24" s="76"/>
      <c r="AO24" s="304"/>
      <c r="AP24" s="305"/>
      <c r="AQ24" s="305"/>
      <c r="AR24" s="305"/>
      <c r="AS24" s="305"/>
      <c r="AT24" s="30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row>
    <row r="25" spans="1:80" x14ac:dyDescent="0.25">
      <c r="A25" s="76"/>
      <c r="B25" s="281"/>
      <c r="C25" s="281"/>
      <c r="D25" s="282"/>
      <c r="E25" s="273"/>
      <c r="F25" s="274"/>
      <c r="G25" s="274"/>
      <c r="H25" s="274"/>
      <c r="I25" s="275"/>
      <c r="J25" s="241"/>
      <c r="K25" s="242"/>
      <c r="L25" s="242"/>
      <c r="M25" s="242"/>
      <c r="N25" s="242"/>
      <c r="O25" s="243"/>
      <c r="P25" s="241"/>
      <c r="Q25" s="242"/>
      <c r="R25" s="242"/>
      <c r="S25" s="242"/>
      <c r="T25" s="242"/>
      <c r="U25" s="243"/>
      <c r="V25" s="241"/>
      <c r="W25" s="242"/>
      <c r="X25" s="242"/>
      <c r="Y25" s="242"/>
      <c r="Z25" s="242"/>
      <c r="AA25" s="243"/>
      <c r="AB25" s="259"/>
      <c r="AC25" s="260"/>
      <c r="AD25" s="261"/>
      <c r="AE25" s="261"/>
      <c r="AF25" s="261"/>
      <c r="AG25" s="262"/>
      <c r="AH25" s="250"/>
      <c r="AI25" s="251"/>
      <c r="AJ25" s="251"/>
      <c r="AK25" s="251"/>
      <c r="AL25" s="251"/>
      <c r="AM25" s="252"/>
      <c r="AN25" s="76"/>
      <c r="AO25" s="304"/>
      <c r="AP25" s="305"/>
      <c r="AQ25" s="305"/>
      <c r="AR25" s="305"/>
      <c r="AS25" s="305"/>
      <c r="AT25" s="30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row>
    <row r="26" spans="1:80" x14ac:dyDescent="0.25">
      <c r="A26" s="76"/>
      <c r="B26" s="281"/>
      <c r="C26" s="281"/>
      <c r="D26" s="282"/>
      <c r="E26" s="273"/>
      <c r="F26" s="274"/>
      <c r="G26" s="274"/>
      <c r="H26" s="274"/>
      <c r="I26" s="275"/>
      <c r="J26" s="241" t="e">
        <f>IF(AND('Mapa final'!#REF!="Media",'Mapa final'!#REF!="Leve"),CONCATENATE("R",'Mapa final'!#REF!),"")</f>
        <v>#REF!</v>
      </c>
      <c r="K26" s="242"/>
      <c r="L26" s="242" t="e">
        <f>IF(AND('Mapa final'!#REF!="Media",'Mapa final'!#REF!="Leve"),CONCATENATE("R",'Mapa final'!#REF!),"")</f>
        <v>#REF!</v>
      </c>
      <c r="M26" s="242"/>
      <c r="N26" s="242" t="e">
        <f>IF(AND('Mapa final'!#REF!="Media",'Mapa final'!#REF!="Leve"),CONCATENATE("R",'Mapa final'!#REF!),"")</f>
        <v>#REF!</v>
      </c>
      <c r="O26" s="243"/>
      <c r="P26" s="241" t="e">
        <f>IF(AND('Mapa final'!#REF!="Media",'Mapa final'!#REF!="Menor"),CONCATENATE("R",'Mapa final'!#REF!),"")</f>
        <v>#REF!</v>
      </c>
      <c r="Q26" s="242"/>
      <c r="R26" s="242" t="e">
        <f>IF(AND('Mapa final'!#REF!="Media",'Mapa final'!#REF!="Menor"),CONCATENATE("R",'Mapa final'!#REF!),"")</f>
        <v>#REF!</v>
      </c>
      <c r="S26" s="242"/>
      <c r="T26" s="242" t="e">
        <f>IF(AND('Mapa final'!#REF!="Media",'Mapa final'!#REF!="Menor"),CONCATENATE("R",'Mapa final'!#REF!),"")</f>
        <v>#REF!</v>
      </c>
      <c r="U26" s="243"/>
      <c r="V26" s="241" t="e">
        <f>IF(AND('Mapa final'!#REF!="Media",'Mapa final'!#REF!="Moderado"),CONCATENATE("R",'Mapa final'!#REF!),"")</f>
        <v>#REF!</v>
      </c>
      <c r="W26" s="242"/>
      <c r="X26" s="242" t="e">
        <f>IF(AND('Mapa final'!#REF!="Media",'Mapa final'!#REF!="Moderado"),CONCATENATE("R",'Mapa final'!#REF!),"")</f>
        <v>#REF!</v>
      </c>
      <c r="Y26" s="242"/>
      <c r="Z26" s="242" t="e">
        <f>IF(AND('Mapa final'!#REF!="Media",'Mapa final'!#REF!="Moderado"),CONCATENATE("R",'Mapa final'!#REF!),"")</f>
        <v>#REF!</v>
      </c>
      <c r="AA26" s="243"/>
      <c r="AB26" s="259" t="e">
        <f>IF(AND('Mapa final'!#REF!="Media",'Mapa final'!#REF!="Mayor"),CONCATENATE("R",'Mapa final'!#REF!),"")</f>
        <v>#REF!</v>
      </c>
      <c r="AC26" s="260"/>
      <c r="AD26" s="261" t="e">
        <f>IF(AND('Mapa final'!#REF!="Media",'Mapa final'!#REF!="Mayor"),CONCATENATE("R",'Mapa final'!#REF!),"")</f>
        <v>#REF!</v>
      </c>
      <c r="AE26" s="261"/>
      <c r="AF26" s="261" t="e">
        <f>IF(AND('Mapa final'!#REF!="Media",'Mapa final'!#REF!="Mayor"),CONCATENATE("R",'Mapa final'!#REF!),"")</f>
        <v>#REF!</v>
      </c>
      <c r="AG26" s="262"/>
      <c r="AH26" s="250" t="e">
        <f>IF(AND('Mapa final'!#REF!="Media",'Mapa final'!#REF!="Catastrófico"),CONCATENATE("R",'Mapa final'!#REF!),"")</f>
        <v>#REF!</v>
      </c>
      <c r="AI26" s="251"/>
      <c r="AJ26" s="251" t="e">
        <f>IF(AND('Mapa final'!#REF!="Media",'Mapa final'!#REF!="Catastrófico"),CONCATENATE("R",'Mapa final'!#REF!),"")</f>
        <v>#REF!</v>
      </c>
      <c r="AK26" s="251"/>
      <c r="AL26" s="251" t="e">
        <f>IF(AND('Mapa final'!#REF!="Media",'Mapa final'!#REF!="Catastrófico"),CONCATENATE("R",'Mapa final'!#REF!),"")</f>
        <v>#REF!</v>
      </c>
      <c r="AM26" s="252"/>
      <c r="AN26" s="76"/>
      <c r="AO26" s="304"/>
      <c r="AP26" s="305"/>
      <c r="AQ26" s="305"/>
      <c r="AR26" s="305"/>
      <c r="AS26" s="305"/>
      <c r="AT26" s="30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row>
    <row r="27" spans="1:80" x14ac:dyDescent="0.25">
      <c r="A27" s="76"/>
      <c r="B27" s="281"/>
      <c r="C27" s="281"/>
      <c r="D27" s="282"/>
      <c r="E27" s="273"/>
      <c r="F27" s="274"/>
      <c r="G27" s="274"/>
      <c r="H27" s="274"/>
      <c r="I27" s="275"/>
      <c r="J27" s="241"/>
      <c r="K27" s="242"/>
      <c r="L27" s="242"/>
      <c r="M27" s="242"/>
      <c r="N27" s="242"/>
      <c r="O27" s="243"/>
      <c r="P27" s="241"/>
      <c r="Q27" s="242"/>
      <c r="R27" s="242"/>
      <c r="S27" s="242"/>
      <c r="T27" s="242"/>
      <c r="U27" s="243"/>
      <c r="V27" s="241"/>
      <c r="W27" s="242"/>
      <c r="X27" s="242"/>
      <c r="Y27" s="242"/>
      <c r="Z27" s="242"/>
      <c r="AA27" s="243"/>
      <c r="AB27" s="259"/>
      <c r="AC27" s="260"/>
      <c r="AD27" s="261"/>
      <c r="AE27" s="261"/>
      <c r="AF27" s="261"/>
      <c r="AG27" s="262"/>
      <c r="AH27" s="250"/>
      <c r="AI27" s="251"/>
      <c r="AJ27" s="251"/>
      <c r="AK27" s="251"/>
      <c r="AL27" s="251"/>
      <c r="AM27" s="252"/>
      <c r="AN27" s="76"/>
      <c r="AO27" s="304"/>
      <c r="AP27" s="305"/>
      <c r="AQ27" s="305"/>
      <c r="AR27" s="305"/>
      <c r="AS27" s="305"/>
      <c r="AT27" s="30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row>
    <row r="28" spans="1:80" x14ac:dyDescent="0.25">
      <c r="A28" s="76"/>
      <c r="B28" s="281"/>
      <c r="C28" s="281"/>
      <c r="D28" s="282"/>
      <c r="E28" s="273"/>
      <c r="F28" s="274"/>
      <c r="G28" s="274"/>
      <c r="H28" s="274"/>
      <c r="I28" s="275"/>
      <c r="J28" s="241" t="e">
        <f>IF(AND('Mapa final'!#REF!="Media",'Mapa final'!#REF!="Leve"),CONCATENATE("R",'Mapa final'!#REF!),"")</f>
        <v>#REF!</v>
      </c>
      <c r="K28" s="242"/>
      <c r="L28" s="242" t="str">
        <f>IF(AND('Mapa final'!$L$14="Media",'Mapa final'!$P$14="Leve"),CONCATENATE("R",'Mapa final'!$A$14),"")</f>
        <v/>
      </c>
      <c r="M28" s="242"/>
      <c r="N28" s="242" t="str">
        <f>IF(AND('Mapa final'!$L$16="Media",'Mapa final'!$P$16="Leve"),CONCATENATE("R",'Mapa final'!$A$16),"")</f>
        <v/>
      </c>
      <c r="O28" s="243"/>
      <c r="P28" s="241" t="e">
        <f>IF(AND('Mapa final'!#REF!="Media",'Mapa final'!#REF!="Menor"),CONCATENATE("R",'Mapa final'!#REF!),"")</f>
        <v>#REF!</v>
      </c>
      <c r="Q28" s="242"/>
      <c r="R28" s="242" t="str">
        <f>IF(AND('Mapa final'!$L$14="Media",'Mapa final'!$P$14="Menor"),CONCATENATE("R",'Mapa final'!$A$14),"")</f>
        <v/>
      </c>
      <c r="S28" s="242"/>
      <c r="T28" s="242" t="str">
        <f>IF(AND('Mapa final'!$L$16="Media",'Mapa final'!$P$16="Menor"),CONCATENATE("R",'Mapa final'!$A$16),"")</f>
        <v/>
      </c>
      <c r="U28" s="243"/>
      <c r="V28" s="241" t="e">
        <f>IF(AND('Mapa final'!#REF!="Media",'Mapa final'!#REF!="Moderado"),CONCATENATE("R",'Mapa final'!#REF!),"")</f>
        <v>#REF!</v>
      </c>
      <c r="W28" s="242"/>
      <c r="X28" s="242" t="str">
        <f>IF(AND('Mapa final'!$L$14="Media",'Mapa final'!$P$14="Moderado"),CONCATENATE("R",'Mapa final'!$A$14),"")</f>
        <v/>
      </c>
      <c r="Y28" s="242"/>
      <c r="Z28" s="242" t="str">
        <f>IF(AND('Mapa final'!$L$16="Media",'Mapa final'!$P$16="Moderado"),CONCATENATE("R",'Mapa final'!$A$16),"")</f>
        <v/>
      </c>
      <c r="AA28" s="243"/>
      <c r="AB28" s="259" t="e">
        <f>IF(AND('Mapa final'!#REF!="Media",'Mapa final'!#REF!="Mayor"),CONCATENATE("R",'Mapa final'!#REF!),"")</f>
        <v>#REF!</v>
      </c>
      <c r="AC28" s="260"/>
      <c r="AD28" s="261" t="str">
        <f>IF(AND('Mapa final'!$L$14="Media",'Mapa final'!$P$14="Mayor"),CONCATENATE("R",'Mapa final'!$A$14),"")</f>
        <v/>
      </c>
      <c r="AE28" s="261"/>
      <c r="AF28" s="261" t="str">
        <f>IF(AND('Mapa final'!$L$16="Media",'Mapa final'!$P$16="Mayor"),CONCATENATE("R",'Mapa final'!$A$16),"")</f>
        <v/>
      </c>
      <c r="AG28" s="262"/>
      <c r="AH28" s="250" t="e">
        <f>IF(AND('Mapa final'!#REF!="Media",'Mapa final'!#REF!="Catastrófico"),CONCATENATE("R",'Mapa final'!#REF!),"")</f>
        <v>#REF!</v>
      </c>
      <c r="AI28" s="251"/>
      <c r="AJ28" s="251" t="str">
        <f>IF(AND('Mapa final'!$L$14="Media",'Mapa final'!$P$14="Catastrófico"),CONCATENATE("R",'Mapa final'!$A$14),"")</f>
        <v/>
      </c>
      <c r="AK28" s="251"/>
      <c r="AL28" s="251" t="str">
        <f>IF(AND('Mapa final'!$L$16="Media",'Mapa final'!$P$16="Catastrófico"),CONCATENATE("R",'Mapa final'!$A$16),"")</f>
        <v/>
      </c>
      <c r="AM28" s="252"/>
      <c r="AN28" s="76"/>
      <c r="AO28" s="304"/>
      <c r="AP28" s="305"/>
      <c r="AQ28" s="305"/>
      <c r="AR28" s="305"/>
      <c r="AS28" s="305"/>
      <c r="AT28" s="30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row>
    <row r="29" spans="1:80" ht="15.75" thickBot="1" x14ac:dyDescent="0.3">
      <c r="A29" s="76"/>
      <c r="B29" s="281"/>
      <c r="C29" s="281"/>
      <c r="D29" s="282"/>
      <c r="E29" s="276"/>
      <c r="F29" s="277"/>
      <c r="G29" s="277"/>
      <c r="H29" s="277"/>
      <c r="I29" s="278"/>
      <c r="J29" s="241"/>
      <c r="K29" s="242"/>
      <c r="L29" s="242"/>
      <c r="M29" s="242"/>
      <c r="N29" s="242"/>
      <c r="O29" s="243"/>
      <c r="P29" s="244"/>
      <c r="Q29" s="245"/>
      <c r="R29" s="245"/>
      <c r="S29" s="245"/>
      <c r="T29" s="245"/>
      <c r="U29" s="246"/>
      <c r="V29" s="244"/>
      <c r="W29" s="245"/>
      <c r="X29" s="245"/>
      <c r="Y29" s="245"/>
      <c r="Z29" s="245"/>
      <c r="AA29" s="246"/>
      <c r="AB29" s="263"/>
      <c r="AC29" s="264"/>
      <c r="AD29" s="264"/>
      <c r="AE29" s="264"/>
      <c r="AF29" s="264"/>
      <c r="AG29" s="265"/>
      <c r="AH29" s="253"/>
      <c r="AI29" s="254"/>
      <c r="AJ29" s="254"/>
      <c r="AK29" s="254"/>
      <c r="AL29" s="254"/>
      <c r="AM29" s="255"/>
      <c r="AN29" s="76"/>
      <c r="AO29" s="307"/>
      <c r="AP29" s="308"/>
      <c r="AQ29" s="308"/>
      <c r="AR29" s="308"/>
      <c r="AS29" s="308"/>
      <c r="AT29" s="309"/>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row>
    <row r="30" spans="1:80" x14ac:dyDescent="0.25">
      <c r="A30" s="76"/>
      <c r="B30" s="281"/>
      <c r="C30" s="281"/>
      <c r="D30" s="282"/>
      <c r="E30" s="270" t="s">
        <v>113</v>
      </c>
      <c r="F30" s="271"/>
      <c r="G30" s="271"/>
      <c r="H30" s="271"/>
      <c r="I30" s="271"/>
      <c r="J30" s="238" t="e">
        <f>IF(AND('Mapa final'!#REF!="Baja",'Mapa final'!#REF!="Leve"),CONCATENATE("R",'Mapa final'!#REF!),"")</f>
        <v>#REF!</v>
      </c>
      <c r="K30" s="239"/>
      <c r="L30" s="239" t="str">
        <f>IF(AND('Mapa final'!$L$11="Baja",'Mapa final'!$P$11="Leve"),CONCATENATE("R",'Mapa final'!$A$11),"")</f>
        <v/>
      </c>
      <c r="M30" s="239"/>
      <c r="N30" s="239" t="e">
        <f>IF(AND('Mapa final'!#REF!="Baja",'Mapa final'!#REF!="Leve"),CONCATENATE("R",'Mapa final'!#REF!),"")</f>
        <v>#REF!</v>
      </c>
      <c r="O30" s="240"/>
      <c r="P30" s="248" t="e">
        <f>IF(AND('Mapa final'!#REF!="Baja",'Mapa final'!#REF!="Menor"),CONCATENATE("R",'Mapa final'!#REF!),"")</f>
        <v>#REF!</v>
      </c>
      <c r="Q30" s="248"/>
      <c r="R30" s="248" t="str">
        <f>IF(AND('Mapa final'!$L$11="Baja",'Mapa final'!$P$11="Menor"),CONCATENATE("R",'Mapa final'!$A$11),"")</f>
        <v/>
      </c>
      <c r="S30" s="248"/>
      <c r="T30" s="248" t="e">
        <f>IF(AND('Mapa final'!#REF!="Baja",'Mapa final'!#REF!="Menor"),CONCATENATE("R",'Mapa final'!#REF!),"")</f>
        <v>#REF!</v>
      </c>
      <c r="U30" s="249"/>
      <c r="V30" s="247" t="e">
        <f>IF(AND('Mapa final'!#REF!="Baja",'Mapa final'!#REF!="Moderado"),CONCATENATE("R",'Mapa final'!#REF!),"")</f>
        <v>#REF!</v>
      </c>
      <c r="W30" s="248"/>
      <c r="X30" s="248" t="str">
        <f>IF(AND('Mapa final'!$L$11="Baja",'Mapa final'!$P$11="Moderado"),CONCATENATE("R",'Mapa final'!$A$11),"")</f>
        <v/>
      </c>
      <c r="Y30" s="248"/>
      <c r="Z30" s="248" t="e">
        <f>IF(AND('Mapa final'!#REF!="Baja",'Mapa final'!#REF!="Moderado"),CONCATENATE("R",'Mapa final'!#REF!),"")</f>
        <v>#REF!</v>
      </c>
      <c r="AA30" s="249"/>
      <c r="AB30" s="266" t="e">
        <f>IF(AND('Mapa final'!#REF!="Baja",'Mapa final'!#REF!="Mayor"),CONCATENATE("R",'Mapa final'!#REF!),"")</f>
        <v>#REF!</v>
      </c>
      <c r="AC30" s="267"/>
      <c r="AD30" s="267" t="str">
        <f>IF(AND('Mapa final'!$L$11="Baja",'Mapa final'!$P$11="Mayor"),CONCATENATE("R",'Mapa final'!$A$11),"")</f>
        <v>R1</v>
      </c>
      <c r="AE30" s="267"/>
      <c r="AF30" s="267" t="e">
        <f>IF(AND('Mapa final'!#REF!="Baja",'Mapa final'!#REF!="Mayor"),CONCATENATE("R",'Mapa final'!#REF!),"")</f>
        <v>#REF!</v>
      </c>
      <c r="AG30" s="268"/>
      <c r="AH30" s="256" t="e">
        <f>IF(AND('Mapa final'!#REF!="Baja",'Mapa final'!#REF!="Catastrófico"),CONCATENATE("R",'Mapa final'!#REF!),"")</f>
        <v>#REF!</v>
      </c>
      <c r="AI30" s="257"/>
      <c r="AJ30" s="257" t="str">
        <f>IF(AND('Mapa final'!$L$11="Baja",'Mapa final'!$P$11="Catastrófico"),CONCATENATE("R",'Mapa final'!$A$11),"")</f>
        <v/>
      </c>
      <c r="AK30" s="257"/>
      <c r="AL30" s="257" t="e">
        <f>IF(AND('Mapa final'!#REF!="Baja",'Mapa final'!#REF!="Catastrófico"),CONCATENATE("R",'Mapa final'!#REF!),"")</f>
        <v>#REF!</v>
      </c>
      <c r="AM30" s="258"/>
      <c r="AN30" s="76"/>
      <c r="AO30" s="310" t="s">
        <v>81</v>
      </c>
      <c r="AP30" s="311"/>
      <c r="AQ30" s="311"/>
      <c r="AR30" s="311"/>
      <c r="AS30" s="311"/>
      <c r="AT30" s="312"/>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row>
    <row r="31" spans="1:80" x14ac:dyDescent="0.25">
      <c r="A31" s="76"/>
      <c r="B31" s="281"/>
      <c r="C31" s="281"/>
      <c r="D31" s="282"/>
      <c r="E31" s="273"/>
      <c r="F31" s="274"/>
      <c r="G31" s="274"/>
      <c r="H31" s="274"/>
      <c r="I31" s="279"/>
      <c r="J31" s="232"/>
      <c r="K31" s="233"/>
      <c r="L31" s="233"/>
      <c r="M31" s="233"/>
      <c r="N31" s="233"/>
      <c r="O31" s="234"/>
      <c r="P31" s="242"/>
      <c r="Q31" s="242"/>
      <c r="R31" s="242"/>
      <c r="S31" s="242"/>
      <c r="T31" s="242"/>
      <c r="U31" s="243"/>
      <c r="V31" s="241"/>
      <c r="W31" s="242"/>
      <c r="X31" s="242"/>
      <c r="Y31" s="242"/>
      <c r="Z31" s="242"/>
      <c r="AA31" s="243"/>
      <c r="AB31" s="259"/>
      <c r="AC31" s="260"/>
      <c r="AD31" s="260"/>
      <c r="AE31" s="260"/>
      <c r="AF31" s="260"/>
      <c r="AG31" s="262"/>
      <c r="AH31" s="250"/>
      <c r="AI31" s="251"/>
      <c r="AJ31" s="251"/>
      <c r="AK31" s="251"/>
      <c r="AL31" s="251"/>
      <c r="AM31" s="252"/>
      <c r="AN31" s="76"/>
      <c r="AO31" s="313"/>
      <c r="AP31" s="314"/>
      <c r="AQ31" s="314"/>
      <c r="AR31" s="314"/>
      <c r="AS31" s="314"/>
      <c r="AT31" s="315"/>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row>
    <row r="32" spans="1:80" x14ac:dyDescent="0.25">
      <c r="A32" s="76"/>
      <c r="B32" s="281"/>
      <c r="C32" s="281"/>
      <c r="D32" s="282"/>
      <c r="E32" s="273"/>
      <c r="F32" s="274"/>
      <c r="G32" s="274"/>
      <c r="H32" s="274"/>
      <c r="I32" s="279"/>
      <c r="J32" s="232" t="e">
        <f>IF(AND('Mapa final'!#REF!="Baja",'Mapa final'!#REF!="Leve"),CONCATENATE("R",'Mapa final'!#REF!),"")</f>
        <v>#REF!</v>
      </c>
      <c r="K32" s="233"/>
      <c r="L32" s="233" t="e">
        <f>IF(AND('Mapa final'!#REF!="Baja",'Mapa final'!#REF!="Leve"),CONCATENATE("R",'Mapa final'!#REF!),"")</f>
        <v>#REF!</v>
      </c>
      <c r="M32" s="233"/>
      <c r="N32" s="233" t="e">
        <f>IF(AND('Mapa final'!#REF!="Baja",'Mapa final'!#REF!="Leve"),CONCATENATE("R",'Mapa final'!#REF!),"")</f>
        <v>#REF!</v>
      </c>
      <c r="O32" s="234"/>
      <c r="P32" s="242" t="e">
        <f>IF(AND('Mapa final'!#REF!="Baja",'Mapa final'!#REF!="Menor"),CONCATENATE("R",'Mapa final'!#REF!),"")</f>
        <v>#REF!</v>
      </c>
      <c r="Q32" s="242"/>
      <c r="R32" s="242" t="e">
        <f>IF(AND('Mapa final'!#REF!="Baja",'Mapa final'!#REF!="Menor"),CONCATENATE("R",'Mapa final'!#REF!),"")</f>
        <v>#REF!</v>
      </c>
      <c r="S32" s="242"/>
      <c r="T32" s="242" t="e">
        <f>IF(AND('Mapa final'!#REF!="Baja",'Mapa final'!#REF!="Menor"),CONCATENATE("R",'Mapa final'!#REF!),"")</f>
        <v>#REF!</v>
      </c>
      <c r="U32" s="243"/>
      <c r="V32" s="241" t="e">
        <f>IF(AND('Mapa final'!#REF!="Baja",'Mapa final'!#REF!="Moderado"),CONCATENATE("R",'Mapa final'!#REF!),"")</f>
        <v>#REF!</v>
      </c>
      <c r="W32" s="242"/>
      <c r="X32" s="242" t="e">
        <f>IF(AND('Mapa final'!#REF!="Baja",'Mapa final'!#REF!="Moderado"),CONCATENATE("R",'Mapa final'!#REF!),"")</f>
        <v>#REF!</v>
      </c>
      <c r="Y32" s="242"/>
      <c r="Z32" s="242" t="e">
        <f>IF(AND('Mapa final'!#REF!="Baja",'Mapa final'!#REF!="Moderado"),CONCATENATE("R",'Mapa final'!#REF!),"")</f>
        <v>#REF!</v>
      </c>
      <c r="AA32" s="243"/>
      <c r="AB32" s="259" t="e">
        <f>IF(AND('Mapa final'!#REF!="Baja",'Mapa final'!#REF!="Mayor"),CONCATENATE("R",'Mapa final'!#REF!),"")</f>
        <v>#REF!</v>
      </c>
      <c r="AC32" s="260"/>
      <c r="AD32" s="261" t="e">
        <f>IF(AND('Mapa final'!#REF!="Baja",'Mapa final'!#REF!="Mayor"),CONCATENATE("R",'Mapa final'!#REF!),"")</f>
        <v>#REF!</v>
      </c>
      <c r="AE32" s="261"/>
      <c r="AF32" s="261" t="e">
        <f>IF(AND('Mapa final'!#REF!="Baja",'Mapa final'!#REF!="Mayor"),CONCATENATE("R",'Mapa final'!#REF!),"")</f>
        <v>#REF!</v>
      </c>
      <c r="AG32" s="262"/>
      <c r="AH32" s="250" t="e">
        <f>IF(AND('Mapa final'!#REF!="Baja",'Mapa final'!#REF!="Catastrófico"),CONCATENATE("R",'Mapa final'!#REF!),"")</f>
        <v>#REF!</v>
      </c>
      <c r="AI32" s="251"/>
      <c r="AJ32" s="251" t="e">
        <f>IF(AND('Mapa final'!#REF!="Baja",'Mapa final'!#REF!="Catastrófico"),CONCATENATE("R",'Mapa final'!#REF!),"")</f>
        <v>#REF!</v>
      </c>
      <c r="AK32" s="251"/>
      <c r="AL32" s="251" t="e">
        <f>IF(AND('Mapa final'!#REF!="Baja",'Mapa final'!#REF!="Catastrófico"),CONCATENATE("R",'Mapa final'!#REF!),"")</f>
        <v>#REF!</v>
      </c>
      <c r="AM32" s="252"/>
      <c r="AN32" s="76"/>
      <c r="AO32" s="313"/>
      <c r="AP32" s="314"/>
      <c r="AQ32" s="314"/>
      <c r="AR32" s="314"/>
      <c r="AS32" s="314"/>
      <c r="AT32" s="315"/>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row>
    <row r="33" spans="1:80" x14ac:dyDescent="0.25">
      <c r="A33" s="76"/>
      <c r="B33" s="281"/>
      <c r="C33" s="281"/>
      <c r="D33" s="282"/>
      <c r="E33" s="273"/>
      <c r="F33" s="274"/>
      <c r="G33" s="274"/>
      <c r="H33" s="274"/>
      <c r="I33" s="279"/>
      <c r="J33" s="232"/>
      <c r="K33" s="233"/>
      <c r="L33" s="233"/>
      <c r="M33" s="233"/>
      <c r="N33" s="233"/>
      <c r="O33" s="234"/>
      <c r="P33" s="242"/>
      <c r="Q33" s="242"/>
      <c r="R33" s="242"/>
      <c r="S33" s="242"/>
      <c r="T33" s="242"/>
      <c r="U33" s="243"/>
      <c r="V33" s="241"/>
      <c r="W33" s="242"/>
      <c r="X33" s="242"/>
      <c r="Y33" s="242"/>
      <c r="Z33" s="242"/>
      <c r="AA33" s="243"/>
      <c r="AB33" s="259"/>
      <c r="AC33" s="260"/>
      <c r="AD33" s="261"/>
      <c r="AE33" s="261"/>
      <c r="AF33" s="261"/>
      <c r="AG33" s="262"/>
      <c r="AH33" s="250"/>
      <c r="AI33" s="251"/>
      <c r="AJ33" s="251"/>
      <c r="AK33" s="251"/>
      <c r="AL33" s="251"/>
      <c r="AM33" s="252"/>
      <c r="AN33" s="76"/>
      <c r="AO33" s="313"/>
      <c r="AP33" s="314"/>
      <c r="AQ33" s="314"/>
      <c r="AR33" s="314"/>
      <c r="AS33" s="314"/>
      <c r="AT33" s="315"/>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row>
    <row r="34" spans="1:80" x14ac:dyDescent="0.25">
      <c r="A34" s="76"/>
      <c r="B34" s="281"/>
      <c r="C34" s="281"/>
      <c r="D34" s="282"/>
      <c r="E34" s="273"/>
      <c r="F34" s="274"/>
      <c r="G34" s="274"/>
      <c r="H34" s="274"/>
      <c r="I34" s="279"/>
      <c r="J34" s="232" t="e">
        <f>IF(AND('Mapa final'!#REF!="Baja",'Mapa final'!#REF!="Leve"),CONCATENATE("R",'Mapa final'!#REF!),"")</f>
        <v>#REF!</v>
      </c>
      <c r="K34" s="233"/>
      <c r="L34" s="233" t="e">
        <f>IF(AND('Mapa final'!#REF!="Baja",'Mapa final'!#REF!="Leve"),CONCATENATE("R",'Mapa final'!#REF!),"")</f>
        <v>#REF!</v>
      </c>
      <c r="M34" s="233"/>
      <c r="N34" s="233" t="e">
        <f>IF(AND('Mapa final'!#REF!="Baja",'Mapa final'!#REF!="Leve"),CONCATENATE("R",'Mapa final'!#REF!),"")</f>
        <v>#REF!</v>
      </c>
      <c r="O34" s="234"/>
      <c r="P34" s="242" t="e">
        <f>IF(AND('Mapa final'!#REF!="Baja",'Mapa final'!#REF!="Menor"),CONCATENATE("R",'Mapa final'!#REF!),"")</f>
        <v>#REF!</v>
      </c>
      <c r="Q34" s="242"/>
      <c r="R34" s="242" t="e">
        <f>IF(AND('Mapa final'!#REF!="Baja",'Mapa final'!#REF!="Menor"),CONCATENATE("R",'Mapa final'!#REF!),"")</f>
        <v>#REF!</v>
      </c>
      <c r="S34" s="242"/>
      <c r="T34" s="242" t="e">
        <f>IF(AND('Mapa final'!#REF!="Baja",'Mapa final'!#REF!="Menor"),CONCATENATE("R",'Mapa final'!#REF!),"")</f>
        <v>#REF!</v>
      </c>
      <c r="U34" s="243"/>
      <c r="V34" s="241" t="e">
        <f>IF(AND('Mapa final'!#REF!="Baja",'Mapa final'!#REF!="Moderado"),CONCATENATE("R",'Mapa final'!#REF!),"")</f>
        <v>#REF!</v>
      </c>
      <c r="W34" s="242"/>
      <c r="X34" s="242" t="e">
        <f>IF(AND('Mapa final'!#REF!="Baja",'Mapa final'!#REF!="Moderado"),CONCATENATE("R",'Mapa final'!#REF!),"")</f>
        <v>#REF!</v>
      </c>
      <c r="Y34" s="242"/>
      <c r="Z34" s="242" t="e">
        <f>IF(AND('Mapa final'!#REF!="Baja",'Mapa final'!#REF!="Moderado"),CONCATENATE("R",'Mapa final'!#REF!),"")</f>
        <v>#REF!</v>
      </c>
      <c r="AA34" s="243"/>
      <c r="AB34" s="259" t="e">
        <f>IF(AND('Mapa final'!#REF!="Baja",'Mapa final'!#REF!="Mayor"),CONCATENATE("R",'Mapa final'!#REF!),"")</f>
        <v>#REF!</v>
      </c>
      <c r="AC34" s="260"/>
      <c r="AD34" s="261" t="e">
        <f>IF(AND('Mapa final'!#REF!="Baja",'Mapa final'!#REF!="Mayor"),CONCATENATE("R",'Mapa final'!#REF!),"")</f>
        <v>#REF!</v>
      </c>
      <c r="AE34" s="261"/>
      <c r="AF34" s="261" t="e">
        <f>IF(AND('Mapa final'!#REF!="Baja",'Mapa final'!#REF!="Mayor"),CONCATENATE("R",'Mapa final'!#REF!),"")</f>
        <v>#REF!</v>
      </c>
      <c r="AG34" s="262"/>
      <c r="AH34" s="250" t="e">
        <f>IF(AND('Mapa final'!#REF!="Baja",'Mapa final'!#REF!="Catastrófico"),CONCATENATE("R",'Mapa final'!#REF!),"")</f>
        <v>#REF!</v>
      </c>
      <c r="AI34" s="251"/>
      <c r="AJ34" s="251" t="e">
        <f>IF(AND('Mapa final'!#REF!="Baja",'Mapa final'!#REF!="Catastrófico"),CONCATENATE("R",'Mapa final'!#REF!),"")</f>
        <v>#REF!</v>
      </c>
      <c r="AK34" s="251"/>
      <c r="AL34" s="251" t="e">
        <f>IF(AND('Mapa final'!#REF!="Baja",'Mapa final'!#REF!="Catastrófico"),CONCATENATE("R",'Mapa final'!#REF!),"")</f>
        <v>#REF!</v>
      </c>
      <c r="AM34" s="252"/>
      <c r="AN34" s="76"/>
      <c r="AO34" s="313"/>
      <c r="AP34" s="314"/>
      <c r="AQ34" s="314"/>
      <c r="AR34" s="314"/>
      <c r="AS34" s="314"/>
      <c r="AT34" s="315"/>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row>
    <row r="35" spans="1:80" x14ac:dyDescent="0.25">
      <c r="A35" s="76"/>
      <c r="B35" s="281"/>
      <c r="C35" s="281"/>
      <c r="D35" s="282"/>
      <c r="E35" s="273"/>
      <c r="F35" s="274"/>
      <c r="G35" s="274"/>
      <c r="H35" s="274"/>
      <c r="I35" s="279"/>
      <c r="J35" s="232"/>
      <c r="K35" s="233"/>
      <c r="L35" s="233"/>
      <c r="M35" s="233"/>
      <c r="N35" s="233"/>
      <c r="O35" s="234"/>
      <c r="P35" s="242"/>
      <c r="Q35" s="242"/>
      <c r="R35" s="242"/>
      <c r="S35" s="242"/>
      <c r="T35" s="242"/>
      <c r="U35" s="243"/>
      <c r="V35" s="241"/>
      <c r="W35" s="242"/>
      <c r="X35" s="242"/>
      <c r="Y35" s="242"/>
      <c r="Z35" s="242"/>
      <c r="AA35" s="243"/>
      <c r="AB35" s="259"/>
      <c r="AC35" s="260"/>
      <c r="AD35" s="261"/>
      <c r="AE35" s="261"/>
      <c r="AF35" s="261"/>
      <c r="AG35" s="262"/>
      <c r="AH35" s="250"/>
      <c r="AI35" s="251"/>
      <c r="AJ35" s="251"/>
      <c r="AK35" s="251"/>
      <c r="AL35" s="251"/>
      <c r="AM35" s="252"/>
      <c r="AN35" s="76"/>
      <c r="AO35" s="313"/>
      <c r="AP35" s="314"/>
      <c r="AQ35" s="314"/>
      <c r="AR35" s="314"/>
      <c r="AS35" s="314"/>
      <c r="AT35" s="315"/>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row>
    <row r="36" spans="1:80" x14ac:dyDescent="0.25">
      <c r="A36" s="76"/>
      <c r="B36" s="281"/>
      <c r="C36" s="281"/>
      <c r="D36" s="282"/>
      <c r="E36" s="273"/>
      <c r="F36" s="274"/>
      <c r="G36" s="274"/>
      <c r="H36" s="274"/>
      <c r="I36" s="279"/>
      <c r="J36" s="232" t="e">
        <f>IF(AND('Mapa final'!#REF!="Baja",'Mapa final'!#REF!="Leve"),CONCATENATE("R",'Mapa final'!#REF!),"")</f>
        <v>#REF!</v>
      </c>
      <c r="K36" s="233"/>
      <c r="L36" s="233" t="str">
        <f>IF(AND('Mapa final'!$L$14="Baja",'Mapa final'!$P$14="Leve"),CONCATENATE("R",'Mapa final'!$A$14),"")</f>
        <v/>
      </c>
      <c r="M36" s="233"/>
      <c r="N36" s="233" t="str">
        <f>IF(AND('Mapa final'!$L$16="Baja",'Mapa final'!$P$16="Leve"),CONCATENATE("R",'Mapa final'!$A$16),"")</f>
        <v/>
      </c>
      <c r="O36" s="234"/>
      <c r="P36" s="242" t="e">
        <f>IF(AND('Mapa final'!#REF!="Baja",'Mapa final'!#REF!="Menor"),CONCATENATE("R",'Mapa final'!#REF!),"")</f>
        <v>#REF!</v>
      </c>
      <c r="Q36" s="242"/>
      <c r="R36" s="242" t="str">
        <f>IF(AND('Mapa final'!$L$14="Baja",'Mapa final'!$P$14="Menor"),CONCATENATE("R",'Mapa final'!$A$14),"")</f>
        <v/>
      </c>
      <c r="S36" s="242"/>
      <c r="T36" s="242" t="str">
        <f>IF(AND('Mapa final'!$L$16="Baja",'Mapa final'!$P$16="Menor"),CONCATENATE("R",'Mapa final'!$A$16),"")</f>
        <v/>
      </c>
      <c r="U36" s="243"/>
      <c r="V36" s="241" t="e">
        <f>IF(AND('Mapa final'!#REF!="Baja",'Mapa final'!#REF!="Moderado"),CONCATENATE("R",'Mapa final'!#REF!),"")</f>
        <v>#REF!</v>
      </c>
      <c r="W36" s="242"/>
      <c r="X36" s="242" t="str">
        <f>IF(AND('Mapa final'!$L$14="Baja",'Mapa final'!$P$14="Moderado"),CONCATENATE("R",'Mapa final'!$A$14),"")</f>
        <v/>
      </c>
      <c r="Y36" s="242"/>
      <c r="Z36" s="242" t="str">
        <f>IF(AND('Mapa final'!$L$16="Baja",'Mapa final'!$P$16="Moderado"),CONCATENATE("R",'Mapa final'!$A$16),"")</f>
        <v/>
      </c>
      <c r="AA36" s="243"/>
      <c r="AB36" s="259" t="e">
        <f>IF(AND('Mapa final'!#REF!="Baja",'Mapa final'!#REF!="Mayor"),CONCATENATE("R",'Mapa final'!#REF!),"")</f>
        <v>#REF!</v>
      </c>
      <c r="AC36" s="260"/>
      <c r="AD36" s="261" t="str">
        <f>IF(AND('Mapa final'!$L$14="Baja",'Mapa final'!$P$14="Mayor"),CONCATENATE("R",'Mapa final'!$A$14),"")</f>
        <v/>
      </c>
      <c r="AE36" s="261"/>
      <c r="AF36" s="261" t="str">
        <f>IF(AND('Mapa final'!$L$16="Baja",'Mapa final'!$P$16="Mayor"),CONCATENATE("R",'Mapa final'!$A$16),"")</f>
        <v/>
      </c>
      <c r="AG36" s="262"/>
      <c r="AH36" s="250" t="e">
        <f>IF(AND('Mapa final'!#REF!="Baja",'Mapa final'!#REF!="Catastrófico"),CONCATENATE("R",'Mapa final'!#REF!),"")</f>
        <v>#REF!</v>
      </c>
      <c r="AI36" s="251"/>
      <c r="AJ36" s="251" t="str">
        <f>IF(AND('Mapa final'!$L$14="Baja",'Mapa final'!$P$14="Catastrófico"),CONCATENATE("R",'Mapa final'!$A$14),"")</f>
        <v/>
      </c>
      <c r="AK36" s="251"/>
      <c r="AL36" s="251" t="str">
        <f>IF(AND('Mapa final'!$L$16="Baja",'Mapa final'!$P$16="Catastrófico"),CONCATENATE("R",'Mapa final'!$A$16),"")</f>
        <v/>
      </c>
      <c r="AM36" s="252"/>
      <c r="AN36" s="76"/>
      <c r="AO36" s="313"/>
      <c r="AP36" s="314"/>
      <c r="AQ36" s="314"/>
      <c r="AR36" s="314"/>
      <c r="AS36" s="314"/>
      <c r="AT36" s="315"/>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row>
    <row r="37" spans="1:80" ht="15.75" thickBot="1" x14ac:dyDescent="0.3">
      <c r="A37" s="76"/>
      <c r="B37" s="281"/>
      <c r="C37" s="281"/>
      <c r="D37" s="282"/>
      <c r="E37" s="276"/>
      <c r="F37" s="277"/>
      <c r="G37" s="277"/>
      <c r="H37" s="277"/>
      <c r="I37" s="277"/>
      <c r="J37" s="235"/>
      <c r="K37" s="236"/>
      <c r="L37" s="236"/>
      <c r="M37" s="236"/>
      <c r="N37" s="236"/>
      <c r="O37" s="237"/>
      <c r="P37" s="245"/>
      <c r="Q37" s="245"/>
      <c r="R37" s="245"/>
      <c r="S37" s="245"/>
      <c r="T37" s="245"/>
      <c r="U37" s="246"/>
      <c r="V37" s="244"/>
      <c r="W37" s="245"/>
      <c r="X37" s="245"/>
      <c r="Y37" s="245"/>
      <c r="Z37" s="245"/>
      <c r="AA37" s="246"/>
      <c r="AB37" s="263"/>
      <c r="AC37" s="264"/>
      <c r="AD37" s="264"/>
      <c r="AE37" s="264"/>
      <c r="AF37" s="264"/>
      <c r="AG37" s="265"/>
      <c r="AH37" s="253"/>
      <c r="AI37" s="254"/>
      <c r="AJ37" s="254"/>
      <c r="AK37" s="254"/>
      <c r="AL37" s="254"/>
      <c r="AM37" s="255"/>
      <c r="AN37" s="76"/>
      <c r="AO37" s="316"/>
      <c r="AP37" s="317"/>
      <c r="AQ37" s="317"/>
      <c r="AR37" s="317"/>
      <c r="AS37" s="317"/>
      <c r="AT37" s="318"/>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row>
    <row r="38" spans="1:80" x14ac:dyDescent="0.25">
      <c r="A38" s="76"/>
      <c r="B38" s="281"/>
      <c r="C38" s="281"/>
      <c r="D38" s="282"/>
      <c r="E38" s="270" t="s">
        <v>112</v>
      </c>
      <c r="F38" s="271"/>
      <c r="G38" s="271"/>
      <c r="H38" s="271"/>
      <c r="I38" s="272"/>
      <c r="J38" s="238" t="e">
        <f>IF(AND('Mapa final'!#REF!="Muy Baja",'Mapa final'!#REF!="Leve"),CONCATENATE("R",'Mapa final'!#REF!),"")</f>
        <v>#REF!</v>
      </c>
      <c r="K38" s="239"/>
      <c r="L38" s="239" t="str">
        <f>IF(AND('Mapa final'!$L$11="Muy Baja",'Mapa final'!$P$11="Leve"),CONCATENATE("R",'Mapa final'!$A$11),"")</f>
        <v/>
      </c>
      <c r="M38" s="239"/>
      <c r="N38" s="239" t="e">
        <f>IF(AND('Mapa final'!#REF!="Muy Baja",'Mapa final'!#REF!="Leve"),CONCATENATE("R",'Mapa final'!#REF!),"")</f>
        <v>#REF!</v>
      </c>
      <c r="O38" s="240"/>
      <c r="P38" s="238" t="e">
        <f>IF(AND('Mapa final'!#REF!="Muy Baja",'Mapa final'!#REF!="Menor"),CONCATENATE("R",'Mapa final'!#REF!),"")</f>
        <v>#REF!</v>
      </c>
      <c r="Q38" s="239"/>
      <c r="R38" s="239" t="str">
        <f>IF(AND('Mapa final'!$L$11="Muy Baja",'Mapa final'!$P$11="Menor"),CONCATENATE("R",'Mapa final'!$A$11),"")</f>
        <v/>
      </c>
      <c r="S38" s="239"/>
      <c r="T38" s="239" t="e">
        <f>IF(AND('Mapa final'!#REF!="Muy Baja",'Mapa final'!#REF!="Menor"),CONCATENATE("R",'Mapa final'!#REF!),"")</f>
        <v>#REF!</v>
      </c>
      <c r="U38" s="240"/>
      <c r="V38" s="247" t="e">
        <f>IF(AND('Mapa final'!#REF!="Muy Baja",'Mapa final'!#REF!="Moderado"),CONCATENATE("R",'Mapa final'!#REF!),"")</f>
        <v>#REF!</v>
      </c>
      <c r="W38" s="248"/>
      <c r="X38" s="248" t="str">
        <f>IF(AND('Mapa final'!$L$11="Muy Baja",'Mapa final'!$P$11="Moderado"),CONCATENATE("R",'Mapa final'!$A$11),"")</f>
        <v/>
      </c>
      <c r="Y38" s="248"/>
      <c r="Z38" s="248" t="e">
        <f>IF(AND('Mapa final'!#REF!="Muy Baja",'Mapa final'!#REF!="Moderado"),CONCATENATE("R",'Mapa final'!#REF!),"")</f>
        <v>#REF!</v>
      </c>
      <c r="AA38" s="249"/>
      <c r="AB38" s="266" t="e">
        <f>IF(AND('Mapa final'!#REF!="Muy Baja",'Mapa final'!#REF!="Mayor"),CONCATENATE("R",'Mapa final'!#REF!),"")</f>
        <v>#REF!</v>
      </c>
      <c r="AC38" s="267"/>
      <c r="AD38" s="267" t="str">
        <f>IF(AND('Mapa final'!$L$11="Muy Baja",'Mapa final'!$P$11="Mayor"),CONCATENATE("R",'Mapa final'!$A$11),"")</f>
        <v/>
      </c>
      <c r="AE38" s="267"/>
      <c r="AF38" s="267" t="e">
        <f>IF(AND('Mapa final'!#REF!="Muy Baja",'Mapa final'!#REF!="Mayor"),CONCATENATE("R",'Mapa final'!#REF!),"")</f>
        <v>#REF!</v>
      </c>
      <c r="AG38" s="268"/>
      <c r="AH38" s="256" t="e">
        <f>IF(AND('Mapa final'!#REF!="Muy Baja",'Mapa final'!#REF!="Catastrófico"),CONCATENATE("R",'Mapa final'!#REF!),"")</f>
        <v>#REF!</v>
      </c>
      <c r="AI38" s="257"/>
      <c r="AJ38" s="257" t="str">
        <f>IF(AND('Mapa final'!$L$11="Muy Baja",'Mapa final'!$P$11="Catastrófico"),CONCATENATE("R",'Mapa final'!$A$11),"")</f>
        <v/>
      </c>
      <c r="AK38" s="257"/>
      <c r="AL38" s="257" t="e">
        <f>IF(AND('Mapa final'!#REF!="Muy Baja",'Mapa final'!#REF!="Catastrófico"),CONCATENATE("R",'Mapa final'!#REF!),"")</f>
        <v>#REF!</v>
      </c>
      <c r="AM38" s="258"/>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row>
    <row r="39" spans="1:80" x14ac:dyDescent="0.25">
      <c r="A39" s="76"/>
      <c r="B39" s="281"/>
      <c r="C39" s="281"/>
      <c r="D39" s="282"/>
      <c r="E39" s="273"/>
      <c r="F39" s="274"/>
      <c r="G39" s="274"/>
      <c r="H39" s="274"/>
      <c r="I39" s="275"/>
      <c r="J39" s="232"/>
      <c r="K39" s="233"/>
      <c r="L39" s="233"/>
      <c r="M39" s="233"/>
      <c r="N39" s="233"/>
      <c r="O39" s="234"/>
      <c r="P39" s="232"/>
      <c r="Q39" s="233"/>
      <c r="R39" s="233"/>
      <c r="S39" s="233"/>
      <c r="T39" s="233"/>
      <c r="U39" s="234"/>
      <c r="V39" s="241"/>
      <c r="W39" s="242"/>
      <c r="X39" s="242"/>
      <c r="Y39" s="242"/>
      <c r="Z39" s="242"/>
      <c r="AA39" s="243"/>
      <c r="AB39" s="259"/>
      <c r="AC39" s="260"/>
      <c r="AD39" s="260"/>
      <c r="AE39" s="260"/>
      <c r="AF39" s="260"/>
      <c r="AG39" s="262"/>
      <c r="AH39" s="250"/>
      <c r="AI39" s="251"/>
      <c r="AJ39" s="251"/>
      <c r="AK39" s="251"/>
      <c r="AL39" s="251"/>
      <c r="AM39" s="252"/>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row>
    <row r="40" spans="1:80" x14ac:dyDescent="0.25">
      <c r="A40" s="76"/>
      <c r="B40" s="281"/>
      <c r="C40" s="281"/>
      <c r="D40" s="282"/>
      <c r="E40" s="273"/>
      <c r="F40" s="274"/>
      <c r="G40" s="274"/>
      <c r="H40" s="274"/>
      <c r="I40" s="275"/>
      <c r="J40" s="232" t="e">
        <f>IF(AND('Mapa final'!#REF!="Muy Baja",'Mapa final'!#REF!="Leve"),CONCATENATE("R",'Mapa final'!#REF!),"")</f>
        <v>#REF!</v>
      </c>
      <c r="K40" s="233"/>
      <c r="L40" s="233" t="e">
        <f>IF(AND('Mapa final'!#REF!="Muy Baja",'Mapa final'!#REF!="Leve"),CONCATENATE("R",'Mapa final'!#REF!),"")</f>
        <v>#REF!</v>
      </c>
      <c r="M40" s="233"/>
      <c r="N40" s="233" t="e">
        <f>IF(AND('Mapa final'!#REF!="Muy Baja",'Mapa final'!#REF!="Leve"),CONCATENATE("R",'Mapa final'!#REF!),"")</f>
        <v>#REF!</v>
      </c>
      <c r="O40" s="234"/>
      <c r="P40" s="232" t="e">
        <f>IF(AND('Mapa final'!#REF!="Muy Baja",'Mapa final'!#REF!="Menor"),CONCATENATE("R",'Mapa final'!#REF!),"")</f>
        <v>#REF!</v>
      </c>
      <c r="Q40" s="233"/>
      <c r="R40" s="233" t="e">
        <f>IF(AND('Mapa final'!#REF!="Muy Baja",'Mapa final'!#REF!="Menor"),CONCATENATE("R",'Mapa final'!#REF!),"")</f>
        <v>#REF!</v>
      </c>
      <c r="S40" s="233"/>
      <c r="T40" s="233" t="e">
        <f>IF(AND('Mapa final'!#REF!="Muy Baja",'Mapa final'!#REF!="Menor"),CONCATENATE("R",'Mapa final'!#REF!),"")</f>
        <v>#REF!</v>
      </c>
      <c r="U40" s="234"/>
      <c r="V40" s="241" t="e">
        <f>IF(AND('Mapa final'!#REF!="Muy Baja",'Mapa final'!#REF!="Moderado"),CONCATENATE("R",'Mapa final'!#REF!),"")</f>
        <v>#REF!</v>
      </c>
      <c r="W40" s="242"/>
      <c r="X40" s="242" t="e">
        <f>IF(AND('Mapa final'!#REF!="Muy Baja",'Mapa final'!#REF!="Moderado"),CONCATENATE("R",'Mapa final'!#REF!),"")</f>
        <v>#REF!</v>
      </c>
      <c r="Y40" s="242"/>
      <c r="Z40" s="242" t="e">
        <f>IF(AND('Mapa final'!#REF!="Muy Baja",'Mapa final'!#REF!="Moderado"),CONCATENATE("R",'Mapa final'!#REF!),"")</f>
        <v>#REF!</v>
      </c>
      <c r="AA40" s="243"/>
      <c r="AB40" s="259" t="e">
        <f>IF(AND('Mapa final'!#REF!="Muy Baja",'Mapa final'!#REF!="Mayor"),CONCATENATE("R",'Mapa final'!#REF!),"")</f>
        <v>#REF!</v>
      </c>
      <c r="AC40" s="260"/>
      <c r="AD40" s="261" t="e">
        <f>IF(AND('Mapa final'!#REF!="Muy Baja",'Mapa final'!#REF!="Mayor"),CONCATENATE("R",'Mapa final'!#REF!),"")</f>
        <v>#REF!</v>
      </c>
      <c r="AE40" s="261"/>
      <c r="AF40" s="261" t="e">
        <f>IF(AND('Mapa final'!#REF!="Muy Baja",'Mapa final'!#REF!="Mayor"),CONCATENATE("R",'Mapa final'!#REF!),"")</f>
        <v>#REF!</v>
      </c>
      <c r="AG40" s="262"/>
      <c r="AH40" s="250" t="e">
        <f>IF(AND('Mapa final'!#REF!="Muy Baja",'Mapa final'!#REF!="Catastrófico"),CONCATENATE("R",'Mapa final'!#REF!),"")</f>
        <v>#REF!</v>
      </c>
      <c r="AI40" s="251"/>
      <c r="AJ40" s="251" t="e">
        <f>IF(AND('Mapa final'!#REF!="Muy Baja",'Mapa final'!#REF!="Catastrófico"),CONCATENATE("R",'Mapa final'!#REF!),"")</f>
        <v>#REF!</v>
      </c>
      <c r="AK40" s="251"/>
      <c r="AL40" s="251" t="e">
        <f>IF(AND('Mapa final'!#REF!="Muy Baja",'Mapa final'!#REF!="Catastrófico"),CONCATENATE("R",'Mapa final'!#REF!),"")</f>
        <v>#REF!</v>
      </c>
      <c r="AM40" s="252"/>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row>
    <row r="41" spans="1:80" x14ac:dyDescent="0.25">
      <c r="A41" s="76"/>
      <c r="B41" s="281"/>
      <c r="C41" s="281"/>
      <c r="D41" s="282"/>
      <c r="E41" s="273"/>
      <c r="F41" s="274"/>
      <c r="G41" s="274"/>
      <c r="H41" s="274"/>
      <c r="I41" s="275"/>
      <c r="J41" s="232"/>
      <c r="K41" s="233"/>
      <c r="L41" s="233"/>
      <c r="M41" s="233"/>
      <c r="N41" s="233"/>
      <c r="O41" s="234"/>
      <c r="P41" s="232"/>
      <c r="Q41" s="233"/>
      <c r="R41" s="233"/>
      <c r="S41" s="233"/>
      <c r="T41" s="233"/>
      <c r="U41" s="234"/>
      <c r="V41" s="241"/>
      <c r="W41" s="242"/>
      <c r="X41" s="242"/>
      <c r="Y41" s="242"/>
      <c r="Z41" s="242"/>
      <c r="AA41" s="243"/>
      <c r="AB41" s="259"/>
      <c r="AC41" s="260"/>
      <c r="AD41" s="261"/>
      <c r="AE41" s="261"/>
      <c r="AF41" s="261"/>
      <c r="AG41" s="262"/>
      <c r="AH41" s="250"/>
      <c r="AI41" s="251"/>
      <c r="AJ41" s="251"/>
      <c r="AK41" s="251"/>
      <c r="AL41" s="251"/>
      <c r="AM41" s="252"/>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row>
    <row r="42" spans="1:80" x14ac:dyDescent="0.25">
      <c r="A42" s="76"/>
      <c r="B42" s="281"/>
      <c r="C42" s="281"/>
      <c r="D42" s="282"/>
      <c r="E42" s="273"/>
      <c r="F42" s="274"/>
      <c r="G42" s="274"/>
      <c r="H42" s="274"/>
      <c r="I42" s="275"/>
      <c r="J42" s="232" t="e">
        <f>IF(AND('Mapa final'!#REF!="Muy Baja",'Mapa final'!#REF!="Leve"),CONCATENATE("R",'Mapa final'!#REF!),"")</f>
        <v>#REF!</v>
      </c>
      <c r="K42" s="233"/>
      <c r="L42" s="233" t="e">
        <f>IF(AND('Mapa final'!#REF!="Muy Baja",'Mapa final'!#REF!="Leve"),CONCATENATE("R",'Mapa final'!#REF!),"")</f>
        <v>#REF!</v>
      </c>
      <c r="M42" s="233"/>
      <c r="N42" s="233" t="e">
        <f>IF(AND('Mapa final'!#REF!="Muy Baja",'Mapa final'!#REF!="Leve"),CONCATENATE("R",'Mapa final'!#REF!),"")</f>
        <v>#REF!</v>
      </c>
      <c r="O42" s="234"/>
      <c r="P42" s="232" t="e">
        <f>IF(AND('Mapa final'!#REF!="Muy Baja",'Mapa final'!#REF!="Menor"),CONCATENATE("R",'Mapa final'!#REF!),"")</f>
        <v>#REF!</v>
      </c>
      <c r="Q42" s="233"/>
      <c r="R42" s="233" t="e">
        <f>IF(AND('Mapa final'!#REF!="Muy Baja",'Mapa final'!#REF!="Menor"),CONCATENATE("R",'Mapa final'!#REF!),"")</f>
        <v>#REF!</v>
      </c>
      <c r="S42" s="233"/>
      <c r="T42" s="233" t="e">
        <f>IF(AND('Mapa final'!#REF!="Muy Baja",'Mapa final'!#REF!="Menor"),CONCATENATE("R",'Mapa final'!#REF!),"")</f>
        <v>#REF!</v>
      </c>
      <c r="U42" s="234"/>
      <c r="V42" s="241" t="e">
        <f>IF(AND('Mapa final'!#REF!="Muy Baja",'Mapa final'!#REF!="Moderado"),CONCATENATE("R",'Mapa final'!#REF!),"")</f>
        <v>#REF!</v>
      </c>
      <c r="W42" s="242"/>
      <c r="X42" s="242" t="e">
        <f>IF(AND('Mapa final'!#REF!="Muy Baja",'Mapa final'!#REF!="Moderado"),CONCATENATE("R",'Mapa final'!#REF!),"")</f>
        <v>#REF!</v>
      </c>
      <c r="Y42" s="242"/>
      <c r="Z42" s="242" t="e">
        <f>IF(AND('Mapa final'!#REF!="Muy Baja",'Mapa final'!#REF!="Moderado"),CONCATENATE("R",'Mapa final'!#REF!),"")</f>
        <v>#REF!</v>
      </c>
      <c r="AA42" s="243"/>
      <c r="AB42" s="259" t="e">
        <f>IF(AND('Mapa final'!#REF!="Muy Baja",'Mapa final'!#REF!="Mayor"),CONCATENATE("R",'Mapa final'!#REF!),"")</f>
        <v>#REF!</v>
      </c>
      <c r="AC42" s="260"/>
      <c r="AD42" s="261" t="e">
        <f>IF(AND('Mapa final'!#REF!="Muy Baja",'Mapa final'!#REF!="Mayor"),CONCATENATE("R",'Mapa final'!#REF!),"")</f>
        <v>#REF!</v>
      </c>
      <c r="AE42" s="261"/>
      <c r="AF42" s="261" t="e">
        <f>IF(AND('Mapa final'!#REF!="Muy Baja",'Mapa final'!#REF!="Mayor"),CONCATENATE("R",'Mapa final'!#REF!),"")</f>
        <v>#REF!</v>
      </c>
      <c r="AG42" s="262"/>
      <c r="AH42" s="250" t="e">
        <f>IF(AND('Mapa final'!#REF!="Muy Baja",'Mapa final'!#REF!="Catastrófico"),CONCATENATE("R",'Mapa final'!#REF!),"")</f>
        <v>#REF!</v>
      </c>
      <c r="AI42" s="251"/>
      <c r="AJ42" s="251" t="e">
        <f>IF(AND('Mapa final'!#REF!="Muy Baja",'Mapa final'!#REF!="Catastrófico"),CONCATENATE("R",'Mapa final'!#REF!),"")</f>
        <v>#REF!</v>
      </c>
      <c r="AK42" s="251"/>
      <c r="AL42" s="251" t="e">
        <f>IF(AND('Mapa final'!#REF!="Muy Baja",'Mapa final'!#REF!="Catastrófico"),CONCATENATE("R",'Mapa final'!#REF!),"")</f>
        <v>#REF!</v>
      </c>
      <c r="AM42" s="252"/>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row>
    <row r="43" spans="1:80" x14ac:dyDescent="0.25">
      <c r="A43" s="76"/>
      <c r="B43" s="281"/>
      <c r="C43" s="281"/>
      <c r="D43" s="282"/>
      <c r="E43" s="273"/>
      <c r="F43" s="274"/>
      <c r="G43" s="274"/>
      <c r="H43" s="274"/>
      <c r="I43" s="275"/>
      <c r="J43" s="232"/>
      <c r="K43" s="233"/>
      <c r="L43" s="233"/>
      <c r="M43" s="233"/>
      <c r="N43" s="233"/>
      <c r="O43" s="234"/>
      <c r="P43" s="232"/>
      <c r="Q43" s="233"/>
      <c r="R43" s="233"/>
      <c r="S43" s="233"/>
      <c r="T43" s="233"/>
      <c r="U43" s="234"/>
      <c r="V43" s="241"/>
      <c r="W43" s="242"/>
      <c r="X43" s="242"/>
      <c r="Y43" s="242"/>
      <c r="Z43" s="242"/>
      <c r="AA43" s="243"/>
      <c r="AB43" s="259"/>
      <c r="AC43" s="260"/>
      <c r="AD43" s="261"/>
      <c r="AE43" s="261"/>
      <c r="AF43" s="261"/>
      <c r="AG43" s="262"/>
      <c r="AH43" s="250"/>
      <c r="AI43" s="251"/>
      <c r="AJ43" s="251"/>
      <c r="AK43" s="251"/>
      <c r="AL43" s="251"/>
      <c r="AM43" s="252"/>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row>
    <row r="44" spans="1:80" x14ac:dyDescent="0.25">
      <c r="A44" s="76"/>
      <c r="B44" s="281"/>
      <c r="C44" s="281"/>
      <c r="D44" s="282"/>
      <c r="E44" s="273"/>
      <c r="F44" s="274"/>
      <c r="G44" s="274"/>
      <c r="H44" s="274"/>
      <c r="I44" s="275"/>
      <c r="J44" s="232" t="e">
        <f>IF(AND('Mapa final'!#REF!="Muy Baja",'Mapa final'!#REF!="Leve"),CONCATENATE("R",'Mapa final'!#REF!),"")</f>
        <v>#REF!</v>
      </c>
      <c r="K44" s="233"/>
      <c r="L44" s="233" t="str">
        <f>IF(AND('Mapa final'!$L$14="Muy Baja",'Mapa final'!$P$14="Leve"),CONCATENATE("R",'Mapa final'!$A$14),"")</f>
        <v/>
      </c>
      <c r="M44" s="233"/>
      <c r="N44" s="233" t="str">
        <f>IF(AND('Mapa final'!$L$16="Muy Baja",'Mapa final'!$P$16="Leve"),CONCATENATE("R",'Mapa final'!$A$16),"")</f>
        <v/>
      </c>
      <c r="O44" s="234"/>
      <c r="P44" s="232" t="e">
        <f>IF(AND('Mapa final'!#REF!="Muy Baja",'Mapa final'!#REF!="Menor"),CONCATENATE("R",'Mapa final'!#REF!),"")</f>
        <v>#REF!</v>
      </c>
      <c r="Q44" s="233"/>
      <c r="R44" s="233" t="str">
        <f>IF(AND('Mapa final'!$L$14="Muy Baja",'Mapa final'!$P$14="Menor"),CONCATENATE("R",'Mapa final'!$A$14),"")</f>
        <v/>
      </c>
      <c r="S44" s="233"/>
      <c r="T44" s="233" t="str">
        <f>IF(AND('Mapa final'!$L$16="Muy Baja",'Mapa final'!$P$16="Menor"),CONCATENATE("R",'Mapa final'!$A$16),"")</f>
        <v/>
      </c>
      <c r="U44" s="234"/>
      <c r="V44" s="241" t="e">
        <f>IF(AND('Mapa final'!#REF!="Muy Baja",'Mapa final'!#REF!="Moderado"),CONCATENATE("R",'Mapa final'!#REF!),"")</f>
        <v>#REF!</v>
      </c>
      <c r="W44" s="242"/>
      <c r="X44" s="242" t="str">
        <f>IF(AND('Mapa final'!$L$14="Muy Baja",'Mapa final'!$P$14="Moderado"),CONCATENATE("R",'Mapa final'!$A$14),"")</f>
        <v/>
      </c>
      <c r="Y44" s="242"/>
      <c r="Z44" s="242" t="str">
        <f>IF(AND('Mapa final'!$L$16="Muy Baja",'Mapa final'!$P$16="Moderado"),CONCATENATE("R",'Mapa final'!$A$16),"")</f>
        <v/>
      </c>
      <c r="AA44" s="243"/>
      <c r="AB44" s="259" t="e">
        <f>IF(AND('Mapa final'!#REF!="Muy Baja",'Mapa final'!#REF!="Mayor"),CONCATENATE("R",'Mapa final'!#REF!),"")</f>
        <v>#REF!</v>
      </c>
      <c r="AC44" s="260"/>
      <c r="AD44" s="261" t="str">
        <f>IF(AND('Mapa final'!$L$14="Muy Baja",'Mapa final'!$P$14="Mayor"),CONCATENATE("R",'Mapa final'!$A$14),"")</f>
        <v/>
      </c>
      <c r="AE44" s="261"/>
      <c r="AF44" s="261" t="str">
        <f>IF(AND('Mapa final'!$L$16="Muy Baja",'Mapa final'!$P$16="Mayor"),CONCATENATE("R",'Mapa final'!$A$16),"")</f>
        <v/>
      </c>
      <c r="AG44" s="262"/>
      <c r="AH44" s="250" t="e">
        <f>IF(AND('Mapa final'!#REF!="Muy Baja",'Mapa final'!#REF!="Catastrófico"),CONCATENATE("R",'Mapa final'!#REF!),"")</f>
        <v>#REF!</v>
      </c>
      <c r="AI44" s="251"/>
      <c r="AJ44" s="251" t="str">
        <f>IF(AND('Mapa final'!$L$14="Muy Baja",'Mapa final'!$P$14="Catastrófico"),CONCATENATE("R",'Mapa final'!$A$14),"")</f>
        <v/>
      </c>
      <c r="AK44" s="251"/>
      <c r="AL44" s="251" t="str">
        <f>IF(AND('Mapa final'!$L$16="Muy Baja",'Mapa final'!$P$16="Catastrófico"),CONCATENATE("R",'Mapa final'!$A$16),"")</f>
        <v/>
      </c>
      <c r="AM44" s="252"/>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row>
    <row r="45" spans="1:80" ht="15.75" thickBot="1" x14ac:dyDescent="0.3">
      <c r="A45" s="76"/>
      <c r="B45" s="281"/>
      <c r="C45" s="281"/>
      <c r="D45" s="282"/>
      <c r="E45" s="276"/>
      <c r="F45" s="277"/>
      <c r="G45" s="277"/>
      <c r="H45" s="277"/>
      <c r="I45" s="278"/>
      <c r="J45" s="235"/>
      <c r="K45" s="236"/>
      <c r="L45" s="236"/>
      <c r="M45" s="236"/>
      <c r="N45" s="236"/>
      <c r="O45" s="237"/>
      <c r="P45" s="235"/>
      <c r="Q45" s="236"/>
      <c r="R45" s="236"/>
      <c r="S45" s="236"/>
      <c r="T45" s="236"/>
      <c r="U45" s="237"/>
      <c r="V45" s="244"/>
      <c r="W45" s="245"/>
      <c r="X45" s="245"/>
      <c r="Y45" s="245"/>
      <c r="Z45" s="245"/>
      <c r="AA45" s="246"/>
      <c r="AB45" s="263"/>
      <c r="AC45" s="264"/>
      <c r="AD45" s="264"/>
      <c r="AE45" s="264"/>
      <c r="AF45" s="264"/>
      <c r="AG45" s="265"/>
      <c r="AH45" s="253"/>
      <c r="AI45" s="254"/>
      <c r="AJ45" s="254"/>
      <c r="AK45" s="254"/>
      <c r="AL45" s="254"/>
      <c r="AM45" s="255"/>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row>
    <row r="46" spans="1:80" x14ac:dyDescent="0.25">
      <c r="A46" s="76"/>
      <c r="B46" s="76"/>
      <c r="C46" s="76"/>
      <c r="D46" s="76"/>
      <c r="E46" s="76"/>
      <c r="F46" s="76"/>
      <c r="G46" s="76"/>
      <c r="H46" s="76"/>
      <c r="I46" s="76"/>
      <c r="J46" s="270" t="s">
        <v>111</v>
      </c>
      <c r="K46" s="271"/>
      <c r="L46" s="271"/>
      <c r="M46" s="271"/>
      <c r="N46" s="271"/>
      <c r="O46" s="272"/>
      <c r="P46" s="270" t="s">
        <v>110</v>
      </c>
      <c r="Q46" s="271"/>
      <c r="R46" s="271"/>
      <c r="S46" s="271"/>
      <c r="T46" s="271"/>
      <c r="U46" s="272"/>
      <c r="V46" s="270" t="s">
        <v>109</v>
      </c>
      <c r="W46" s="271"/>
      <c r="X46" s="271"/>
      <c r="Y46" s="271"/>
      <c r="Z46" s="271"/>
      <c r="AA46" s="272"/>
      <c r="AB46" s="270" t="s">
        <v>108</v>
      </c>
      <c r="AC46" s="280"/>
      <c r="AD46" s="271"/>
      <c r="AE46" s="271"/>
      <c r="AF46" s="271"/>
      <c r="AG46" s="272"/>
      <c r="AH46" s="270" t="s">
        <v>107</v>
      </c>
      <c r="AI46" s="271"/>
      <c r="AJ46" s="271"/>
      <c r="AK46" s="271"/>
      <c r="AL46" s="271"/>
      <c r="AM46" s="272"/>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x14ac:dyDescent="0.25">
      <c r="A47" s="76"/>
      <c r="B47" s="76"/>
      <c r="C47" s="76"/>
      <c r="D47" s="76"/>
      <c r="E47" s="76"/>
      <c r="F47" s="76"/>
      <c r="G47" s="76"/>
      <c r="H47" s="76"/>
      <c r="I47" s="76"/>
      <c r="J47" s="273"/>
      <c r="K47" s="274"/>
      <c r="L47" s="274"/>
      <c r="M47" s="274"/>
      <c r="N47" s="274"/>
      <c r="O47" s="275"/>
      <c r="P47" s="273"/>
      <c r="Q47" s="274"/>
      <c r="R47" s="274"/>
      <c r="S47" s="274"/>
      <c r="T47" s="274"/>
      <c r="U47" s="275"/>
      <c r="V47" s="273"/>
      <c r="W47" s="274"/>
      <c r="X47" s="274"/>
      <c r="Y47" s="274"/>
      <c r="Z47" s="274"/>
      <c r="AA47" s="275"/>
      <c r="AB47" s="273"/>
      <c r="AC47" s="274"/>
      <c r="AD47" s="274"/>
      <c r="AE47" s="274"/>
      <c r="AF47" s="274"/>
      <c r="AG47" s="275"/>
      <c r="AH47" s="273"/>
      <c r="AI47" s="274"/>
      <c r="AJ47" s="274"/>
      <c r="AK47" s="274"/>
      <c r="AL47" s="274"/>
      <c r="AM47" s="275"/>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x14ac:dyDescent="0.25">
      <c r="A48" s="76"/>
      <c r="B48" s="76"/>
      <c r="C48" s="76"/>
      <c r="D48" s="76"/>
      <c r="E48" s="76"/>
      <c r="F48" s="76"/>
      <c r="G48" s="76"/>
      <c r="H48" s="76"/>
      <c r="I48" s="76"/>
      <c r="J48" s="273"/>
      <c r="K48" s="274"/>
      <c r="L48" s="274"/>
      <c r="M48" s="274"/>
      <c r="N48" s="274"/>
      <c r="O48" s="275"/>
      <c r="P48" s="273"/>
      <c r="Q48" s="274"/>
      <c r="R48" s="274"/>
      <c r="S48" s="274"/>
      <c r="T48" s="274"/>
      <c r="U48" s="275"/>
      <c r="V48" s="273"/>
      <c r="W48" s="274"/>
      <c r="X48" s="274"/>
      <c r="Y48" s="274"/>
      <c r="Z48" s="274"/>
      <c r="AA48" s="275"/>
      <c r="AB48" s="273"/>
      <c r="AC48" s="274"/>
      <c r="AD48" s="274"/>
      <c r="AE48" s="274"/>
      <c r="AF48" s="274"/>
      <c r="AG48" s="275"/>
      <c r="AH48" s="273"/>
      <c r="AI48" s="274"/>
      <c r="AJ48" s="274"/>
      <c r="AK48" s="274"/>
      <c r="AL48" s="274"/>
      <c r="AM48" s="275"/>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x14ac:dyDescent="0.25">
      <c r="A49" s="76"/>
      <c r="B49" s="76"/>
      <c r="C49" s="76"/>
      <c r="D49" s="76"/>
      <c r="E49" s="76"/>
      <c r="F49" s="76"/>
      <c r="G49" s="76"/>
      <c r="H49" s="76"/>
      <c r="I49" s="76"/>
      <c r="J49" s="273"/>
      <c r="K49" s="274"/>
      <c r="L49" s="274"/>
      <c r="M49" s="274"/>
      <c r="N49" s="274"/>
      <c r="O49" s="275"/>
      <c r="P49" s="273"/>
      <c r="Q49" s="274"/>
      <c r="R49" s="274"/>
      <c r="S49" s="274"/>
      <c r="T49" s="274"/>
      <c r="U49" s="275"/>
      <c r="V49" s="273"/>
      <c r="W49" s="274"/>
      <c r="X49" s="274"/>
      <c r="Y49" s="274"/>
      <c r="Z49" s="274"/>
      <c r="AA49" s="275"/>
      <c r="AB49" s="273"/>
      <c r="AC49" s="274"/>
      <c r="AD49" s="274"/>
      <c r="AE49" s="274"/>
      <c r="AF49" s="274"/>
      <c r="AG49" s="275"/>
      <c r="AH49" s="273"/>
      <c r="AI49" s="274"/>
      <c r="AJ49" s="274"/>
      <c r="AK49" s="274"/>
      <c r="AL49" s="274"/>
      <c r="AM49" s="275"/>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x14ac:dyDescent="0.25">
      <c r="A50" s="76"/>
      <c r="B50" s="76"/>
      <c r="C50" s="76"/>
      <c r="D50" s="76"/>
      <c r="E50" s="76"/>
      <c r="F50" s="76"/>
      <c r="G50" s="76"/>
      <c r="H50" s="76"/>
      <c r="I50" s="76"/>
      <c r="J50" s="273"/>
      <c r="K50" s="274"/>
      <c r="L50" s="274"/>
      <c r="M50" s="274"/>
      <c r="N50" s="274"/>
      <c r="O50" s="275"/>
      <c r="P50" s="273"/>
      <c r="Q50" s="274"/>
      <c r="R50" s="274"/>
      <c r="S50" s="274"/>
      <c r="T50" s="274"/>
      <c r="U50" s="275"/>
      <c r="V50" s="273"/>
      <c r="W50" s="274"/>
      <c r="X50" s="274"/>
      <c r="Y50" s="274"/>
      <c r="Z50" s="274"/>
      <c r="AA50" s="275"/>
      <c r="AB50" s="273"/>
      <c r="AC50" s="274"/>
      <c r="AD50" s="274"/>
      <c r="AE50" s="274"/>
      <c r="AF50" s="274"/>
      <c r="AG50" s="275"/>
      <c r="AH50" s="273"/>
      <c r="AI50" s="274"/>
      <c r="AJ50" s="274"/>
      <c r="AK50" s="274"/>
      <c r="AL50" s="274"/>
      <c r="AM50" s="275"/>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75" thickBot="1" x14ac:dyDescent="0.3">
      <c r="A51" s="76"/>
      <c r="B51" s="76"/>
      <c r="C51" s="76"/>
      <c r="D51" s="76"/>
      <c r="E51" s="76"/>
      <c r="F51" s="76"/>
      <c r="G51" s="76"/>
      <c r="H51" s="76"/>
      <c r="I51" s="76"/>
      <c r="J51" s="276"/>
      <c r="K51" s="277"/>
      <c r="L51" s="277"/>
      <c r="M51" s="277"/>
      <c r="N51" s="277"/>
      <c r="O51" s="278"/>
      <c r="P51" s="276"/>
      <c r="Q51" s="277"/>
      <c r="R51" s="277"/>
      <c r="S51" s="277"/>
      <c r="T51" s="277"/>
      <c r="U51" s="278"/>
      <c r="V51" s="276"/>
      <c r="W51" s="277"/>
      <c r="X51" s="277"/>
      <c r="Y51" s="277"/>
      <c r="Z51" s="277"/>
      <c r="AA51" s="278"/>
      <c r="AB51" s="276"/>
      <c r="AC51" s="277"/>
      <c r="AD51" s="277"/>
      <c r="AE51" s="277"/>
      <c r="AF51" s="277"/>
      <c r="AG51" s="278"/>
      <c r="AH51" s="276"/>
      <c r="AI51" s="277"/>
      <c r="AJ51" s="277"/>
      <c r="AK51" s="277"/>
      <c r="AL51" s="277"/>
      <c r="AM51" s="278"/>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x14ac:dyDescent="0.2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x14ac:dyDescent="0.2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row>
    <row r="63" spans="1:80" x14ac:dyDescent="0.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row>
    <row r="64" spans="1:80" x14ac:dyDescent="0.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row>
    <row r="65" spans="1:8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row>
    <row r="66" spans="1:8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row>
    <row r="67" spans="1:8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row>
    <row r="68" spans="1:8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row>
    <row r="69" spans="1:8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row>
    <row r="70" spans="1:8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row>
    <row r="71" spans="1:8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row>
    <row r="72" spans="1:8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row>
    <row r="73" spans="1:8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row>
    <row r="74" spans="1:8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row>
    <row r="75" spans="1:8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row>
    <row r="76" spans="1:8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row>
    <row r="77" spans="1:8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row>
    <row r="78" spans="1:8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row>
    <row r="79" spans="1:8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row>
    <row r="80" spans="1:8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row>
    <row r="81" spans="1:63"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row>
    <row r="82" spans="1:63"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row>
    <row r="83" spans="1:63"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row>
    <row r="84" spans="1:63"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row>
    <row r="85" spans="1:63"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row>
    <row r="86" spans="1:63"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row>
    <row r="87" spans="1:63"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row>
    <row r="88" spans="1:63"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row>
    <row r="89" spans="1:63"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row>
    <row r="90" spans="1:63"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row>
    <row r="91" spans="1:63"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row>
    <row r="92" spans="1:63"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row>
    <row r="93" spans="1:63"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row>
    <row r="94" spans="1:63"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row>
    <row r="95" spans="1:63"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row>
    <row r="96" spans="1:63"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row>
    <row r="97" spans="1:63"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row>
    <row r="98" spans="1:63"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row>
    <row r="99" spans="1:63"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row>
    <row r="100" spans="1:63"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row>
    <row r="101" spans="1:63"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row>
    <row r="102" spans="1:63"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row>
    <row r="103" spans="1:63"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row>
    <row r="104" spans="1:63"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row>
    <row r="105" spans="1:63"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row>
    <row r="106" spans="1:63"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row>
    <row r="107" spans="1:63"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row>
    <row r="108" spans="1:63"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row>
    <row r="109" spans="1:63"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row>
    <row r="110" spans="1:63"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row>
    <row r="111" spans="1:63"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row>
    <row r="112" spans="1:63"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row>
    <row r="113" spans="1:63"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row>
    <row r="114" spans="1:63"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row>
    <row r="115" spans="1:63"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row>
    <row r="116" spans="1:63"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row>
    <row r="117" spans="1:63"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row>
    <row r="118" spans="1:63"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row>
    <row r="119" spans="1:63"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row>
    <row r="120" spans="1:63"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row>
    <row r="121" spans="1:63"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row>
    <row r="122" spans="1:63" x14ac:dyDescent="0.2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row>
    <row r="123" spans="1:63" x14ac:dyDescent="0.25">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row>
    <row r="124" spans="1:63" x14ac:dyDescent="0.25">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row>
    <row r="125" spans="1:63" x14ac:dyDescent="0.25">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row>
    <row r="126" spans="1:63" x14ac:dyDescent="0.25">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row>
    <row r="127" spans="1:63" x14ac:dyDescent="0.25">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row>
    <row r="128" spans="1:63" x14ac:dyDescent="0.25">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row>
    <row r="129" spans="2:63" x14ac:dyDescent="0.25">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row>
    <row r="130" spans="2:63" x14ac:dyDescent="0.25">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row>
    <row r="131" spans="2:63" x14ac:dyDescent="0.25">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row>
    <row r="132" spans="2:63" x14ac:dyDescent="0.25">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row>
    <row r="133" spans="2:63" x14ac:dyDescent="0.25">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row>
    <row r="134" spans="2:63" x14ac:dyDescent="0.25">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row>
    <row r="135" spans="2:63" x14ac:dyDescent="0.25">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row>
    <row r="136" spans="2:63" x14ac:dyDescent="0.25">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row>
    <row r="137" spans="2:63" x14ac:dyDescent="0.25">
      <c r="B137" s="76"/>
      <c r="C137" s="76"/>
      <c r="D137" s="76"/>
      <c r="E137" s="76"/>
      <c r="F137" s="76"/>
      <c r="G137" s="76"/>
      <c r="H137" s="76"/>
      <c r="I137" s="76"/>
    </row>
    <row r="138" spans="2:63" x14ac:dyDescent="0.25">
      <c r="B138" s="76"/>
      <c r="C138" s="76"/>
      <c r="D138" s="76"/>
      <c r="E138" s="76"/>
      <c r="F138" s="76"/>
      <c r="G138" s="76"/>
      <c r="H138" s="76"/>
      <c r="I138" s="76"/>
    </row>
    <row r="139" spans="2:63" x14ac:dyDescent="0.25">
      <c r="B139" s="76"/>
      <c r="C139" s="76"/>
      <c r="D139" s="76"/>
      <c r="E139" s="76"/>
      <c r="F139" s="76"/>
      <c r="G139" s="76"/>
      <c r="H139" s="76"/>
      <c r="I139" s="76"/>
    </row>
    <row r="140" spans="2:63" x14ac:dyDescent="0.25">
      <c r="B140" s="76"/>
      <c r="C140" s="76"/>
      <c r="D140" s="76"/>
      <c r="E140" s="76"/>
      <c r="F140" s="76"/>
      <c r="G140" s="76"/>
      <c r="H140" s="76"/>
      <c r="I140" s="76"/>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row>
    <row r="2" spans="1:91" ht="18" customHeight="1" x14ac:dyDescent="0.25">
      <c r="A2" s="76"/>
      <c r="B2" s="349" t="s">
        <v>157</v>
      </c>
      <c r="C2" s="350"/>
      <c r="D2" s="350"/>
      <c r="E2" s="350"/>
      <c r="F2" s="350"/>
      <c r="G2" s="350"/>
      <c r="H2" s="350"/>
      <c r="I2" s="350"/>
      <c r="J2" s="269" t="s">
        <v>2</v>
      </c>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row>
    <row r="3" spans="1:91" ht="18.75" customHeight="1" x14ac:dyDescent="0.25">
      <c r="A3" s="76"/>
      <c r="B3" s="350"/>
      <c r="C3" s="350"/>
      <c r="D3" s="350"/>
      <c r="E3" s="350"/>
      <c r="F3" s="350"/>
      <c r="G3" s="350"/>
      <c r="H3" s="350"/>
      <c r="I3" s="350"/>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row>
    <row r="4" spans="1:91" ht="15" customHeight="1" x14ac:dyDescent="0.25">
      <c r="A4" s="76"/>
      <c r="B4" s="350"/>
      <c r="C4" s="350"/>
      <c r="D4" s="350"/>
      <c r="E4" s="350"/>
      <c r="F4" s="350"/>
      <c r="G4" s="350"/>
      <c r="H4" s="350"/>
      <c r="I4" s="350"/>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row>
    <row r="5" spans="1:91"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row>
    <row r="6" spans="1:91" ht="15" customHeight="1" x14ac:dyDescent="0.25">
      <c r="A6" s="76"/>
      <c r="B6" s="281" t="s">
        <v>4</v>
      </c>
      <c r="C6" s="281"/>
      <c r="D6" s="282"/>
      <c r="E6" s="319" t="s">
        <v>115</v>
      </c>
      <c r="F6" s="320"/>
      <c r="G6" s="320"/>
      <c r="H6" s="320"/>
      <c r="I6" s="321"/>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6"/>
      <c r="AO6" s="340" t="s">
        <v>78</v>
      </c>
      <c r="AP6" s="341"/>
      <c r="AQ6" s="341"/>
      <c r="AR6" s="341"/>
      <c r="AS6" s="341"/>
      <c r="AT6" s="342"/>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row>
    <row r="7" spans="1:91" ht="15" customHeight="1" x14ac:dyDescent="0.25">
      <c r="A7" s="76"/>
      <c r="B7" s="281"/>
      <c r="C7" s="281"/>
      <c r="D7" s="282"/>
      <c r="E7" s="322"/>
      <c r="F7" s="323"/>
      <c r="G7" s="323"/>
      <c r="H7" s="323"/>
      <c r="I7" s="324"/>
      <c r="J7" s="44" t="str">
        <f>IF(AND('Mapa final'!$AD$11="Muy Alta",'Mapa final'!$AF$11="Leve"),CONCATENATE("R2C",'Mapa final'!$S$11),"")</f>
        <v/>
      </c>
      <c r="K7" s="45" t="str">
        <f>IF(AND('Mapa final'!$AD$12="Muy Alta",'Mapa final'!$AF$12="Leve"),CONCATENATE("R2C",'Mapa final'!$S$12),"")</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final'!$AD$11="Muy Alta",'Mapa final'!$AF$11="Menor"),CONCATENATE("R2C",'Mapa final'!$S$11),"")</f>
        <v/>
      </c>
      <c r="Q7" s="45" t="str">
        <f>IF(AND('Mapa final'!$AD$12="Muy Alta",'Mapa final'!$AF$12="Menor"),CONCATENATE("R2C",'Mapa final'!$S$12),"")</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final'!$AD$11="Muy Alta",'Mapa final'!$AF$11="Moderado"),CONCATENATE("R2C",'Mapa final'!$S$11),"")</f>
        <v/>
      </c>
      <c r="W7" s="45" t="str">
        <f>IF(AND('Mapa final'!$AD$12="Muy Alta",'Mapa final'!$AF$12="Moderado"),CONCATENATE("R2C",'Mapa final'!$S$12),"")</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final'!$AD$11="Muy Alta",'Mapa final'!$AF$11="Mayor"),CONCATENATE("R2C",'Mapa final'!$S$11),"")</f>
        <v/>
      </c>
      <c r="AC7" s="45" t="str">
        <f>IF(AND('Mapa final'!$AD$12="Muy Alta",'Mapa final'!$AF$12="Mayor"),CONCATENATE("R2C",'Mapa final'!$S$12),"")</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final'!$AD$11="Muy Alta",'Mapa final'!$AF$11="Catastrófico"),CONCATENATE("R2C",'Mapa final'!$S$11),"")</f>
        <v/>
      </c>
      <c r="AI7" s="48" t="str">
        <f>IF(AND('Mapa final'!$AD$12="Muy Alta",'Mapa final'!$AF$12="Catastrófico"),CONCATENATE("R2C",'Mapa final'!$S$12),"")</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6"/>
      <c r="AO7" s="343"/>
      <c r="AP7" s="344"/>
      <c r="AQ7" s="344"/>
      <c r="AR7" s="344"/>
      <c r="AS7" s="344"/>
      <c r="AT7" s="345"/>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row>
    <row r="8" spans="1:91" ht="15" customHeight="1" x14ac:dyDescent="0.25">
      <c r="A8" s="76"/>
      <c r="B8" s="281"/>
      <c r="C8" s="281"/>
      <c r="D8" s="282"/>
      <c r="E8" s="322"/>
      <c r="F8" s="323"/>
      <c r="G8" s="323"/>
      <c r="H8" s="323"/>
      <c r="I8" s="324"/>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6"/>
      <c r="AO8" s="343"/>
      <c r="AP8" s="344"/>
      <c r="AQ8" s="344"/>
      <c r="AR8" s="344"/>
      <c r="AS8" s="344"/>
      <c r="AT8" s="345"/>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row>
    <row r="9" spans="1:91" ht="15" customHeight="1" x14ac:dyDescent="0.25">
      <c r="A9" s="76"/>
      <c r="B9" s="281"/>
      <c r="C9" s="281"/>
      <c r="D9" s="282"/>
      <c r="E9" s="322"/>
      <c r="F9" s="323"/>
      <c r="G9" s="323"/>
      <c r="H9" s="323"/>
      <c r="I9" s="324"/>
      <c r="J9" s="44" t="e">
        <f>IF(AND('Mapa final'!#REF!="Muy Alta",'Mapa final'!#REF!="Leve"),CONCATENATE("R4C",'Mapa final'!#REF!),"")</f>
        <v>#REF!</v>
      </c>
      <c r="K9" s="45" t="e">
        <f>IF(AND('Mapa final'!#REF!="Muy Alta",'Mapa final'!#REF!="Leve"),CONCATENATE("R4C",'Mapa final'!#REF!),"")</f>
        <v>#REF!</v>
      </c>
      <c r="L9" s="50" t="e">
        <f>IF(AND('Mapa final'!#REF!="Muy Alta",'Mapa final'!#REF!="Leve"),CONCATENATE("R4C",'Mapa final'!#REF!),"")</f>
        <v>#REF!</v>
      </c>
      <c r="M9" s="50" t="e">
        <f>IF(AND('Mapa final'!#REF!="Muy Alta",'Mapa final'!#REF!="Leve"),CONCATENATE("R4C",'Mapa final'!#REF!),"")</f>
        <v>#REF!</v>
      </c>
      <c r="N9" s="50"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50" t="e">
        <f>IF(AND('Mapa final'!#REF!="Muy Alta",'Mapa final'!#REF!="Menor"),CONCATENATE("R4C",'Mapa final'!#REF!),"")</f>
        <v>#REF!</v>
      </c>
      <c r="S9" s="50" t="e">
        <f>IF(AND('Mapa final'!#REF!="Muy Alta",'Mapa final'!#REF!="Menor"),CONCATENATE("R4C",'Mapa final'!#REF!),"")</f>
        <v>#REF!</v>
      </c>
      <c r="T9" s="50"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50" t="e">
        <f>IF(AND('Mapa final'!#REF!="Muy Alta",'Mapa final'!#REF!="Moderado"),CONCATENATE("R4C",'Mapa final'!#REF!),"")</f>
        <v>#REF!</v>
      </c>
      <c r="Y9" s="50" t="e">
        <f>IF(AND('Mapa final'!#REF!="Muy Alta",'Mapa final'!#REF!="Moderado"),CONCATENATE("R4C",'Mapa final'!#REF!),"")</f>
        <v>#REF!</v>
      </c>
      <c r="Z9" s="50"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50" t="e">
        <f>IF(AND('Mapa final'!#REF!="Muy Alta",'Mapa final'!#REF!="Mayor"),CONCATENATE("R4C",'Mapa final'!#REF!),"")</f>
        <v>#REF!</v>
      </c>
      <c r="AE9" s="50" t="e">
        <f>IF(AND('Mapa final'!#REF!="Muy Alta",'Mapa final'!#REF!="Mayor"),CONCATENATE("R4C",'Mapa final'!#REF!),"")</f>
        <v>#REF!</v>
      </c>
      <c r="AF9" s="50"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6"/>
      <c r="AO9" s="343"/>
      <c r="AP9" s="344"/>
      <c r="AQ9" s="344"/>
      <c r="AR9" s="344"/>
      <c r="AS9" s="344"/>
      <c r="AT9" s="345"/>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row>
    <row r="10" spans="1:91" ht="15" customHeight="1" x14ac:dyDescent="0.25">
      <c r="A10" s="76"/>
      <c r="B10" s="281"/>
      <c r="C10" s="281"/>
      <c r="D10" s="282"/>
      <c r="E10" s="322"/>
      <c r="F10" s="323"/>
      <c r="G10" s="323"/>
      <c r="H10" s="323"/>
      <c r="I10" s="324"/>
      <c r="J10" s="44" t="e">
        <f>IF(AND('Mapa final'!#REF!="Muy Alta",'Mapa final'!#REF!="Leve"),CONCATENATE("R5C",'Mapa final'!#REF!),"")</f>
        <v>#REF!</v>
      </c>
      <c r="K10" s="45" t="e">
        <f>IF(AND('Mapa final'!#REF!="Muy Alta",'Mapa final'!#REF!="Leve"),CONCATENATE("R5C",'Mapa final'!#REF!),"")</f>
        <v>#REF!</v>
      </c>
      <c r="L10" s="50" t="e">
        <f>IF(AND('Mapa final'!#REF!="Muy Alta",'Mapa final'!#REF!="Leve"),CONCATENATE("R5C",'Mapa final'!#REF!),"")</f>
        <v>#REF!</v>
      </c>
      <c r="M10" s="50" t="e">
        <f>IF(AND('Mapa final'!#REF!="Muy Alta",'Mapa final'!#REF!="Leve"),CONCATENATE("R5C",'Mapa final'!#REF!),"")</f>
        <v>#REF!</v>
      </c>
      <c r="N10" s="50"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50" t="e">
        <f>IF(AND('Mapa final'!#REF!="Muy Alta",'Mapa final'!#REF!="Menor"),CONCATENATE("R5C",'Mapa final'!#REF!),"")</f>
        <v>#REF!</v>
      </c>
      <c r="S10" s="50" t="e">
        <f>IF(AND('Mapa final'!#REF!="Muy Alta",'Mapa final'!#REF!="Menor"),CONCATENATE("R5C",'Mapa final'!#REF!),"")</f>
        <v>#REF!</v>
      </c>
      <c r="T10" s="50"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50" t="e">
        <f>IF(AND('Mapa final'!#REF!="Muy Alta",'Mapa final'!#REF!="Moderado"),CONCATENATE("R5C",'Mapa final'!#REF!),"")</f>
        <v>#REF!</v>
      </c>
      <c r="Y10" s="50" t="e">
        <f>IF(AND('Mapa final'!#REF!="Muy Alta",'Mapa final'!#REF!="Moderado"),CONCATENATE("R5C",'Mapa final'!#REF!),"")</f>
        <v>#REF!</v>
      </c>
      <c r="Z10" s="50"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50" t="e">
        <f>IF(AND('Mapa final'!#REF!="Muy Alta",'Mapa final'!#REF!="Mayor"),CONCATENATE("R5C",'Mapa final'!#REF!),"")</f>
        <v>#REF!</v>
      </c>
      <c r="AE10" s="50" t="e">
        <f>IF(AND('Mapa final'!#REF!="Muy Alta",'Mapa final'!#REF!="Mayor"),CONCATENATE("R5C",'Mapa final'!#REF!),"")</f>
        <v>#REF!</v>
      </c>
      <c r="AF10" s="50"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6"/>
      <c r="AO10" s="343"/>
      <c r="AP10" s="344"/>
      <c r="AQ10" s="344"/>
      <c r="AR10" s="344"/>
      <c r="AS10" s="344"/>
      <c r="AT10" s="345"/>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row>
    <row r="11" spans="1:91" ht="15" customHeight="1" x14ac:dyDescent="0.25">
      <c r="A11" s="76"/>
      <c r="B11" s="281"/>
      <c r="C11" s="281"/>
      <c r="D11" s="282"/>
      <c r="E11" s="322"/>
      <c r="F11" s="323"/>
      <c r="G11" s="323"/>
      <c r="H11" s="323"/>
      <c r="I11" s="324"/>
      <c r="J11" s="44" t="e">
        <f>IF(AND('Mapa final'!#REF!="Muy Alta",'Mapa final'!#REF!="Leve"),CONCATENATE("R6C",'Mapa final'!#REF!),"")</f>
        <v>#REF!</v>
      </c>
      <c r="K11" s="45" t="e">
        <f>IF(AND('Mapa final'!#REF!="Muy Alta",'Mapa final'!#REF!="Leve"),CONCATENATE("R6C",'Mapa final'!#REF!),"")</f>
        <v>#REF!</v>
      </c>
      <c r="L11" s="50" t="e">
        <f>IF(AND('Mapa final'!#REF!="Muy Alta",'Mapa final'!#REF!="Leve"),CONCATENATE("R6C",'Mapa final'!#REF!),"")</f>
        <v>#REF!</v>
      </c>
      <c r="M11" s="50" t="e">
        <f>IF(AND('Mapa final'!#REF!="Muy Alta",'Mapa final'!#REF!="Leve"),CONCATENATE("R6C",'Mapa final'!#REF!),"")</f>
        <v>#REF!</v>
      </c>
      <c r="N11" s="50"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50" t="e">
        <f>IF(AND('Mapa final'!#REF!="Muy Alta",'Mapa final'!#REF!="Menor"),CONCATENATE("R6C",'Mapa final'!#REF!),"")</f>
        <v>#REF!</v>
      </c>
      <c r="S11" s="50" t="e">
        <f>IF(AND('Mapa final'!#REF!="Muy Alta",'Mapa final'!#REF!="Menor"),CONCATENATE("R6C",'Mapa final'!#REF!),"")</f>
        <v>#REF!</v>
      </c>
      <c r="T11" s="50"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50" t="e">
        <f>IF(AND('Mapa final'!#REF!="Muy Alta",'Mapa final'!#REF!="Moderado"),CONCATENATE("R6C",'Mapa final'!#REF!),"")</f>
        <v>#REF!</v>
      </c>
      <c r="Y11" s="50" t="e">
        <f>IF(AND('Mapa final'!#REF!="Muy Alta",'Mapa final'!#REF!="Moderado"),CONCATENATE("R6C",'Mapa final'!#REF!),"")</f>
        <v>#REF!</v>
      </c>
      <c r="Z11" s="50"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50" t="e">
        <f>IF(AND('Mapa final'!#REF!="Muy Alta",'Mapa final'!#REF!="Mayor"),CONCATENATE("R6C",'Mapa final'!#REF!),"")</f>
        <v>#REF!</v>
      </c>
      <c r="AE11" s="50" t="e">
        <f>IF(AND('Mapa final'!#REF!="Muy Alta",'Mapa final'!#REF!="Mayor"),CONCATENATE("R6C",'Mapa final'!#REF!),"")</f>
        <v>#REF!</v>
      </c>
      <c r="AF11" s="50"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6"/>
      <c r="AO11" s="343"/>
      <c r="AP11" s="344"/>
      <c r="AQ11" s="344"/>
      <c r="AR11" s="344"/>
      <c r="AS11" s="344"/>
      <c r="AT11" s="345"/>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row>
    <row r="12" spans="1:91" ht="15" customHeight="1" x14ac:dyDescent="0.25">
      <c r="A12" s="76"/>
      <c r="B12" s="281"/>
      <c r="C12" s="281"/>
      <c r="D12" s="282"/>
      <c r="E12" s="322"/>
      <c r="F12" s="323"/>
      <c r="G12" s="323"/>
      <c r="H12" s="323"/>
      <c r="I12" s="324"/>
      <c r="J12" s="44" t="e">
        <f>IF(AND('Mapa final'!#REF!="Muy Alta",'Mapa final'!#REF!="Leve"),CONCATENATE("R7C",'Mapa final'!#REF!),"")</f>
        <v>#REF!</v>
      </c>
      <c r="K12" s="45" t="e">
        <f>IF(AND('Mapa final'!#REF!="Muy Alta",'Mapa final'!#REF!="Leve"),CONCATENATE("R7C",'Mapa final'!#REF!),"")</f>
        <v>#REF!</v>
      </c>
      <c r="L12" s="50" t="e">
        <f>IF(AND('Mapa final'!#REF!="Muy Alta",'Mapa final'!#REF!="Leve"),CONCATENATE("R7C",'Mapa final'!#REF!),"")</f>
        <v>#REF!</v>
      </c>
      <c r="M12" s="50" t="e">
        <f>IF(AND('Mapa final'!#REF!="Muy Alta",'Mapa final'!#REF!="Leve"),CONCATENATE("R7C",'Mapa final'!#REF!),"")</f>
        <v>#REF!</v>
      </c>
      <c r="N12" s="50"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50" t="e">
        <f>IF(AND('Mapa final'!#REF!="Muy Alta",'Mapa final'!#REF!="Menor"),CONCATENATE("R7C",'Mapa final'!#REF!),"")</f>
        <v>#REF!</v>
      </c>
      <c r="S12" s="50" t="e">
        <f>IF(AND('Mapa final'!#REF!="Muy Alta",'Mapa final'!#REF!="Menor"),CONCATENATE("R7C",'Mapa final'!#REF!),"")</f>
        <v>#REF!</v>
      </c>
      <c r="T12" s="50"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50" t="e">
        <f>IF(AND('Mapa final'!#REF!="Muy Alta",'Mapa final'!#REF!="Moderado"),CONCATENATE("R7C",'Mapa final'!#REF!),"")</f>
        <v>#REF!</v>
      </c>
      <c r="Y12" s="50" t="e">
        <f>IF(AND('Mapa final'!#REF!="Muy Alta",'Mapa final'!#REF!="Moderado"),CONCATENATE("R7C",'Mapa final'!#REF!),"")</f>
        <v>#REF!</v>
      </c>
      <c r="Z12" s="50"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50" t="e">
        <f>IF(AND('Mapa final'!#REF!="Muy Alta",'Mapa final'!#REF!="Mayor"),CONCATENATE("R7C",'Mapa final'!#REF!),"")</f>
        <v>#REF!</v>
      </c>
      <c r="AE12" s="50" t="e">
        <f>IF(AND('Mapa final'!#REF!="Muy Alta",'Mapa final'!#REF!="Mayor"),CONCATENATE("R7C",'Mapa final'!#REF!),"")</f>
        <v>#REF!</v>
      </c>
      <c r="AF12" s="50"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6"/>
      <c r="AO12" s="343"/>
      <c r="AP12" s="344"/>
      <c r="AQ12" s="344"/>
      <c r="AR12" s="344"/>
      <c r="AS12" s="344"/>
      <c r="AT12" s="345"/>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91" ht="15" customHeight="1" x14ac:dyDescent="0.25">
      <c r="A13" s="76"/>
      <c r="B13" s="281"/>
      <c r="C13" s="281"/>
      <c r="D13" s="282"/>
      <c r="E13" s="322"/>
      <c r="F13" s="323"/>
      <c r="G13" s="323"/>
      <c r="H13" s="323"/>
      <c r="I13" s="324"/>
      <c r="J13" s="44" t="e">
        <f>IF(AND('Mapa final'!#REF!="Muy Alta",'Mapa final'!#REF!="Leve"),CONCATENATE("R8C",'Mapa final'!#REF!),"")</f>
        <v>#REF!</v>
      </c>
      <c r="K13" s="45" t="e">
        <f>IF(AND('Mapa final'!#REF!="Muy Alta",'Mapa final'!#REF!="Leve"),CONCATENATE("R8C",'Mapa final'!#REF!),"")</f>
        <v>#REF!</v>
      </c>
      <c r="L13" s="50" t="e">
        <f>IF(AND('Mapa final'!#REF!="Muy Alta",'Mapa final'!#REF!="Leve"),CONCATENATE("R8C",'Mapa final'!#REF!),"")</f>
        <v>#REF!</v>
      </c>
      <c r="M13" s="50" t="e">
        <f>IF(AND('Mapa final'!#REF!="Muy Alta",'Mapa final'!#REF!="Leve"),CONCATENATE("R8C",'Mapa final'!#REF!),"")</f>
        <v>#REF!</v>
      </c>
      <c r="N13" s="50"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50" t="e">
        <f>IF(AND('Mapa final'!#REF!="Muy Alta",'Mapa final'!#REF!="Menor"),CONCATENATE("R8C",'Mapa final'!#REF!),"")</f>
        <v>#REF!</v>
      </c>
      <c r="S13" s="50" t="e">
        <f>IF(AND('Mapa final'!#REF!="Muy Alta",'Mapa final'!#REF!="Menor"),CONCATENATE("R8C",'Mapa final'!#REF!),"")</f>
        <v>#REF!</v>
      </c>
      <c r="T13" s="50"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50" t="e">
        <f>IF(AND('Mapa final'!#REF!="Muy Alta",'Mapa final'!#REF!="Moderado"),CONCATENATE("R8C",'Mapa final'!#REF!),"")</f>
        <v>#REF!</v>
      </c>
      <c r="Y13" s="50" t="e">
        <f>IF(AND('Mapa final'!#REF!="Muy Alta",'Mapa final'!#REF!="Moderado"),CONCATENATE("R8C",'Mapa final'!#REF!),"")</f>
        <v>#REF!</v>
      </c>
      <c r="Z13" s="50"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50" t="e">
        <f>IF(AND('Mapa final'!#REF!="Muy Alta",'Mapa final'!#REF!="Mayor"),CONCATENATE("R8C",'Mapa final'!#REF!),"")</f>
        <v>#REF!</v>
      </c>
      <c r="AE13" s="50" t="e">
        <f>IF(AND('Mapa final'!#REF!="Muy Alta",'Mapa final'!#REF!="Mayor"),CONCATENATE("R8C",'Mapa final'!#REF!),"")</f>
        <v>#REF!</v>
      </c>
      <c r="AF13" s="50"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6"/>
      <c r="AO13" s="343"/>
      <c r="AP13" s="344"/>
      <c r="AQ13" s="344"/>
      <c r="AR13" s="344"/>
      <c r="AS13" s="344"/>
      <c r="AT13" s="345"/>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row>
    <row r="14" spans="1:91" ht="15" customHeight="1" x14ac:dyDescent="0.25">
      <c r="A14" s="76"/>
      <c r="B14" s="281"/>
      <c r="C14" s="281"/>
      <c r="D14" s="282"/>
      <c r="E14" s="322"/>
      <c r="F14" s="323"/>
      <c r="G14" s="323"/>
      <c r="H14" s="323"/>
      <c r="I14" s="324"/>
      <c r="J14" s="44" t="e">
        <f>IF(AND('Mapa final'!#REF!="Muy Alta",'Mapa final'!#REF!="Leve"),CONCATENATE("R9C",'Mapa final'!#REF!),"")</f>
        <v>#REF!</v>
      </c>
      <c r="K14" s="45" t="e">
        <f>IF(AND('Mapa final'!#REF!="Muy Alta",'Mapa final'!#REF!="Leve"),CONCATENATE("R9C",'Mapa final'!#REF!),"")</f>
        <v>#REF!</v>
      </c>
      <c r="L14" s="50" t="e">
        <f>IF(AND('Mapa final'!#REF!="Muy Alta",'Mapa final'!#REF!="Leve"),CONCATENATE("R9C",'Mapa final'!#REF!),"")</f>
        <v>#REF!</v>
      </c>
      <c r="M14" s="50" t="e">
        <f>IF(AND('Mapa final'!#REF!="Muy Alta",'Mapa final'!#REF!="Leve"),CONCATENATE("R9C",'Mapa final'!#REF!),"")</f>
        <v>#REF!</v>
      </c>
      <c r="N14" s="50"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50" t="e">
        <f>IF(AND('Mapa final'!#REF!="Muy Alta",'Mapa final'!#REF!="Menor"),CONCATENATE("R9C",'Mapa final'!#REF!),"")</f>
        <v>#REF!</v>
      </c>
      <c r="S14" s="50" t="e">
        <f>IF(AND('Mapa final'!#REF!="Muy Alta",'Mapa final'!#REF!="Menor"),CONCATENATE("R9C",'Mapa final'!#REF!),"")</f>
        <v>#REF!</v>
      </c>
      <c r="T14" s="50"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50" t="e">
        <f>IF(AND('Mapa final'!#REF!="Muy Alta",'Mapa final'!#REF!="Moderado"),CONCATENATE("R9C",'Mapa final'!#REF!),"")</f>
        <v>#REF!</v>
      </c>
      <c r="Y14" s="50" t="e">
        <f>IF(AND('Mapa final'!#REF!="Muy Alta",'Mapa final'!#REF!="Moderado"),CONCATENATE("R9C",'Mapa final'!#REF!),"")</f>
        <v>#REF!</v>
      </c>
      <c r="Z14" s="50"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50" t="e">
        <f>IF(AND('Mapa final'!#REF!="Muy Alta",'Mapa final'!#REF!="Mayor"),CONCATENATE("R9C",'Mapa final'!#REF!),"")</f>
        <v>#REF!</v>
      </c>
      <c r="AE14" s="50" t="e">
        <f>IF(AND('Mapa final'!#REF!="Muy Alta",'Mapa final'!#REF!="Mayor"),CONCATENATE("R9C",'Mapa final'!#REF!),"")</f>
        <v>#REF!</v>
      </c>
      <c r="AF14" s="50"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6"/>
      <c r="AO14" s="343"/>
      <c r="AP14" s="344"/>
      <c r="AQ14" s="344"/>
      <c r="AR14" s="344"/>
      <c r="AS14" s="344"/>
      <c r="AT14" s="345"/>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row>
    <row r="15" spans="1:91" ht="15.75" customHeight="1" thickBot="1" x14ac:dyDescent="0.3">
      <c r="A15" s="76"/>
      <c r="B15" s="281"/>
      <c r="C15" s="281"/>
      <c r="D15" s="282"/>
      <c r="E15" s="325"/>
      <c r="F15" s="326"/>
      <c r="G15" s="326"/>
      <c r="H15" s="326"/>
      <c r="I15" s="327"/>
      <c r="J15" s="51" t="e">
        <f>IF(AND('Mapa final'!#REF!="Muy Alta",'Mapa final'!#REF!="Leve"),CONCATENATE("R10C",'Mapa final'!#REF!),"")</f>
        <v>#REF!</v>
      </c>
      <c r="K15" s="52" t="e">
        <f>IF(AND('Mapa final'!#REF!="Muy Alta",'Mapa final'!#REF!="Leve"),CONCATENATE("R10C",'Mapa final'!#REF!),"")</f>
        <v>#REF!</v>
      </c>
      <c r="L15" s="52" t="e">
        <f>IF(AND('Mapa final'!#REF!="Muy Alta",'Mapa final'!#REF!="Leve"),CONCATENATE("R10C",'Mapa final'!#REF!),"")</f>
        <v>#REF!</v>
      </c>
      <c r="M15" s="52" t="e">
        <f>IF(AND('Mapa final'!#REF!="Muy Alta",'Mapa final'!#REF!="Leve"),CONCATENATE("R10C",'Mapa final'!#REF!),"")</f>
        <v>#REF!</v>
      </c>
      <c r="N15" s="52" t="e">
        <f>IF(AND('Mapa final'!#REF!="Muy Alta",'Mapa final'!#REF!="Leve"),CONCATENATE("R10C",'Mapa final'!#REF!),"")</f>
        <v>#REF!</v>
      </c>
      <c r="O15" s="53"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1" t="e">
        <f>IF(AND('Mapa final'!#REF!="Muy Alta",'Mapa final'!#REF!="Moderado"),CONCATENATE("R10C",'Mapa final'!#REF!),"")</f>
        <v>#REF!</v>
      </c>
      <c r="W15" s="52" t="e">
        <f>IF(AND('Mapa final'!#REF!="Muy Alta",'Mapa final'!#REF!="Moderado"),CONCATENATE("R10C",'Mapa final'!#REF!),"")</f>
        <v>#REF!</v>
      </c>
      <c r="X15" s="52" t="e">
        <f>IF(AND('Mapa final'!#REF!="Muy Alta",'Mapa final'!#REF!="Moderado"),CONCATENATE("R10C",'Mapa final'!#REF!),"")</f>
        <v>#REF!</v>
      </c>
      <c r="Y15" s="52" t="e">
        <f>IF(AND('Mapa final'!#REF!="Muy Alta",'Mapa final'!#REF!="Moderado"),CONCATENATE("R10C",'Mapa final'!#REF!),"")</f>
        <v>#REF!</v>
      </c>
      <c r="Z15" s="52" t="e">
        <f>IF(AND('Mapa final'!#REF!="Muy Alta",'Mapa final'!#REF!="Moderado"),CONCATENATE("R10C",'Mapa final'!#REF!),"")</f>
        <v>#REF!</v>
      </c>
      <c r="AA15" s="53"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4" t="e">
        <f>IF(AND('Mapa final'!#REF!="Muy Alta",'Mapa final'!#REF!="Catastrófico"),CONCATENATE("R10C",'Mapa final'!#REF!),"")</f>
        <v>#REF!</v>
      </c>
      <c r="AI15" s="55" t="e">
        <f>IF(AND('Mapa final'!#REF!="Muy Alta",'Mapa final'!#REF!="Catastrófico"),CONCATENATE("R10C",'Mapa final'!#REF!),"")</f>
        <v>#REF!</v>
      </c>
      <c r="AJ15" s="55" t="e">
        <f>IF(AND('Mapa final'!#REF!="Muy Alta",'Mapa final'!#REF!="Catastrófico"),CONCATENATE("R10C",'Mapa final'!#REF!),"")</f>
        <v>#REF!</v>
      </c>
      <c r="AK15" s="55" t="e">
        <f>IF(AND('Mapa final'!#REF!="Muy Alta",'Mapa final'!#REF!="Catastrófico"),CONCATENATE("R10C",'Mapa final'!#REF!),"")</f>
        <v>#REF!</v>
      </c>
      <c r="AL15" s="55" t="e">
        <f>IF(AND('Mapa final'!#REF!="Muy Alta",'Mapa final'!#REF!="Catastrófico"),CONCATENATE("R10C",'Mapa final'!#REF!),"")</f>
        <v>#REF!</v>
      </c>
      <c r="AM15" s="56" t="e">
        <f>IF(AND('Mapa final'!#REF!="Muy Alta",'Mapa final'!#REF!="Catastrófico"),CONCATENATE("R10C",'Mapa final'!#REF!),"")</f>
        <v>#REF!</v>
      </c>
      <c r="AN15" s="76"/>
      <c r="AO15" s="346"/>
      <c r="AP15" s="347"/>
      <c r="AQ15" s="347"/>
      <c r="AR15" s="347"/>
      <c r="AS15" s="347"/>
      <c r="AT15" s="348"/>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row>
    <row r="16" spans="1:91" ht="15" customHeight="1" x14ac:dyDescent="0.25">
      <c r="A16" s="76"/>
      <c r="B16" s="281"/>
      <c r="C16" s="281"/>
      <c r="D16" s="282"/>
      <c r="E16" s="319" t="s">
        <v>114</v>
      </c>
      <c r="F16" s="320"/>
      <c r="G16" s="320"/>
      <c r="H16" s="320"/>
      <c r="I16" s="320"/>
      <c r="J16" s="57" t="e">
        <f>IF(AND('Mapa final'!#REF!="Alta",'Mapa final'!#REF!="Leve"),CONCATENATE("R1C",'Mapa final'!#REF!),"")</f>
        <v>#REF!</v>
      </c>
      <c r="K16" s="58" t="e">
        <f>IF(AND('Mapa final'!#REF!="Alta",'Mapa final'!#REF!="Leve"),CONCATENATE("R1C",'Mapa final'!#REF!),"")</f>
        <v>#REF!</v>
      </c>
      <c r="L16" s="58" t="e">
        <f>IF(AND('Mapa final'!#REF!="Alta",'Mapa final'!#REF!="Leve"),CONCATENATE("R1C",'Mapa final'!#REF!),"")</f>
        <v>#REF!</v>
      </c>
      <c r="M16" s="58" t="e">
        <f>IF(AND('Mapa final'!#REF!="Alta",'Mapa final'!#REF!="Leve"),CONCATENATE("R1C",'Mapa final'!#REF!),"")</f>
        <v>#REF!</v>
      </c>
      <c r="N16" s="58" t="e">
        <f>IF(AND('Mapa final'!#REF!="Alta",'Mapa final'!#REF!="Leve"),CONCATENATE("R1C",'Mapa final'!#REF!),"")</f>
        <v>#REF!</v>
      </c>
      <c r="O16" s="59" t="e">
        <f>IF(AND('Mapa final'!#REF!="Alta",'Mapa final'!#REF!="Leve"),CONCATENATE("R1C",'Mapa final'!#REF!),"")</f>
        <v>#REF!</v>
      </c>
      <c r="P16" s="57" t="e">
        <f>IF(AND('Mapa final'!#REF!="Alta",'Mapa final'!#REF!="Menor"),CONCATENATE("R1C",'Mapa final'!#REF!),"")</f>
        <v>#REF!</v>
      </c>
      <c r="Q16" s="58" t="e">
        <f>IF(AND('Mapa final'!#REF!="Alta",'Mapa final'!#REF!="Menor"),CONCATENATE("R1C",'Mapa final'!#REF!),"")</f>
        <v>#REF!</v>
      </c>
      <c r="R16" s="58" t="e">
        <f>IF(AND('Mapa final'!#REF!="Alta",'Mapa final'!#REF!="Menor"),CONCATENATE("R1C",'Mapa final'!#REF!),"")</f>
        <v>#REF!</v>
      </c>
      <c r="S16" s="58" t="e">
        <f>IF(AND('Mapa final'!#REF!="Alta",'Mapa final'!#REF!="Menor"),CONCATENATE("R1C",'Mapa final'!#REF!),"")</f>
        <v>#REF!</v>
      </c>
      <c r="T16" s="58" t="e">
        <f>IF(AND('Mapa final'!#REF!="Alta",'Mapa final'!#REF!="Menor"),CONCATENATE("R1C",'Mapa final'!#REF!),"")</f>
        <v>#REF!</v>
      </c>
      <c r="U16" s="59"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6"/>
      <c r="AO16" s="329" t="s">
        <v>79</v>
      </c>
      <c r="AP16" s="330"/>
      <c r="AQ16" s="330"/>
      <c r="AR16" s="330"/>
      <c r="AS16" s="330"/>
      <c r="AT16" s="331"/>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row>
    <row r="17" spans="1:76" ht="15" customHeight="1" x14ac:dyDescent="0.25">
      <c r="A17" s="76"/>
      <c r="B17" s="281"/>
      <c r="C17" s="281"/>
      <c r="D17" s="282"/>
      <c r="E17" s="338"/>
      <c r="F17" s="339"/>
      <c r="G17" s="339"/>
      <c r="H17" s="339"/>
      <c r="I17" s="339"/>
      <c r="J17" s="60" t="str">
        <f>IF(AND('Mapa final'!$AD$11="Alta",'Mapa final'!$AF$11="Leve"),CONCATENATE("R2C",'Mapa final'!$S$11),"")</f>
        <v/>
      </c>
      <c r="K17" s="61" t="str">
        <f>IF(AND('Mapa final'!$AD$12="Alta",'Mapa final'!$AF$12="Leve"),CONCATENATE("R2C",'Mapa final'!$S$12),"")</f>
        <v/>
      </c>
      <c r="L17" s="61" t="e">
        <f>IF(AND('Mapa final'!#REF!="Alta",'Mapa final'!#REF!="Leve"),CONCATENATE("R2C",'Mapa final'!#REF!),"")</f>
        <v>#REF!</v>
      </c>
      <c r="M17" s="61" t="e">
        <f>IF(AND('Mapa final'!#REF!="Alta",'Mapa final'!#REF!="Leve"),CONCATENATE("R2C",'Mapa final'!#REF!),"")</f>
        <v>#REF!</v>
      </c>
      <c r="N17" s="61" t="e">
        <f>IF(AND('Mapa final'!#REF!="Alta",'Mapa final'!#REF!="Leve"),CONCATENATE("R2C",'Mapa final'!#REF!),"")</f>
        <v>#REF!</v>
      </c>
      <c r="O17" s="62" t="e">
        <f>IF(AND('Mapa final'!#REF!="Alta",'Mapa final'!#REF!="Leve"),CONCATENATE("R2C",'Mapa final'!#REF!),"")</f>
        <v>#REF!</v>
      </c>
      <c r="P17" s="60" t="str">
        <f>IF(AND('Mapa final'!$AD$11="Alta",'Mapa final'!$AF$11="Menor"),CONCATENATE("R2C",'Mapa final'!$S$11),"")</f>
        <v/>
      </c>
      <c r="Q17" s="61" t="str">
        <f>IF(AND('Mapa final'!$AD$12="Alta",'Mapa final'!$AF$12="Menor"),CONCATENATE("R2C",'Mapa final'!$S$12),"")</f>
        <v/>
      </c>
      <c r="R17" s="61" t="e">
        <f>IF(AND('Mapa final'!#REF!="Alta",'Mapa final'!#REF!="Menor"),CONCATENATE("R2C",'Mapa final'!#REF!),"")</f>
        <v>#REF!</v>
      </c>
      <c r="S17" s="61" t="e">
        <f>IF(AND('Mapa final'!#REF!="Alta",'Mapa final'!#REF!="Menor"),CONCATENATE("R2C",'Mapa final'!#REF!),"")</f>
        <v>#REF!</v>
      </c>
      <c r="T17" s="61" t="e">
        <f>IF(AND('Mapa final'!#REF!="Alta",'Mapa final'!#REF!="Menor"),CONCATENATE("R2C",'Mapa final'!#REF!),"")</f>
        <v>#REF!</v>
      </c>
      <c r="U17" s="62" t="e">
        <f>IF(AND('Mapa final'!#REF!="Alta",'Mapa final'!#REF!="Menor"),CONCATENATE("R2C",'Mapa final'!#REF!),"")</f>
        <v>#REF!</v>
      </c>
      <c r="V17" s="44" t="str">
        <f>IF(AND('Mapa final'!$AD$11="Alta",'Mapa final'!$AF$11="Moderado"),CONCATENATE("R2C",'Mapa final'!$S$11),"")</f>
        <v/>
      </c>
      <c r="W17" s="45" t="str">
        <f>IF(AND('Mapa final'!$AD$12="Alta",'Mapa final'!$AF$12="Moderado"),CONCATENATE("R2C",'Mapa final'!$S$12),"")</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final'!$AD$11="Alta",'Mapa final'!$AF$11="Mayor"),CONCATENATE("R2C",'Mapa final'!$S$11),"")</f>
        <v/>
      </c>
      <c r="AC17" s="45" t="str">
        <f>IF(AND('Mapa final'!$AD$12="Alta",'Mapa final'!$AF$12="Mayor"),CONCATENATE("R2C",'Mapa final'!$S$12),"")</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final'!$AD$11="Alta",'Mapa final'!$AF$11="Catastrófico"),CONCATENATE("R2C",'Mapa final'!$S$11),"")</f>
        <v/>
      </c>
      <c r="AI17" s="48" t="str">
        <f>IF(AND('Mapa final'!$AD$12="Alta",'Mapa final'!$AF$12="Catastrófico"),CONCATENATE("R2C",'Mapa final'!$S$12),"")</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6"/>
      <c r="AO17" s="332"/>
      <c r="AP17" s="333"/>
      <c r="AQ17" s="333"/>
      <c r="AR17" s="333"/>
      <c r="AS17" s="333"/>
      <c r="AT17" s="334"/>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row>
    <row r="18" spans="1:76" ht="15" customHeight="1" x14ac:dyDescent="0.25">
      <c r="A18" s="76"/>
      <c r="B18" s="281"/>
      <c r="C18" s="281"/>
      <c r="D18" s="282"/>
      <c r="E18" s="322"/>
      <c r="F18" s="323"/>
      <c r="G18" s="323"/>
      <c r="H18" s="323"/>
      <c r="I18" s="339"/>
      <c r="J18" s="60" t="e">
        <f>IF(AND('Mapa final'!#REF!="Alta",'Mapa final'!#REF!="Leve"),CONCATENATE("R3C",'Mapa final'!#REF!),"")</f>
        <v>#REF!</v>
      </c>
      <c r="K18" s="61" t="e">
        <f>IF(AND('Mapa final'!#REF!="Alta",'Mapa final'!#REF!="Leve"),CONCATENATE("R3C",'Mapa final'!#REF!),"")</f>
        <v>#REF!</v>
      </c>
      <c r="L18" s="61" t="e">
        <f>IF(AND('Mapa final'!#REF!="Alta",'Mapa final'!#REF!="Leve"),CONCATENATE("R3C",'Mapa final'!#REF!),"")</f>
        <v>#REF!</v>
      </c>
      <c r="M18" s="61" t="e">
        <f>IF(AND('Mapa final'!#REF!="Alta",'Mapa final'!#REF!="Leve"),CONCATENATE("R3C",'Mapa final'!#REF!),"")</f>
        <v>#REF!</v>
      </c>
      <c r="N18" s="61" t="e">
        <f>IF(AND('Mapa final'!#REF!="Alta",'Mapa final'!#REF!="Leve"),CONCATENATE("R3C",'Mapa final'!#REF!),"")</f>
        <v>#REF!</v>
      </c>
      <c r="O18" s="62" t="e">
        <f>IF(AND('Mapa final'!#REF!="Alta",'Mapa final'!#REF!="Leve"),CONCATENATE("R3C",'Mapa final'!#REF!),"")</f>
        <v>#REF!</v>
      </c>
      <c r="P18" s="60" t="e">
        <f>IF(AND('Mapa final'!#REF!="Alta",'Mapa final'!#REF!="Menor"),CONCATENATE("R3C",'Mapa final'!#REF!),"")</f>
        <v>#REF!</v>
      </c>
      <c r="Q18" s="61" t="e">
        <f>IF(AND('Mapa final'!#REF!="Alta",'Mapa final'!#REF!="Menor"),CONCATENATE("R3C",'Mapa final'!#REF!),"")</f>
        <v>#REF!</v>
      </c>
      <c r="R18" s="61" t="e">
        <f>IF(AND('Mapa final'!#REF!="Alta",'Mapa final'!#REF!="Menor"),CONCATENATE("R3C",'Mapa final'!#REF!),"")</f>
        <v>#REF!</v>
      </c>
      <c r="S18" s="61" t="e">
        <f>IF(AND('Mapa final'!#REF!="Alta",'Mapa final'!#REF!="Menor"),CONCATENATE("R3C",'Mapa final'!#REF!),"")</f>
        <v>#REF!</v>
      </c>
      <c r="T18" s="61" t="e">
        <f>IF(AND('Mapa final'!#REF!="Alta",'Mapa final'!#REF!="Menor"),CONCATENATE("R3C",'Mapa final'!#REF!),"")</f>
        <v>#REF!</v>
      </c>
      <c r="U18" s="62"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6"/>
      <c r="AO18" s="332"/>
      <c r="AP18" s="333"/>
      <c r="AQ18" s="333"/>
      <c r="AR18" s="333"/>
      <c r="AS18" s="333"/>
      <c r="AT18" s="334"/>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row>
    <row r="19" spans="1:76" ht="15" customHeight="1" x14ac:dyDescent="0.25">
      <c r="A19" s="76"/>
      <c r="B19" s="281"/>
      <c r="C19" s="281"/>
      <c r="D19" s="282"/>
      <c r="E19" s="322"/>
      <c r="F19" s="323"/>
      <c r="G19" s="323"/>
      <c r="H19" s="323"/>
      <c r="I19" s="339"/>
      <c r="J19" s="60" t="e">
        <f>IF(AND('Mapa final'!#REF!="Alta",'Mapa final'!#REF!="Leve"),CONCATENATE("R4C",'Mapa final'!#REF!),"")</f>
        <v>#REF!</v>
      </c>
      <c r="K19" s="61" t="e">
        <f>IF(AND('Mapa final'!#REF!="Alta",'Mapa final'!#REF!="Leve"),CONCATENATE("R4C",'Mapa final'!#REF!),"")</f>
        <v>#REF!</v>
      </c>
      <c r="L19" s="61" t="e">
        <f>IF(AND('Mapa final'!#REF!="Alta",'Mapa final'!#REF!="Leve"),CONCATENATE("R4C",'Mapa final'!#REF!),"")</f>
        <v>#REF!</v>
      </c>
      <c r="M19" s="61" t="e">
        <f>IF(AND('Mapa final'!#REF!="Alta",'Mapa final'!#REF!="Leve"),CONCATENATE("R4C",'Mapa final'!#REF!),"")</f>
        <v>#REF!</v>
      </c>
      <c r="N19" s="61" t="e">
        <f>IF(AND('Mapa final'!#REF!="Alta",'Mapa final'!#REF!="Leve"),CONCATENATE("R4C",'Mapa final'!#REF!),"")</f>
        <v>#REF!</v>
      </c>
      <c r="O19" s="62" t="e">
        <f>IF(AND('Mapa final'!#REF!="Alta",'Mapa final'!#REF!="Leve"),CONCATENATE("R4C",'Mapa final'!#REF!),"")</f>
        <v>#REF!</v>
      </c>
      <c r="P19" s="60" t="e">
        <f>IF(AND('Mapa final'!#REF!="Alta",'Mapa final'!#REF!="Menor"),CONCATENATE("R4C",'Mapa final'!#REF!),"")</f>
        <v>#REF!</v>
      </c>
      <c r="Q19" s="61" t="e">
        <f>IF(AND('Mapa final'!#REF!="Alta",'Mapa final'!#REF!="Menor"),CONCATENATE("R4C",'Mapa final'!#REF!),"")</f>
        <v>#REF!</v>
      </c>
      <c r="R19" s="61" t="e">
        <f>IF(AND('Mapa final'!#REF!="Alta",'Mapa final'!#REF!="Menor"),CONCATENATE("R4C",'Mapa final'!#REF!),"")</f>
        <v>#REF!</v>
      </c>
      <c r="S19" s="61" t="e">
        <f>IF(AND('Mapa final'!#REF!="Alta",'Mapa final'!#REF!="Menor"),CONCATENATE("R4C",'Mapa final'!#REF!),"")</f>
        <v>#REF!</v>
      </c>
      <c r="T19" s="61" t="e">
        <f>IF(AND('Mapa final'!#REF!="Alta",'Mapa final'!#REF!="Menor"),CONCATENATE("R4C",'Mapa final'!#REF!),"")</f>
        <v>#REF!</v>
      </c>
      <c r="U19" s="62"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50" t="e">
        <f>IF(AND('Mapa final'!#REF!="Alta",'Mapa final'!#REF!="Moderado"),CONCATENATE("R4C",'Mapa final'!#REF!),"")</f>
        <v>#REF!</v>
      </c>
      <c r="Y19" s="50" t="e">
        <f>IF(AND('Mapa final'!#REF!="Alta",'Mapa final'!#REF!="Moderado"),CONCATENATE("R4C",'Mapa final'!#REF!),"")</f>
        <v>#REF!</v>
      </c>
      <c r="Z19" s="50"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50" t="e">
        <f>IF(AND('Mapa final'!#REF!="Alta",'Mapa final'!#REF!="Mayor"),CONCATENATE("R4C",'Mapa final'!#REF!),"")</f>
        <v>#REF!</v>
      </c>
      <c r="AE19" s="50" t="e">
        <f>IF(AND('Mapa final'!#REF!="Alta",'Mapa final'!#REF!="Mayor"),CONCATENATE("R4C",'Mapa final'!#REF!),"")</f>
        <v>#REF!</v>
      </c>
      <c r="AF19" s="50"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6"/>
      <c r="AO19" s="332"/>
      <c r="AP19" s="333"/>
      <c r="AQ19" s="333"/>
      <c r="AR19" s="333"/>
      <c r="AS19" s="333"/>
      <c r="AT19" s="334"/>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row>
    <row r="20" spans="1:76" ht="15" customHeight="1" x14ac:dyDescent="0.25">
      <c r="A20" s="76"/>
      <c r="B20" s="281"/>
      <c r="C20" s="281"/>
      <c r="D20" s="282"/>
      <c r="E20" s="322"/>
      <c r="F20" s="323"/>
      <c r="G20" s="323"/>
      <c r="H20" s="323"/>
      <c r="I20" s="339"/>
      <c r="J20" s="60" t="e">
        <f>IF(AND('Mapa final'!#REF!="Alta",'Mapa final'!#REF!="Leve"),CONCATENATE("R5C",'Mapa final'!#REF!),"")</f>
        <v>#REF!</v>
      </c>
      <c r="K20" s="61" t="e">
        <f>IF(AND('Mapa final'!#REF!="Alta",'Mapa final'!#REF!="Leve"),CONCATENATE("R5C",'Mapa final'!#REF!),"")</f>
        <v>#REF!</v>
      </c>
      <c r="L20" s="61" t="e">
        <f>IF(AND('Mapa final'!#REF!="Alta",'Mapa final'!#REF!="Leve"),CONCATENATE("R5C",'Mapa final'!#REF!),"")</f>
        <v>#REF!</v>
      </c>
      <c r="M20" s="61" t="e">
        <f>IF(AND('Mapa final'!#REF!="Alta",'Mapa final'!#REF!="Leve"),CONCATENATE("R5C",'Mapa final'!#REF!),"")</f>
        <v>#REF!</v>
      </c>
      <c r="N20" s="61" t="e">
        <f>IF(AND('Mapa final'!#REF!="Alta",'Mapa final'!#REF!="Leve"),CONCATENATE("R5C",'Mapa final'!#REF!),"")</f>
        <v>#REF!</v>
      </c>
      <c r="O20" s="62" t="e">
        <f>IF(AND('Mapa final'!#REF!="Alta",'Mapa final'!#REF!="Leve"),CONCATENATE("R5C",'Mapa final'!#REF!),"")</f>
        <v>#REF!</v>
      </c>
      <c r="P20" s="60" t="e">
        <f>IF(AND('Mapa final'!#REF!="Alta",'Mapa final'!#REF!="Menor"),CONCATENATE("R5C",'Mapa final'!#REF!),"")</f>
        <v>#REF!</v>
      </c>
      <c r="Q20" s="61" t="e">
        <f>IF(AND('Mapa final'!#REF!="Alta",'Mapa final'!#REF!="Menor"),CONCATENATE("R5C",'Mapa final'!#REF!),"")</f>
        <v>#REF!</v>
      </c>
      <c r="R20" s="61" t="e">
        <f>IF(AND('Mapa final'!#REF!="Alta",'Mapa final'!#REF!="Menor"),CONCATENATE("R5C",'Mapa final'!#REF!),"")</f>
        <v>#REF!</v>
      </c>
      <c r="S20" s="61" t="e">
        <f>IF(AND('Mapa final'!#REF!="Alta",'Mapa final'!#REF!="Menor"),CONCATENATE("R5C",'Mapa final'!#REF!),"")</f>
        <v>#REF!</v>
      </c>
      <c r="T20" s="61" t="e">
        <f>IF(AND('Mapa final'!#REF!="Alta",'Mapa final'!#REF!="Menor"),CONCATENATE("R5C",'Mapa final'!#REF!),"")</f>
        <v>#REF!</v>
      </c>
      <c r="U20" s="62"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50" t="e">
        <f>IF(AND('Mapa final'!#REF!="Alta",'Mapa final'!#REF!="Moderado"),CONCATENATE("R5C",'Mapa final'!#REF!),"")</f>
        <v>#REF!</v>
      </c>
      <c r="Y20" s="50" t="e">
        <f>IF(AND('Mapa final'!#REF!="Alta",'Mapa final'!#REF!="Moderado"),CONCATENATE("R5C",'Mapa final'!#REF!),"")</f>
        <v>#REF!</v>
      </c>
      <c r="Z20" s="50"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50" t="e">
        <f>IF(AND('Mapa final'!#REF!="Alta",'Mapa final'!#REF!="Mayor"),CONCATENATE("R5C",'Mapa final'!#REF!),"")</f>
        <v>#REF!</v>
      </c>
      <c r="AE20" s="50" t="e">
        <f>IF(AND('Mapa final'!#REF!="Alta",'Mapa final'!#REF!="Mayor"),CONCATENATE("R5C",'Mapa final'!#REF!),"")</f>
        <v>#REF!</v>
      </c>
      <c r="AF20" s="50"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6"/>
      <c r="AO20" s="332"/>
      <c r="AP20" s="333"/>
      <c r="AQ20" s="333"/>
      <c r="AR20" s="333"/>
      <c r="AS20" s="333"/>
      <c r="AT20" s="334"/>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 customHeight="1" x14ac:dyDescent="0.25">
      <c r="A21" s="76"/>
      <c r="B21" s="281"/>
      <c r="C21" s="281"/>
      <c r="D21" s="282"/>
      <c r="E21" s="322"/>
      <c r="F21" s="323"/>
      <c r="G21" s="323"/>
      <c r="H21" s="323"/>
      <c r="I21" s="339"/>
      <c r="J21" s="60" t="e">
        <f>IF(AND('Mapa final'!#REF!="Alta",'Mapa final'!#REF!="Leve"),CONCATENATE("R6C",'Mapa final'!#REF!),"")</f>
        <v>#REF!</v>
      </c>
      <c r="K21" s="61" t="e">
        <f>IF(AND('Mapa final'!#REF!="Alta",'Mapa final'!#REF!="Leve"),CONCATENATE("R6C",'Mapa final'!#REF!),"")</f>
        <v>#REF!</v>
      </c>
      <c r="L21" s="61" t="e">
        <f>IF(AND('Mapa final'!#REF!="Alta",'Mapa final'!#REF!="Leve"),CONCATENATE("R6C",'Mapa final'!#REF!),"")</f>
        <v>#REF!</v>
      </c>
      <c r="M21" s="61" t="e">
        <f>IF(AND('Mapa final'!#REF!="Alta",'Mapa final'!#REF!="Leve"),CONCATENATE("R6C",'Mapa final'!#REF!),"")</f>
        <v>#REF!</v>
      </c>
      <c r="N21" s="61" t="e">
        <f>IF(AND('Mapa final'!#REF!="Alta",'Mapa final'!#REF!="Leve"),CONCATENATE("R6C",'Mapa final'!#REF!),"")</f>
        <v>#REF!</v>
      </c>
      <c r="O21" s="62" t="e">
        <f>IF(AND('Mapa final'!#REF!="Alta",'Mapa final'!#REF!="Leve"),CONCATENATE("R6C",'Mapa final'!#REF!),"")</f>
        <v>#REF!</v>
      </c>
      <c r="P21" s="60" t="e">
        <f>IF(AND('Mapa final'!#REF!="Alta",'Mapa final'!#REF!="Menor"),CONCATENATE("R6C",'Mapa final'!#REF!),"")</f>
        <v>#REF!</v>
      </c>
      <c r="Q21" s="61" t="e">
        <f>IF(AND('Mapa final'!#REF!="Alta",'Mapa final'!#REF!="Menor"),CONCATENATE("R6C",'Mapa final'!#REF!),"")</f>
        <v>#REF!</v>
      </c>
      <c r="R21" s="61" t="e">
        <f>IF(AND('Mapa final'!#REF!="Alta",'Mapa final'!#REF!="Menor"),CONCATENATE("R6C",'Mapa final'!#REF!),"")</f>
        <v>#REF!</v>
      </c>
      <c r="S21" s="61" t="e">
        <f>IF(AND('Mapa final'!#REF!="Alta",'Mapa final'!#REF!="Menor"),CONCATENATE("R6C",'Mapa final'!#REF!),"")</f>
        <v>#REF!</v>
      </c>
      <c r="T21" s="61" t="e">
        <f>IF(AND('Mapa final'!#REF!="Alta",'Mapa final'!#REF!="Menor"),CONCATENATE("R6C",'Mapa final'!#REF!),"")</f>
        <v>#REF!</v>
      </c>
      <c r="U21" s="62"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50" t="e">
        <f>IF(AND('Mapa final'!#REF!="Alta",'Mapa final'!#REF!="Moderado"),CONCATENATE("R6C",'Mapa final'!#REF!),"")</f>
        <v>#REF!</v>
      </c>
      <c r="Y21" s="50" t="e">
        <f>IF(AND('Mapa final'!#REF!="Alta",'Mapa final'!#REF!="Moderado"),CONCATENATE("R6C",'Mapa final'!#REF!),"")</f>
        <v>#REF!</v>
      </c>
      <c r="Z21" s="50"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50" t="e">
        <f>IF(AND('Mapa final'!#REF!="Alta",'Mapa final'!#REF!="Mayor"),CONCATENATE("R6C",'Mapa final'!#REF!),"")</f>
        <v>#REF!</v>
      </c>
      <c r="AE21" s="50" t="e">
        <f>IF(AND('Mapa final'!#REF!="Alta",'Mapa final'!#REF!="Mayor"),CONCATENATE("R6C",'Mapa final'!#REF!),"")</f>
        <v>#REF!</v>
      </c>
      <c r="AF21" s="50"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6"/>
      <c r="AO21" s="332"/>
      <c r="AP21" s="333"/>
      <c r="AQ21" s="333"/>
      <c r="AR21" s="333"/>
      <c r="AS21" s="333"/>
      <c r="AT21" s="334"/>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15" customHeight="1" x14ac:dyDescent="0.25">
      <c r="A22" s="76"/>
      <c r="B22" s="281"/>
      <c r="C22" s="281"/>
      <c r="D22" s="282"/>
      <c r="E22" s="322"/>
      <c r="F22" s="323"/>
      <c r="G22" s="323"/>
      <c r="H22" s="323"/>
      <c r="I22" s="339"/>
      <c r="J22" s="60" t="e">
        <f>IF(AND('Mapa final'!#REF!="Alta",'Mapa final'!#REF!="Leve"),CONCATENATE("R7C",'Mapa final'!#REF!),"")</f>
        <v>#REF!</v>
      </c>
      <c r="K22" s="61" t="e">
        <f>IF(AND('Mapa final'!#REF!="Alta",'Mapa final'!#REF!="Leve"),CONCATENATE("R7C",'Mapa final'!#REF!),"")</f>
        <v>#REF!</v>
      </c>
      <c r="L22" s="61" t="e">
        <f>IF(AND('Mapa final'!#REF!="Alta",'Mapa final'!#REF!="Leve"),CONCATENATE("R7C",'Mapa final'!#REF!),"")</f>
        <v>#REF!</v>
      </c>
      <c r="M22" s="61" t="e">
        <f>IF(AND('Mapa final'!#REF!="Alta",'Mapa final'!#REF!="Leve"),CONCATENATE("R7C",'Mapa final'!#REF!),"")</f>
        <v>#REF!</v>
      </c>
      <c r="N22" s="61" t="e">
        <f>IF(AND('Mapa final'!#REF!="Alta",'Mapa final'!#REF!="Leve"),CONCATENATE("R7C",'Mapa final'!#REF!),"")</f>
        <v>#REF!</v>
      </c>
      <c r="O22" s="62" t="e">
        <f>IF(AND('Mapa final'!#REF!="Alta",'Mapa final'!#REF!="Leve"),CONCATENATE("R7C",'Mapa final'!#REF!),"")</f>
        <v>#REF!</v>
      </c>
      <c r="P22" s="60" t="e">
        <f>IF(AND('Mapa final'!#REF!="Alta",'Mapa final'!#REF!="Menor"),CONCATENATE("R7C",'Mapa final'!#REF!),"")</f>
        <v>#REF!</v>
      </c>
      <c r="Q22" s="61" t="e">
        <f>IF(AND('Mapa final'!#REF!="Alta",'Mapa final'!#REF!="Menor"),CONCATENATE("R7C",'Mapa final'!#REF!),"")</f>
        <v>#REF!</v>
      </c>
      <c r="R22" s="61" t="e">
        <f>IF(AND('Mapa final'!#REF!="Alta",'Mapa final'!#REF!="Menor"),CONCATENATE("R7C",'Mapa final'!#REF!),"")</f>
        <v>#REF!</v>
      </c>
      <c r="S22" s="61" t="e">
        <f>IF(AND('Mapa final'!#REF!="Alta",'Mapa final'!#REF!="Menor"),CONCATENATE("R7C",'Mapa final'!#REF!),"")</f>
        <v>#REF!</v>
      </c>
      <c r="T22" s="61" t="e">
        <f>IF(AND('Mapa final'!#REF!="Alta",'Mapa final'!#REF!="Menor"),CONCATENATE("R7C",'Mapa final'!#REF!),"")</f>
        <v>#REF!</v>
      </c>
      <c r="U22" s="62"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50" t="e">
        <f>IF(AND('Mapa final'!#REF!="Alta",'Mapa final'!#REF!="Moderado"),CONCATENATE("R7C",'Mapa final'!#REF!),"")</f>
        <v>#REF!</v>
      </c>
      <c r="Y22" s="50" t="e">
        <f>IF(AND('Mapa final'!#REF!="Alta",'Mapa final'!#REF!="Moderado"),CONCATENATE("R7C",'Mapa final'!#REF!),"")</f>
        <v>#REF!</v>
      </c>
      <c r="Z22" s="50"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50" t="e">
        <f>IF(AND('Mapa final'!#REF!="Alta",'Mapa final'!#REF!="Mayor"),CONCATENATE("R7C",'Mapa final'!#REF!),"")</f>
        <v>#REF!</v>
      </c>
      <c r="AE22" s="50" t="e">
        <f>IF(AND('Mapa final'!#REF!="Alta",'Mapa final'!#REF!="Mayor"),CONCATENATE("R7C",'Mapa final'!#REF!),"")</f>
        <v>#REF!</v>
      </c>
      <c r="AF22" s="50"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6"/>
      <c r="AO22" s="332"/>
      <c r="AP22" s="333"/>
      <c r="AQ22" s="333"/>
      <c r="AR22" s="333"/>
      <c r="AS22" s="333"/>
      <c r="AT22" s="334"/>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15" customHeight="1" x14ac:dyDescent="0.25">
      <c r="A23" s="76"/>
      <c r="B23" s="281"/>
      <c r="C23" s="281"/>
      <c r="D23" s="282"/>
      <c r="E23" s="322"/>
      <c r="F23" s="323"/>
      <c r="G23" s="323"/>
      <c r="H23" s="323"/>
      <c r="I23" s="339"/>
      <c r="J23" s="60" t="e">
        <f>IF(AND('Mapa final'!#REF!="Alta",'Mapa final'!#REF!="Leve"),CONCATENATE("R8C",'Mapa final'!#REF!),"")</f>
        <v>#REF!</v>
      </c>
      <c r="K23" s="61" t="e">
        <f>IF(AND('Mapa final'!#REF!="Alta",'Mapa final'!#REF!="Leve"),CONCATENATE("R8C",'Mapa final'!#REF!),"")</f>
        <v>#REF!</v>
      </c>
      <c r="L23" s="61" t="e">
        <f>IF(AND('Mapa final'!#REF!="Alta",'Mapa final'!#REF!="Leve"),CONCATENATE("R8C",'Mapa final'!#REF!),"")</f>
        <v>#REF!</v>
      </c>
      <c r="M23" s="61" t="e">
        <f>IF(AND('Mapa final'!#REF!="Alta",'Mapa final'!#REF!="Leve"),CONCATENATE("R8C",'Mapa final'!#REF!),"")</f>
        <v>#REF!</v>
      </c>
      <c r="N23" s="61" t="e">
        <f>IF(AND('Mapa final'!#REF!="Alta",'Mapa final'!#REF!="Leve"),CONCATENATE("R8C",'Mapa final'!#REF!),"")</f>
        <v>#REF!</v>
      </c>
      <c r="O23" s="62" t="e">
        <f>IF(AND('Mapa final'!#REF!="Alta",'Mapa final'!#REF!="Leve"),CONCATENATE("R8C",'Mapa final'!#REF!),"")</f>
        <v>#REF!</v>
      </c>
      <c r="P23" s="60" t="e">
        <f>IF(AND('Mapa final'!#REF!="Alta",'Mapa final'!#REF!="Menor"),CONCATENATE("R8C",'Mapa final'!#REF!),"")</f>
        <v>#REF!</v>
      </c>
      <c r="Q23" s="61" t="e">
        <f>IF(AND('Mapa final'!#REF!="Alta",'Mapa final'!#REF!="Menor"),CONCATENATE("R8C",'Mapa final'!#REF!),"")</f>
        <v>#REF!</v>
      </c>
      <c r="R23" s="61" t="e">
        <f>IF(AND('Mapa final'!#REF!="Alta",'Mapa final'!#REF!="Menor"),CONCATENATE("R8C",'Mapa final'!#REF!),"")</f>
        <v>#REF!</v>
      </c>
      <c r="S23" s="61" t="e">
        <f>IF(AND('Mapa final'!#REF!="Alta",'Mapa final'!#REF!="Menor"),CONCATENATE("R8C",'Mapa final'!#REF!),"")</f>
        <v>#REF!</v>
      </c>
      <c r="T23" s="61" t="e">
        <f>IF(AND('Mapa final'!#REF!="Alta",'Mapa final'!#REF!="Menor"),CONCATENATE("R8C",'Mapa final'!#REF!),"")</f>
        <v>#REF!</v>
      </c>
      <c r="U23" s="62"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50" t="e">
        <f>IF(AND('Mapa final'!#REF!="Alta",'Mapa final'!#REF!="Moderado"),CONCATENATE("R8C",'Mapa final'!#REF!),"")</f>
        <v>#REF!</v>
      </c>
      <c r="Y23" s="50" t="e">
        <f>IF(AND('Mapa final'!#REF!="Alta",'Mapa final'!#REF!="Moderado"),CONCATENATE("R8C",'Mapa final'!#REF!),"")</f>
        <v>#REF!</v>
      </c>
      <c r="Z23" s="50"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50" t="e">
        <f>IF(AND('Mapa final'!#REF!="Alta",'Mapa final'!#REF!="Mayor"),CONCATENATE("R8C",'Mapa final'!#REF!),"")</f>
        <v>#REF!</v>
      </c>
      <c r="AE23" s="50" t="e">
        <f>IF(AND('Mapa final'!#REF!="Alta",'Mapa final'!#REF!="Mayor"),CONCATENATE("R8C",'Mapa final'!#REF!),"")</f>
        <v>#REF!</v>
      </c>
      <c r="AF23" s="50"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6"/>
      <c r="AO23" s="332"/>
      <c r="AP23" s="333"/>
      <c r="AQ23" s="333"/>
      <c r="AR23" s="333"/>
      <c r="AS23" s="333"/>
      <c r="AT23" s="334"/>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ht="15" customHeight="1" x14ac:dyDescent="0.25">
      <c r="A24" s="76"/>
      <c r="B24" s="281"/>
      <c r="C24" s="281"/>
      <c r="D24" s="282"/>
      <c r="E24" s="322"/>
      <c r="F24" s="323"/>
      <c r="G24" s="323"/>
      <c r="H24" s="323"/>
      <c r="I24" s="339"/>
      <c r="J24" s="60" t="e">
        <f>IF(AND('Mapa final'!#REF!="Alta",'Mapa final'!#REF!="Leve"),CONCATENATE("R9C",'Mapa final'!#REF!),"")</f>
        <v>#REF!</v>
      </c>
      <c r="K24" s="61" t="e">
        <f>IF(AND('Mapa final'!#REF!="Alta",'Mapa final'!#REF!="Leve"),CONCATENATE("R9C",'Mapa final'!#REF!),"")</f>
        <v>#REF!</v>
      </c>
      <c r="L24" s="61" t="e">
        <f>IF(AND('Mapa final'!#REF!="Alta",'Mapa final'!#REF!="Leve"),CONCATENATE("R9C",'Mapa final'!#REF!),"")</f>
        <v>#REF!</v>
      </c>
      <c r="M24" s="61" t="e">
        <f>IF(AND('Mapa final'!#REF!="Alta",'Mapa final'!#REF!="Leve"),CONCATENATE("R9C",'Mapa final'!#REF!),"")</f>
        <v>#REF!</v>
      </c>
      <c r="N24" s="61" t="e">
        <f>IF(AND('Mapa final'!#REF!="Alta",'Mapa final'!#REF!="Leve"),CONCATENATE("R9C",'Mapa final'!#REF!),"")</f>
        <v>#REF!</v>
      </c>
      <c r="O24" s="62" t="e">
        <f>IF(AND('Mapa final'!#REF!="Alta",'Mapa final'!#REF!="Leve"),CONCATENATE("R9C",'Mapa final'!#REF!),"")</f>
        <v>#REF!</v>
      </c>
      <c r="P24" s="60" t="e">
        <f>IF(AND('Mapa final'!#REF!="Alta",'Mapa final'!#REF!="Menor"),CONCATENATE("R9C",'Mapa final'!#REF!),"")</f>
        <v>#REF!</v>
      </c>
      <c r="Q24" s="61" t="e">
        <f>IF(AND('Mapa final'!#REF!="Alta",'Mapa final'!#REF!="Menor"),CONCATENATE("R9C",'Mapa final'!#REF!),"")</f>
        <v>#REF!</v>
      </c>
      <c r="R24" s="61" t="e">
        <f>IF(AND('Mapa final'!#REF!="Alta",'Mapa final'!#REF!="Menor"),CONCATENATE("R9C",'Mapa final'!#REF!),"")</f>
        <v>#REF!</v>
      </c>
      <c r="S24" s="61" t="e">
        <f>IF(AND('Mapa final'!#REF!="Alta",'Mapa final'!#REF!="Menor"),CONCATENATE("R9C",'Mapa final'!#REF!),"")</f>
        <v>#REF!</v>
      </c>
      <c r="T24" s="61" t="e">
        <f>IF(AND('Mapa final'!#REF!="Alta",'Mapa final'!#REF!="Menor"),CONCATENATE("R9C",'Mapa final'!#REF!),"")</f>
        <v>#REF!</v>
      </c>
      <c r="U24" s="62"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50" t="e">
        <f>IF(AND('Mapa final'!#REF!="Alta",'Mapa final'!#REF!="Moderado"),CONCATENATE("R9C",'Mapa final'!#REF!),"")</f>
        <v>#REF!</v>
      </c>
      <c r="Y24" s="50" t="e">
        <f>IF(AND('Mapa final'!#REF!="Alta",'Mapa final'!#REF!="Moderado"),CONCATENATE("R9C",'Mapa final'!#REF!),"")</f>
        <v>#REF!</v>
      </c>
      <c r="Z24" s="50"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50" t="e">
        <f>IF(AND('Mapa final'!#REF!="Alta",'Mapa final'!#REF!="Mayor"),CONCATENATE("R9C",'Mapa final'!#REF!),"")</f>
        <v>#REF!</v>
      </c>
      <c r="AE24" s="50" t="e">
        <f>IF(AND('Mapa final'!#REF!="Alta",'Mapa final'!#REF!="Mayor"),CONCATENATE("R9C",'Mapa final'!#REF!),"")</f>
        <v>#REF!</v>
      </c>
      <c r="AF24" s="50"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6"/>
      <c r="AO24" s="332"/>
      <c r="AP24" s="333"/>
      <c r="AQ24" s="333"/>
      <c r="AR24" s="333"/>
      <c r="AS24" s="333"/>
      <c r="AT24" s="334"/>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row>
    <row r="25" spans="1:76" ht="15.75" customHeight="1" thickBot="1" x14ac:dyDescent="0.3">
      <c r="A25" s="76"/>
      <c r="B25" s="281"/>
      <c r="C25" s="281"/>
      <c r="D25" s="282"/>
      <c r="E25" s="325"/>
      <c r="F25" s="326"/>
      <c r="G25" s="326"/>
      <c r="H25" s="326"/>
      <c r="I25" s="326"/>
      <c r="J25" s="63" t="e">
        <f>IF(AND('Mapa final'!#REF!="Alta",'Mapa final'!#REF!="Leve"),CONCATENATE("R10C",'Mapa final'!#REF!),"")</f>
        <v>#REF!</v>
      </c>
      <c r="K25" s="64" t="e">
        <f>IF(AND('Mapa final'!#REF!="Alta",'Mapa final'!#REF!="Leve"),CONCATENATE("R10C",'Mapa final'!#REF!),"")</f>
        <v>#REF!</v>
      </c>
      <c r="L25" s="64" t="e">
        <f>IF(AND('Mapa final'!#REF!="Alta",'Mapa final'!#REF!="Leve"),CONCATENATE("R10C",'Mapa final'!#REF!),"")</f>
        <v>#REF!</v>
      </c>
      <c r="M25" s="64" t="e">
        <f>IF(AND('Mapa final'!#REF!="Alta",'Mapa final'!#REF!="Leve"),CONCATENATE("R10C",'Mapa final'!#REF!),"")</f>
        <v>#REF!</v>
      </c>
      <c r="N25" s="64" t="e">
        <f>IF(AND('Mapa final'!#REF!="Alta",'Mapa final'!#REF!="Leve"),CONCATENATE("R10C",'Mapa final'!#REF!),"")</f>
        <v>#REF!</v>
      </c>
      <c r="O25" s="65" t="e">
        <f>IF(AND('Mapa final'!#REF!="Alta",'Mapa final'!#REF!="Leve"),CONCATENATE("R10C",'Mapa final'!#REF!),"")</f>
        <v>#REF!</v>
      </c>
      <c r="P25" s="63" t="e">
        <f>IF(AND('Mapa final'!#REF!="Alta",'Mapa final'!#REF!="Menor"),CONCATENATE("R10C",'Mapa final'!#REF!),"")</f>
        <v>#REF!</v>
      </c>
      <c r="Q25" s="64" t="e">
        <f>IF(AND('Mapa final'!#REF!="Alta",'Mapa final'!#REF!="Menor"),CONCATENATE("R10C",'Mapa final'!#REF!),"")</f>
        <v>#REF!</v>
      </c>
      <c r="R25" s="64" t="e">
        <f>IF(AND('Mapa final'!#REF!="Alta",'Mapa final'!#REF!="Menor"),CONCATENATE("R10C",'Mapa final'!#REF!),"")</f>
        <v>#REF!</v>
      </c>
      <c r="S25" s="64" t="e">
        <f>IF(AND('Mapa final'!#REF!="Alta",'Mapa final'!#REF!="Menor"),CONCATENATE("R10C",'Mapa final'!#REF!),"")</f>
        <v>#REF!</v>
      </c>
      <c r="T25" s="64" t="e">
        <f>IF(AND('Mapa final'!#REF!="Alta",'Mapa final'!#REF!="Menor"),CONCATENATE("R10C",'Mapa final'!#REF!),"")</f>
        <v>#REF!</v>
      </c>
      <c r="U25" s="65" t="e">
        <f>IF(AND('Mapa final'!#REF!="Alta",'Mapa final'!#REF!="Menor"),CONCATENATE("R10C",'Mapa final'!#REF!),"")</f>
        <v>#REF!</v>
      </c>
      <c r="V25" s="51" t="e">
        <f>IF(AND('Mapa final'!#REF!="Alta",'Mapa final'!#REF!="Moderado"),CONCATENATE("R10C",'Mapa final'!#REF!),"")</f>
        <v>#REF!</v>
      </c>
      <c r="W25" s="52" t="e">
        <f>IF(AND('Mapa final'!#REF!="Alta",'Mapa final'!#REF!="Moderado"),CONCATENATE("R10C",'Mapa final'!#REF!),"")</f>
        <v>#REF!</v>
      </c>
      <c r="X25" s="52" t="e">
        <f>IF(AND('Mapa final'!#REF!="Alta",'Mapa final'!#REF!="Moderado"),CONCATENATE("R10C",'Mapa final'!#REF!),"")</f>
        <v>#REF!</v>
      </c>
      <c r="Y25" s="52" t="e">
        <f>IF(AND('Mapa final'!#REF!="Alta",'Mapa final'!#REF!="Moderado"),CONCATENATE("R10C",'Mapa final'!#REF!),"")</f>
        <v>#REF!</v>
      </c>
      <c r="Z25" s="52" t="e">
        <f>IF(AND('Mapa final'!#REF!="Alta",'Mapa final'!#REF!="Moderado"),CONCATENATE("R10C",'Mapa final'!#REF!),"")</f>
        <v>#REF!</v>
      </c>
      <c r="AA25" s="53" t="e">
        <f>IF(AND('Mapa final'!#REF!="Alta",'Mapa final'!#REF!="Moderado"),CONCATENATE("R10C",'Mapa final'!#REF!),"")</f>
        <v>#REF!</v>
      </c>
      <c r="AB25" s="51" t="e">
        <f>IF(AND('Mapa final'!#REF!="Alta",'Mapa final'!#REF!="Mayor"),CONCATENATE("R10C",'Mapa final'!#REF!),"")</f>
        <v>#REF!</v>
      </c>
      <c r="AC25" s="52" t="e">
        <f>IF(AND('Mapa final'!#REF!="Alta",'Mapa final'!#REF!="Mayor"),CONCATENATE("R10C",'Mapa final'!#REF!),"")</f>
        <v>#REF!</v>
      </c>
      <c r="AD25" s="52" t="e">
        <f>IF(AND('Mapa final'!#REF!="Alta",'Mapa final'!#REF!="Mayor"),CONCATENATE("R10C",'Mapa final'!#REF!),"")</f>
        <v>#REF!</v>
      </c>
      <c r="AE25" s="52" t="e">
        <f>IF(AND('Mapa final'!#REF!="Alta",'Mapa final'!#REF!="Mayor"),CONCATENATE("R10C",'Mapa final'!#REF!),"")</f>
        <v>#REF!</v>
      </c>
      <c r="AF25" s="52" t="e">
        <f>IF(AND('Mapa final'!#REF!="Alta",'Mapa final'!#REF!="Mayor"),CONCATENATE("R10C",'Mapa final'!#REF!),"")</f>
        <v>#REF!</v>
      </c>
      <c r="AG25" s="53" t="e">
        <f>IF(AND('Mapa final'!#REF!="Alta",'Mapa final'!#REF!="Mayor"),CONCATENATE("R10C",'Mapa final'!#REF!),"")</f>
        <v>#REF!</v>
      </c>
      <c r="AH25" s="54" t="e">
        <f>IF(AND('Mapa final'!#REF!="Alta",'Mapa final'!#REF!="Catastrófico"),CONCATENATE("R10C",'Mapa final'!#REF!),"")</f>
        <v>#REF!</v>
      </c>
      <c r="AI25" s="55" t="e">
        <f>IF(AND('Mapa final'!#REF!="Alta",'Mapa final'!#REF!="Catastrófico"),CONCATENATE("R10C",'Mapa final'!#REF!),"")</f>
        <v>#REF!</v>
      </c>
      <c r="AJ25" s="55" t="e">
        <f>IF(AND('Mapa final'!#REF!="Alta",'Mapa final'!#REF!="Catastrófico"),CONCATENATE("R10C",'Mapa final'!#REF!),"")</f>
        <v>#REF!</v>
      </c>
      <c r="AK25" s="55" t="e">
        <f>IF(AND('Mapa final'!#REF!="Alta",'Mapa final'!#REF!="Catastrófico"),CONCATENATE("R10C",'Mapa final'!#REF!),"")</f>
        <v>#REF!</v>
      </c>
      <c r="AL25" s="55" t="e">
        <f>IF(AND('Mapa final'!#REF!="Alta",'Mapa final'!#REF!="Catastrófico"),CONCATENATE("R10C",'Mapa final'!#REF!),"")</f>
        <v>#REF!</v>
      </c>
      <c r="AM25" s="56" t="e">
        <f>IF(AND('Mapa final'!#REF!="Alta",'Mapa final'!#REF!="Catastrófico"),CONCATENATE("R10C",'Mapa final'!#REF!),"")</f>
        <v>#REF!</v>
      </c>
      <c r="AN25" s="76"/>
      <c r="AO25" s="335"/>
      <c r="AP25" s="336"/>
      <c r="AQ25" s="336"/>
      <c r="AR25" s="336"/>
      <c r="AS25" s="336"/>
      <c r="AT25" s="337"/>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row>
    <row r="26" spans="1:76" ht="15" customHeight="1" x14ac:dyDescent="0.25">
      <c r="A26" s="76"/>
      <c r="B26" s="281"/>
      <c r="C26" s="281"/>
      <c r="D26" s="282"/>
      <c r="E26" s="319" t="s">
        <v>116</v>
      </c>
      <c r="F26" s="320"/>
      <c r="G26" s="320"/>
      <c r="H26" s="320"/>
      <c r="I26" s="321"/>
      <c r="J26" s="57" t="e">
        <f>IF(AND('Mapa final'!#REF!="Media",'Mapa final'!#REF!="Leve"),CONCATENATE("R1C",'Mapa final'!#REF!),"")</f>
        <v>#REF!</v>
      </c>
      <c r="K26" s="58" t="e">
        <f>IF(AND('Mapa final'!#REF!="Media",'Mapa final'!#REF!="Leve"),CONCATENATE("R1C",'Mapa final'!#REF!),"")</f>
        <v>#REF!</v>
      </c>
      <c r="L26" s="58" t="e">
        <f>IF(AND('Mapa final'!#REF!="Media",'Mapa final'!#REF!="Leve"),CONCATENATE("R1C",'Mapa final'!#REF!),"")</f>
        <v>#REF!</v>
      </c>
      <c r="M26" s="58" t="e">
        <f>IF(AND('Mapa final'!#REF!="Media",'Mapa final'!#REF!="Leve"),CONCATENATE("R1C",'Mapa final'!#REF!),"")</f>
        <v>#REF!</v>
      </c>
      <c r="N26" s="58" t="e">
        <f>IF(AND('Mapa final'!#REF!="Media",'Mapa final'!#REF!="Leve"),CONCATENATE("R1C",'Mapa final'!#REF!),"")</f>
        <v>#REF!</v>
      </c>
      <c r="O26" s="59" t="e">
        <f>IF(AND('Mapa final'!#REF!="Media",'Mapa final'!#REF!="Leve"),CONCATENATE("R1C",'Mapa final'!#REF!),"")</f>
        <v>#REF!</v>
      </c>
      <c r="P26" s="57" t="e">
        <f>IF(AND('Mapa final'!#REF!="Media",'Mapa final'!#REF!="Menor"),CONCATENATE("R1C",'Mapa final'!#REF!),"")</f>
        <v>#REF!</v>
      </c>
      <c r="Q26" s="58" t="e">
        <f>IF(AND('Mapa final'!#REF!="Media",'Mapa final'!#REF!="Menor"),CONCATENATE("R1C",'Mapa final'!#REF!),"")</f>
        <v>#REF!</v>
      </c>
      <c r="R26" s="58" t="e">
        <f>IF(AND('Mapa final'!#REF!="Media",'Mapa final'!#REF!="Menor"),CONCATENATE("R1C",'Mapa final'!#REF!),"")</f>
        <v>#REF!</v>
      </c>
      <c r="S26" s="58" t="e">
        <f>IF(AND('Mapa final'!#REF!="Media",'Mapa final'!#REF!="Menor"),CONCATENATE("R1C",'Mapa final'!#REF!),"")</f>
        <v>#REF!</v>
      </c>
      <c r="T26" s="58" t="e">
        <f>IF(AND('Mapa final'!#REF!="Media",'Mapa final'!#REF!="Menor"),CONCATENATE("R1C",'Mapa final'!#REF!),"")</f>
        <v>#REF!</v>
      </c>
      <c r="U26" s="59" t="e">
        <f>IF(AND('Mapa final'!#REF!="Media",'Mapa final'!#REF!="Menor"),CONCATENATE("R1C",'Mapa final'!#REF!),"")</f>
        <v>#REF!</v>
      </c>
      <c r="V26" s="57" t="e">
        <f>IF(AND('Mapa final'!#REF!="Media",'Mapa final'!#REF!="Moderado"),CONCATENATE("R1C",'Mapa final'!#REF!),"")</f>
        <v>#REF!</v>
      </c>
      <c r="W26" s="58" t="e">
        <f>IF(AND('Mapa final'!#REF!="Media",'Mapa final'!#REF!="Moderado"),CONCATENATE("R1C",'Mapa final'!#REF!),"")</f>
        <v>#REF!</v>
      </c>
      <c r="X26" s="58" t="e">
        <f>IF(AND('Mapa final'!#REF!="Media",'Mapa final'!#REF!="Moderado"),CONCATENATE("R1C",'Mapa final'!#REF!),"")</f>
        <v>#REF!</v>
      </c>
      <c r="Y26" s="58" t="e">
        <f>IF(AND('Mapa final'!#REF!="Media",'Mapa final'!#REF!="Moderado"),CONCATENATE("R1C",'Mapa final'!#REF!),"")</f>
        <v>#REF!</v>
      </c>
      <c r="Z26" s="58" t="e">
        <f>IF(AND('Mapa final'!#REF!="Media",'Mapa final'!#REF!="Moderado"),CONCATENATE("R1C",'Mapa final'!#REF!),"")</f>
        <v>#REF!</v>
      </c>
      <c r="AA26" s="59"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6"/>
      <c r="AO26" s="360" t="s">
        <v>80</v>
      </c>
      <c r="AP26" s="361"/>
      <c r="AQ26" s="361"/>
      <c r="AR26" s="361"/>
      <c r="AS26" s="361"/>
      <c r="AT26" s="362"/>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row>
    <row r="27" spans="1:76" ht="15" customHeight="1" x14ac:dyDescent="0.25">
      <c r="A27" s="76"/>
      <c r="B27" s="281"/>
      <c r="C27" s="281"/>
      <c r="D27" s="282"/>
      <c r="E27" s="338"/>
      <c r="F27" s="339"/>
      <c r="G27" s="339"/>
      <c r="H27" s="339"/>
      <c r="I27" s="324"/>
      <c r="J27" s="60" t="str">
        <f>IF(AND('Mapa final'!$AD$11="Media",'Mapa final'!$AF$11="Leve"),CONCATENATE("R2C",'Mapa final'!$S$11),"")</f>
        <v/>
      </c>
      <c r="K27" s="61" t="str">
        <f>IF(AND('Mapa final'!$AD$12="Media",'Mapa final'!$AF$12="Leve"),CONCATENATE("R2C",'Mapa final'!$S$12),"")</f>
        <v/>
      </c>
      <c r="L27" s="61" t="e">
        <f>IF(AND('Mapa final'!#REF!="Media",'Mapa final'!#REF!="Leve"),CONCATENATE("R2C",'Mapa final'!#REF!),"")</f>
        <v>#REF!</v>
      </c>
      <c r="M27" s="61" t="e">
        <f>IF(AND('Mapa final'!#REF!="Media",'Mapa final'!#REF!="Leve"),CONCATENATE("R2C",'Mapa final'!#REF!),"")</f>
        <v>#REF!</v>
      </c>
      <c r="N27" s="61" t="e">
        <f>IF(AND('Mapa final'!#REF!="Media",'Mapa final'!#REF!="Leve"),CONCATENATE("R2C",'Mapa final'!#REF!),"")</f>
        <v>#REF!</v>
      </c>
      <c r="O27" s="62" t="e">
        <f>IF(AND('Mapa final'!#REF!="Media",'Mapa final'!#REF!="Leve"),CONCATENATE("R2C",'Mapa final'!#REF!),"")</f>
        <v>#REF!</v>
      </c>
      <c r="P27" s="60" t="str">
        <f>IF(AND('Mapa final'!$AD$11="Media",'Mapa final'!$AF$11="Menor"),CONCATENATE("R2C",'Mapa final'!$S$11),"")</f>
        <v/>
      </c>
      <c r="Q27" s="61" t="str">
        <f>IF(AND('Mapa final'!$AD$12="Media",'Mapa final'!$AF$12="Menor"),CONCATENATE("R2C",'Mapa final'!$S$12),"")</f>
        <v/>
      </c>
      <c r="R27" s="61" t="e">
        <f>IF(AND('Mapa final'!#REF!="Media",'Mapa final'!#REF!="Menor"),CONCATENATE("R2C",'Mapa final'!#REF!),"")</f>
        <v>#REF!</v>
      </c>
      <c r="S27" s="61" t="e">
        <f>IF(AND('Mapa final'!#REF!="Media",'Mapa final'!#REF!="Menor"),CONCATENATE("R2C",'Mapa final'!#REF!),"")</f>
        <v>#REF!</v>
      </c>
      <c r="T27" s="61" t="e">
        <f>IF(AND('Mapa final'!#REF!="Media",'Mapa final'!#REF!="Menor"),CONCATENATE("R2C",'Mapa final'!#REF!),"")</f>
        <v>#REF!</v>
      </c>
      <c r="U27" s="62" t="e">
        <f>IF(AND('Mapa final'!#REF!="Media",'Mapa final'!#REF!="Menor"),CONCATENATE("R2C",'Mapa final'!#REF!),"")</f>
        <v>#REF!</v>
      </c>
      <c r="V27" s="60" t="str">
        <f>IF(AND('Mapa final'!$AD$11="Media",'Mapa final'!$AF$11="Moderado"),CONCATENATE("R2C",'Mapa final'!$S$11),"")</f>
        <v/>
      </c>
      <c r="W27" s="61" t="str">
        <f>IF(AND('Mapa final'!$AD$12="Media",'Mapa final'!$AF$12="Moderado"),CONCATENATE("R2C",'Mapa final'!$S$12),"")</f>
        <v/>
      </c>
      <c r="X27" s="61" t="e">
        <f>IF(AND('Mapa final'!#REF!="Media",'Mapa final'!#REF!="Moderado"),CONCATENATE("R2C",'Mapa final'!#REF!),"")</f>
        <v>#REF!</v>
      </c>
      <c r="Y27" s="61" t="e">
        <f>IF(AND('Mapa final'!#REF!="Media",'Mapa final'!#REF!="Moderado"),CONCATENATE("R2C",'Mapa final'!#REF!),"")</f>
        <v>#REF!</v>
      </c>
      <c r="Z27" s="61" t="e">
        <f>IF(AND('Mapa final'!#REF!="Media",'Mapa final'!#REF!="Moderado"),CONCATENATE("R2C",'Mapa final'!#REF!),"")</f>
        <v>#REF!</v>
      </c>
      <c r="AA27" s="62" t="e">
        <f>IF(AND('Mapa final'!#REF!="Media",'Mapa final'!#REF!="Moderado"),CONCATENATE("R2C",'Mapa final'!#REF!),"")</f>
        <v>#REF!</v>
      </c>
      <c r="AB27" s="44" t="str">
        <f>IF(AND('Mapa final'!$AD$11="Media",'Mapa final'!$AF$11="Mayor"),CONCATENATE("R2C",'Mapa final'!$S$11),"")</f>
        <v/>
      </c>
      <c r="AC27" s="45" t="str">
        <f>IF(AND('Mapa final'!$AD$12="Media",'Mapa final'!$AF$12="Mayor"),CONCATENATE("R2C",'Mapa final'!$S$12),"")</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final'!$AD$11="Media",'Mapa final'!$AF$11="Catastrófico"),CONCATENATE("R2C",'Mapa final'!$S$11),"")</f>
        <v/>
      </c>
      <c r="AI27" s="48" t="str">
        <f>IF(AND('Mapa final'!$AD$12="Media",'Mapa final'!$AF$12="Catastrófico"),CONCATENATE("R2C",'Mapa final'!$S$12),"")</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6"/>
      <c r="AO27" s="363"/>
      <c r="AP27" s="364"/>
      <c r="AQ27" s="364"/>
      <c r="AR27" s="364"/>
      <c r="AS27" s="364"/>
      <c r="AT27" s="365"/>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row>
    <row r="28" spans="1:76" ht="15" customHeight="1" x14ac:dyDescent="0.25">
      <c r="A28" s="76"/>
      <c r="B28" s="281"/>
      <c r="C28" s="281"/>
      <c r="D28" s="282"/>
      <c r="E28" s="322"/>
      <c r="F28" s="323"/>
      <c r="G28" s="323"/>
      <c r="H28" s="323"/>
      <c r="I28" s="324"/>
      <c r="J28" s="60" t="e">
        <f>IF(AND('Mapa final'!#REF!="Media",'Mapa final'!#REF!="Leve"),CONCATENATE("R3C",'Mapa final'!#REF!),"")</f>
        <v>#REF!</v>
      </c>
      <c r="K28" s="61" t="e">
        <f>IF(AND('Mapa final'!#REF!="Media",'Mapa final'!#REF!="Leve"),CONCATENATE("R3C",'Mapa final'!#REF!),"")</f>
        <v>#REF!</v>
      </c>
      <c r="L28" s="61" t="e">
        <f>IF(AND('Mapa final'!#REF!="Media",'Mapa final'!#REF!="Leve"),CONCATENATE("R3C",'Mapa final'!#REF!),"")</f>
        <v>#REF!</v>
      </c>
      <c r="M28" s="61" t="e">
        <f>IF(AND('Mapa final'!#REF!="Media",'Mapa final'!#REF!="Leve"),CONCATENATE("R3C",'Mapa final'!#REF!),"")</f>
        <v>#REF!</v>
      </c>
      <c r="N28" s="61" t="e">
        <f>IF(AND('Mapa final'!#REF!="Media",'Mapa final'!#REF!="Leve"),CONCATENATE("R3C",'Mapa final'!#REF!),"")</f>
        <v>#REF!</v>
      </c>
      <c r="O28" s="62" t="e">
        <f>IF(AND('Mapa final'!#REF!="Media",'Mapa final'!#REF!="Leve"),CONCATENATE("R3C",'Mapa final'!#REF!),"")</f>
        <v>#REF!</v>
      </c>
      <c r="P28" s="60" t="e">
        <f>IF(AND('Mapa final'!#REF!="Media",'Mapa final'!#REF!="Menor"),CONCATENATE("R3C",'Mapa final'!#REF!),"")</f>
        <v>#REF!</v>
      </c>
      <c r="Q28" s="61" t="e">
        <f>IF(AND('Mapa final'!#REF!="Media",'Mapa final'!#REF!="Menor"),CONCATENATE("R3C",'Mapa final'!#REF!),"")</f>
        <v>#REF!</v>
      </c>
      <c r="R28" s="61" t="e">
        <f>IF(AND('Mapa final'!#REF!="Media",'Mapa final'!#REF!="Menor"),CONCATENATE("R3C",'Mapa final'!#REF!),"")</f>
        <v>#REF!</v>
      </c>
      <c r="S28" s="61" t="e">
        <f>IF(AND('Mapa final'!#REF!="Media",'Mapa final'!#REF!="Menor"),CONCATENATE("R3C",'Mapa final'!#REF!),"")</f>
        <v>#REF!</v>
      </c>
      <c r="T28" s="61" t="e">
        <f>IF(AND('Mapa final'!#REF!="Media",'Mapa final'!#REF!="Menor"),CONCATENATE("R3C",'Mapa final'!#REF!),"")</f>
        <v>#REF!</v>
      </c>
      <c r="U28" s="62" t="e">
        <f>IF(AND('Mapa final'!#REF!="Media",'Mapa final'!#REF!="Menor"),CONCATENATE("R3C",'Mapa final'!#REF!),"")</f>
        <v>#REF!</v>
      </c>
      <c r="V28" s="60" t="e">
        <f>IF(AND('Mapa final'!#REF!="Media",'Mapa final'!#REF!="Moderado"),CONCATENATE("R3C",'Mapa final'!#REF!),"")</f>
        <v>#REF!</v>
      </c>
      <c r="W28" s="61" t="e">
        <f>IF(AND('Mapa final'!#REF!="Media",'Mapa final'!#REF!="Moderado"),CONCATENATE("R3C",'Mapa final'!#REF!),"")</f>
        <v>#REF!</v>
      </c>
      <c r="X28" s="61" t="e">
        <f>IF(AND('Mapa final'!#REF!="Media",'Mapa final'!#REF!="Moderado"),CONCATENATE("R3C",'Mapa final'!#REF!),"")</f>
        <v>#REF!</v>
      </c>
      <c r="Y28" s="61" t="e">
        <f>IF(AND('Mapa final'!#REF!="Media",'Mapa final'!#REF!="Moderado"),CONCATENATE("R3C",'Mapa final'!#REF!),"")</f>
        <v>#REF!</v>
      </c>
      <c r="Z28" s="61" t="e">
        <f>IF(AND('Mapa final'!#REF!="Media",'Mapa final'!#REF!="Moderado"),CONCATENATE("R3C",'Mapa final'!#REF!),"")</f>
        <v>#REF!</v>
      </c>
      <c r="AA28" s="62"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6"/>
      <c r="AO28" s="363"/>
      <c r="AP28" s="364"/>
      <c r="AQ28" s="364"/>
      <c r="AR28" s="364"/>
      <c r="AS28" s="364"/>
      <c r="AT28" s="365"/>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row>
    <row r="29" spans="1:76" ht="15" customHeight="1" x14ac:dyDescent="0.25">
      <c r="A29" s="76"/>
      <c r="B29" s="281"/>
      <c r="C29" s="281"/>
      <c r="D29" s="282"/>
      <c r="E29" s="322"/>
      <c r="F29" s="323"/>
      <c r="G29" s="323"/>
      <c r="H29" s="323"/>
      <c r="I29" s="324"/>
      <c r="J29" s="60" t="e">
        <f>IF(AND('Mapa final'!#REF!="Media",'Mapa final'!#REF!="Leve"),CONCATENATE("R4C",'Mapa final'!#REF!),"")</f>
        <v>#REF!</v>
      </c>
      <c r="K29" s="61" t="e">
        <f>IF(AND('Mapa final'!#REF!="Media",'Mapa final'!#REF!="Leve"),CONCATENATE("R4C",'Mapa final'!#REF!),"")</f>
        <v>#REF!</v>
      </c>
      <c r="L29" s="61" t="e">
        <f>IF(AND('Mapa final'!#REF!="Media",'Mapa final'!#REF!="Leve"),CONCATENATE("R4C",'Mapa final'!#REF!),"")</f>
        <v>#REF!</v>
      </c>
      <c r="M29" s="61" t="e">
        <f>IF(AND('Mapa final'!#REF!="Media",'Mapa final'!#REF!="Leve"),CONCATENATE("R4C",'Mapa final'!#REF!),"")</f>
        <v>#REF!</v>
      </c>
      <c r="N29" s="61" t="e">
        <f>IF(AND('Mapa final'!#REF!="Media",'Mapa final'!#REF!="Leve"),CONCATENATE("R4C",'Mapa final'!#REF!),"")</f>
        <v>#REF!</v>
      </c>
      <c r="O29" s="62" t="e">
        <f>IF(AND('Mapa final'!#REF!="Media",'Mapa final'!#REF!="Leve"),CONCATENATE("R4C",'Mapa final'!#REF!),"")</f>
        <v>#REF!</v>
      </c>
      <c r="P29" s="60" t="e">
        <f>IF(AND('Mapa final'!#REF!="Media",'Mapa final'!#REF!="Menor"),CONCATENATE("R4C",'Mapa final'!#REF!),"")</f>
        <v>#REF!</v>
      </c>
      <c r="Q29" s="61" t="e">
        <f>IF(AND('Mapa final'!#REF!="Media",'Mapa final'!#REF!="Menor"),CONCATENATE("R4C",'Mapa final'!#REF!),"")</f>
        <v>#REF!</v>
      </c>
      <c r="R29" s="61" t="e">
        <f>IF(AND('Mapa final'!#REF!="Media",'Mapa final'!#REF!="Menor"),CONCATENATE("R4C",'Mapa final'!#REF!),"")</f>
        <v>#REF!</v>
      </c>
      <c r="S29" s="61" t="e">
        <f>IF(AND('Mapa final'!#REF!="Media",'Mapa final'!#REF!="Menor"),CONCATENATE("R4C",'Mapa final'!#REF!),"")</f>
        <v>#REF!</v>
      </c>
      <c r="T29" s="61" t="e">
        <f>IF(AND('Mapa final'!#REF!="Media",'Mapa final'!#REF!="Menor"),CONCATENATE("R4C",'Mapa final'!#REF!),"")</f>
        <v>#REF!</v>
      </c>
      <c r="U29" s="62" t="e">
        <f>IF(AND('Mapa final'!#REF!="Media",'Mapa final'!#REF!="Menor"),CONCATENATE("R4C",'Mapa final'!#REF!),"")</f>
        <v>#REF!</v>
      </c>
      <c r="V29" s="60" t="e">
        <f>IF(AND('Mapa final'!#REF!="Media",'Mapa final'!#REF!="Moderado"),CONCATENATE("R4C",'Mapa final'!#REF!),"")</f>
        <v>#REF!</v>
      </c>
      <c r="W29" s="61" t="e">
        <f>IF(AND('Mapa final'!#REF!="Media",'Mapa final'!#REF!="Moderado"),CONCATENATE("R4C",'Mapa final'!#REF!),"")</f>
        <v>#REF!</v>
      </c>
      <c r="X29" s="61" t="e">
        <f>IF(AND('Mapa final'!#REF!="Media",'Mapa final'!#REF!="Moderado"),CONCATENATE("R4C",'Mapa final'!#REF!),"")</f>
        <v>#REF!</v>
      </c>
      <c r="Y29" s="61" t="e">
        <f>IF(AND('Mapa final'!#REF!="Media",'Mapa final'!#REF!="Moderado"),CONCATENATE("R4C",'Mapa final'!#REF!),"")</f>
        <v>#REF!</v>
      </c>
      <c r="Z29" s="61" t="e">
        <f>IF(AND('Mapa final'!#REF!="Media",'Mapa final'!#REF!="Moderado"),CONCATENATE("R4C",'Mapa final'!#REF!),"")</f>
        <v>#REF!</v>
      </c>
      <c r="AA29" s="62"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50" t="e">
        <f>IF(AND('Mapa final'!#REF!="Media",'Mapa final'!#REF!="Mayor"),CONCATENATE("R4C",'Mapa final'!#REF!),"")</f>
        <v>#REF!</v>
      </c>
      <c r="AE29" s="50" t="e">
        <f>IF(AND('Mapa final'!#REF!="Media",'Mapa final'!#REF!="Mayor"),CONCATENATE("R4C",'Mapa final'!#REF!),"")</f>
        <v>#REF!</v>
      </c>
      <c r="AF29" s="50"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6"/>
      <c r="AO29" s="363"/>
      <c r="AP29" s="364"/>
      <c r="AQ29" s="364"/>
      <c r="AR29" s="364"/>
      <c r="AS29" s="364"/>
      <c r="AT29" s="365"/>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15" customHeight="1" x14ac:dyDescent="0.25">
      <c r="A30" s="76"/>
      <c r="B30" s="281"/>
      <c r="C30" s="281"/>
      <c r="D30" s="282"/>
      <c r="E30" s="322"/>
      <c r="F30" s="323"/>
      <c r="G30" s="323"/>
      <c r="H30" s="323"/>
      <c r="I30" s="324"/>
      <c r="J30" s="60" t="e">
        <f>IF(AND('Mapa final'!#REF!="Media",'Mapa final'!#REF!="Leve"),CONCATENATE("R5C",'Mapa final'!#REF!),"")</f>
        <v>#REF!</v>
      </c>
      <c r="K30" s="61" t="e">
        <f>IF(AND('Mapa final'!#REF!="Media",'Mapa final'!#REF!="Leve"),CONCATENATE("R5C",'Mapa final'!#REF!),"")</f>
        <v>#REF!</v>
      </c>
      <c r="L30" s="61" t="e">
        <f>IF(AND('Mapa final'!#REF!="Media",'Mapa final'!#REF!="Leve"),CONCATENATE("R5C",'Mapa final'!#REF!),"")</f>
        <v>#REF!</v>
      </c>
      <c r="M30" s="61" t="e">
        <f>IF(AND('Mapa final'!#REF!="Media",'Mapa final'!#REF!="Leve"),CONCATENATE("R5C",'Mapa final'!#REF!),"")</f>
        <v>#REF!</v>
      </c>
      <c r="N30" s="61" t="e">
        <f>IF(AND('Mapa final'!#REF!="Media",'Mapa final'!#REF!="Leve"),CONCATENATE("R5C",'Mapa final'!#REF!),"")</f>
        <v>#REF!</v>
      </c>
      <c r="O30" s="62" t="e">
        <f>IF(AND('Mapa final'!#REF!="Media",'Mapa final'!#REF!="Leve"),CONCATENATE("R5C",'Mapa final'!#REF!),"")</f>
        <v>#REF!</v>
      </c>
      <c r="P30" s="60" t="e">
        <f>IF(AND('Mapa final'!#REF!="Media",'Mapa final'!#REF!="Menor"),CONCATENATE("R5C",'Mapa final'!#REF!),"")</f>
        <v>#REF!</v>
      </c>
      <c r="Q30" s="61" t="e">
        <f>IF(AND('Mapa final'!#REF!="Media",'Mapa final'!#REF!="Menor"),CONCATENATE("R5C",'Mapa final'!#REF!),"")</f>
        <v>#REF!</v>
      </c>
      <c r="R30" s="61" t="e">
        <f>IF(AND('Mapa final'!#REF!="Media",'Mapa final'!#REF!="Menor"),CONCATENATE("R5C",'Mapa final'!#REF!),"")</f>
        <v>#REF!</v>
      </c>
      <c r="S30" s="61" t="e">
        <f>IF(AND('Mapa final'!#REF!="Media",'Mapa final'!#REF!="Menor"),CONCATENATE("R5C",'Mapa final'!#REF!),"")</f>
        <v>#REF!</v>
      </c>
      <c r="T30" s="61" t="e">
        <f>IF(AND('Mapa final'!#REF!="Media",'Mapa final'!#REF!="Menor"),CONCATENATE("R5C",'Mapa final'!#REF!),"")</f>
        <v>#REF!</v>
      </c>
      <c r="U30" s="62" t="e">
        <f>IF(AND('Mapa final'!#REF!="Media",'Mapa final'!#REF!="Menor"),CONCATENATE("R5C",'Mapa final'!#REF!),"")</f>
        <v>#REF!</v>
      </c>
      <c r="V30" s="60" t="e">
        <f>IF(AND('Mapa final'!#REF!="Media",'Mapa final'!#REF!="Moderado"),CONCATENATE("R5C",'Mapa final'!#REF!),"")</f>
        <v>#REF!</v>
      </c>
      <c r="W30" s="61" t="e">
        <f>IF(AND('Mapa final'!#REF!="Media",'Mapa final'!#REF!="Moderado"),CONCATENATE("R5C",'Mapa final'!#REF!),"")</f>
        <v>#REF!</v>
      </c>
      <c r="X30" s="61" t="e">
        <f>IF(AND('Mapa final'!#REF!="Media",'Mapa final'!#REF!="Moderado"),CONCATENATE("R5C",'Mapa final'!#REF!),"")</f>
        <v>#REF!</v>
      </c>
      <c r="Y30" s="61" t="e">
        <f>IF(AND('Mapa final'!#REF!="Media",'Mapa final'!#REF!="Moderado"),CONCATENATE("R5C",'Mapa final'!#REF!),"")</f>
        <v>#REF!</v>
      </c>
      <c r="Z30" s="61" t="e">
        <f>IF(AND('Mapa final'!#REF!="Media",'Mapa final'!#REF!="Moderado"),CONCATENATE("R5C",'Mapa final'!#REF!),"")</f>
        <v>#REF!</v>
      </c>
      <c r="AA30" s="62"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50" t="e">
        <f>IF(AND('Mapa final'!#REF!="Media",'Mapa final'!#REF!="Mayor"),CONCATENATE("R5C",'Mapa final'!#REF!),"")</f>
        <v>#REF!</v>
      </c>
      <c r="AE30" s="50" t="e">
        <f>IF(AND('Mapa final'!#REF!="Media",'Mapa final'!#REF!="Mayor"),CONCATENATE("R5C",'Mapa final'!#REF!),"")</f>
        <v>#REF!</v>
      </c>
      <c r="AF30" s="50"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6"/>
      <c r="AO30" s="363"/>
      <c r="AP30" s="364"/>
      <c r="AQ30" s="364"/>
      <c r="AR30" s="364"/>
      <c r="AS30" s="364"/>
      <c r="AT30" s="365"/>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5" customHeight="1" x14ac:dyDescent="0.25">
      <c r="A31" s="76"/>
      <c r="B31" s="281"/>
      <c r="C31" s="281"/>
      <c r="D31" s="282"/>
      <c r="E31" s="322"/>
      <c r="F31" s="323"/>
      <c r="G31" s="323"/>
      <c r="H31" s="323"/>
      <c r="I31" s="324"/>
      <c r="J31" s="60" t="e">
        <f>IF(AND('Mapa final'!#REF!="Media",'Mapa final'!#REF!="Leve"),CONCATENATE("R6C",'Mapa final'!#REF!),"")</f>
        <v>#REF!</v>
      </c>
      <c r="K31" s="61" t="e">
        <f>IF(AND('Mapa final'!#REF!="Media",'Mapa final'!#REF!="Leve"),CONCATENATE("R6C",'Mapa final'!#REF!),"")</f>
        <v>#REF!</v>
      </c>
      <c r="L31" s="61" t="e">
        <f>IF(AND('Mapa final'!#REF!="Media",'Mapa final'!#REF!="Leve"),CONCATENATE("R6C",'Mapa final'!#REF!),"")</f>
        <v>#REF!</v>
      </c>
      <c r="M31" s="61" t="e">
        <f>IF(AND('Mapa final'!#REF!="Media",'Mapa final'!#REF!="Leve"),CONCATENATE("R6C",'Mapa final'!#REF!),"")</f>
        <v>#REF!</v>
      </c>
      <c r="N31" s="61" t="e">
        <f>IF(AND('Mapa final'!#REF!="Media",'Mapa final'!#REF!="Leve"),CONCATENATE("R6C",'Mapa final'!#REF!),"")</f>
        <v>#REF!</v>
      </c>
      <c r="O31" s="62" t="e">
        <f>IF(AND('Mapa final'!#REF!="Media",'Mapa final'!#REF!="Leve"),CONCATENATE("R6C",'Mapa final'!#REF!),"")</f>
        <v>#REF!</v>
      </c>
      <c r="P31" s="60" t="e">
        <f>IF(AND('Mapa final'!#REF!="Media",'Mapa final'!#REF!="Menor"),CONCATENATE("R6C",'Mapa final'!#REF!),"")</f>
        <v>#REF!</v>
      </c>
      <c r="Q31" s="61" t="e">
        <f>IF(AND('Mapa final'!#REF!="Media",'Mapa final'!#REF!="Menor"),CONCATENATE("R6C",'Mapa final'!#REF!),"")</f>
        <v>#REF!</v>
      </c>
      <c r="R31" s="61" t="e">
        <f>IF(AND('Mapa final'!#REF!="Media",'Mapa final'!#REF!="Menor"),CONCATENATE("R6C",'Mapa final'!#REF!),"")</f>
        <v>#REF!</v>
      </c>
      <c r="S31" s="61" t="e">
        <f>IF(AND('Mapa final'!#REF!="Media",'Mapa final'!#REF!="Menor"),CONCATENATE("R6C",'Mapa final'!#REF!),"")</f>
        <v>#REF!</v>
      </c>
      <c r="T31" s="61" t="e">
        <f>IF(AND('Mapa final'!#REF!="Media",'Mapa final'!#REF!="Menor"),CONCATENATE("R6C",'Mapa final'!#REF!),"")</f>
        <v>#REF!</v>
      </c>
      <c r="U31" s="62" t="e">
        <f>IF(AND('Mapa final'!#REF!="Media",'Mapa final'!#REF!="Menor"),CONCATENATE("R6C",'Mapa final'!#REF!),"")</f>
        <v>#REF!</v>
      </c>
      <c r="V31" s="60" t="e">
        <f>IF(AND('Mapa final'!#REF!="Media",'Mapa final'!#REF!="Moderado"),CONCATENATE("R6C",'Mapa final'!#REF!),"")</f>
        <v>#REF!</v>
      </c>
      <c r="W31" s="61" t="e">
        <f>IF(AND('Mapa final'!#REF!="Media",'Mapa final'!#REF!="Moderado"),CONCATENATE("R6C",'Mapa final'!#REF!),"")</f>
        <v>#REF!</v>
      </c>
      <c r="X31" s="61" t="e">
        <f>IF(AND('Mapa final'!#REF!="Media",'Mapa final'!#REF!="Moderado"),CONCATENATE("R6C",'Mapa final'!#REF!),"")</f>
        <v>#REF!</v>
      </c>
      <c r="Y31" s="61" t="e">
        <f>IF(AND('Mapa final'!#REF!="Media",'Mapa final'!#REF!="Moderado"),CONCATENATE("R6C",'Mapa final'!#REF!),"")</f>
        <v>#REF!</v>
      </c>
      <c r="Z31" s="61" t="e">
        <f>IF(AND('Mapa final'!#REF!="Media",'Mapa final'!#REF!="Moderado"),CONCATENATE("R6C",'Mapa final'!#REF!),"")</f>
        <v>#REF!</v>
      </c>
      <c r="AA31" s="62"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50" t="e">
        <f>IF(AND('Mapa final'!#REF!="Media",'Mapa final'!#REF!="Mayor"),CONCATENATE("R6C",'Mapa final'!#REF!),"")</f>
        <v>#REF!</v>
      </c>
      <c r="AE31" s="50" t="e">
        <f>IF(AND('Mapa final'!#REF!="Media",'Mapa final'!#REF!="Mayor"),CONCATENATE("R6C",'Mapa final'!#REF!),"")</f>
        <v>#REF!</v>
      </c>
      <c r="AF31" s="50"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6"/>
      <c r="AO31" s="363"/>
      <c r="AP31" s="364"/>
      <c r="AQ31" s="364"/>
      <c r="AR31" s="364"/>
      <c r="AS31" s="364"/>
      <c r="AT31" s="365"/>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row>
    <row r="32" spans="1:76" ht="15" customHeight="1" x14ac:dyDescent="0.25">
      <c r="A32" s="76"/>
      <c r="B32" s="281"/>
      <c r="C32" s="281"/>
      <c r="D32" s="282"/>
      <c r="E32" s="322"/>
      <c r="F32" s="323"/>
      <c r="G32" s="323"/>
      <c r="H32" s="323"/>
      <c r="I32" s="324"/>
      <c r="J32" s="60" t="e">
        <f>IF(AND('Mapa final'!#REF!="Media",'Mapa final'!#REF!="Leve"),CONCATENATE("R7C",'Mapa final'!#REF!),"")</f>
        <v>#REF!</v>
      </c>
      <c r="K32" s="61" t="e">
        <f>IF(AND('Mapa final'!#REF!="Media",'Mapa final'!#REF!="Leve"),CONCATENATE("R7C",'Mapa final'!#REF!),"")</f>
        <v>#REF!</v>
      </c>
      <c r="L32" s="61" t="e">
        <f>IF(AND('Mapa final'!#REF!="Media",'Mapa final'!#REF!="Leve"),CONCATENATE("R7C",'Mapa final'!#REF!),"")</f>
        <v>#REF!</v>
      </c>
      <c r="M32" s="61" t="e">
        <f>IF(AND('Mapa final'!#REF!="Media",'Mapa final'!#REF!="Leve"),CONCATENATE("R7C",'Mapa final'!#REF!),"")</f>
        <v>#REF!</v>
      </c>
      <c r="N32" s="61" t="e">
        <f>IF(AND('Mapa final'!#REF!="Media",'Mapa final'!#REF!="Leve"),CONCATENATE("R7C",'Mapa final'!#REF!),"")</f>
        <v>#REF!</v>
      </c>
      <c r="O32" s="62" t="e">
        <f>IF(AND('Mapa final'!#REF!="Media",'Mapa final'!#REF!="Leve"),CONCATENATE("R7C",'Mapa final'!#REF!),"")</f>
        <v>#REF!</v>
      </c>
      <c r="P32" s="60" t="e">
        <f>IF(AND('Mapa final'!#REF!="Media",'Mapa final'!#REF!="Menor"),CONCATENATE("R7C",'Mapa final'!#REF!),"")</f>
        <v>#REF!</v>
      </c>
      <c r="Q32" s="61" t="e">
        <f>IF(AND('Mapa final'!#REF!="Media",'Mapa final'!#REF!="Menor"),CONCATENATE("R7C",'Mapa final'!#REF!),"")</f>
        <v>#REF!</v>
      </c>
      <c r="R32" s="61" t="e">
        <f>IF(AND('Mapa final'!#REF!="Media",'Mapa final'!#REF!="Menor"),CONCATENATE("R7C",'Mapa final'!#REF!),"")</f>
        <v>#REF!</v>
      </c>
      <c r="S32" s="61" t="e">
        <f>IF(AND('Mapa final'!#REF!="Media",'Mapa final'!#REF!="Menor"),CONCATENATE("R7C",'Mapa final'!#REF!),"")</f>
        <v>#REF!</v>
      </c>
      <c r="T32" s="61" t="e">
        <f>IF(AND('Mapa final'!#REF!="Media",'Mapa final'!#REF!="Menor"),CONCATENATE("R7C",'Mapa final'!#REF!),"")</f>
        <v>#REF!</v>
      </c>
      <c r="U32" s="62" t="e">
        <f>IF(AND('Mapa final'!#REF!="Media",'Mapa final'!#REF!="Menor"),CONCATENATE("R7C",'Mapa final'!#REF!),"")</f>
        <v>#REF!</v>
      </c>
      <c r="V32" s="60" t="e">
        <f>IF(AND('Mapa final'!#REF!="Media",'Mapa final'!#REF!="Moderado"),CONCATENATE("R7C",'Mapa final'!#REF!),"")</f>
        <v>#REF!</v>
      </c>
      <c r="W32" s="61" t="e">
        <f>IF(AND('Mapa final'!#REF!="Media",'Mapa final'!#REF!="Moderado"),CONCATENATE("R7C",'Mapa final'!#REF!),"")</f>
        <v>#REF!</v>
      </c>
      <c r="X32" s="61" t="e">
        <f>IF(AND('Mapa final'!#REF!="Media",'Mapa final'!#REF!="Moderado"),CONCATENATE("R7C",'Mapa final'!#REF!),"")</f>
        <v>#REF!</v>
      </c>
      <c r="Y32" s="61" t="e">
        <f>IF(AND('Mapa final'!#REF!="Media",'Mapa final'!#REF!="Moderado"),CONCATENATE("R7C",'Mapa final'!#REF!),"")</f>
        <v>#REF!</v>
      </c>
      <c r="Z32" s="61" t="e">
        <f>IF(AND('Mapa final'!#REF!="Media",'Mapa final'!#REF!="Moderado"),CONCATENATE("R7C",'Mapa final'!#REF!),"")</f>
        <v>#REF!</v>
      </c>
      <c r="AA32" s="62"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50" t="e">
        <f>IF(AND('Mapa final'!#REF!="Media",'Mapa final'!#REF!="Mayor"),CONCATENATE("R7C",'Mapa final'!#REF!),"")</f>
        <v>#REF!</v>
      </c>
      <c r="AE32" s="50" t="e">
        <f>IF(AND('Mapa final'!#REF!="Media",'Mapa final'!#REF!="Mayor"),CONCATENATE("R7C",'Mapa final'!#REF!),"")</f>
        <v>#REF!</v>
      </c>
      <c r="AF32" s="50"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6"/>
      <c r="AO32" s="363"/>
      <c r="AP32" s="364"/>
      <c r="AQ32" s="364"/>
      <c r="AR32" s="364"/>
      <c r="AS32" s="364"/>
      <c r="AT32" s="365"/>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row>
    <row r="33" spans="1:80" ht="15" customHeight="1" x14ac:dyDescent="0.25">
      <c r="A33" s="76"/>
      <c r="B33" s="281"/>
      <c r="C33" s="281"/>
      <c r="D33" s="282"/>
      <c r="E33" s="322"/>
      <c r="F33" s="323"/>
      <c r="G33" s="323"/>
      <c r="H33" s="323"/>
      <c r="I33" s="324"/>
      <c r="J33" s="60" t="e">
        <f>IF(AND('Mapa final'!#REF!="Media",'Mapa final'!#REF!="Leve"),CONCATENATE("R8C",'Mapa final'!#REF!),"")</f>
        <v>#REF!</v>
      </c>
      <c r="K33" s="61" t="e">
        <f>IF(AND('Mapa final'!#REF!="Media",'Mapa final'!#REF!="Leve"),CONCATENATE("R8C",'Mapa final'!#REF!),"")</f>
        <v>#REF!</v>
      </c>
      <c r="L33" s="61" t="e">
        <f>IF(AND('Mapa final'!#REF!="Media",'Mapa final'!#REF!="Leve"),CONCATENATE("R8C",'Mapa final'!#REF!),"")</f>
        <v>#REF!</v>
      </c>
      <c r="M33" s="61" t="e">
        <f>IF(AND('Mapa final'!#REF!="Media",'Mapa final'!#REF!="Leve"),CONCATENATE("R8C",'Mapa final'!#REF!),"")</f>
        <v>#REF!</v>
      </c>
      <c r="N33" s="61" t="e">
        <f>IF(AND('Mapa final'!#REF!="Media",'Mapa final'!#REF!="Leve"),CONCATENATE("R8C",'Mapa final'!#REF!),"")</f>
        <v>#REF!</v>
      </c>
      <c r="O33" s="62" t="e">
        <f>IF(AND('Mapa final'!#REF!="Media",'Mapa final'!#REF!="Leve"),CONCATENATE("R8C",'Mapa final'!#REF!),"")</f>
        <v>#REF!</v>
      </c>
      <c r="P33" s="60" t="e">
        <f>IF(AND('Mapa final'!#REF!="Media",'Mapa final'!#REF!="Menor"),CONCATENATE("R8C",'Mapa final'!#REF!),"")</f>
        <v>#REF!</v>
      </c>
      <c r="Q33" s="61" t="e">
        <f>IF(AND('Mapa final'!#REF!="Media",'Mapa final'!#REF!="Menor"),CONCATENATE("R8C",'Mapa final'!#REF!),"")</f>
        <v>#REF!</v>
      </c>
      <c r="R33" s="61" t="e">
        <f>IF(AND('Mapa final'!#REF!="Media",'Mapa final'!#REF!="Menor"),CONCATENATE("R8C",'Mapa final'!#REF!),"")</f>
        <v>#REF!</v>
      </c>
      <c r="S33" s="61" t="e">
        <f>IF(AND('Mapa final'!#REF!="Media",'Mapa final'!#REF!="Menor"),CONCATENATE("R8C",'Mapa final'!#REF!),"")</f>
        <v>#REF!</v>
      </c>
      <c r="T33" s="61" t="e">
        <f>IF(AND('Mapa final'!#REF!="Media",'Mapa final'!#REF!="Menor"),CONCATENATE("R8C",'Mapa final'!#REF!),"")</f>
        <v>#REF!</v>
      </c>
      <c r="U33" s="62" t="e">
        <f>IF(AND('Mapa final'!#REF!="Media",'Mapa final'!#REF!="Menor"),CONCATENATE("R8C",'Mapa final'!#REF!),"")</f>
        <v>#REF!</v>
      </c>
      <c r="V33" s="60" t="e">
        <f>IF(AND('Mapa final'!#REF!="Media",'Mapa final'!#REF!="Moderado"),CONCATENATE("R8C",'Mapa final'!#REF!),"")</f>
        <v>#REF!</v>
      </c>
      <c r="W33" s="61" t="e">
        <f>IF(AND('Mapa final'!#REF!="Media",'Mapa final'!#REF!="Moderado"),CONCATENATE("R8C",'Mapa final'!#REF!),"")</f>
        <v>#REF!</v>
      </c>
      <c r="X33" s="61" t="e">
        <f>IF(AND('Mapa final'!#REF!="Media",'Mapa final'!#REF!="Moderado"),CONCATENATE("R8C",'Mapa final'!#REF!),"")</f>
        <v>#REF!</v>
      </c>
      <c r="Y33" s="61" t="e">
        <f>IF(AND('Mapa final'!#REF!="Media",'Mapa final'!#REF!="Moderado"),CONCATENATE("R8C",'Mapa final'!#REF!),"")</f>
        <v>#REF!</v>
      </c>
      <c r="Z33" s="61" t="e">
        <f>IF(AND('Mapa final'!#REF!="Media",'Mapa final'!#REF!="Moderado"),CONCATENATE("R8C",'Mapa final'!#REF!),"")</f>
        <v>#REF!</v>
      </c>
      <c r="AA33" s="62"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50" t="e">
        <f>IF(AND('Mapa final'!#REF!="Media",'Mapa final'!#REF!="Mayor"),CONCATENATE("R8C",'Mapa final'!#REF!),"")</f>
        <v>#REF!</v>
      </c>
      <c r="AE33" s="50" t="e">
        <f>IF(AND('Mapa final'!#REF!="Media",'Mapa final'!#REF!="Mayor"),CONCATENATE("R8C",'Mapa final'!#REF!),"")</f>
        <v>#REF!</v>
      </c>
      <c r="AF33" s="50"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6"/>
      <c r="AO33" s="363"/>
      <c r="AP33" s="364"/>
      <c r="AQ33" s="364"/>
      <c r="AR33" s="364"/>
      <c r="AS33" s="364"/>
      <c r="AT33" s="365"/>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row>
    <row r="34" spans="1:80" ht="15" customHeight="1" x14ac:dyDescent="0.25">
      <c r="A34" s="76"/>
      <c r="B34" s="281"/>
      <c r="C34" s="281"/>
      <c r="D34" s="282"/>
      <c r="E34" s="322"/>
      <c r="F34" s="323"/>
      <c r="G34" s="323"/>
      <c r="H34" s="323"/>
      <c r="I34" s="324"/>
      <c r="J34" s="60" t="e">
        <f>IF(AND('Mapa final'!#REF!="Media",'Mapa final'!#REF!="Leve"),CONCATENATE("R9C",'Mapa final'!#REF!),"")</f>
        <v>#REF!</v>
      </c>
      <c r="K34" s="61" t="e">
        <f>IF(AND('Mapa final'!#REF!="Media",'Mapa final'!#REF!="Leve"),CONCATENATE("R9C",'Mapa final'!#REF!),"")</f>
        <v>#REF!</v>
      </c>
      <c r="L34" s="61" t="e">
        <f>IF(AND('Mapa final'!#REF!="Media",'Mapa final'!#REF!="Leve"),CONCATENATE("R9C",'Mapa final'!#REF!),"")</f>
        <v>#REF!</v>
      </c>
      <c r="M34" s="61" t="e">
        <f>IF(AND('Mapa final'!#REF!="Media",'Mapa final'!#REF!="Leve"),CONCATENATE("R9C",'Mapa final'!#REF!),"")</f>
        <v>#REF!</v>
      </c>
      <c r="N34" s="61" t="e">
        <f>IF(AND('Mapa final'!#REF!="Media",'Mapa final'!#REF!="Leve"),CONCATENATE("R9C",'Mapa final'!#REF!),"")</f>
        <v>#REF!</v>
      </c>
      <c r="O34" s="62" t="e">
        <f>IF(AND('Mapa final'!#REF!="Media",'Mapa final'!#REF!="Leve"),CONCATENATE("R9C",'Mapa final'!#REF!),"")</f>
        <v>#REF!</v>
      </c>
      <c r="P34" s="60" t="e">
        <f>IF(AND('Mapa final'!#REF!="Media",'Mapa final'!#REF!="Menor"),CONCATENATE("R9C",'Mapa final'!#REF!),"")</f>
        <v>#REF!</v>
      </c>
      <c r="Q34" s="61" t="e">
        <f>IF(AND('Mapa final'!#REF!="Media",'Mapa final'!#REF!="Menor"),CONCATENATE("R9C",'Mapa final'!#REF!),"")</f>
        <v>#REF!</v>
      </c>
      <c r="R34" s="61" t="e">
        <f>IF(AND('Mapa final'!#REF!="Media",'Mapa final'!#REF!="Menor"),CONCATENATE("R9C",'Mapa final'!#REF!),"")</f>
        <v>#REF!</v>
      </c>
      <c r="S34" s="61" t="e">
        <f>IF(AND('Mapa final'!#REF!="Media",'Mapa final'!#REF!="Menor"),CONCATENATE("R9C",'Mapa final'!#REF!),"")</f>
        <v>#REF!</v>
      </c>
      <c r="T34" s="61" t="e">
        <f>IF(AND('Mapa final'!#REF!="Media",'Mapa final'!#REF!="Menor"),CONCATENATE("R9C",'Mapa final'!#REF!),"")</f>
        <v>#REF!</v>
      </c>
      <c r="U34" s="62" t="e">
        <f>IF(AND('Mapa final'!#REF!="Media",'Mapa final'!#REF!="Menor"),CONCATENATE("R9C",'Mapa final'!#REF!),"")</f>
        <v>#REF!</v>
      </c>
      <c r="V34" s="60" t="e">
        <f>IF(AND('Mapa final'!#REF!="Media",'Mapa final'!#REF!="Moderado"),CONCATENATE("R9C",'Mapa final'!#REF!),"")</f>
        <v>#REF!</v>
      </c>
      <c r="W34" s="61" t="e">
        <f>IF(AND('Mapa final'!#REF!="Media",'Mapa final'!#REF!="Moderado"),CONCATENATE("R9C",'Mapa final'!#REF!),"")</f>
        <v>#REF!</v>
      </c>
      <c r="X34" s="61" t="e">
        <f>IF(AND('Mapa final'!#REF!="Media",'Mapa final'!#REF!="Moderado"),CONCATENATE("R9C",'Mapa final'!#REF!),"")</f>
        <v>#REF!</v>
      </c>
      <c r="Y34" s="61" t="e">
        <f>IF(AND('Mapa final'!#REF!="Media",'Mapa final'!#REF!="Moderado"),CONCATENATE("R9C",'Mapa final'!#REF!),"")</f>
        <v>#REF!</v>
      </c>
      <c r="Z34" s="61" t="e">
        <f>IF(AND('Mapa final'!#REF!="Media",'Mapa final'!#REF!="Moderado"),CONCATENATE("R9C",'Mapa final'!#REF!),"")</f>
        <v>#REF!</v>
      </c>
      <c r="AA34" s="62"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50" t="e">
        <f>IF(AND('Mapa final'!#REF!="Media",'Mapa final'!#REF!="Mayor"),CONCATENATE("R9C",'Mapa final'!#REF!),"")</f>
        <v>#REF!</v>
      </c>
      <c r="AE34" s="50" t="e">
        <f>IF(AND('Mapa final'!#REF!="Media",'Mapa final'!#REF!="Mayor"),CONCATENATE("R9C",'Mapa final'!#REF!),"")</f>
        <v>#REF!</v>
      </c>
      <c r="AF34" s="50"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6"/>
      <c r="AO34" s="363"/>
      <c r="AP34" s="364"/>
      <c r="AQ34" s="364"/>
      <c r="AR34" s="364"/>
      <c r="AS34" s="364"/>
      <c r="AT34" s="365"/>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row>
    <row r="35" spans="1:80" ht="15.75" customHeight="1" thickBot="1" x14ac:dyDescent="0.3">
      <c r="A35" s="76"/>
      <c r="B35" s="281"/>
      <c r="C35" s="281"/>
      <c r="D35" s="282"/>
      <c r="E35" s="325"/>
      <c r="F35" s="326"/>
      <c r="G35" s="326"/>
      <c r="H35" s="326"/>
      <c r="I35" s="327"/>
      <c r="J35" s="60" t="e">
        <f>IF(AND('Mapa final'!#REF!="Media",'Mapa final'!#REF!="Leve"),CONCATENATE("R10C",'Mapa final'!#REF!),"")</f>
        <v>#REF!</v>
      </c>
      <c r="K35" s="61" t="e">
        <f>IF(AND('Mapa final'!#REF!="Media",'Mapa final'!#REF!="Leve"),CONCATENATE("R10C",'Mapa final'!#REF!),"")</f>
        <v>#REF!</v>
      </c>
      <c r="L35" s="61" t="e">
        <f>IF(AND('Mapa final'!#REF!="Media",'Mapa final'!#REF!="Leve"),CONCATENATE("R10C",'Mapa final'!#REF!),"")</f>
        <v>#REF!</v>
      </c>
      <c r="M35" s="61" t="e">
        <f>IF(AND('Mapa final'!#REF!="Media",'Mapa final'!#REF!="Leve"),CONCATENATE("R10C",'Mapa final'!#REF!),"")</f>
        <v>#REF!</v>
      </c>
      <c r="N35" s="61" t="e">
        <f>IF(AND('Mapa final'!#REF!="Media",'Mapa final'!#REF!="Leve"),CONCATENATE("R10C",'Mapa final'!#REF!),"")</f>
        <v>#REF!</v>
      </c>
      <c r="O35" s="62" t="e">
        <f>IF(AND('Mapa final'!#REF!="Media",'Mapa final'!#REF!="Leve"),CONCATENATE("R10C",'Mapa final'!#REF!),"")</f>
        <v>#REF!</v>
      </c>
      <c r="P35" s="60" t="e">
        <f>IF(AND('Mapa final'!#REF!="Media",'Mapa final'!#REF!="Menor"),CONCATENATE("R10C",'Mapa final'!#REF!),"")</f>
        <v>#REF!</v>
      </c>
      <c r="Q35" s="61" t="e">
        <f>IF(AND('Mapa final'!#REF!="Media",'Mapa final'!#REF!="Menor"),CONCATENATE("R10C",'Mapa final'!#REF!),"")</f>
        <v>#REF!</v>
      </c>
      <c r="R35" s="61" t="e">
        <f>IF(AND('Mapa final'!#REF!="Media",'Mapa final'!#REF!="Menor"),CONCATENATE("R10C",'Mapa final'!#REF!),"")</f>
        <v>#REF!</v>
      </c>
      <c r="S35" s="61" t="e">
        <f>IF(AND('Mapa final'!#REF!="Media",'Mapa final'!#REF!="Menor"),CONCATENATE("R10C",'Mapa final'!#REF!),"")</f>
        <v>#REF!</v>
      </c>
      <c r="T35" s="61" t="e">
        <f>IF(AND('Mapa final'!#REF!="Media",'Mapa final'!#REF!="Menor"),CONCATENATE("R10C",'Mapa final'!#REF!),"")</f>
        <v>#REF!</v>
      </c>
      <c r="U35" s="62" t="e">
        <f>IF(AND('Mapa final'!#REF!="Media",'Mapa final'!#REF!="Menor"),CONCATENATE("R10C",'Mapa final'!#REF!),"")</f>
        <v>#REF!</v>
      </c>
      <c r="V35" s="60" t="e">
        <f>IF(AND('Mapa final'!#REF!="Media",'Mapa final'!#REF!="Moderado"),CONCATENATE("R10C",'Mapa final'!#REF!),"")</f>
        <v>#REF!</v>
      </c>
      <c r="W35" s="61" t="e">
        <f>IF(AND('Mapa final'!#REF!="Media",'Mapa final'!#REF!="Moderado"),CONCATENATE("R10C",'Mapa final'!#REF!),"")</f>
        <v>#REF!</v>
      </c>
      <c r="X35" s="61" t="e">
        <f>IF(AND('Mapa final'!#REF!="Media",'Mapa final'!#REF!="Moderado"),CONCATENATE("R10C",'Mapa final'!#REF!),"")</f>
        <v>#REF!</v>
      </c>
      <c r="Y35" s="61" t="e">
        <f>IF(AND('Mapa final'!#REF!="Media",'Mapa final'!#REF!="Moderado"),CONCATENATE("R10C",'Mapa final'!#REF!),"")</f>
        <v>#REF!</v>
      </c>
      <c r="Z35" s="61" t="e">
        <f>IF(AND('Mapa final'!#REF!="Media",'Mapa final'!#REF!="Moderado"),CONCATENATE("R10C",'Mapa final'!#REF!),"")</f>
        <v>#REF!</v>
      </c>
      <c r="AA35" s="62" t="e">
        <f>IF(AND('Mapa final'!#REF!="Media",'Mapa final'!#REF!="Moderado"),CONCATENATE("R10C",'Mapa final'!#REF!),"")</f>
        <v>#REF!</v>
      </c>
      <c r="AB35" s="51" t="e">
        <f>IF(AND('Mapa final'!#REF!="Media",'Mapa final'!#REF!="Mayor"),CONCATENATE("R10C",'Mapa final'!#REF!),"")</f>
        <v>#REF!</v>
      </c>
      <c r="AC35" s="52" t="e">
        <f>IF(AND('Mapa final'!#REF!="Media",'Mapa final'!#REF!="Mayor"),CONCATENATE("R10C",'Mapa final'!#REF!),"")</f>
        <v>#REF!</v>
      </c>
      <c r="AD35" s="52" t="e">
        <f>IF(AND('Mapa final'!#REF!="Media",'Mapa final'!#REF!="Mayor"),CONCATENATE("R10C",'Mapa final'!#REF!),"")</f>
        <v>#REF!</v>
      </c>
      <c r="AE35" s="52" t="e">
        <f>IF(AND('Mapa final'!#REF!="Media",'Mapa final'!#REF!="Mayor"),CONCATENATE("R10C",'Mapa final'!#REF!),"")</f>
        <v>#REF!</v>
      </c>
      <c r="AF35" s="52" t="e">
        <f>IF(AND('Mapa final'!#REF!="Media",'Mapa final'!#REF!="Mayor"),CONCATENATE("R10C",'Mapa final'!#REF!),"")</f>
        <v>#REF!</v>
      </c>
      <c r="AG35" s="53" t="e">
        <f>IF(AND('Mapa final'!#REF!="Media",'Mapa final'!#REF!="Mayor"),CONCATENATE("R10C",'Mapa final'!#REF!),"")</f>
        <v>#REF!</v>
      </c>
      <c r="AH35" s="54" t="e">
        <f>IF(AND('Mapa final'!#REF!="Media",'Mapa final'!#REF!="Catastrófico"),CONCATENATE("R10C",'Mapa final'!#REF!),"")</f>
        <v>#REF!</v>
      </c>
      <c r="AI35" s="55" t="e">
        <f>IF(AND('Mapa final'!#REF!="Media",'Mapa final'!#REF!="Catastrófico"),CONCATENATE("R10C",'Mapa final'!#REF!),"")</f>
        <v>#REF!</v>
      </c>
      <c r="AJ35" s="55" t="e">
        <f>IF(AND('Mapa final'!#REF!="Media",'Mapa final'!#REF!="Catastrófico"),CONCATENATE("R10C",'Mapa final'!#REF!),"")</f>
        <v>#REF!</v>
      </c>
      <c r="AK35" s="55" t="e">
        <f>IF(AND('Mapa final'!#REF!="Media",'Mapa final'!#REF!="Catastrófico"),CONCATENATE("R10C",'Mapa final'!#REF!),"")</f>
        <v>#REF!</v>
      </c>
      <c r="AL35" s="55" t="e">
        <f>IF(AND('Mapa final'!#REF!="Media",'Mapa final'!#REF!="Catastrófico"),CONCATENATE("R10C",'Mapa final'!#REF!),"")</f>
        <v>#REF!</v>
      </c>
      <c r="AM35" s="56" t="e">
        <f>IF(AND('Mapa final'!#REF!="Media",'Mapa final'!#REF!="Catastrófico"),CONCATENATE("R10C",'Mapa final'!#REF!),"")</f>
        <v>#REF!</v>
      </c>
      <c r="AN35" s="76"/>
      <c r="AO35" s="366"/>
      <c r="AP35" s="367"/>
      <c r="AQ35" s="367"/>
      <c r="AR35" s="367"/>
      <c r="AS35" s="367"/>
      <c r="AT35" s="368"/>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row>
    <row r="36" spans="1:80" ht="15" customHeight="1" x14ac:dyDescent="0.25">
      <c r="A36" s="76"/>
      <c r="B36" s="281"/>
      <c r="C36" s="281"/>
      <c r="D36" s="282"/>
      <c r="E36" s="319" t="s">
        <v>113</v>
      </c>
      <c r="F36" s="320"/>
      <c r="G36" s="320"/>
      <c r="H36" s="320"/>
      <c r="I36" s="320"/>
      <c r="J36" s="66" t="e">
        <f>IF(AND('Mapa final'!#REF!="Baja",'Mapa final'!#REF!="Leve"),CONCATENATE("R1C",'Mapa final'!#REF!),"")</f>
        <v>#REF!</v>
      </c>
      <c r="K36" s="67" t="e">
        <f>IF(AND('Mapa final'!#REF!="Baja",'Mapa final'!#REF!="Leve"),CONCATENATE("R1C",'Mapa final'!#REF!),"")</f>
        <v>#REF!</v>
      </c>
      <c r="L36" s="67" t="e">
        <f>IF(AND('Mapa final'!#REF!="Baja",'Mapa final'!#REF!="Leve"),CONCATENATE("R1C",'Mapa final'!#REF!),"")</f>
        <v>#REF!</v>
      </c>
      <c r="M36" s="67" t="e">
        <f>IF(AND('Mapa final'!#REF!="Baja",'Mapa final'!#REF!="Leve"),CONCATENATE("R1C",'Mapa final'!#REF!),"")</f>
        <v>#REF!</v>
      </c>
      <c r="N36" s="67" t="e">
        <f>IF(AND('Mapa final'!#REF!="Baja",'Mapa final'!#REF!="Leve"),CONCATENATE("R1C",'Mapa final'!#REF!),"")</f>
        <v>#REF!</v>
      </c>
      <c r="O36" s="68" t="e">
        <f>IF(AND('Mapa final'!#REF!="Baja",'Mapa final'!#REF!="Leve"),CONCATENATE("R1C",'Mapa final'!#REF!),"")</f>
        <v>#REF!</v>
      </c>
      <c r="P36" s="57" t="e">
        <f>IF(AND('Mapa final'!#REF!="Baja",'Mapa final'!#REF!="Menor"),CONCATENATE("R1C",'Mapa final'!#REF!),"")</f>
        <v>#REF!</v>
      </c>
      <c r="Q36" s="58" t="e">
        <f>IF(AND('Mapa final'!#REF!="Baja",'Mapa final'!#REF!="Menor"),CONCATENATE("R1C",'Mapa final'!#REF!),"")</f>
        <v>#REF!</v>
      </c>
      <c r="R36" s="58" t="e">
        <f>IF(AND('Mapa final'!#REF!="Baja",'Mapa final'!#REF!="Menor"),CONCATENATE("R1C",'Mapa final'!#REF!),"")</f>
        <v>#REF!</v>
      </c>
      <c r="S36" s="58" t="e">
        <f>IF(AND('Mapa final'!#REF!="Baja",'Mapa final'!#REF!="Menor"),CONCATENATE("R1C",'Mapa final'!#REF!),"")</f>
        <v>#REF!</v>
      </c>
      <c r="T36" s="58" t="e">
        <f>IF(AND('Mapa final'!#REF!="Baja",'Mapa final'!#REF!="Menor"),CONCATENATE("R1C",'Mapa final'!#REF!),"")</f>
        <v>#REF!</v>
      </c>
      <c r="U36" s="59" t="e">
        <f>IF(AND('Mapa final'!#REF!="Baja",'Mapa final'!#REF!="Menor"),CONCATENATE("R1C",'Mapa final'!#REF!),"")</f>
        <v>#REF!</v>
      </c>
      <c r="V36" s="57" t="e">
        <f>IF(AND('Mapa final'!#REF!="Baja",'Mapa final'!#REF!="Moderado"),CONCATENATE("R1C",'Mapa final'!#REF!),"")</f>
        <v>#REF!</v>
      </c>
      <c r="W36" s="58" t="e">
        <f>IF(AND('Mapa final'!#REF!="Baja",'Mapa final'!#REF!="Moderado"),CONCATENATE("R1C",'Mapa final'!#REF!),"")</f>
        <v>#REF!</v>
      </c>
      <c r="X36" s="58" t="e">
        <f>IF(AND('Mapa final'!#REF!="Baja",'Mapa final'!#REF!="Moderado"),CONCATENATE("R1C",'Mapa final'!#REF!),"")</f>
        <v>#REF!</v>
      </c>
      <c r="Y36" s="58" t="e">
        <f>IF(AND('Mapa final'!#REF!="Baja",'Mapa final'!#REF!="Moderado"),CONCATENATE("R1C",'Mapa final'!#REF!),"")</f>
        <v>#REF!</v>
      </c>
      <c r="Z36" s="58" t="e">
        <f>IF(AND('Mapa final'!#REF!="Baja",'Mapa final'!#REF!="Moderado"),CONCATENATE("R1C",'Mapa final'!#REF!),"")</f>
        <v>#REF!</v>
      </c>
      <c r="AA36" s="59"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6"/>
      <c r="AO36" s="351" t="s">
        <v>81</v>
      </c>
      <c r="AP36" s="352"/>
      <c r="AQ36" s="352"/>
      <c r="AR36" s="352"/>
      <c r="AS36" s="352"/>
      <c r="AT36" s="353"/>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row>
    <row r="37" spans="1:80" ht="15" customHeight="1" x14ac:dyDescent="0.25">
      <c r="A37" s="76"/>
      <c r="B37" s="281"/>
      <c r="C37" s="281"/>
      <c r="D37" s="282"/>
      <c r="E37" s="338"/>
      <c r="F37" s="339"/>
      <c r="G37" s="339"/>
      <c r="H37" s="339"/>
      <c r="I37" s="339"/>
      <c r="J37" s="69" t="str">
        <f>IF(AND('Mapa final'!$AD$11="Baja",'Mapa final'!$AF$11="Leve"),CONCATENATE("R2C",'Mapa final'!$S$11),"")</f>
        <v/>
      </c>
      <c r="K37" s="70" t="str">
        <f>IF(AND('Mapa final'!$AD$12="Baja",'Mapa final'!$AF$12="Leve"),CONCATENATE("R2C",'Mapa final'!$S$12),"")</f>
        <v/>
      </c>
      <c r="L37" s="70" t="e">
        <f>IF(AND('Mapa final'!#REF!="Baja",'Mapa final'!#REF!="Leve"),CONCATENATE("R2C",'Mapa final'!#REF!),"")</f>
        <v>#REF!</v>
      </c>
      <c r="M37" s="70" t="e">
        <f>IF(AND('Mapa final'!#REF!="Baja",'Mapa final'!#REF!="Leve"),CONCATENATE("R2C",'Mapa final'!#REF!),"")</f>
        <v>#REF!</v>
      </c>
      <c r="N37" s="70" t="e">
        <f>IF(AND('Mapa final'!#REF!="Baja",'Mapa final'!#REF!="Leve"),CONCATENATE("R2C",'Mapa final'!#REF!),"")</f>
        <v>#REF!</v>
      </c>
      <c r="O37" s="71" t="e">
        <f>IF(AND('Mapa final'!#REF!="Baja",'Mapa final'!#REF!="Leve"),CONCATENATE("R2C",'Mapa final'!#REF!),"")</f>
        <v>#REF!</v>
      </c>
      <c r="P37" s="60" t="str">
        <f>IF(AND('Mapa final'!$AD$11="Baja",'Mapa final'!$AF$11="Menor"),CONCATENATE("R2C",'Mapa final'!$S$11),"")</f>
        <v/>
      </c>
      <c r="Q37" s="61" t="str">
        <f>IF(AND('Mapa final'!$AD$12="Baja",'Mapa final'!$AF$12="Menor"),CONCATENATE("R2C",'Mapa final'!$S$12),"")</f>
        <v/>
      </c>
      <c r="R37" s="61" t="e">
        <f>IF(AND('Mapa final'!#REF!="Baja",'Mapa final'!#REF!="Menor"),CONCATENATE("R2C",'Mapa final'!#REF!),"")</f>
        <v>#REF!</v>
      </c>
      <c r="S37" s="61" t="e">
        <f>IF(AND('Mapa final'!#REF!="Baja",'Mapa final'!#REF!="Menor"),CONCATENATE("R2C",'Mapa final'!#REF!),"")</f>
        <v>#REF!</v>
      </c>
      <c r="T37" s="61" t="e">
        <f>IF(AND('Mapa final'!#REF!="Baja",'Mapa final'!#REF!="Menor"),CONCATENATE("R2C",'Mapa final'!#REF!),"")</f>
        <v>#REF!</v>
      </c>
      <c r="U37" s="62" t="e">
        <f>IF(AND('Mapa final'!#REF!="Baja",'Mapa final'!#REF!="Menor"),CONCATENATE("R2C",'Mapa final'!#REF!),"")</f>
        <v>#REF!</v>
      </c>
      <c r="V37" s="60" t="str">
        <f>IF(AND('Mapa final'!$AD$11="Baja",'Mapa final'!$AF$11="Moderado"),CONCATENATE("R2C",'Mapa final'!$S$11),"")</f>
        <v/>
      </c>
      <c r="W37" s="61" t="str">
        <f>IF(AND('Mapa final'!$AD$12="Baja",'Mapa final'!$AF$12="Moderado"),CONCATENATE("R2C",'Mapa final'!$S$12),"")</f>
        <v/>
      </c>
      <c r="X37" s="61" t="e">
        <f>IF(AND('Mapa final'!#REF!="Baja",'Mapa final'!#REF!="Moderado"),CONCATENATE("R2C",'Mapa final'!#REF!),"")</f>
        <v>#REF!</v>
      </c>
      <c r="Y37" s="61" t="e">
        <f>IF(AND('Mapa final'!#REF!="Baja",'Mapa final'!#REF!="Moderado"),CONCATENATE("R2C",'Mapa final'!#REF!),"")</f>
        <v>#REF!</v>
      </c>
      <c r="Z37" s="61" t="e">
        <f>IF(AND('Mapa final'!#REF!="Baja",'Mapa final'!#REF!="Moderado"),CONCATENATE("R2C",'Mapa final'!#REF!),"")</f>
        <v>#REF!</v>
      </c>
      <c r="AA37" s="62" t="e">
        <f>IF(AND('Mapa final'!#REF!="Baja",'Mapa final'!#REF!="Moderado"),CONCATENATE("R2C",'Mapa final'!#REF!),"")</f>
        <v>#REF!</v>
      </c>
      <c r="AB37" s="44" t="str">
        <f>IF(AND('Mapa final'!$AD$11="Baja",'Mapa final'!$AF$11="Mayor"),CONCATENATE("R2C",'Mapa final'!$S$11),"")</f>
        <v>R2C1</v>
      </c>
      <c r="AC37" s="45" t="str">
        <f>IF(AND('Mapa final'!$AD$12="Baja",'Mapa final'!$AF$12="Mayor"),CONCATENATE("R2C",'Mapa final'!$S$12),"")</f>
        <v>R2C2</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final'!$AD$11="Baja",'Mapa final'!$AF$11="Catastrófico"),CONCATENATE("R2C",'Mapa final'!$S$11),"")</f>
        <v/>
      </c>
      <c r="AI37" s="48" t="str">
        <f>IF(AND('Mapa final'!$AD$12="Baja",'Mapa final'!$AF$12="Catastrófico"),CONCATENATE("R2C",'Mapa final'!$S$12),"")</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6"/>
      <c r="AO37" s="354"/>
      <c r="AP37" s="355"/>
      <c r="AQ37" s="355"/>
      <c r="AR37" s="355"/>
      <c r="AS37" s="355"/>
      <c r="AT37" s="35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row>
    <row r="38" spans="1:80" ht="15" customHeight="1" x14ac:dyDescent="0.25">
      <c r="A38" s="76"/>
      <c r="B38" s="281"/>
      <c r="C38" s="281"/>
      <c r="D38" s="282"/>
      <c r="E38" s="322"/>
      <c r="F38" s="323"/>
      <c r="G38" s="323"/>
      <c r="H38" s="323"/>
      <c r="I38" s="339"/>
      <c r="J38" s="69" t="e">
        <f>IF(AND('Mapa final'!#REF!="Baja",'Mapa final'!#REF!="Leve"),CONCATENATE("R3C",'Mapa final'!#REF!),"")</f>
        <v>#REF!</v>
      </c>
      <c r="K38" s="70" t="e">
        <f>IF(AND('Mapa final'!#REF!="Baja",'Mapa final'!#REF!="Leve"),CONCATENATE("R3C",'Mapa final'!#REF!),"")</f>
        <v>#REF!</v>
      </c>
      <c r="L38" s="70" t="e">
        <f>IF(AND('Mapa final'!#REF!="Baja",'Mapa final'!#REF!="Leve"),CONCATENATE("R3C",'Mapa final'!#REF!),"")</f>
        <v>#REF!</v>
      </c>
      <c r="M38" s="70" t="e">
        <f>IF(AND('Mapa final'!#REF!="Baja",'Mapa final'!#REF!="Leve"),CONCATENATE("R3C",'Mapa final'!#REF!),"")</f>
        <v>#REF!</v>
      </c>
      <c r="N38" s="70" t="e">
        <f>IF(AND('Mapa final'!#REF!="Baja",'Mapa final'!#REF!="Leve"),CONCATENATE("R3C",'Mapa final'!#REF!),"")</f>
        <v>#REF!</v>
      </c>
      <c r="O38" s="71" t="e">
        <f>IF(AND('Mapa final'!#REF!="Baja",'Mapa final'!#REF!="Leve"),CONCATENATE("R3C",'Mapa final'!#REF!),"")</f>
        <v>#REF!</v>
      </c>
      <c r="P38" s="60" t="e">
        <f>IF(AND('Mapa final'!#REF!="Baja",'Mapa final'!#REF!="Menor"),CONCATENATE("R3C",'Mapa final'!#REF!),"")</f>
        <v>#REF!</v>
      </c>
      <c r="Q38" s="61" t="e">
        <f>IF(AND('Mapa final'!#REF!="Baja",'Mapa final'!#REF!="Menor"),CONCATENATE("R3C",'Mapa final'!#REF!),"")</f>
        <v>#REF!</v>
      </c>
      <c r="R38" s="61" t="e">
        <f>IF(AND('Mapa final'!#REF!="Baja",'Mapa final'!#REF!="Menor"),CONCATENATE("R3C",'Mapa final'!#REF!),"")</f>
        <v>#REF!</v>
      </c>
      <c r="S38" s="61" t="e">
        <f>IF(AND('Mapa final'!#REF!="Baja",'Mapa final'!#REF!="Menor"),CONCATENATE("R3C",'Mapa final'!#REF!),"")</f>
        <v>#REF!</v>
      </c>
      <c r="T38" s="61" t="e">
        <f>IF(AND('Mapa final'!#REF!="Baja",'Mapa final'!#REF!="Menor"),CONCATENATE("R3C",'Mapa final'!#REF!),"")</f>
        <v>#REF!</v>
      </c>
      <c r="U38" s="62" t="e">
        <f>IF(AND('Mapa final'!#REF!="Baja",'Mapa final'!#REF!="Menor"),CONCATENATE("R3C",'Mapa final'!#REF!),"")</f>
        <v>#REF!</v>
      </c>
      <c r="V38" s="60" t="e">
        <f>IF(AND('Mapa final'!#REF!="Baja",'Mapa final'!#REF!="Moderado"),CONCATENATE("R3C",'Mapa final'!#REF!),"")</f>
        <v>#REF!</v>
      </c>
      <c r="W38" s="61" t="e">
        <f>IF(AND('Mapa final'!#REF!="Baja",'Mapa final'!#REF!="Moderado"),CONCATENATE("R3C",'Mapa final'!#REF!),"")</f>
        <v>#REF!</v>
      </c>
      <c r="X38" s="61" t="e">
        <f>IF(AND('Mapa final'!#REF!="Baja",'Mapa final'!#REF!="Moderado"),CONCATENATE("R3C",'Mapa final'!#REF!),"")</f>
        <v>#REF!</v>
      </c>
      <c r="Y38" s="61" t="e">
        <f>IF(AND('Mapa final'!#REF!="Baja",'Mapa final'!#REF!="Moderado"),CONCATENATE("R3C",'Mapa final'!#REF!),"")</f>
        <v>#REF!</v>
      </c>
      <c r="Z38" s="61" t="e">
        <f>IF(AND('Mapa final'!#REF!="Baja",'Mapa final'!#REF!="Moderado"),CONCATENATE("R3C",'Mapa final'!#REF!),"")</f>
        <v>#REF!</v>
      </c>
      <c r="AA38" s="62"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6"/>
      <c r="AO38" s="354"/>
      <c r="AP38" s="355"/>
      <c r="AQ38" s="355"/>
      <c r="AR38" s="355"/>
      <c r="AS38" s="355"/>
      <c r="AT38" s="35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row>
    <row r="39" spans="1:80" ht="15" customHeight="1" x14ac:dyDescent="0.25">
      <c r="A39" s="76"/>
      <c r="B39" s="281"/>
      <c r="C39" s="281"/>
      <c r="D39" s="282"/>
      <c r="E39" s="322"/>
      <c r="F39" s="323"/>
      <c r="G39" s="323"/>
      <c r="H39" s="323"/>
      <c r="I39" s="339"/>
      <c r="J39" s="69" t="e">
        <f>IF(AND('Mapa final'!#REF!="Baja",'Mapa final'!#REF!="Leve"),CONCATENATE("R4C",'Mapa final'!#REF!),"")</f>
        <v>#REF!</v>
      </c>
      <c r="K39" s="70" t="e">
        <f>IF(AND('Mapa final'!#REF!="Baja",'Mapa final'!#REF!="Leve"),CONCATENATE("R4C",'Mapa final'!#REF!),"")</f>
        <v>#REF!</v>
      </c>
      <c r="L39" s="70" t="e">
        <f>IF(AND('Mapa final'!#REF!="Baja",'Mapa final'!#REF!="Leve"),CONCATENATE("R4C",'Mapa final'!#REF!),"")</f>
        <v>#REF!</v>
      </c>
      <c r="M39" s="70" t="e">
        <f>IF(AND('Mapa final'!#REF!="Baja",'Mapa final'!#REF!="Leve"),CONCATENATE("R4C",'Mapa final'!#REF!),"")</f>
        <v>#REF!</v>
      </c>
      <c r="N39" s="70" t="e">
        <f>IF(AND('Mapa final'!#REF!="Baja",'Mapa final'!#REF!="Leve"),CONCATENATE("R4C",'Mapa final'!#REF!),"")</f>
        <v>#REF!</v>
      </c>
      <c r="O39" s="71" t="e">
        <f>IF(AND('Mapa final'!#REF!="Baja",'Mapa final'!#REF!="Leve"),CONCATENATE("R4C",'Mapa final'!#REF!),"")</f>
        <v>#REF!</v>
      </c>
      <c r="P39" s="60" t="e">
        <f>IF(AND('Mapa final'!#REF!="Baja",'Mapa final'!#REF!="Menor"),CONCATENATE("R4C",'Mapa final'!#REF!),"")</f>
        <v>#REF!</v>
      </c>
      <c r="Q39" s="61" t="e">
        <f>IF(AND('Mapa final'!#REF!="Baja",'Mapa final'!#REF!="Menor"),CONCATENATE("R4C",'Mapa final'!#REF!),"")</f>
        <v>#REF!</v>
      </c>
      <c r="R39" s="61" t="e">
        <f>IF(AND('Mapa final'!#REF!="Baja",'Mapa final'!#REF!="Menor"),CONCATENATE("R4C",'Mapa final'!#REF!),"")</f>
        <v>#REF!</v>
      </c>
      <c r="S39" s="61" t="e">
        <f>IF(AND('Mapa final'!#REF!="Baja",'Mapa final'!#REF!="Menor"),CONCATENATE("R4C",'Mapa final'!#REF!),"")</f>
        <v>#REF!</v>
      </c>
      <c r="T39" s="61" t="e">
        <f>IF(AND('Mapa final'!#REF!="Baja",'Mapa final'!#REF!="Menor"),CONCATENATE("R4C",'Mapa final'!#REF!),"")</f>
        <v>#REF!</v>
      </c>
      <c r="U39" s="62" t="e">
        <f>IF(AND('Mapa final'!#REF!="Baja",'Mapa final'!#REF!="Menor"),CONCATENATE("R4C",'Mapa final'!#REF!),"")</f>
        <v>#REF!</v>
      </c>
      <c r="V39" s="60" t="e">
        <f>IF(AND('Mapa final'!#REF!="Baja",'Mapa final'!#REF!="Moderado"),CONCATENATE("R4C",'Mapa final'!#REF!),"")</f>
        <v>#REF!</v>
      </c>
      <c r="W39" s="61" t="e">
        <f>IF(AND('Mapa final'!#REF!="Baja",'Mapa final'!#REF!="Moderado"),CONCATENATE("R4C",'Mapa final'!#REF!),"")</f>
        <v>#REF!</v>
      </c>
      <c r="X39" s="61" t="e">
        <f>IF(AND('Mapa final'!#REF!="Baja",'Mapa final'!#REF!="Moderado"),CONCATENATE("R4C",'Mapa final'!#REF!),"")</f>
        <v>#REF!</v>
      </c>
      <c r="Y39" s="61" t="e">
        <f>IF(AND('Mapa final'!#REF!="Baja",'Mapa final'!#REF!="Moderado"),CONCATENATE("R4C",'Mapa final'!#REF!),"")</f>
        <v>#REF!</v>
      </c>
      <c r="Z39" s="61" t="e">
        <f>IF(AND('Mapa final'!#REF!="Baja",'Mapa final'!#REF!="Moderado"),CONCATENATE("R4C",'Mapa final'!#REF!),"")</f>
        <v>#REF!</v>
      </c>
      <c r="AA39" s="62"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6"/>
      <c r="AO39" s="354"/>
      <c r="AP39" s="355"/>
      <c r="AQ39" s="355"/>
      <c r="AR39" s="355"/>
      <c r="AS39" s="355"/>
      <c r="AT39" s="35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row>
    <row r="40" spans="1:80" ht="15" customHeight="1" x14ac:dyDescent="0.25">
      <c r="A40" s="76"/>
      <c r="B40" s="281"/>
      <c r="C40" s="281"/>
      <c r="D40" s="282"/>
      <c r="E40" s="322"/>
      <c r="F40" s="323"/>
      <c r="G40" s="323"/>
      <c r="H40" s="323"/>
      <c r="I40" s="339"/>
      <c r="J40" s="69" t="e">
        <f>IF(AND('Mapa final'!#REF!="Baja",'Mapa final'!#REF!="Leve"),CONCATENATE("R5C",'Mapa final'!#REF!),"")</f>
        <v>#REF!</v>
      </c>
      <c r="K40" s="70" t="e">
        <f>IF(AND('Mapa final'!#REF!="Baja",'Mapa final'!#REF!="Leve"),CONCATENATE("R5C",'Mapa final'!#REF!),"")</f>
        <v>#REF!</v>
      </c>
      <c r="L40" s="70" t="e">
        <f>IF(AND('Mapa final'!#REF!="Baja",'Mapa final'!#REF!="Leve"),CONCATENATE("R5C",'Mapa final'!#REF!),"")</f>
        <v>#REF!</v>
      </c>
      <c r="M40" s="70" t="e">
        <f>IF(AND('Mapa final'!#REF!="Baja",'Mapa final'!#REF!="Leve"),CONCATENATE("R5C",'Mapa final'!#REF!),"")</f>
        <v>#REF!</v>
      </c>
      <c r="N40" s="70" t="e">
        <f>IF(AND('Mapa final'!#REF!="Baja",'Mapa final'!#REF!="Leve"),CONCATENATE("R5C",'Mapa final'!#REF!),"")</f>
        <v>#REF!</v>
      </c>
      <c r="O40" s="71" t="e">
        <f>IF(AND('Mapa final'!#REF!="Baja",'Mapa final'!#REF!="Leve"),CONCATENATE("R5C",'Mapa final'!#REF!),"")</f>
        <v>#REF!</v>
      </c>
      <c r="P40" s="60" t="e">
        <f>IF(AND('Mapa final'!#REF!="Baja",'Mapa final'!#REF!="Menor"),CONCATENATE("R5C",'Mapa final'!#REF!),"")</f>
        <v>#REF!</v>
      </c>
      <c r="Q40" s="61" t="e">
        <f>IF(AND('Mapa final'!#REF!="Baja",'Mapa final'!#REF!="Menor"),CONCATENATE("R5C",'Mapa final'!#REF!),"")</f>
        <v>#REF!</v>
      </c>
      <c r="R40" s="61" t="e">
        <f>IF(AND('Mapa final'!#REF!="Baja",'Mapa final'!#REF!="Menor"),CONCATENATE("R5C",'Mapa final'!#REF!),"")</f>
        <v>#REF!</v>
      </c>
      <c r="S40" s="61" t="e">
        <f>IF(AND('Mapa final'!#REF!="Baja",'Mapa final'!#REF!="Menor"),CONCATENATE("R5C",'Mapa final'!#REF!),"")</f>
        <v>#REF!</v>
      </c>
      <c r="T40" s="61" t="e">
        <f>IF(AND('Mapa final'!#REF!="Baja",'Mapa final'!#REF!="Menor"),CONCATENATE("R5C",'Mapa final'!#REF!),"")</f>
        <v>#REF!</v>
      </c>
      <c r="U40" s="62" t="e">
        <f>IF(AND('Mapa final'!#REF!="Baja",'Mapa final'!#REF!="Menor"),CONCATENATE("R5C",'Mapa final'!#REF!),"")</f>
        <v>#REF!</v>
      </c>
      <c r="V40" s="60" t="e">
        <f>IF(AND('Mapa final'!#REF!="Baja",'Mapa final'!#REF!="Moderado"),CONCATENATE("R5C",'Mapa final'!#REF!),"")</f>
        <v>#REF!</v>
      </c>
      <c r="W40" s="61" t="e">
        <f>IF(AND('Mapa final'!#REF!="Baja",'Mapa final'!#REF!="Moderado"),CONCATENATE("R5C",'Mapa final'!#REF!),"")</f>
        <v>#REF!</v>
      </c>
      <c r="X40" s="61" t="e">
        <f>IF(AND('Mapa final'!#REF!="Baja",'Mapa final'!#REF!="Moderado"),CONCATENATE("R5C",'Mapa final'!#REF!),"")</f>
        <v>#REF!</v>
      </c>
      <c r="Y40" s="61" t="e">
        <f>IF(AND('Mapa final'!#REF!="Baja",'Mapa final'!#REF!="Moderado"),CONCATENATE("R5C",'Mapa final'!#REF!),"")</f>
        <v>#REF!</v>
      </c>
      <c r="Z40" s="61" t="e">
        <f>IF(AND('Mapa final'!#REF!="Baja",'Mapa final'!#REF!="Moderado"),CONCATENATE("R5C",'Mapa final'!#REF!),"")</f>
        <v>#REF!</v>
      </c>
      <c r="AA40" s="62"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50" t="e">
        <f>IF(AND('Mapa final'!#REF!="Baja",'Mapa final'!#REF!="Mayor"),CONCATENATE("R5C",'Mapa final'!#REF!),"")</f>
        <v>#REF!</v>
      </c>
      <c r="AE40" s="50" t="e">
        <f>IF(AND('Mapa final'!#REF!="Baja",'Mapa final'!#REF!="Mayor"),CONCATENATE("R5C",'Mapa final'!#REF!),"")</f>
        <v>#REF!</v>
      </c>
      <c r="AF40" s="50"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6"/>
      <c r="AO40" s="354"/>
      <c r="AP40" s="355"/>
      <c r="AQ40" s="355"/>
      <c r="AR40" s="355"/>
      <c r="AS40" s="355"/>
      <c r="AT40" s="35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row>
    <row r="41" spans="1:80" ht="15" customHeight="1" x14ac:dyDescent="0.25">
      <c r="A41" s="76"/>
      <c r="B41" s="281"/>
      <c r="C41" s="281"/>
      <c r="D41" s="282"/>
      <c r="E41" s="322"/>
      <c r="F41" s="323"/>
      <c r="G41" s="323"/>
      <c r="H41" s="323"/>
      <c r="I41" s="339"/>
      <c r="J41" s="69" t="e">
        <f>IF(AND('Mapa final'!#REF!="Baja",'Mapa final'!#REF!="Leve"),CONCATENATE("R6C",'Mapa final'!#REF!),"")</f>
        <v>#REF!</v>
      </c>
      <c r="K41" s="70" t="e">
        <f>IF(AND('Mapa final'!#REF!="Baja",'Mapa final'!#REF!="Leve"),CONCATENATE("R6C",'Mapa final'!#REF!),"")</f>
        <v>#REF!</v>
      </c>
      <c r="L41" s="70" t="e">
        <f>IF(AND('Mapa final'!#REF!="Baja",'Mapa final'!#REF!="Leve"),CONCATENATE("R6C",'Mapa final'!#REF!),"")</f>
        <v>#REF!</v>
      </c>
      <c r="M41" s="70" t="e">
        <f>IF(AND('Mapa final'!#REF!="Baja",'Mapa final'!#REF!="Leve"),CONCATENATE("R6C",'Mapa final'!#REF!),"")</f>
        <v>#REF!</v>
      </c>
      <c r="N41" s="70" t="e">
        <f>IF(AND('Mapa final'!#REF!="Baja",'Mapa final'!#REF!="Leve"),CONCATENATE("R6C",'Mapa final'!#REF!),"")</f>
        <v>#REF!</v>
      </c>
      <c r="O41" s="71" t="e">
        <f>IF(AND('Mapa final'!#REF!="Baja",'Mapa final'!#REF!="Leve"),CONCATENATE("R6C",'Mapa final'!#REF!),"")</f>
        <v>#REF!</v>
      </c>
      <c r="P41" s="60" t="e">
        <f>IF(AND('Mapa final'!#REF!="Baja",'Mapa final'!#REF!="Menor"),CONCATENATE("R6C",'Mapa final'!#REF!),"")</f>
        <v>#REF!</v>
      </c>
      <c r="Q41" s="61" t="e">
        <f>IF(AND('Mapa final'!#REF!="Baja",'Mapa final'!#REF!="Menor"),CONCATENATE("R6C",'Mapa final'!#REF!),"")</f>
        <v>#REF!</v>
      </c>
      <c r="R41" s="61" t="e">
        <f>IF(AND('Mapa final'!#REF!="Baja",'Mapa final'!#REF!="Menor"),CONCATENATE("R6C",'Mapa final'!#REF!),"")</f>
        <v>#REF!</v>
      </c>
      <c r="S41" s="61" t="e">
        <f>IF(AND('Mapa final'!#REF!="Baja",'Mapa final'!#REF!="Menor"),CONCATENATE("R6C",'Mapa final'!#REF!),"")</f>
        <v>#REF!</v>
      </c>
      <c r="T41" s="61" t="e">
        <f>IF(AND('Mapa final'!#REF!="Baja",'Mapa final'!#REF!="Menor"),CONCATENATE("R6C",'Mapa final'!#REF!),"")</f>
        <v>#REF!</v>
      </c>
      <c r="U41" s="62" t="e">
        <f>IF(AND('Mapa final'!#REF!="Baja",'Mapa final'!#REF!="Menor"),CONCATENATE("R6C",'Mapa final'!#REF!),"")</f>
        <v>#REF!</v>
      </c>
      <c r="V41" s="60" t="e">
        <f>IF(AND('Mapa final'!#REF!="Baja",'Mapa final'!#REF!="Moderado"),CONCATENATE("R6C",'Mapa final'!#REF!),"")</f>
        <v>#REF!</v>
      </c>
      <c r="W41" s="61" t="e">
        <f>IF(AND('Mapa final'!#REF!="Baja",'Mapa final'!#REF!="Moderado"),CONCATENATE("R6C",'Mapa final'!#REF!),"")</f>
        <v>#REF!</v>
      </c>
      <c r="X41" s="61" t="e">
        <f>IF(AND('Mapa final'!#REF!="Baja",'Mapa final'!#REF!="Moderado"),CONCATENATE("R6C",'Mapa final'!#REF!),"")</f>
        <v>#REF!</v>
      </c>
      <c r="Y41" s="61" t="e">
        <f>IF(AND('Mapa final'!#REF!="Baja",'Mapa final'!#REF!="Moderado"),CONCATENATE("R6C",'Mapa final'!#REF!),"")</f>
        <v>#REF!</v>
      </c>
      <c r="Z41" s="61" t="e">
        <f>IF(AND('Mapa final'!#REF!="Baja",'Mapa final'!#REF!="Moderado"),CONCATENATE("R6C",'Mapa final'!#REF!),"")</f>
        <v>#REF!</v>
      </c>
      <c r="AA41" s="62"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50" t="e">
        <f>IF(AND('Mapa final'!#REF!="Baja",'Mapa final'!#REF!="Mayor"),CONCATENATE("R6C",'Mapa final'!#REF!),"")</f>
        <v>#REF!</v>
      </c>
      <c r="AE41" s="50" t="e">
        <f>IF(AND('Mapa final'!#REF!="Baja",'Mapa final'!#REF!="Mayor"),CONCATENATE("R6C",'Mapa final'!#REF!),"")</f>
        <v>#REF!</v>
      </c>
      <c r="AF41" s="50"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6"/>
      <c r="AO41" s="354"/>
      <c r="AP41" s="355"/>
      <c r="AQ41" s="355"/>
      <c r="AR41" s="355"/>
      <c r="AS41" s="355"/>
      <c r="AT41" s="35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row>
    <row r="42" spans="1:80" ht="15" customHeight="1" x14ac:dyDescent="0.25">
      <c r="A42" s="76"/>
      <c r="B42" s="281"/>
      <c r="C42" s="281"/>
      <c r="D42" s="282"/>
      <c r="E42" s="322"/>
      <c r="F42" s="323"/>
      <c r="G42" s="323"/>
      <c r="H42" s="323"/>
      <c r="I42" s="339"/>
      <c r="J42" s="69" t="e">
        <f>IF(AND('Mapa final'!#REF!="Baja",'Mapa final'!#REF!="Leve"),CONCATENATE("R7C",'Mapa final'!#REF!),"")</f>
        <v>#REF!</v>
      </c>
      <c r="K42" s="70" t="e">
        <f>IF(AND('Mapa final'!#REF!="Baja",'Mapa final'!#REF!="Leve"),CONCATENATE("R7C",'Mapa final'!#REF!),"")</f>
        <v>#REF!</v>
      </c>
      <c r="L42" s="70" t="e">
        <f>IF(AND('Mapa final'!#REF!="Baja",'Mapa final'!#REF!="Leve"),CONCATENATE("R7C",'Mapa final'!#REF!),"")</f>
        <v>#REF!</v>
      </c>
      <c r="M42" s="70" t="e">
        <f>IF(AND('Mapa final'!#REF!="Baja",'Mapa final'!#REF!="Leve"),CONCATENATE("R7C",'Mapa final'!#REF!),"")</f>
        <v>#REF!</v>
      </c>
      <c r="N42" s="70" t="e">
        <f>IF(AND('Mapa final'!#REF!="Baja",'Mapa final'!#REF!="Leve"),CONCATENATE("R7C",'Mapa final'!#REF!),"")</f>
        <v>#REF!</v>
      </c>
      <c r="O42" s="71" t="e">
        <f>IF(AND('Mapa final'!#REF!="Baja",'Mapa final'!#REF!="Leve"),CONCATENATE("R7C",'Mapa final'!#REF!),"")</f>
        <v>#REF!</v>
      </c>
      <c r="P42" s="60" t="e">
        <f>IF(AND('Mapa final'!#REF!="Baja",'Mapa final'!#REF!="Menor"),CONCATENATE("R7C",'Mapa final'!#REF!),"")</f>
        <v>#REF!</v>
      </c>
      <c r="Q42" s="61" t="e">
        <f>IF(AND('Mapa final'!#REF!="Baja",'Mapa final'!#REF!="Menor"),CONCATENATE("R7C",'Mapa final'!#REF!),"")</f>
        <v>#REF!</v>
      </c>
      <c r="R42" s="61" t="e">
        <f>IF(AND('Mapa final'!#REF!="Baja",'Mapa final'!#REF!="Menor"),CONCATENATE("R7C",'Mapa final'!#REF!),"")</f>
        <v>#REF!</v>
      </c>
      <c r="S42" s="61" t="e">
        <f>IF(AND('Mapa final'!#REF!="Baja",'Mapa final'!#REF!="Menor"),CONCATENATE("R7C",'Mapa final'!#REF!),"")</f>
        <v>#REF!</v>
      </c>
      <c r="T42" s="61" t="e">
        <f>IF(AND('Mapa final'!#REF!="Baja",'Mapa final'!#REF!="Menor"),CONCATENATE("R7C",'Mapa final'!#REF!),"")</f>
        <v>#REF!</v>
      </c>
      <c r="U42" s="62" t="e">
        <f>IF(AND('Mapa final'!#REF!="Baja",'Mapa final'!#REF!="Menor"),CONCATENATE("R7C",'Mapa final'!#REF!),"")</f>
        <v>#REF!</v>
      </c>
      <c r="V42" s="60" t="e">
        <f>IF(AND('Mapa final'!#REF!="Baja",'Mapa final'!#REF!="Moderado"),CONCATENATE("R7C",'Mapa final'!#REF!),"")</f>
        <v>#REF!</v>
      </c>
      <c r="W42" s="61" t="e">
        <f>IF(AND('Mapa final'!#REF!="Baja",'Mapa final'!#REF!="Moderado"),CONCATENATE("R7C",'Mapa final'!#REF!),"")</f>
        <v>#REF!</v>
      </c>
      <c r="X42" s="61" t="e">
        <f>IF(AND('Mapa final'!#REF!="Baja",'Mapa final'!#REF!="Moderado"),CONCATENATE("R7C",'Mapa final'!#REF!),"")</f>
        <v>#REF!</v>
      </c>
      <c r="Y42" s="61" t="e">
        <f>IF(AND('Mapa final'!#REF!="Baja",'Mapa final'!#REF!="Moderado"),CONCATENATE("R7C",'Mapa final'!#REF!),"")</f>
        <v>#REF!</v>
      </c>
      <c r="Z42" s="61" t="e">
        <f>IF(AND('Mapa final'!#REF!="Baja",'Mapa final'!#REF!="Moderado"),CONCATENATE("R7C",'Mapa final'!#REF!),"")</f>
        <v>#REF!</v>
      </c>
      <c r="AA42" s="62"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50" t="e">
        <f>IF(AND('Mapa final'!#REF!="Baja",'Mapa final'!#REF!="Mayor"),CONCATENATE("R7C",'Mapa final'!#REF!),"")</f>
        <v>#REF!</v>
      </c>
      <c r="AE42" s="50" t="e">
        <f>IF(AND('Mapa final'!#REF!="Baja",'Mapa final'!#REF!="Mayor"),CONCATENATE("R7C",'Mapa final'!#REF!),"")</f>
        <v>#REF!</v>
      </c>
      <c r="AF42" s="50"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6"/>
      <c r="AO42" s="354"/>
      <c r="AP42" s="355"/>
      <c r="AQ42" s="355"/>
      <c r="AR42" s="355"/>
      <c r="AS42" s="355"/>
      <c r="AT42" s="35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row>
    <row r="43" spans="1:80" ht="15" customHeight="1" x14ac:dyDescent="0.25">
      <c r="A43" s="76"/>
      <c r="B43" s="281"/>
      <c r="C43" s="281"/>
      <c r="D43" s="282"/>
      <c r="E43" s="322"/>
      <c r="F43" s="323"/>
      <c r="G43" s="323"/>
      <c r="H43" s="323"/>
      <c r="I43" s="339"/>
      <c r="J43" s="69" t="e">
        <f>IF(AND('Mapa final'!#REF!="Baja",'Mapa final'!#REF!="Leve"),CONCATENATE("R8C",'Mapa final'!#REF!),"")</f>
        <v>#REF!</v>
      </c>
      <c r="K43" s="70" t="e">
        <f>IF(AND('Mapa final'!#REF!="Baja",'Mapa final'!#REF!="Leve"),CONCATENATE("R8C",'Mapa final'!#REF!),"")</f>
        <v>#REF!</v>
      </c>
      <c r="L43" s="70" t="e">
        <f>IF(AND('Mapa final'!#REF!="Baja",'Mapa final'!#REF!="Leve"),CONCATENATE("R8C",'Mapa final'!#REF!),"")</f>
        <v>#REF!</v>
      </c>
      <c r="M43" s="70" t="e">
        <f>IF(AND('Mapa final'!#REF!="Baja",'Mapa final'!#REF!="Leve"),CONCATENATE("R8C",'Mapa final'!#REF!),"")</f>
        <v>#REF!</v>
      </c>
      <c r="N43" s="70" t="e">
        <f>IF(AND('Mapa final'!#REF!="Baja",'Mapa final'!#REF!="Leve"),CONCATENATE("R8C",'Mapa final'!#REF!),"")</f>
        <v>#REF!</v>
      </c>
      <c r="O43" s="71" t="e">
        <f>IF(AND('Mapa final'!#REF!="Baja",'Mapa final'!#REF!="Leve"),CONCATENATE("R8C",'Mapa final'!#REF!),"")</f>
        <v>#REF!</v>
      </c>
      <c r="P43" s="60" t="e">
        <f>IF(AND('Mapa final'!#REF!="Baja",'Mapa final'!#REF!="Menor"),CONCATENATE("R8C",'Mapa final'!#REF!),"")</f>
        <v>#REF!</v>
      </c>
      <c r="Q43" s="61" t="e">
        <f>IF(AND('Mapa final'!#REF!="Baja",'Mapa final'!#REF!="Menor"),CONCATENATE("R8C",'Mapa final'!#REF!),"")</f>
        <v>#REF!</v>
      </c>
      <c r="R43" s="61" t="e">
        <f>IF(AND('Mapa final'!#REF!="Baja",'Mapa final'!#REF!="Menor"),CONCATENATE("R8C",'Mapa final'!#REF!),"")</f>
        <v>#REF!</v>
      </c>
      <c r="S43" s="61" t="e">
        <f>IF(AND('Mapa final'!#REF!="Baja",'Mapa final'!#REF!="Menor"),CONCATENATE("R8C",'Mapa final'!#REF!),"")</f>
        <v>#REF!</v>
      </c>
      <c r="T43" s="61" t="e">
        <f>IF(AND('Mapa final'!#REF!="Baja",'Mapa final'!#REF!="Menor"),CONCATENATE("R8C",'Mapa final'!#REF!),"")</f>
        <v>#REF!</v>
      </c>
      <c r="U43" s="62" t="e">
        <f>IF(AND('Mapa final'!#REF!="Baja",'Mapa final'!#REF!="Menor"),CONCATENATE("R8C",'Mapa final'!#REF!),"")</f>
        <v>#REF!</v>
      </c>
      <c r="V43" s="60" t="e">
        <f>IF(AND('Mapa final'!#REF!="Baja",'Mapa final'!#REF!="Moderado"),CONCATENATE("R8C",'Mapa final'!#REF!),"")</f>
        <v>#REF!</v>
      </c>
      <c r="W43" s="61" t="e">
        <f>IF(AND('Mapa final'!#REF!="Baja",'Mapa final'!#REF!="Moderado"),CONCATENATE("R8C",'Mapa final'!#REF!),"")</f>
        <v>#REF!</v>
      </c>
      <c r="X43" s="61" t="e">
        <f>IF(AND('Mapa final'!#REF!="Baja",'Mapa final'!#REF!="Moderado"),CONCATENATE("R8C",'Mapa final'!#REF!),"")</f>
        <v>#REF!</v>
      </c>
      <c r="Y43" s="61" t="e">
        <f>IF(AND('Mapa final'!#REF!="Baja",'Mapa final'!#REF!="Moderado"),CONCATENATE("R8C",'Mapa final'!#REF!),"")</f>
        <v>#REF!</v>
      </c>
      <c r="Z43" s="61" t="e">
        <f>IF(AND('Mapa final'!#REF!="Baja",'Mapa final'!#REF!="Moderado"),CONCATENATE("R8C",'Mapa final'!#REF!),"")</f>
        <v>#REF!</v>
      </c>
      <c r="AA43" s="62"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50" t="e">
        <f>IF(AND('Mapa final'!#REF!="Baja",'Mapa final'!#REF!="Mayor"),CONCATENATE("R8C",'Mapa final'!#REF!),"")</f>
        <v>#REF!</v>
      </c>
      <c r="AE43" s="50" t="e">
        <f>IF(AND('Mapa final'!#REF!="Baja",'Mapa final'!#REF!="Mayor"),CONCATENATE("R8C",'Mapa final'!#REF!),"")</f>
        <v>#REF!</v>
      </c>
      <c r="AF43" s="50"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6"/>
      <c r="AO43" s="354"/>
      <c r="AP43" s="355"/>
      <c r="AQ43" s="355"/>
      <c r="AR43" s="355"/>
      <c r="AS43" s="355"/>
      <c r="AT43" s="35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80" ht="15" customHeight="1" x14ac:dyDescent="0.25">
      <c r="A44" s="76"/>
      <c r="B44" s="281"/>
      <c r="C44" s="281"/>
      <c r="D44" s="282"/>
      <c r="E44" s="322"/>
      <c r="F44" s="323"/>
      <c r="G44" s="323"/>
      <c r="H44" s="323"/>
      <c r="I44" s="339"/>
      <c r="J44" s="69" t="e">
        <f>IF(AND('Mapa final'!#REF!="Baja",'Mapa final'!#REF!="Leve"),CONCATENATE("R9C",'Mapa final'!#REF!),"")</f>
        <v>#REF!</v>
      </c>
      <c r="K44" s="70" t="e">
        <f>IF(AND('Mapa final'!#REF!="Baja",'Mapa final'!#REF!="Leve"),CONCATENATE("R9C",'Mapa final'!#REF!),"")</f>
        <v>#REF!</v>
      </c>
      <c r="L44" s="70" t="e">
        <f>IF(AND('Mapa final'!#REF!="Baja",'Mapa final'!#REF!="Leve"),CONCATENATE("R9C",'Mapa final'!#REF!),"")</f>
        <v>#REF!</v>
      </c>
      <c r="M44" s="70" t="e">
        <f>IF(AND('Mapa final'!#REF!="Baja",'Mapa final'!#REF!="Leve"),CONCATENATE("R9C",'Mapa final'!#REF!),"")</f>
        <v>#REF!</v>
      </c>
      <c r="N44" s="70" t="e">
        <f>IF(AND('Mapa final'!#REF!="Baja",'Mapa final'!#REF!="Leve"),CONCATENATE("R9C",'Mapa final'!#REF!),"")</f>
        <v>#REF!</v>
      </c>
      <c r="O44" s="71" t="e">
        <f>IF(AND('Mapa final'!#REF!="Baja",'Mapa final'!#REF!="Leve"),CONCATENATE("R9C",'Mapa final'!#REF!),"")</f>
        <v>#REF!</v>
      </c>
      <c r="P44" s="60" t="e">
        <f>IF(AND('Mapa final'!#REF!="Baja",'Mapa final'!#REF!="Menor"),CONCATENATE("R9C",'Mapa final'!#REF!),"")</f>
        <v>#REF!</v>
      </c>
      <c r="Q44" s="61" t="e">
        <f>IF(AND('Mapa final'!#REF!="Baja",'Mapa final'!#REF!="Menor"),CONCATENATE("R9C",'Mapa final'!#REF!),"")</f>
        <v>#REF!</v>
      </c>
      <c r="R44" s="61" t="e">
        <f>IF(AND('Mapa final'!#REF!="Baja",'Mapa final'!#REF!="Menor"),CONCATENATE("R9C",'Mapa final'!#REF!),"")</f>
        <v>#REF!</v>
      </c>
      <c r="S44" s="61" t="e">
        <f>IF(AND('Mapa final'!#REF!="Baja",'Mapa final'!#REF!="Menor"),CONCATENATE("R9C",'Mapa final'!#REF!),"")</f>
        <v>#REF!</v>
      </c>
      <c r="T44" s="61" t="e">
        <f>IF(AND('Mapa final'!#REF!="Baja",'Mapa final'!#REF!="Menor"),CONCATENATE("R9C",'Mapa final'!#REF!),"")</f>
        <v>#REF!</v>
      </c>
      <c r="U44" s="62" t="e">
        <f>IF(AND('Mapa final'!#REF!="Baja",'Mapa final'!#REF!="Menor"),CONCATENATE("R9C",'Mapa final'!#REF!),"")</f>
        <v>#REF!</v>
      </c>
      <c r="V44" s="60" t="e">
        <f>IF(AND('Mapa final'!#REF!="Baja",'Mapa final'!#REF!="Moderado"),CONCATENATE("R9C",'Mapa final'!#REF!),"")</f>
        <v>#REF!</v>
      </c>
      <c r="W44" s="61" t="e">
        <f>IF(AND('Mapa final'!#REF!="Baja",'Mapa final'!#REF!="Moderado"),CONCATENATE("R9C",'Mapa final'!#REF!),"")</f>
        <v>#REF!</v>
      </c>
      <c r="X44" s="61" t="e">
        <f>IF(AND('Mapa final'!#REF!="Baja",'Mapa final'!#REF!="Moderado"),CONCATENATE("R9C",'Mapa final'!#REF!),"")</f>
        <v>#REF!</v>
      </c>
      <c r="Y44" s="61" t="e">
        <f>IF(AND('Mapa final'!#REF!="Baja",'Mapa final'!#REF!="Moderado"),CONCATENATE("R9C",'Mapa final'!#REF!),"")</f>
        <v>#REF!</v>
      </c>
      <c r="Z44" s="61" t="e">
        <f>IF(AND('Mapa final'!#REF!="Baja",'Mapa final'!#REF!="Moderado"),CONCATENATE("R9C",'Mapa final'!#REF!),"")</f>
        <v>#REF!</v>
      </c>
      <c r="AA44" s="62"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50" t="e">
        <f>IF(AND('Mapa final'!#REF!="Baja",'Mapa final'!#REF!="Mayor"),CONCATENATE("R9C",'Mapa final'!#REF!),"")</f>
        <v>#REF!</v>
      </c>
      <c r="AE44" s="50" t="e">
        <f>IF(AND('Mapa final'!#REF!="Baja",'Mapa final'!#REF!="Mayor"),CONCATENATE("R9C",'Mapa final'!#REF!),"")</f>
        <v>#REF!</v>
      </c>
      <c r="AF44" s="50"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6"/>
      <c r="AO44" s="354"/>
      <c r="AP44" s="355"/>
      <c r="AQ44" s="355"/>
      <c r="AR44" s="355"/>
      <c r="AS44" s="355"/>
      <c r="AT44" s="35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row>
    <row r="45" spans="1:80" ht="15.75" customHeight="1" thickBot="1" x14ac:dyDescent="0.3">
      <c r="A45" s="76"/>
      <c r="B45" s="281"/>
      <c r="C45" s="281"/>
      <c r="D45" s="282"/>
      <c r="E45" s="325"/>
      <c r="F45" s="326"/>
      <c r="G45" s="326"/>
      <c r="H45" s="326"/>
      <c r="I45" s="326"/>
      <c r="J45" s="72" t="e">
        <f>IF(AND('Mapa final'!#REF!="Baja",'Mapa final'!#REF!="Leve"),CONCATENATE("R10C",'Mapa final'!#REF!),"")</f>
        <v>#REF!</v>
      </c>
      <c r="K45" s="73" t="e">
        <f>IF(AND('Mapa final'!#REF!="Baja",'Mapa final'!#REF!="Leve"),CONCATENATE("R10C",'Mapa final'!#REF!),"")</f>
        <v>#REF!</v>
      </c>
      <c r="L45" s="73" t="e">
        <f>IF(AND('Mapa final'!#REF!="Baja",'Mapa final'!#REF!="Leve"),CONCATENATE("R10C",'Mapa final'!#REF!),"")</f>
        <v>#REF!</v>
      </c>
      <c r="M45" s="73" t="e">
        <f>IF(AND('Mapa final'!#REF!="Baja",'Mapa final'!#REF!="Leve"),CONCATENATE("R10C",'Mapa final'!#REF!),"")</f>
        <v>#REF!</v>
      </c>
      <c r="N45" s="73" t="e">
        <f>IF(AND('Mapa final'!#REF!="Baja",'Mapa final'!#REF!="Leve"),CONCATENATE("R10C",'Mapa final'!#REF!),"")</f>
        <v>#REF!</v>
      </c>
      <c r="O45" s="74" t="e">
        <f>IF(AND('Mapa final'!#REF!="Baja",'Mapa final'!#REF!="Leve"),CONCATENATE("R10C",'Mapa final'!#REF!),"")</f>
        <v>#REF!</v>
      </c>
      <c r="P45" s="60" t="e">
        <f>IF(AND('Mapa final'!#REF!="Baja",'Mapa final'!#REF!="Menor"),CONCATENATE("R10C",'Mapa final'!#REF!),"")</f>
        <v>#REF!</v>
      </c>
      <c r="Q45" s="61" t="e">
        <f>IF(AND('Mapa final'!#REF!="Baja",'Mapa final'!#REF!="Menor"),CONCATENATE("R10C",'Mapa final'!#REF!),"")</f>
        <v>#REF!</v>
      </c>
      <c r="R45" s="61" t="e">
        <f>IF(AND('Mapa final'!#REF!="Baja",'Mapa final'!#REF!="Menor"),CONCATENATE("R10C",'Mapa final'!#REF!),"")</f>
        <v>#REF!</v>
      </c>
      <c r="S45" s="61" t="e">
        <f>IF(AND('Mapa final'!#REF!="Baja",'Mapa final'!#REF!="Menor"),CONCATENATE("R10C",'Mapa final'!#REF!),"")</f>
        <v>#REF!</v>
      </c>
      <c r="T45" s="61" t="e">
        <f>IF(AND('Mapa final'!#REF!="Baja",'Mapa final'!#REF!="Menor"),CONCATENATE("R10C",'Mapa final'!#REF!),"")</f>
        <v>#REF!</v>
      </c>
      <c r="U45" s="62" t="e">
        <f>IF(AND('Mapa final'!#REF!="Baja",'Mapa final'!#REF!="Menor"),CONCATENATE("R10C",'Mapa final'!#REF!),"")</f>
        <v>#REF!</v>
      </c>
      <c r="V45" s="63" t="e">
        <f>IF(AND('Mapa final'!#REF!="Baja",'Mapa final'!#REF!="Moderado"),CONCATENATE("R10C",'Mapa final'!#REF!),"")</f>
        <v>#REF!</v>
      </c>
      <c r="W45" s="64" t="e">
        <f>IF(AND('Mapa final'!#REF!="Baja",'Mapa final'!#REF!="Moderado"),CONCATENATE("R10C",'Mapa final'!#REF!),"")</f>
        <v>#REF!</v>
      </c>
      <c r="X45" s="64" t="e">
        <f>IF(AND('Mapa final'!#REF!="Baja",'Mapa final'!#REF!="Moderado"),CONCATENATE("R10C",'Mapa final'!#REF!),"")</f>
        <v>#REF!</v>
      </c>
      <c r="Y45" s="64" t="e">
        <f>IF(AND('Mapa final'!#REF!="Baja",'Mapa final'!#REF!="Moderado"),CONCATENATE("R10C",'Mapa final'!#REF!),"")</f>
        <v>#REF!</v>
      </c>
      <c r="Z45" s="64" t="e">
        <f>IF(AND('Mapa final'!#REF!="Baja",'Mapa final'!#REF!="Moderado"),CONCATENATE("R10C",'Mapa final'!#REF!),"")</f>
        <v>#REF!</v>
      </c>
      <c r="AA45" s="65" t="e">
        <f>IF(AND('Mapa final'!#REF!="Baja",'Mapa final'!#REF!="Moderado"),CONCATENATE("R10C",'Mapa final'!#REF!),"")</f>
        <v>#REF!</v>
      </c>
      <c r="AB45" s="51" t="e">
        <f>IF(AND('Mapa final'!#REF!="Baja",'Mapa final'!#REF!="Mayor"),CONCATENATE("R10C",'Mapa final'!#REF!),"")</f>
        <v>#REF!</v>
      </c>
      <c r="AC45" s="52" t="e">
        <f>IF(AND('Mapa final'!#REF!="Baja",'Mapa final'!#REF!="Mayor"),CONCATENATE("R10C",'Mapa final'!#REF!),"")</f>
        <v>#REF!</v>
      </c>
      <c r="AD45" s="52" t="e">
        <f>IF(AND('Mapa final'!#REF!="Baja",'Mapa final'!#REF!="Mayor"),CONCATENATE("R10C",'Mapa final'!#REF!),"")</f>
        <v>#REF!</v>
      </c>
      <c r="AE45" s="52" t="e">
        <f>IF(AND('Mapa final'!#REF!="Baja",'Mapa final'!#REF!="Mayor"),CONCATENATE("R10C",'Mapa final'!#REF!),"")</f>
        <v>#REF!</v>
      </c>
      <c r="AF45" s="52" t="e">
        <f>IF(AND('Mapa final'!#REF!="Baja",'Mapa final'!#REF!="Mayor"),CONCATENATE("R10C",'Mapa final'!#REF!),"")</f>
        <v>#REF!</v>
      </c>
      <c r="AG45" s="53" t="e">
        <f>IF(AND('Mapa final'!#REF!="Baja",'Mapa final'!#REF!="Mayor"),CONCATENATE("R10C",'Mapa final'!#REF!),"")</f>
        <v>#REF!</v>
      </c>
      <c r="AH45" s="54" t="e">
        <f>IF(AND('Mapa final'!#REF!="Baja",'Mapa final'!#REF!="Catastrófico"),CONCATENATE("R10C",'Mapa final'!#REF!),"")</f>
        <v>#REF!</v>
      </c>
      <c r="AI45" s="55" t="e">
        <f>IF(AND('Mapa final'!#REF!="Baja",'Mapa final'!#REF!="Catastrófico"),CONCATENATE("R10C",'Mapa final'!#REF!),"")</f>
        <v>#REF!</v>
      </c>
      <c r="AJ45" s="55" t="e">
        <f>IF(AND('Mapa final'!#REF!="Baja",'Mapa final'!#REF!="Catastrófico"),CONCATENATE("R10C",'Mapa final'!#REF!),"")</f>
        <v>#REF!</v>
      </c>
      <c r="AK45" s="55" t="e">
        <f>IF(AND('Mapa final'!#REF!="Baja",'Mapa final'!#REF!="Catastrófico"),CONCATENATE("R10C",'Mapa final'!#REF!),"")</f>
        <v>#REF!</v>
      </c>
      <c r="AL45" s="55" t="e">
        <f>IF(AND('Mapa final'!#REF!="Baja",'Mapa final'!#REF!="Catastrófico"),CONCATENATE("R10C",'Mapa final'!#REF!),"")</f>
        <v>#REF!</v>
      </c>
      <c r="AM45" s="56" t="e">
        <f>IF(AND('Mapa final'!#REF!="Baja",'Mapa final'!#REF!="Catastrófico"),CONCATENATE("R10C",'Mapa final'!#REF!),"")</f>
        <v>#REF!</v>
      </c>
      <c r="AN45" s="76"/>
      <c r="AO45" s="357"/>
      <c r="AP45" s="358"/>
      <c r="AQ45" s="358"/>
      <c r="AR45" s="358"/>
      <c r="AS45" s="358"/>
      <c r="AT45" s="359"/>
    </row>
    <row r="46" spans="1:80" ht="46.5" customHeight="1" x14ac:dyDescent="0.35">
      <c r="A46" s="76"/>
      <c r="B46" s="281"/>
      <c r="C46" s="281"/>
      <c r="D46" s="282"/>
      <c r="E46" s="319" t="s">
        <v>112</v>
      </c>
      <c r="F46" s="320"/>
      <c r="G46" s="320"/>
      <c r="H46" s="320"/>
      <c r="I46" s="321"/>
      <c r="J46" s="66" t="e">
        <f>IF(AND('Mapa final'!#REF!="Muy Baja",'Mapa final'!#REF!="Leve"),CONCATENATE("R1C",'Mapa final'!#REF!),"")</f>
        <v>#REF!</v>
      </c>
      <c r="K46" s="67" t="e">
        <f>IF(AND('Mapa final'!#REF!="Muy Baja",'Mapa final'!#REF!="Leve"),CONCATENATE("R1C",'Mapa final'!#REF!),"")</f>
        <v>#REF!</v>
      </c>
      <c r="L46" s="67" t="e">
        <f>IF(AND('Mapa final'!#REF!="Muy Baja",'Mapa final'!#REF!="Leve"),CONCATENATE("R1C",'Mapa final'!#REF!),"")</f>
        <v>#REF!</v>
      </c>
      <c r="M46" s="67" t="e">
        <f>IF(AND('Mapa final'!#REF!="Muy Baja",'Mapa final'!#REF!="Leve"),CONCATENATE("R1C",'Mapa final'!#REF!),"")</f>
        <v>#REF!</v>
      </c>
      <c r="N46" s="67" t="e">
        <f>IF(AND('Mapa final'!#REF!="Muy Baja",'Mapa final'!#REF!="Leve"),CONCATENATE("R1C",'Mapa final'!#REF!),"")</f>
        <v>#REF!</v>
      </c>
      <c r="O46" s="68" t="e">
        <f>IF(AND('Mapa final'!#REF!="Muy Baja",'Mapa final'!#REF!="Leve"),CONCATENATE("R1C",'Mapa final'!#REF!),"")</f>
        <v>#REF!</v>
      </c>
      <c r="P46" s="66" t="e">
        <f>IF(AND('Mapa final'!#REF!="Muy Baja",'Mapa final'!#REF!="Menor"),CONCATENATE("R1C",'Mapa final'!#REF!),"")</f>
        <v>#REF!</v>
      </c>
      <c r="Q46" s="67" t="e">
        <f>IF(AND('Mapa final'!#REF!="Muy Baja",'Mapa final'!#REF!="Menor"),CONCATENATE("R1C",'Mapa final'!#REF!),"")</f>
        <v>#REF!</v>
      </c>
      <c r="R46" s="67" t="e">
        <f>IF(AND('Mapa final'!#REF!="Muy Baja",'Mapa final'!#REF!="Menor"),CONCATENATE("R1C",'Mapa final'!#REF!),"")</f>
        <v>#REF!</v>
      </c>
      <c r="S46" s="67" t="e">
        <f>IF(AND('Mapa final'!#REF!="Muy Baja",'Mapa final'!#REF!="Menor"),CONCATENATE("R1C",'Mapa final'!#REF!),"")</f>
        <v>#REF!</v>
      </c>
      <c r="T46" s="67" t="e">
        <f>IF(AND('Mapa final'!#REF!="Muy Baja",'Mapa final'!#REF!="Menor"),CONCATENATE("R1C",'Mapa final'!#REF!),"")</f>
        <v>#REF!</v>
      </c>
      <c r="U46" s="68" t="e">
        <f>IF(AND('Mapa final'!#REF!="Muy Baja",'Mapa final'!#REF!="Menor"),CONCATENATE("R1C",'Mapa final'!#REF!),"")</f>
        <v>#REF!</v>
      </c>
      <c r="V46" s="57" t="e">
        <f>IF(AND('Mapa final'!#REF!="Muy Baja",'Mapa final'!#REF!="Moderado"),CONCATENATE("R1C",'Mapa final'!#REF!),"")</f>
        <v>#REF!</v>
      </c>
      <c r="W46" s="75" t="e">
        <f>IF(AND('Mapa final'!#REF!="Muy Baja",'Mapa final'!#REF!="Moderado"),CONCATENATE("R1C",'Mapa final'!#REF!),"")</f>
        <v>#REF!</v>
      </c>
      <c r="X46" s="58" t="e">
        <f>IF(AND('Mapa final'!#REF!="Muy Baja",'Mapa final'!#REF!="Moderado"),CONCATENATE("R1C",'Mapa final'!#REF!),"")</f>
        <v>#REF!</v>
      </c>
      <c r="Y46" s="58" t="e">
        <f>IF(AND('Mapa final'!#REF!="Muy Baja",'Mapa final'!#REF!="Moderado"),CONCATENATE("R1C",'Mapa final'!#REF!),"")</f>
        <v>#REF!</v>
      </c>
      <c r="Z46" s="58" t="e">
        <f>IF(AND('Mapa final'!#REF!="Muy Baja",'Mapa final'!#REF!="Moderado"),CONCATENATE("R1C",'Mapa final'!#REF!),"")</f>
        <v>#REF!</v>
      </c>
      <c r="AA46" s="59"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ht="46.5" customHeight="1" x14ac:dyDescent="0.25">
      <c r="A47" s="76"/>
      <c r="B47" s="281"/>
      <c r="C47" s="281"/>
      <c r="D47" s="282"/>
      <c r="E47" s="338"/>
      <c r="F47" s="339"/>
      <c r="G47" s="339"/>
      <c r="H47" s="339"/>
      <c r="I47" s="324"/>
      <c r="J47" s="69" t="str">
        <f>IF(AND('Mapa final'!$AD$11="Muy Baja",'Mapa final'!$AF$11="Leve"),CONCATENATE("R2C",'Mapa final'!$S$11),"")</f>
        <v/>
      </c>
      <c r="K47" s="70" t="str">
        <f>IF(AND('Mapa final'!$AD$12="Muy Baja",'Mapa final'!$AF$12="Leve"),CONCATENATE("R2C",'Mapa final'!$S$12),"")</f>
        <v/>
      </c>
      <c r="L47" s="70" t="e">
        <f>IF(AND('Mapa final'!#REF!="Muy Baja",'Mapa final'!#REF!="Leve"),CONCATENATE("R2C",'Mapa final'!#REF!),"")</f>
        <v>#REF!</v>
      </c>
      <c r="M47" s="70" t="e">
        <f>IF(AND('Mapa final'!#REF!="Muy Baja",'Mapa final'!#REF!="Leve"),CONCATENATE("R2C",'Mapa final'!#REF!),"")</f>
        <v>#REF!</v>
      </c>
      <c r="N47" s="70" t="e">
        <f>IF(AND('Mapa final'!#REF!="Muy Baja",'Mapa final'!#REF!="Leve"),CONCATENATE("R2C",'Mapa final'!#REF!),"")</f>
        <v>#REF!</v>
      </c>
      <c r="O47" s="71" t="e">
        <f>IF(AND('Mapa final'!#REF!="Muy Baja",'Mapa final'!#REF!="Leve"),CONCATENATE("R2C",'Mapa final'!#REF!),"")</f>
        <v>#REF!</v>
      </c>
      <c r="P47" s="69" t="str">
        <f>IF(AND('Mapa final'!$AD$11="Muy Baja",'Mapa final'!$AF$11="Menor"),CONCATENATE("R2C",'Mapa final'!$S$11),"")</f>
        <v/>
      </c>
      <c r="Q47" s="70" t="str">
        <f>IF(AND('Mapa final'!$AD$12="Muy Baja",'Mapa final'!$AF$12="Menor"),CONCATENATE("R2C",'Mapa final'!$S$12),"")</f>
        <v/>
      </c>
      <c r="R47" s="70" t="e">
        <f>IF(AND('Mapa final'!#REF!="Muy Baja",'Mapa final'!#REF!="Menor"),CONCATENATE("R2C",'Mapa final'!#REF!),"")</f>
        <v>#REF!</v>
      </c>
      <c r="S47" s="70" t="e">
        <f>IF(AND('Mapa final'!#REF!="Muy Baja",'Mapa final'!#REF!="Menor"),CONCATENATE("R2C",'Mapa final'!#REF!),"")</f>
        <v>#REF!</v>
      </c>
      <c r="T47" s="70" t="e">
        <f>IF(AND('Mapa final'!#REF!="Muy Baja",'Mapa final'!#REF!="Menor"),CONCATENATE("R2C",'Mapa final'!#REF!),"")</f>
        <v>#REF!</v>
      </c>
      <c r="U47" s="71" t="e">
        <f>IF(AND('Mapa final'!#REF!="Muy Baja",'Mapa final'!#REF!="Menor"),CONCATENATE("R2C",'Mapa final'!#REF!),"")</f>
        <v>#REF!</v>
      </c>
      <c r="V47" s="60" t="str">
        <f>IF(AND('Mapa final'!$AD$11="Muy Baja",'Mapa final'!$AF$11="Moderado"),CONCATENATE("R2C",'Mapa final'!$S$11),"")</f>
        <v/>
      </c>
      <c r="W47" s="61" t="str">
        <f>IF(AND('Mapa final'!$AD$12="Muy Baja",'Mapa final'!$AF$12="Moderado"),CONCATENATE("R2C",'Mapa final'!$S$12),"")</f>
        <v/>
      </c>
      <c r="X47" s="61" t="e">
        <f>IF(AND('Mapa final'!#REF!="Muy Baja",'Mapa final'!#REF!="Moderado"),CONCATENATE("R2C",'Mapa final'!#REF!),"")</f>
        <v>#REF!</v>
      </c>
      <c r="Y47" s="61" t="e">
        <f>IF(AND('Mapa final'!#REF!="Muy Baja",'Mapa final'!#REF!="Moderado"),CONCATENATE("R2C",'Mapa final'!#REF!),"")</f>
        <v>#REF!</v>
      </c>
      <c r="Z47" s="61" t="e">
        <f>IF(AND('Mapa final'!#REF!="Muy Baja",'Mapa final'!#REF!="Moderado"),CONCATENATE("R2C",'Mapa final'!#REF!),"")</f>
        <v>#REF!</v>
      </c>
      <c r="AA47" s="62" t="e">
        <f>IF(AND('Mapa final'!#REF!="Muy Baja",'Mapa final'!#REF!="Moderado"),CONCATENATE("R2C",'Mapa final'!#REF!),"")</f>
        <v>#REF!</v>
      </c>
      <c r="AB47" s="44" t="str">
        <f>IF(AND('Mapa final'!$AD$11="Muy Baja",'Mapa final'!$AF$11="Mayor"),CONCATENATE("R2C",'Mapa final'!$S$11),"")</f>
        <v/>
      </c>
      <c r="AC47" s="45" t="str">
        <f>IF(AND('Mapa final'!$AD$12="Muy Baja",'Mapa final'!$AF$12="Mayor"),CONCATENATE("R2C",'Mapa final'!$S$12),"")</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final'!$AD$11="Muy Baja",'Mapa final'!$AF$11="Catastrófico"),CONCATENATE("R2C",'Mapa final'!$S$11),"")</f>
        <v/>
      </c>
      <c r="AI47" s="48" t="str">
        <f>IF(AND('Mapa final'!$AD$12="Muy Baja",'Mapa final'!$AF$12="Catastrófico"),CONCATENATE("R2C",'Mapa final'!$S$12),"")</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ht="15" customHeight="1" x14ac:dyDescent="0.25">
      <c r="A48" s="76"/>
      <c r="B48" s="281"/>
      <c r="C48" s="281"/>
      <c r="D48" s="282"/>
      <c r="E48" s="338"/>
      <c r="F48" s="339"/>
      <c r="G48" s="339"/>
      <c r="H48" s="339"/>
      <c r="I48" s="324"/>
      <c r="J48" s="69" t="e">
        <f>IF(AND('Mapa final'!#REF!="Muy Baja",'Mapa final'!#REF!="Leve"),CONCATENATE("R3C",'Mapa final'!#REF!),"")</f>
        <v>#REF!</v>
      </c>
      <c r="K48" s="70" t="e">
        <f>IF(AND('Mapa final'!#REF!="Muy Baja",'Mapa final'!#REF!="Leve"),CONCATENATE("R3C",'Mapa final'!#REF!),"")</f>
        <v>#REF!</v>
      </c>
      <c r="L48" s="70" t="e">
        <f>IF(AND('Mapa final'!#REF!="Muy Baja",'Mapa final'!#REF!="Leve"),CONCATENATE("R3C",'Mapa final'!#REF!),"")</f>
        <v>#REF!</v>
      </c>
      <c r="M48" s="70" t="e">
        <f>IF(AND('Mapa final'!#REF!="Muy Baja",'Mapa final'!#REF!="Leve"),CONCATENATE("R3C",'Mapa final'!#REF!),"")</f>
        <v>#REF!</v>
      </c>
      <c r="N48" s="70" t="e">
        <f>IF(AND('Mapa final'!#REF!="Muy Baja",'Mapa final'!#REF!="Leve"),CONCATENATE("R3C",'Mapa final'!#REF!),"")</f>
        <v>#REF!</v>
      </c>
      <c r="O48" s="71" t="e">
        <f>IF(AND('Mapa final'!#REF!="Muy Baja",'Mapa final'!#REF!="Leve"),CONCATENATE("R3C",'Mapa final'!#REF!),"")</f>
        <v>#REF!</v>
      </c>
      <c r="P48" s="69" t="e">
        <f>IF(AND('Mapa final'!#REF!="Muy Baja",'Mapa final'!#REF!="Menor"),CONCATENATE("R3C",'Mapa final'!#REF!),"")</f>
        <v>#REF!</v>
      </c>
      <c r="Q48" s="70" t="e">
        <f>IF(AND('Mapa final'!#REF!="Muy Baja",'Mapa final'!#REF!="Menor"),CONCATENATE("R3C",'Mapa final'!#REF!),"")</f>
        <v>#REF!</v>
      </c>
      <c r="R48" s="70" t="e">
        <f>IF(AND('Mapa final'!#REF!="Muy Baja",'Mapa final'!#REF!="Menor"),CONCATENATE("R3C",'Mapa final'!#REF!),"")</f>
        <v>#REF!</v>
      </c>
      <c r="S48" s="70" t="e">
        <f>IF(AND('Mapa final'!#REF!="Muy Baja",'Mapa final'!#REF!="Menor"),CONCATENATE("R3C",'Mapa final'!#REF!),"")</f>
        <v>#REF!</v>
      </c>
      <c r="T48" s="70" t="e">
        <f>IF(AND('Mapa final'!#REF!="Muy Baja",'Mapa final'!#REF!="Menor"),CONCATENATE("R3C",'Mapa final'!#REF!),"")</f>
        <v>#REF!</v>
      </c>
      <c r="U48" s="71" t="e">
        <f>IF(AND('Mapa final'!#REF!="Muy Baja",'Mapa final'!#REF!="Menor"),CONCATENATE("R3C",'Mapa final'!#REF!),"")</f>
        <v>#REF!</v>
      </c>
      <c r="V48" s="60" t="e">
        <f>IF(AND('Mapa final'!#REF!="Muy Baja",'Mapa final'!#REF!="Moderado"),CONCATENATE("R3C",'Mapa final'!#REF!),"")</f>
        <v>#REF!</v>
      </c>
      <c r="W48" s="61" t="e">
        <f>IF(AND('Mapa final'!#REF!="Muy Baja",'Mapa final'!#REF!="Moderado"),CONCATENATE("R3C",'Mapa final'!#REF!),"")</f>
        <v>#REF!</v>
      </c>
      <c r="X48" s="61" t="e">
        <f>IF(AND('Mapa final'!#REF!="Muy Baja",'Mapa final'!#REF!="Moderado"),CONCATENATE("R3C",'Mapa final'!#REF!),"")</f>
        <v>#REF!</v>
      </c>
      <c r="Y48" s="61" t="e">
        <f>IF(AND('Mapa final'!#REF!="Muy Baja",'Mapa final'!#REF!="Moderado"),CONCATENATE("R3C",'Mapa final'!#REF!),"")</f>
        <v>#REF!</v>
      </c>
      <c r="Z48" s="61" t="e">
        <f>IF(AND('Mapa final'!#REF!="Muy Baja",'Mapa final'!#REF!="Moderado"),CONCATENATE("R3C",'Mapa final'!#REF!),"")</f>
        <v>#REF!</v>
      </c>
      <c r="AA48" s="62"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ht="15" customHeight="1" x14ac:dyDescent="0.25">
      <c r="A49" s="76"/>
      <c r="B49" s="281"/>
      <c r="C49" s="281"/>
      <c r="D49" s="282"/>
      <c r="E49" s="322"/>
      <c r="F49" s="323"/>
      <c r="G49" s="323"/>
      <c r="H49" s="323"/>
      <c r="I49" s="324"/>
      <c r="J49" s="69" t="e">
        <f>IF(AND('Mapa final'!#REF!="Muy Baja",'Mapa final'!#REF!="Leve"),CONCATENATE("R4C",'Mapa final'!#REF!),"")</f>
        <v>#REF!</v>
      </c>
      <c r="K49" s="70" t="e">
        <f>IF(AND('Mapa final'!#REF!="Muy Baja",'Mapa final'!#REF!="Leve"),CONCATENATE("R4C",'Mapa final'!#REF!),"")</f>
        <v>#REF!</v>
      </c>
      <c r="L49" s="70" t="e">
        <f>IF(AND('Mapa final'!#REF!="Muy Baja",'Mapa final'!#REF!="Leve"),CONCATENATE("R4C",'Mapa final'!#REF!),"")</f>
        <v>#REF!</v>
      </c>
      <c r="M49" s="70" t="e">
        <f>IF(AND('Mapa final'!#REF!="Muy Baja",'Mapa final'!#REF!="Leve"),CONCATENATE("R4C",'Mapa final'!#REF!),"")</f>
        <v>#REF!</v>
      </c>
      <c r="N49" s="70" t="e">
        <f>IF(AND('Mapa final'!#REF!="Muy Baja",'Mapa final'!#REF!="Leve"),CONCATENATE("R4C",'Mapa final'!#REF!),"")</f>
        <v>#REF!</v>
      </c>
      <c r="O49" s="71" t="e">
        <f>IF(AND('Mapa final'!#REF!="Muy Baja",'Mapa final'!#REF!="Leve"),CONCATENATE("R4C",'Mapa final'!#REF!),"")</f>
        <v>#REF!</v>
      </c>
      <c r="P49" s="69" t="e">
        <f>IF(AND('Mapa final'!#REF!="Muy Baja",'Mapa final'!#REF!="Menor"),CONCATENATE("R4C",'Mapa final'!#REF!),"")</f>
        <v>#REF!</v>
      </c>
      <c r="Q49" s="70" t="e">
        <f>IF(AND('Mapa final'!#REF!="Muy Baja",'Mapa final'!#REF!="Menor"),CONCATENATE("R4C",'Mapa final'!#REF!),"")</f>
        <v>#REF!</v>
      </c>
      <c r="R49" s="70" t="e">
        <f>IF(AND('Mapa final'!#REF!="Muy Baja",'Mapa final'!#REF!="Menor"),CONCATENATE("R4C",'Mapa final'!#REF!),"")</f>
        <v>#REF!</v>
      </c>
      <c r="S49" s="70" t="e">
        <f>IF(AND('Mapa final'!#REF!="Muy Baja",'Mapa final'!#REF!="Menor"),CONCATENATE("R4C",'Mapa final'!#REF!),"")</f>
        <v>#REF!</v>
      </c>
      <c r="T49" s="70" t="e">
        <f>IF(AND('Mapa final'!#REF!="Muy Baja",'Mapa final'!#REF!="Menor"),CONCATENATE("R4C",'Mapa final'!#REF!),"")</f>
        <v>#REF!</v>
      </c>
      <c r="U49" s="71" t="e">
        <f>IF(AND('Mapa final'!#REF!="Muy Baja",'Mapa final'!#REF!="Menor"),CONCATENATE("R4C",'Mapa final'!#REF!),"")</f>
        <v>#REF!</v>
      </c>
      <c r="V49" s="60" t="e">
        <f>IF(AND('Mapa final'!#REF!="Muy Baja",'Mapa final'!#REF!="Moderado"),CONCATENATE("R4C",'Mapa final'!#REF!),"")</f>
        <v>#REF!</v>
      </c>
      <c r="W49" s="61" t="e">
        <f>IF(AND('Mapa final'!#REF!="Muy Baja",'Mapa final'!#REF!="Moderado"),CONCATENATE("R4C",'Mapa final'!#REF!),"")</f>
        <v>#REF!</v>
      </c>
      <c r="X49" s="61" t="e">
        <f>IF(AND('Mapa final'!#REF!="Muy Baja",'Mapa final'!#REF!="Moderado"),CONCATENATE("R4C",'Mapa final'!#REF!),"")</f>
        <v>#REF!</v>
      </c>
      <c r="Y49" s="61" t="e">
        <f>IF(AND('Mapa final'!#REF!="Muy Baja",'Mapa final'!#REF!="Moderado"),CONCATENATE("R4C",'Mapa final'!#REF!),"")</f>
        <v>#REF!</v>
      </c>
      <c r="Z49" s="61" t="e">
        <f>IF(AND('Mapa final'!#REF!="Muy Baja",'Mapa final'!#REF!="Moderado"),CONCATENATE("R4C",'Mapa final'!#REF!),"")</f>
        <v>#REF!</v>
      </c>
      <c r="AA49" s="62"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ht="15" customHeight="1" x14ac:dyDescent="0.25">
      <c r="A50" s="76"/>
      <c r="B50" s="281"/>
      <c r="C50" s="281"/>
      <c r="D50" s="282"/>
      <c r="E50" s="322"/>
      <c r="F50" s="323"/>
      <c r="G50" s="323"/>
      <c r="H50" s="323"/>
      <c r="I50" s="324"/>
      <c r="J50" s="69" t="e">
        <f>IF(AND('Mapa final'!#REF!="Muy Baja",'Mapa final'!#REF!="Leve"),CONCATENATE("R5C",'Mapa final'!#REF!),"")</f>
        <v>#REF!</v>
      </c>
      <c r="K50" s="70" t="e">
        <f>IF(AND('Mapa final'!#REF!="Muy Baja",'Mapa final'!#REF!="Leve"),CONCATENATE("R5C",'Mapa final'!#REF!),"")</f>
        <v>#REF!</v>
      </c>
      <c r="L50" s="70" t="e">
        <f>IF(AND('Mapa final'!#REF!="Muy Baja",'Mapa final'!#REF!="Leve"),CONCATENATE("R5C",'Mapa final'!#REF!),"")</f>
        <v>#REF!</v>
      </c>
      <c r="M50" s="70" t="e">
        <f>IF(AND('Mapa final'!#REF!="Muy Baja",'Mapa final'!#REF!="Leve"),CONCATENATE("R5C",'Mapa final'!#REF!),"")</f>
        <v>#REF!</v>
      </c>
      <c r="N50" s="70" t="e">
        <f>IF(AND('Mapa final'!#REF!="Muy Baja",'Mapa final'!#REF!="Leve"),CONCATENATE("R5C",'Mapa final'!#REF!),"")</f>
        <v>#REF!</v>
      </c>
      <c r="O50" s="71" t="e">
        <f>IF(AND('Mapa final'!#REF!="Muy Baja",'Mapa final'!#REF!="Leve"),CONCATENATE("R5C",'Mapa final'!#REF!),"")</f>
        <v>#REF!</v>
      </c>
      <c r="P50" s="69" t="e">
        <f>IF(AND('Mapa final'!#REF!="Muy Baja",'Mapa final'!#REF!="Menor"),CONCATENATE("R5C",'Mapa final'!#REF!),"")</f>
        <v>#REF!</v>
      </c>
      <c r="Q50" s="70" t="e">
        <f>IF(AND('Mapa final'!#REF!="Muy Baja",'Mapa final'!#REF!="Menor"),CONCATENATE("R5C",'Mapa final'!#REF!),"")</f>
        <v>#REF!</v>
      </c>
      <c r="R50" s="70" t="e">
        <f>IF(AND('Mapa final'!#REF!="Muy Baja",'Mapa final'!#REF!="Menor"),CONCATENATE("R5C",'Mapa final'!#REF!),"")</f>
        <v>#REF!</v>
      </c>
      <c r="S50" s="70" t="e">
        <f>IF(AND('Mapa final'!#REF!="Muy Baja",'Mapa final'!#REF!="Menor"),CONCATENATE("R5C",'Mapa final'!#REF!),"")</f>
        <v>#REF!</v>
      </c>
      <c r="T50" s="70" t="e">
        <f>IF(AND('Mapa final'!#REF!="Muy Baja",'Mapa final'!#REF!="Menor"),CONCATENATE("R5C",'Mapa final'!#REF!),"")</f>
        <v>#REF!</v>
      </c>
      <c r="U50" s="71" t="e">
        <f>IF(AND('Mapa final'!#REF!="Muy Baja",'Mapa final'!#REF!="Menor"),CONCATENATE("R5C",'Mapa final'!#REF!),"")</f>
        <v>#REF!</v>
      </c>
      <c r="V50" s="60" t="e">
        <f>IF(AND('Mapa final'!#REF!="Muy Baja",'Mapa final'!#REF!="Moderado"),CONCATENATE("R5C",'Mapa final'!#REF!),"")</f>
        <v>#REF!</v>
      </c>
      <c r="W50" s="61" t="e">
        <f>IF(AND('Mapa final'!#REF!="Muy Baja",'Mapa final'!#REF!="Moderado"),CONCATENATE("R5C",'Mapa final'!#REF!),"")</f>
        <v>#REF!</v>
      </c>
      <c r="X50" s="61" t="e">
        <f>IF(AND('Mapa final'!#REF!="Muy Baja",'Mapa final'!#REF!="Moderado"),CONCATENATE("R5C",'Mapa final'!#REF!),"")</f>
        <v>#REF!</v>
      </c>
      <c r="Y50" s="61" t="e">
        <f>IF(AND('Mapa final'!#REF!="Muy Baja",'Mapa final'!#REF!="Moderado"),CONCATENATE("R5C",'Mapa final'!#REF!),"")</f>
        <v>#REF!</v>
      </c>
      <c r="Z50" s="61" t="e">
        <f>IF(AND('Mapa final'!#REF!="Muy Baja",'Mapa final'!#REF!="Moderado"),CONCATENATE("R5C",'Mapa final'!#REF!),"")</f>
        <v>#REF!</v>
      </c>
      <c r="AA50" s="62"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50" t="e">
        <f>IF(AND('Mapa final'!#REF!="Muy Baja",'Mapa final'!#REF!="Mayor"),CONCATENATE("R5C",'Mapa final'!#REF!),"")</f>
        <v>#REF!</v>
      </c>
      <c r="AE50" s="50" t="e">
        <f>IF(AND('Mapa final'!#REF!="Muy Baja",'Mapa final'!#REF!="Mayor"),CONCATENATE("R5C",'Mapa final'!#REF!),"")</f>
        <v>#REF!</v>
      </c>
      <c r="AF50" s="50"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 customHeight="1" x14ac:dyDescent="0.25">
      <c r="A51" s="76"/>
      <c r="B51" s="281"/>
      <c r="C51" s="281"/>
      <c r="D51" s="282"/>
      <c r="E51" s="322"/>
      <c r="F51" s="323"/>
      <c r="G51" s="323"/>
      <c r="H51" s="323"/>
      <c r="I51" s="324"/>
      <c r="J51" s="69" t="e">
        <f>IF(AND('Mapa final'!#REF!="Muy Baja",'Mapa final'!#REF!="Leve"),CONCATENATE("R6C",'Mapa final'!#REF!),"")</f>
        <v>#REF!</v>
      </c>
      <c r="K51" s="70" t="e">
        <f>IF(AND('Mapa final'!#REF!="Muy Baja",'Mapa final'!#REF!="Leve"),CONCATENATE("R6C",'Mapa final'!#REF!),"")</f>
        <v>#REF!</v>
      </c>
      <c r="L51" s="70" t="e">
        <f>IF(AND('Mapa final'!#REF!="Muy Baja",'Mapa final'!#REF!="Leve"),CONCATENATE("R6C",'Mapa final'!#REF!),"")</f>
        <v>#REF!</v>
      </c>
      <c r="M51" s="70" t="e">
        <f>IF(AND('Mapa final'!#REF!="Muy Baja",'Mapa final'!#REF!="Leve"),CONCATENATE("R6C",'Mapa final'!#REF!),"")</f>
        <v>#REF!</v>
      </c>
      <c r="N51" s="70" t="e">
        <f>IF(AND('Mapa final'!#REF!="Muy Baja",'Mapa final'!#REF!="Leve"),CONCATENATE("R6C",'Mapa final'!#REF!),"")</f>
        <v>#REF!</v>
      </c>
      <c r="O51" s="71" t="e">
        <f>IF(AND('Mapa final'!#REF!="Muy Baja",'Mapa final'!#REF!="Leve"),CONCATENATE("R6C",'Mapa final'!#REF!),"")</f>
        <v>#REF!</v>
      </c>
      <c r="P51" s="69" t="e">
        <f>IF(AND('Mapa final'!#REF!="Muy Baja",'Mapa final'!#REF!="Menor"),CONCATENATE("R6C",'Mapa final'!#REF!),"")</f>
        <v>#REF!</v>
      </c>
      <c r="Q51" s="70" t="e">
        <f>IF(AND('Mapa final'!#REF!="Muy Baja",'Mapa final'!#REF!="Menor"),CONCATENATE("R6C",'Mapa final'!#REF!),"")</f>
        <v>#REF!</v>
      </c>
      <c r="R51" s="70" t="e">
        <f>IF(AND('Mapa final'!#REF!="Muy Baja",'Mapa final'!#REF!="Menor"),CONCATENATE("R6C",'Mapa final'!#REF!),"")</f>
        <v>#REF!</v>
      </c>
      <c r="S51" s="70" t="e">
        <f>IF(AND('Mapa final'!#REF!="Muy Baja",'Mapa final'!#REF!="Menor"),CONCATENATE("R6C",'Mapa final'!#REF!),"")</f>
        <v>#REF!</v>
      </c>
      <c r="T51" s="70" t="e">
        <f>IF(AND('Mapa final'!#REF!="Muy Baja",'Mapa final'!#REF!="Menor"),CONCATENATE("R6C",'Mapa final'!#REF!),"")</f>
        <v>#REF!</v>
      </c>
      <c r="U51" s="71" t="e">
        <f>IF(AND('Mapa final'!#REF!="Muy Baja",'Mapa final'!#REF!="Menor"),CONCATENATE("R6C",'Mapa final'!#REF!),"")</f>
        <v>#REF!</v>
      </c>
      <c r="V51" s="60" t="e">
        <f>IF(AND('Mapa final'!#REF!="Muy Baja",'Mapa final'!#REF!="Moderado"),CONCATENATE("R6C",'Mapa final'!#REF!),"")</f>
        <v>#REF!</v>
      </c>
      <c r="W51" s="61" t="e">
        <f>IF(AND('Mapa final'!#REF!="Muy Baja",'Mapa final'!#REF!="Moderado"),CONCATENATE("R6C",'Mapa final'!#REF!),"")</f>
        <v>#REF!</v>
      </c>
      <c r="X51" s="61" t="e">
        <f>IF(AND('Mapa final'!#REF!="Muy Baja",'Mapa final'!#REF!="Moderado"),CONCATENATE("R6C",'Mapa final'!#REF!),"")</f>
        <v>#REF!</v>
      </c>
      <c r="Y51" s="61" t="e">
        <f>IF(AND('Mapa final'!#REF!="Muy Baja",'Mapa final'!#REF!="Moderado"),CONCATENATE("R6C",'Mapa final'!#REF!),"")</f>
        <v>#REF!</v>
      </c>
      <c r="Z51" s="61" t="e">
        <f>IF(AND('Mapa final'!#REF!="Muy Baja",'Mapa final'!#REF!="Moderado"),CONCATENATE("R6C",'Mapa final'!#REF!),"")</f>
        <v>#REF!</v>
      </c>
      <c r="AA51" s="62"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50" t="e">
        <f>IF(AND('Mapa final'!#REF!="Muy Baja",'Mapa final'!#REF!="Mayor"),CONCATENATE("R6C",'Mapa final'!#REF!),"")</f>
        <v>#REF!</v>
      </c>
      <c r="AE51" s="50" t="e">
        <f>IF(AND('Mapa final'!#REF!="Muy Baja",'Mapa final'!#REF!="Mayor"),CONCATENATE("R6C",'Mapa final'!#REF!),"")</f>
        <v>#REF!</v>
      </c>
      <c r="AF51" s="50"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ht="15" customHeight="1" x14ac:dyDescent="0.25">
      <c r="A52" s="76"/>
      <c r="B52" s="281"/>
      <c r="C52" s="281"/>
      <c r="D52" s="282"/>
      <c r="E52" s="322"/>
      <c r="F52" s="323"/>
      <c r="G52" s="323"/>
      <c r="H52" s="323"/>
      <c r="I52" s="324"/>
      <c r="J52" s="69" t="e">
        <f>IF(AND('Mapa final'!#REF!="Muy Baja",'Mapa final'!#REF!="Leve"),CONCATENATE("R7C",'Mapa final'!#REF!),"")</f>
        <v>#REF!</v>
      </c>
      <c r="K52" s="70" t="e">
        <f>IF(AND('Mapa final'!#REF!="Muy Baja",'Mapa final'!#REF!="Leve"),CONCATENATE("R7C",'Mapa final'!#REF!),"")</f>
        <v>#REF!</v>
      </c>
      <c r="L52" s="70" t="e">
        <f>IF(AND('Mapa final'!#REF!="Muy Baja",'Mapa final'!#REF!="Leve"),CONCATENATE("R7C",'Mapa final'!#REF!),"")</f>
        <v>#REF!</v>
      </c>
      <c r="M52" s="70" t="e">
        <f>IF(AND('Mapa final'!#REF!="Muy Baja",'Mapa final'!#REF!="Leve"),CONCATENATE("R7C",'Mapa final'!#REF!),"")</f>
        <v>#REF!</v>
      </c>
      <c r="N52" s="70" t="e">
        <f>IF(AND('Mapa final'!#REF!="Muy Baja",'Mapa final'!#REF!="Leve"),CONCATENATE("R7C",'Mapa final'!#REF!),"")</f>
        <v>#REF!</v>
      </c>
      <c r="O52" s="71" t="e">
        <f>IF(AND('Mapa final'!#REF!="Muy Baja",'Mapa final'!#REF!="Leve"),CONCATENATE("R7C",'Mapa final'!#REF!),"")</f>
        <v>#REF!</v>
      </c>
      <c r="P52" s="69" t="e">
        <f>IF(AND('Mapa final'!#REF!="Muy Baja",'Mapa final'!#REF!="Menor"),CONCATENATE("R7C",'Mapa final'!#REF!),"")</f>
        <v>#REF!</v>
      </c>
      <c r="Q52" s="70" t="e">
        <f>IF(AND('Mapa final'!#REF!="Muy Baja",'Mapa final'!#REF!="Menor"),CONCATENATE("R7C",'Mapa final'!#REF!),"")</f>
        <v>#REF!</v>
      </c>
      <c r="R52" s="70" t="e">
        <f>IF(AND('Mapa final'!#REF!="Muy Baja",'Mapa final'!#REF!="Menor"),CONCATENATE("R7C",'Mapa final'!#REF!),"")</f>
        <v>#REF!</v>
      </c>
      <c r="S52" s="70" t="e">
        <f>IF(AND('Mapa final'!#REF!="Muy Baja",'Mapa final'!#REF!="Menor"),CONCATENATE("R7C",'Mapa final'!#REF!),"")</f>
        <v>#REF!</v>
      </c>
      <c r="T52" s="70" t="e">
        <f>IF(AND('Mapa final'!#REF!="Muy Baja",'Mapa final'!#REF!="Menor"),CONCATENATE("R7C",'Mapa final'!#REF!),"")</f>
        <v>#REF!</v>
      </c>
      <c r="U52" s="71" t="e">
        <f>IF(AND('Mapa final'!#REF!="Muy Baja",'Mapa final'!#REF!="Menor"),CONCATENATE("R7C",'Mapa final'!#REF!),"")</f>
        <v>#REF!</v>
      </c>
      <c r="V52" s="60" t="e">
        <f>IF(AND('Mapa final'!#REF!="Muy Baja",'Mapa final'!#REF!="Moderado"),CONCATENATE("R7C",'Mapa final'!#REF!),"")</f>
        <v>#REF!</v>
      </c>
      <c r="W52" s="61" t="e">
        <f>IF(AND('Mapa final'!#REF!="Muy Baja",'Mapa final'!#REF!="Moderado"),CONCATENATE("R7C",'Mapa final'!#REF!),"")</f>
        <v>#REF!</v>
      </c>
      <c r="X52" s="61" t="e">
        <f>IF(AND('Mapa final'!#REF!="Muy Baja",'Mapa final'!#REF!="Moderado"),CONCATENATE("R7C",'Mapa final'!#REF!),"")</f>
        <v>#REF!</v>
      </c>
      <c r="Y52" s="61" t="e">
        <f>IF(AND('Mapa final'!#REF!="Muy Baja",'Mapa final'!#REF!="Moderado"),CONCATENATE("R7C",'Mapa final'!#REF!),"")</f>
        <v>#REF!</v>
      </c>
      <c r="Z52" s="61" t="e">
        <f>IF(AND('Mapa final'!#REF!="Muy Baja",'Mapa final'!#REF!="Moderado"),CONCATENATE("R7C",'Mapa final'!#REF!),"")</f>
        <v>#REF!</v>
      </c>
      <c r="AA52" s="62"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50" t="e">
        <f>IF(AND('Mapa final'!#REF!="Muy Baja",'Mapa final'!#REF!="Mayor"),CONCATENATE("R7C",'Mapa final'!#REF!),"")</f>
        <v>#REF!</v>
      </c>
      <c r="AE52" s="50" t="e">
        <f>IF(AND('Mapa final'!#REF!="Muy Baja",'Mapa final'!#REF!="Mayor"),CONCATENATE("R7C",'Mapa final'!#REF!),"")</f>
        <v>#REF!</v>
      </c>
      <c r="AF52" s="50"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281"/>
      <c r="C53" s="281"/>
      <c r="D53" s="282"/>
      <c r="E53" s="322"/>
      <c r="F53" s="323"/>
      <c r="G53" s="323"/>
      <c r="H53" s="323"/>
      <c r="I53" s="324"/>
      <c r="J53" s="69" t="e">
        <f>IF(AND('Mapa final'!#REF!="Muy Baja",'Mapa final'!#REF!="Leve"),CONCATENATE("R8C",'Mapa final'!#REF!),"")</f>
        <v>#REF!</v>
      </c>
      <c r="K53" s="70" t="e">
        <f>IF(AND('Mapa final'!#REF!="Muy Baja",'Mapa final'!#REF!="Leve"),CONCATENATE("R8C",'Mapa final'!#REF!),"")</f>
        <v>#REF!</v>
      </c>
      <c r="L53" s="70" t="e">
        <f>IF(AND('Mapa final'!#REF!="Muy Baja",'Mapa final'!#REF!="Leve"),CONCATENATE("R8C",'Mapa final'!#REF!),"")</f>
        <v>#REF!</v>
      </c>
      <c r="M53" s="70" t="e">
        <f>IF(AND('Mapa final'!#REF!="Muy Baja",'Mapa final'!#REF!="Leve"),CONCATENATE("R8C",'Mapa final'!#REF!),"")</f>
        <v>#REF!</v>
      </c>
      <c r="N53" s="70" t="e">
        <f>IF(AND('Mapa final'!#REF!="Muy Baja",'Mapa final'!#REF!="Leve"),CONCATENATE("R8C",'Mapa final'!#REF!),"")</f>
        <v>#REF!</v>
      </c>
      <c r="O53" s="71" t="e">
        <f>IF(AND('Mapa final'!#REF!="Muy Baja",'Mapa final'!#REF!="Leve"),CONCATENATE("R8C",'Mapa final'!#REF!),"")</f>
        <v>#REF!</v>
      </c>
      <c r="P53" s="69" t="e">
        <f>IF(AND('Mapa final'!#REF!="Muy Baja",'Mapa final'!#REF!="Menor"),CONCATENATE("R8C",'Mapa final'!#REF!),"")</f>
        <v>#REF!</v>
      </c>
      <c r="Q53" s="70" t="e">
        <f>IF(AND('Mapa final'!#REF!="Muy Baja",'Mapa final'!#REF!="Menor"),CONCATENATE("R8C",'Mapa final'!#REF!),"")</f>
        <v>#REF!</v>
      </c>
      <c r="R53" s="70" t="e">
        <f>IF(AND('Mapa final'!#REF!="Muy Baja",'Mapa final'!#REF!="Menor"),CONCATENATE("R8C",'Mapa final'!#REF!),"")</f>
        <v>#REF!</v>
      </c>
      <c r="S53" s="70" t="e">
        <f>IF(AND('Mapa final'!#REF!="Muy Baja",'Mapa final'!#REF!="Menor"),CONCATENATE("R8C",'Mapa final'!#REF!),"")</f>
        <v>#REF!</v>
      </c>
      <c r="T53" s="70" t="e">
        <f>IF(AND('Mapa final'!#REF!="Muy Baja",'Mapa final'!#REF!="Menor"),CONCATENATE("R8C",'Mapa final'!#REF!),"")</f>
        <v>#REF!</v>
      </c>
      <c r="U53" s="71" t="e">
        <f>IF(AND('Mapa final'!#REF!="Muy Baja",'Mapa final'!#REF!="Menor"),CONCATENATE("R8C",'Mapa final'!#REF!),"")</f>
        <v>#REF!</v>
      </c>
      <c r="V53" s="60" t="e">
        <f>IF(AND('Mapa final'!#REF!="Muy Baja",'Mapa final'!#REF!="Moderado"),CONCATENATE("R8C",'Mapa final'!#REF!),"")</f>
        <v>#REF!</v>
      </c>
      <c r="W53" s="61" t="e">
        <f>IF(AND('Mapa final'!#REF!="Muy Baja",'Mapa final'!#REF!="Moderado"),CONCATENATE("R8C",'Mapa final'!#REF!),"")</f>
        <v>#REF!</v>
      </c>
      <c r="X53" s="61" t="e">
        <f>IF(AND('Mapa final'!#REF!="Muy Baja",'Mapa final'!#REF!="Moderado"),CONCATENATE("R8C",'Mapa final'!#REF!),"")</f>
        <v>#REF!</v>
      </c>
      <c r="Y53" s="61" t="e">
        <f>IF(AND('Mapa final'!#REF!="Muy Baja",'Mapa final'!#REF!="Moderado"),CONCATENATE("R8C",'Mapa final'!#REF!),"")</f>
        <v>#REF!</v>
      </c>
      <c r="Z53" s="61" t="e">
        <f>IF(AND('Mapa final'!#REF!="Muy Baja",'Mapa final'!#REF!="Moderado"),CONCATENATE("R8C",'Mapa final'!#REF!),"")</f>
        <v>#REF!</v>
      </c>
      <c r="AA53" s="62"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50" t="e">
        <f>IF(AND('Mapa final'!#REF!="Muy Baja",'Mapa final'!#REF!="Mayor"),CONCATENATE("R8C",'Mapa final'!#REF!),"")</f>
        <v>#REF!</v>
      </c>
      <c r="AE53" s="50" t="e">
        <f>IF(AND('Mapa final'!#REF!="Muy Baja",'Mapa final'!#REF!="Mayor"),CONCATENATE("R8C",'Mapa final'!#REF!),"")</f>
        <v>#REF!</v>
      </c>
      <c r="AF53" s="50"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281"/>
      <c r="C54" s="281"/>
      <c r="D54" s="282"/>
      <c r="E54" s="322"/>
      <c r="F54" s="323"/>
      <c r="G54" s="323"/>
      <c r="H54" s="323"/>
      <c r="I54" s="324"/>
      <c r="J54" s="69" t="e">
        <f>IF(AND('Mapa final'!#REF!="Muy Baja",'Mapa final'!#REF!="Leve"),CONCATENATE("R9C",'Mapa final'!#REF!),"")</f>
        <v>#REF!</v>
      </c>
      <c r="K54" s="70" t="e">
        <f>IF(AND('Mapa final'!#REF!="Muy Baja",'Mapa final'!#REF!="Leve"),CONCATENATE("R9C",'Mapa final'!#REF!),"")</f>
        <v>#REF!</v>
      </c>
      <c r="L54" s="70" t="e">
        <f>IF(AND('Mapa final'!#REF!="Muy Baja",'Mapa final'!#REF!="Leve"),CONCATENATE("R9C",'Mapa final'!#REF!),"")</f>
        <v>#REF!</v>
      </c>
      <c r="M54" s="70" t="e">
        <f>IF(AND('Mapa final'!#REF!="Muy Baja",'Mapa final'!#REF!="Leve"),CONCATENATE("R9C",'Mapa final'!#REF!),"")</f>
        <v>#REF!</v>
      </c>
      <c r="N54" s="70" t="e">
        <f>IF(AND('Mapa final'!#REF!="Muy Baja",'Mapa final'!#REF!="Leve"),CONCATENATE("R9C",'Mapa final'!#REF!),"")</f>
        <v>#REF!</v>
      </c>
      <c r="O54" s="71" t="e">
        <f>IF(AND('Mapa final'!#REF!="Muy Baja",'Mapa final'!#REF!="Leve"),CONCATENATE("R9C",'Mapa final'!#REF!),"")</f>
        <v>#REF!</v>
      </c>
      <c r="P54" s="69" t="e">
        <f>IF(AND('Mapa final'!#REF!="Muy Baja",'Mapa final'!#REF!="Menor"),CONCATENATE("R9C",'Mapa final'!#REF!),"")</f>
        <v>#REF!</v>
      </c>
      <c r="Q54" s="70" t="e">
        <f>IF(AND('Mapa final'!#REF!="Muy Baja",'Mapa final'!#REF!="Menor"),CONCATENATE("R9C",'Mapa final'!#REF!),"")</f>
        <v>#REF!</v>
      </c>
      <c r="R54" s="70" t="e">
        <f>IF(AND('Mapa final'!#REF!="Muy Baja",'Mapa final'!#REF!="Menor"),CONCATENATE("R9C",'Mapa final'!#REF!),"")</f>
        <v>#REF!</v>
      </c>
      <c r="S54" s="70" t="e">
        <f>IF(AND('Mapa final'!#REF!="Muy Baja",'Mapa final'!#REF!="Menor"),CONCATENATE("R9C",'Mapa final'!#REF!),"")</f>
        <v>#REF!</v>
      </c>
      <c r="T54" s="70" t="e">
        <f>IF(AND('Mapa final'!#REF!="Muy Baja",'Mapa final'!#REF!="Menor"),CONCATENATE("R9C",'Mapa final'!#REF!),"")</f>
        <v>#REF!</v>
      </c>
      <c r="U54" s="71" t="e">
        <f>IF(AND('Mapa final'!#REF!="Muy Baja",'Mapa final'!#REF!="Menor"),CONCATENATE("R9C",'Mapa final'!#REF!),"")</f>
        <v>#REF!</v>
      </c>
      <c r="V54" s="60" t="e">
        <f>IF(AND('Mapa final'!#REF!="Muy Baja",'Mapa final'!#REF!="Moderado"),CONCATENATE("R9C",'Mapa final'!#REF!),"")</f>
        <v>#REF!</v>
      </c>
      <c r="W54" s="61" t="e">
        <f>IF(AND('Mapa final'!#REF!="Muy Baja",'Mapa final'!#REF!="Moderado"),CONCATENATE("R9C",'Mapa final'!#REF!),"")</f>
        <v>#REF!</v>
      </c>
      <c r="X54" s="61" t="e">
        <f>IF(AND('Mapa final'!#REF!="Muy Baja",'Mapa final'!#REF!="Moderado"),CONCATENATE("R9C",'Mapa final'!#REF!),"")</f>
        <v>#REF!</v>
      </c>
      <c r="Y54" s="61" t="e">
        <f>IF(AND('Mapa final'!#REF!="Muy Baja",'Mapa final'!#REF!="Moderado"),CONCATENATE("R9C",'Mapa final'!#REF!),"")</f>
        <v>#REF!</v>
      </c>
      <c r="Z54" s="61" t="e">
        <f>IF(AND('Mapa final'!#REF!="Muy Baja",'Mapa final'!#REF!="Moderado"),CONCATENATE("R9C",'Mapa final'!#REF!),"")</f>
        <v>#REF!</v>
      </c>
      <c r="AA54" s="62"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50" t="e">
        <f>IF(AND('Mapa final'!#REF!="Muy Baja",'Mapa final'!#REF!="Mayor"),CONCATENATE("R9C",'Mapa final'!#REF!),"")</f>
        <v>#REF!</v>
      </c>
      <c r="AE54" s="50" t="e">
        <f>IF(AND('Mapa final'!#REF!="Muy Baja",'Mapa final'!#REF!="Mayor"),CONCATENATE("R9C",'Mapa final'!#REF!),"")</f>
        <v>#REF!</v>
      </c>
      <c r="AF54" s="50"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ht="15.75" customHeight="1" thickBot="1" x14ac:dyDescent="0.3">
      <c r="A55" s="76"/>
      <c r="B55" s="281"/>
      <c r="C55" s="281"/>
      <c r="D55" s="282"/>
      <c r="E55" s="325"/>
      <c r="F55" s="326"/>
      <c r="G55" s="326"/>
      <c r="H55" s="326"/>
      <c r="I55" s="327"/>
      <c r="J55" s="72" t="e">
        <f>IF(AND('Mapa final'!#REF!="Muy Baja",'Mapa final'!#REF!="Leve"),CONCATENATE("R10C",'Mapa final'!#REF!),"")</f>
        <v>#REF!</v>
      </c>
      <c r="K55" s="73" t="e">
        <f>IF(AND('Mapa final'!#REF!="Muy Baja",'Mapa final'!#REF!="Leve"),CONCATENATE("R10C",'Mapa final'!#REF!),"")</f>
        <v>#REF!</v>
      </c>
      <c r="L55" s="73" t="e">
        <f>IF(AND('Mapa final'!#REF!="Muy Baja",'Mapa final'!#REF!="Leve"),CONCATENATE("R10C",'Mapa final'!#REF!),"")</f>
        <v>#REF!</v>
      </c>
      <c r="M55" s="73" t="e">
        <f>IF(AND('Mapa final'!#REF!="Muy Baja",'Mapa final'!#REF!="Leve"),CONCATENATE("R10C",'Mapa final'!#REF!),"")</f>
        <v>#REF!</v>
      </c>
      <c r="N55" s="73" t="e">
        <f>IF(AND('Mapa final'!#REF!="Muy Baja",'Mapa final'!#REF!="Leve"),CONCATENATE("R10C",'Mapa final'!#REF!),"")</f>
        <v>#REF!</v>
      </c>
      <c r="O55" s="74" t="e">
        <f>IF(AND('Mapa final'!#REF!="Muy Baja",'Mapa final'!#REF!="Leve"),CONCATENATE("R10C",'Mapa final'!#REF!),"")</f>
        <v>#REF!</v>
      </c>
      <c r="P55" s="72" t="e">
        <f>IF(AND('Mapa final'!#REF!="Muy Baja",'Mapa final'!#REF!="Menor"),CONCATENATE("R10C",'Mapa final'!#REF!),"")</f>
        <v>#REF!</v>
      </c>
      <c r="Q55" s="73" t="e">
        <f>IF(AND('Mapa final'!#REF!="Muy Baja",'Mapa final'!#REF!="Menor"),CONCATENATE("R10C",'Mapa final'!#REF!),"")</f>
        <v>#REF!</v>
      </c>
      <c r="R55" s="73" t="e">
        <f>IF(AND('Mapa final'!#REF!="Muy Baja",'Mapa final'!#REF!="Menor"),CONCATENATE("R10C",'Mapa final'!#REF!),"")</f>
        <v>#REF!</v>
      </c>
      <c r="S55" s="73" t="e">
        <f>IF(AND('Mapa final'!#REF!="Muy Baja",'Mapa final'!#REF!="Menor"),CONCATENATE("R10C",'Mapa final'!#REF!),"")</f>
        <v>#REF!</v>
      </c>
      <c r="T55" s="73" t="e">
        <f>IF(AND('Mapa final'!#REF!="Muy Baja",'Mapa final'!#REF!="Menor"),CONCATENATE("R10C",'Mapa final'!#REF!),"")</f>
        <v>#REF!</v>
      </c>
      <c r="U55" s="74" t="e">
        <f>IF(AND('Mapa final'!#REF!="Muy Baja",'Mapa final'!#REF!="Menor"),CONCATENATE("R10C",'Mapa final'!#REF!),"")</f>
        <v>#REF!</v>
      </c>
      <c r="V55" s="63" t="e">
        <f>IF(AND('Mapa final'!#REF!="Muy Baja",'Mapa final'!#REF!="Moderado"),CONCATENATE("R10C",'Mapa final'!#REF!),"")</f>
        <v>#REF!</v>
      </c>
      <c r="W55" s="64" t="e">
        <f>IF(AND('Mapa final'!#REF!="Muy Baja",'Mapa final'!#REF!="Moderado"),CONCATENATE("R10C",'Mapa final'!#REF!),"")</f>
        <v>#REF!</v>
      </c>
      <c r="X55" s="64" t="e">
        <f>IF(AND('Mapa final'!#REF!="Muy Baja",'Mapa final'!#REF!="Moderado"),CONCATENATE("R10C",'Mapa final'!#REF!),"")</f>
        <v>#REF!</v>
      </c>
      <c r="Y55" s="64" t="e">
        <f>IF(AND('Mapa final'!#REF!="Muy Baja",'Mapa final'!#REF!="Moderado"),CONCATENATE("R10C",'Mapa final'!#REF!),"")</f>
        <v>#REF!</v>
      </c>
      <c r="Z55" s="64" t="e">
        <f>IF(AND('Mapa final'!#REF!="Muy Baja",'Mapa final'!#REF!="Moderado"),CONCATENATE("R10C",'Mapa final'!#REF!),"")</f>
        <v>#REF!</v>
      </c>
      <c r="AA55" s="65" t="e">
        <f>IF(AND('Mapa final'!#REF!="Muy Baja",'Mapa final'!#REF!="Moderado"),CONCATENATE("R10C",'Mapa final'!#REF!),"")</f>
        <v>#REF!</v>
      </c>
      <c r="AB55" s="51" t="e">
        <f>IF(AND('Mapa final'!#REF!="Muy Baja",'Mapa final'!#REF!="Mayor"),CONCATENATE("R10C",'Mapa final'!#REF!),"")</f>
        <v>#REF!</v>
      </c>
      <c r="AC55" s="52" t="e">
        <f>IF(AND('Mapa final'!#REF!="Muy Baja",'Mapa final'!#REF!="Mayor"),CONCATENATE("R10C",'Mapa final'!#REF!),"")</f>
        <v>#REF!</v>
      </c>
      <c r="AD55" s="52" t="e">
        <f>IF(AND('Mapa final'!#REF!="Muy Baja",'Mapa final'!#REF!="Mayor"),CONCATENATE("R10C",'Mapa final'!#REF!),"")</f>
        <v>#REF!</v>
      </c>
      <c r="AE55" s="52" t="e">
        <f>IF(AND('Mapa final'!#REF!="Muy Baja",'Mapa final'!#REF!="Mayor"),CONCATENATE("R10C",'Mapa final'!#REF!),"")</f>
        <v>#REF!</v>
      </c>
      <c r="AF55" s="52" t="e">
        <f>IF(AND('Mapa final'!#REF!="Muy Baja",'Mapa final'!#REF!="Mayor"),CONCATENATE("R10C",'Mapa final'!#REF!),"")</f>
        <v>#REF!</v>
      </c>
      <c r="AG55" s="53" t="e">
        <f>IF(AND('Mapa final'!#REF!="Muy Baja",'Mapa final'!#REF!="Mayor"),CONCATENATE("R10C",'Mapa final'!#REF!),"")</f>
        <v>#REF!</v>
      </c>
      <c r="AH55" s="54" t="e">
        <f>IF(AND('Mapa final'!#REF!="Muy Baja",'Mapa final'!#REF!="Catastrófico"),CONCATENATE("R10C",'Mapa final'!#REF!),"")</f>
        <v>#REF!</v>
      </c>
      <c r="AI55" s="55" t="e">
        <f>IF(AND('Mapa final'!#REF!="Muy Baja",'Mapa final'!#REF!="Catastrófico"),CONCATENATE("R10C",'Mapa final'!#REF!),"")</f>
        <v>#REF!</v>
      </c>
      <c r="AJ55" s="55" t="e">
        <f>IF(AND('Mapa final'!#REF!="Muy Baja",'Mapa final'!#REF!="Catastrófico"),CONCATENATE("R10C",'Mapa final'!#REF!),"")</f>
        <v>#REF!</v>
      </c>
      <c r="AK55" s="55" t="e">
        <f>IF(AND('Mapa final'!#REF!="Muy Baja",'Mapa final'!#REF!="Catastrófico"),CONCATENATE("R10C",'Mapa final'!#REF!),"")</f>
        <v>#REF!</v>
      </c>
      <c r="AL55" s="55" t="e">
        <f>IF(AND('Mapa final'!#REF!="Muy Baja",'Mapa final'!#REF!="Catastrófico"),CONCATENATE("R10C",'Mapa final'!#REF!),"")</f>
        <v>#REF!</v>
      </c>
      <c r="AM55" s="56" t="e">
        <f>IF(AND('Mapa final'!#REF!="Muy Baja",'Mapa final'!#REF!="Catastrófico"),CONCATENATE("R10C",'Mapa final'!#REF!),"")</f>
        <v>#REF!</v>
      </c>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319" t="s">
        <v>111</v>
      </c>
      <c r="K56" s="320"/>
      <c r="L56" s="320"/>
      <c r="M56" s="320"/>
      <c r="N56" s="320"/>
      <c r="O56" s="321"/>
      <c r="P56" s="319" t="s">
        <v>110</v>
      </c>
      <c r="Q56" s="320"/>
      <c r="R56" s="320"/>
      <c r="S56" s="320"/>
      <c r="T56" s="320"/>
      <c r="U56" s="321"/>
      <c r="V56" s="319" t="s">
        <v>109</v>
      </c>
      <c r="W56" s="320"/>
      <c r="X56" s="320"/>
      <c r="Y56" s="320"/>
      <c r="Z56" s="320"/>
      <c r="AA56" s="321"/>
      <c r="AB56" s="319" t="s">
        <v>108</v>
      </c>
      <c r="AC56" s="328"/>
      <c r="AD56" s="320"/>
      <c r="AE56" s="320"/>
      <c r="AF56" s="320"/>
      <c r="AG56" s="321"/>
      <c r="AH56" s="319" t="s">
        <v>107</v>
      </c>
      <c r="AI56" s="320"/>
      <c r="AJ56" s="320"/>
      <c r="AK56" s="320"/>
      <c r="AL56" s="320"/>
      <c r="AM56" s="321"/>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322"/>
      <c r="K57" s="323"/>
      <c r="L57" s="323"/>
      <c r="M57" s="323"/>
      <c r="N57" s="323"/>
      <c r="O57" s="324"/>
      <c r="P57" s="322"/>
      <c r="Q57" s="323"/>
      <c r="R57" s="323"/>
      <c r="S57" s="323"/>
      <c r="T57" s="323"/>
      <c r="U57" s="324"/>
      <c r="V57" s="322"/>
      <c r="W57" s="323"/>
      <c r="X57" s="323"/>
      <c r="Y57" s="323"/>
      <c r="Z57" s="323"/>
      <c r="AA57" s="324"/>
      <c r="AB57" s="322"/>
      <c r="AC57" s="323"/>
      <c r="AD57" s="323"/>
      <c r="AE57" s="323"/>
      <c r="AF57" s="323"/>
      <c r="AG57" s="324"/>
      <c r="AH57" s="322"/>
      <c r="AI57" s="323"/>
      <c r="AJ57" s="323"/>
      <c r="AK57" s="323"/>
      <c r="AL57" s="323"/>
      <c r="AM57" s="324"/>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322"/>
      <c r="K58" s="323"/>
      <c r="L58" s="323"/>
      <c r="M58" s="323"/>
      <c r="N58" s="323"/>
      <c r="O58" s="324"/>
      <c r="P58" s="322"/>
      <c r="Q58" s="323"/>
      <c r="R58" s="323"/>
      <c r="S58" s="323"/>
      <c r="T58" s="323"/>
      <c r="U58" s="324"/>
      <c r="V58" s="322"/>
      <c r="W58" s="323"/>
      <c r="X58" s="323"/>
      <c r="Y58" s="323"/>
      <c r="Z58" s="323"/>
      <c r="AA58" s="324"/>
      <c r="AB58" s="322"/>
      <c r="AC58" s="323"/>
      <c r="AD58" s="323"/>
      <c r="AE58" s="323"/>
      <c r="AF58" s="323"/>
      <c r="AG58" s="324"/>
      <c r="AH58" s="322"/>
      <c r="AI58" s="323"/>
      <c r="AJ58" s="323"/>
      <c r="AK58" s="323"/>
      <c r="AL58" s="323"/>
      <c r="AM58" s="324"/>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322"/>
      <c r="K59" s="323"/>
      <c r="L59" s="323"/>
      <c r="M59" s="323"/>
      <c r="N59" s="323"/>
      <c r="O59" s="324"/>
      <c r="P59" s="322"/>
      <c r="Q59" s="323"/>
      <c r="R59" s="323"/>
      <c r="S59" s="323"/>
      <c r="T59" s="323"/>
      <c r="U59" s="324"/>
      <c r="V59" s="322"/>
      <c r="W59" s="323"/>
      <c r="X59" s="323"/>
      <c r="Y59" s="323"/>
      <c r="Z59" s="323"/>
      <c r="AA59" s="324"/>
      <c r="AB59" s="322"/>
      <c r="AC59" s="323"/>
      <c r="AD59" s="323"/>
      <c r="AE59" s="323"/>
      <c r="AF59" s="323"/>
      <c r="AG59" s="324"/>
      <c r="AH59" s="322"/>
      <c r="AI59" s="323"/>
      <c r="AJ59" s="323"/>
      <c r="AK59" s="323"/>
      <c r="AL59" s="323"/>
      <c r="AM59" s="324"/>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322"/>
      <c r="K60" s="323"/>
      <c r="L60" s="323"/>
      <c r="M60" s="323"/>
      <c r="N60" s="323"/>
      <c r="O60" s="324"/>
      <c r="P60" s="322"/>
      <c r="Q60" s="323"/>
      <c r="R60" s="323"/>
      <c r="S60" s="323"/>
      <c r="T60" s="323"/>
      <c r="U60" s="324"/>
      <c r="V60" s="322"/>
      <c r="W60" s="323"/>
      <c r="X60" s="323"/>
      <c r="Y60" s="323"/>
      <c r="Z60" s="323"/>
      <c r="AA60" s="324"/>
      <c r="AB60" s="322"/>
      <c r="AC60" s="323"/>
      <c r="AD60" s="323"/>
      <c r="AE60" s="323"/>
      <c r="AF60" s="323"/>
      <c r="AG60" s="324"/>
      <c r="AH60" s="322"/>
      <c r="AI60" s="323"/>
      <c r="AJ60" s="323"/>
      <c r="AK60" s="323"/>
      <c r="AL60" s="323"/>
      <c r="AM60" s="324"/>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ht="15.75" thickBot="1" x14ac:dyDescent="0.3">
      <c r="A61" s="76"/>
      <c r="B61" s="76"/>
      <c r="C61" s="76"/>
      <c r="D61" s="76"/>
      <c r="E61" s="76"/>
      <c r="F61" s="76"/>
      <c r="G61" s="76"/>
      <c r="H61" s="76"/>
      <c r="I61" s="76"/>
      <c r="J61" s="325"/>
      <c r="K61" s="326"/>
      <c r="L61" s="326"/>
      <c r="M61" s="326"/>
      <c r="N61" s="326"/>
      <c r="O61" s="327"/>
      <c r="P61" s="325"/>
      <c r="Q61" s="326"/>
      <c r="R61" s="326"/>
      <c r="S61" s="326"/>
      <c r="T61" s="326"/>
      <c r="U61" s="327"/>
      <c r="V61" s="325"/>
      <c r="W61" s="326"/>
      <c r="X61" s="326"/>
      <c r="Y61" s="326"/>
      <c r="Z61" s="326"/>
      <c r="AA61" s="327"/>
      <c r="AB61" s="325"/>
      <c r="AC61" s="326"/>
      <c r="AD61" s="326"/>
      <c r="AE61" s="326"/>
      <c r="AF61" s="326"/>
      <c r="AG61" s="327"/>
      <c r="AH61" s="325"/>
      <c r="AI61" s="326"/>
      <c r="AJ61" s="326"/>
      <c r="AK61" s="326"/>
      <c r="AL61" s="326"/>
      <c r="AM61" s="327"/>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row>
    <row r="63" spans="1:80" ht="15" customHeight="1" x14ac:dyDescent="0.25">
      <c r="A63" s="7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76"/>
      <c r="AV63" s="76"/>
      <c r="AW63" s="76"/>
      <c r="AX63" s="76"/>
      <c r="AY63" s="76"/>
      <c r="AZ63" s="76"/>
      <c r="BA63" s="76"/>
      <c r="BB63" s="76"/>
      <c r="BC63" s="76"/>
      <c r="BD63" s="76"/>
      <c r="BE63" s="76"/>
      <c r="BF63" s="76"/>
      <c r="BG63" s="76"/>
      <c r="BH63" s="76"/>
    </row>
    <row r="64" spans="1:80" ht="15" customHeight="1" x14ac:dyDescent="0.25">
      <c r="A64" s="76"/>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76"/>
      <c r="AV64" s="76"/>
      <c r="AW64" s="76"/>
      <c r="AX64" s="76"/>
      <c r="AY64" s="76"/>
      <c r="AZ64" s="76"/>
      <c r="BA64" s="76"/>
      <c r="BB64" s="76"/>
      <c r="BC64" s="76"/>
      <c r="BD64" s="76"/>
      <c r="BE64" s="76"/>
      <c r="BF64" s="76"/>
      <c r="BG64" s="76"/>
      <c r="BH64" s="76"/>
    </row>
    <row r="65" spans="1:6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row>
    <row r="66" spans="1:6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row>
    <row r="67" spans="1:6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row>
    <row r="68" spans="1:6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row>
    <row r="69" spans="1:6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row>
    <row r="70" spans="1:6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row>
    <row r="71" spans="1:6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row>
    <row r="72" spans="1:6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row>
    <row r="73" spans="1:6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row>
    <row r="74" spans="1:6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row>
    <row r="75" spans="1:6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row>
    <row r="76" spans="1:6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row>
    <row r="77" spans="1:6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row>
    <row r="78" spans="1:6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row>
    <row r="79" spans="1:6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row>
    <row r="80" spans="1:6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row>
    <row r="81" spans="1:60"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row>
    <row r="82" spans="1:60"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row>
    <row r="83" spans="1:60"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row>
    <row r="84" spans="1:60"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row>
    <row r="85" spans="1:60"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row>
    <row r="86" spans="1:60"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row>
    <row r="87" spans="1:60"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row>
    <row r="88" spans="1:60"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row>
    <row r="89" spans="1:60"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row>
    <row r="90" spans="1:60"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row>
    <row r="91" spans="1:60"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row>
    <row r="92" spans="1:60"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row>
    <row r="93" spans="1:60"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row>
    <row r="94" spans="1:60"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row>
    <row r="95" spans="1:60"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row>
    <row r="96" spans="1:60"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row>
    <row r="97" spans="1:60"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row>
    <row r="98" spans="1:60"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row>
    <row r="99" spans="1:60"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row>
    <row r="100" spans="1:60"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row>
    <row r="101" spans="1:60"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row>
    <row r="102" spans="1:60"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row>
    <row r="103" spans="1:60"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row>
    <row r="104" spans="1:60"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row>
    <row r="105" spans="1:60"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row>
    <row r="106" spans="1:60"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row>
    <row r="107" spans="1:60"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row>
    <row r="108" spans="1:60"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row>
    <row r="109" spans="1:60"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row>
    <row r="110" spans="1:60"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row>
    <row r="111" spans="1:60"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row>
    <row r="112" spans="1:60"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row>
    <row r="113" spans="1:60"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row>
    <row r="114" spans="1:60"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row>
    <row r="115" spans="1:60"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row>
    <row r="116" spans="1:60"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row>
    <row r="117" spans="1:60"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row>
    <row r="118" spans="1:60"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row>
    <row r="119" spans="1:60"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row>
    <row r="120" spans="1:60"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row>
    <row r="121" spans="1:60"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row>
    <row r="122" spans="1:60" x14ac:dyDescent="0.2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row>
    <row r="123" spans="1:60" x14ac:dyDescent="0.2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row>
    <row r="124" spans="1:60" x14ac:dyDescent="0.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row>
    <row r="125" spans="1:60" x14ac:dyDescent="0.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row>
    <row r="126" spans="1:60" x14ac:dyDescent="0.2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row>
    <row r="127" spans="1:60" x14ac:dyDescent="0.2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row>
    <row r="128" spans="1:60" x14ac:dyDescent="0.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row>
    <row r="129" spans="1:60" x14ac:dyDescent="0.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row>
    <row r="130" spans="1:60" x14ac:dyDescent="0.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row>
    <row r="131" spans="1:60" x14ac:dyDescent="0.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row>
    <row r="132" spans="1:60" x14ac:dyDescent="0.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row>
    <row r="133" spans="1:60" x14ac:dyDescent="0.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row>
    <row r="134" spans="1:60" x14ac:dyDescent="0.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row>
    <row r="135" spans="1:60" x14ac:dyDescent="0.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row>
    <row r="136" spans="1:60" x14ac:dyDescent="0.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row>
    <row r="137" spans="1:60"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row>
    <row r="138" spans="1:60" x14ac:dyDescent="0.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row>
    <row r="139" spans="1:60" x14ac:dyDescent="0.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row>
    <row r="140" spans="1:60" x14ac:dyDescent="0.2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row>
    <row r="141" spans="1:60" x14ac:dyDescent="0.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row>
    <row r="142" spans="1:60" x14ac:dyDescent="0.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row>
    <row r="143" spans="1:60" x14ac:dyDescent="0.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row>
    <row r="144" spans="1:60" x14ac:dyDescent="0.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row>
    <row r="145" spans="1:60" x14ac:dyDescent="0.2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row>
    <row r="146" spans="1:60" x14ac:dyDescent="0.2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row>
    <row r="147" spans="1:60" x14ac:dyDescent="0.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row>
    <row r="148" spans="1:60" x14ac:dyDescent="0.2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row>
    <row r="149" spans="1:60" x14ac:dyDescent="0.2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row>
    <row r="150" spans="1:60" x14ac:dyDescent="0.2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row>
    <row r="151" spans="1:60" x14ac:dyDescent="0.2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row>
    <row r="152" spans="1:60" x14ac:dyDescent="0.2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row>
    <row r="153" spans="1:60" x14ac:dyDescent="0.2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row>
    <row r="154" spans="1:60" x14ac:dyDescent="0.2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row>
    <row r="155" spans="1:60" x14ac:dyDescent="0.2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row>
    <row r="156" spans="1:60" x14ac:dyDescent="0.2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row>
    <row r="157" spans="1:60" x14ac:dyDescent="0.2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row>
    <row r="158" spans="1:60" x14ac:dyDescent="0.2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row>
    <row r="159" spans="1:60" x14ac:dyDescent="0.2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row>
    <row r="160" spans="1:60" x14ac:dyDescent="0.2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row>
    <row r="161" spans="1:60" x14ac:dyDescent="0.2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row>
    <row r="162" spans="1:60" x14ac:dyDescent="0.2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row>
    <row r="163" spans="1:60" x14ac:dyDescent="0.2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row>
    <row r="164" spans="1:60" x14ac:dyDescent="0.2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row>
    <row r="165" spans="1:60" x14ac:dyDescent="0.2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row>
    <row r="166" spans="1:60" x14ac:dyDescent="0.2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row>
    <row r="167" spans="1:60" x14ac:dyDescent="0.2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row>
    <row r="168" spans="1:60" x14ac:dyDescent="0.2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row>
    <row r="169" spans="1:60" x14ac:dyDescent="0.2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row>
    <row r="170" spans="1:60" x14ac:dyDescent="0.2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row>
    <row r="171" spans="1:60" x14ac:dyDescent="0.2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row>
    <row r="172" spans="1:60" x14ac:dyDescent="0.2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row>
    <row r="173" spans="1:60" x14ac:dyDescent="0.2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row>
    <row r="174" spans="1:60" x14ac:dyDescent="0.2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row>
    <row r="175" spans="1:60" x14ac:dyDescent="0.2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row>
    <row r="176" spans="1:60" x14ac:dyDescent="0.2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row>
    <row r="177" spans="1:60" x14ac:dyDescent="0.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row>
    <row r="178" spans="1:60" x14ac:dyDescent="0.2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row>
    <row r="179" spans="1:60" x14ac:dyDescent="0.2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row>
    <row r="180" spans="1:60" x14ac:dyDescent="0.2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row>
    <row r="181" spans="1:60" x14ac:dyDescent="0.2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row>
    <row r="182" spans="1:60" x14ac:dyDescent="0.2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row>
    <row r="183" spans="1:60" x14ac:dyDescent="0.2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row>
    <row r="184" spans="1:60" x14ac:dyDescent="0.2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row>
    <row r="185" spans="1:60" x14ac:dyDescent="0.2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row>
    <row r="186" spans="1:60" x14ac:dyDescent="0.2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row>
    <row r="187" spans="1:60" x14ac:dyDescent="0.2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row>
    <row r="188" spans="1:60" x14ac:dyDescent="0.2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row>
    <row r="189" spans="1:60" x14ac:dyDescent="0.2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row>
    <row r="190" spans="1:60" x14ac:dyDescent="0.2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row>
    <row r="191" spans="1:60" x14ac:dyDescent="0.25">
      <c r="A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row>
    <row r="192" spans="1:60" x14ac:dyDescent="0.25">
      <c r="A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row>
    <row r="193" spans="1:60" x14ac:dyDescent="0.25">
      <c r="A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row>
    <row r="194" spans="1:60" x14ac:dyDescent="0.25">
      <c r="A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row>
    <row r="195" spans="1:60" x14ac:dyDescent="0.25">
      <c r="A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row>
    <row r="196" spans="1:60" x14ac:dyDescent="0.25">
      <c r="A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row>
    <row r="197" spans="1:60" x14ac:dyDescent="0.25">
      <c r="A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row>
    <row r="198" spans="1:60" x14ac:dyDescent="0.25">
      <c r="A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row>
    <row r="199" spans="1:60" x14ac:dyDescent="0.25">
      <c r="A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row>
    <row r="200" spans="1:60" x14ac:dyDescent="0.25">
      <c r="A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row>
    <row r="201" spans="1:60" x14ac:dyDescent="0.25">
      <c r="A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row>
    <row r="202" spans="1:60" x14ac:dyDescent="0.25">
      <c r="A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row>
    <row r="203" spans="1:60" x14ac:dyDescent="0.25">
      <c r="A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row>
    <row r="204" spans="1:60" x14ac:dyDescent="0.25">
      <c r="A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row>
    <row r="205" spans="1:60" x14ac:dyDescent="0.25">
      <c r="A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row>
    <row r="206" spans="1:60" x14ac:dyDescent="0.25">
      <c r="A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row>
    <row r="207" spans="1:60" x14ac:dyDescent="0.25">
      <c r="A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row>
    <row r="208" spans="1:60" x14ac:dyDescent="0.25">
      <c r="A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row>
    <row r="209" spans="1:60" x14ac:dyDescent="0.25">
      <c r="A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row>
    <row r="210" spans="1:60" x14ac:dyDescent="0.25">
      <c r="A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row>
    <row r="211" spans="1:60" x14ac:dyDescent="0.25">
      <c r="A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row>
    <row r="212" spans="1:60" x14ac:dyDescent="0.25">
      <c r="A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row>
    <row r="213" spans="1:60" x14ac:dyDescent="0.25">
      <c r="A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row>
    <row r="214" spans="1:60" x14ac:dyDescent="0.25">
      <c r="A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row>
    <row r="215" spans="1:60" x14ac:dyDescent="0.25">
      <c r="A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row>
    <row r="216" spans="1:60" x14ac:dyDescent="0.25">
      <c r="A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row>
    <row r="217" spans="1:60" x14ac:dyDescent="0.25">
      <c r="A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row>
    <row r="218" spans="1:60" x14ac:dyDescent="0.25">
      <c r="A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row>
    <row r="219" spans="1:60" x14ac:dyDescent="0.25">
      <c r="A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row>
    <row r="220" spans="1:60" x14ac:dyDescent="0.25">
      <c r="A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row>
    <row r="221" spans="1:60" x14ac:dyDescent="0.25">
      <c r="A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row>
    <row r="222" spans="1:60" x14ac:dyDescent="0.25">
      <c r="A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row>
    <row r="223" spans="1:60" x14ac:dyDescent="0.25">
      <c r="A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row>
    <row r="224" spans="1:60" x14ac:dyDescent="0.25">
      <c r="A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row>
    <row r="225" spans="1:60" x14ac:dyDescent="0.25">
      <c r="A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row>
    <row r="226" spans="1:60" x14ac:dyDescent="0.25">
      <c r="A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row>
    <row r="227" spans="1:60" x14ac:dyDescent="0.25">
      <c r="A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row>
    <row r="228" spans="1:60" x14ac:dyDescent="0.25">
      <c r="A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row>
    <row r="229" spans="1:60" x14ac:dyDescent="0.25">
      <c r="A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row>
    <row r="230" spans="1:60" x14ac:dyDescent="0.25">
      <c r="A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row>
    <row r="231" spans="1:60" x14ac:dyDescent="0.25">
      <c r="A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row>
    <row r="232" spans="1:60" x14ac:dyDescent="0.25">
      <c r="A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row>
    <row r="233" spans="1:60" x14ac:dyDescent="0.25">
      <c r="A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row>
    <row r="234" spans="1:60" x14ac:dyDescent="0.25">
      <c r="A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row>
    <row r="235" spans="1:60" x14ac:dyDescent="0.25">
      <c r="A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row>
    <row r="236" spans="1:60" x14ac:dyDescent="0.25">
      <c r="A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row>
    <row r="237" spans="1:60" x14ac:dyDescent="0.25">
      <c r="A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row>
    <row r="238" spans="1:60" x14ac:dyDescent="0.25">
      <c r="A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row>
    <row r="239" spans="1:60" x14ac:dyDescent="0.25">
      <c r="A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row>
    <row r="240" spans="1:60" x14ac:dyDescent="0.25">
      <c r="A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row>
    <row r="241" spans="1:60" x14ac:dyDescent="0.25">
      <c r="A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row>
    <row r="242" spans="1:60" x14ac:dyDescent="0.25">
      <c r="A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row>
    <row r="243" spans="1:60" x14ac:dyDescent="0.25">
      <c r="A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row>
    <row r="244" spans="1:60" x14ac:dyDescent="0.25">
      <c r="A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row>
    <row r="245" spans="1:60" x14ac:dyDescent="0.25">
      <c r="A245" s="76"/>
    </row>
    <row r="246" spans="1:60" x14ac:dyDescent="0.25">
      <c r="A246" s="76"/>
    </row>
    <row r="247" spans="1:60" x14ac:dyDescent="0.25">
      <c r="A247" s="76"/>
    </row>
    <row r="248" spans="1:60" x14ac:dyDescent="0.25">
      <c r="A248" s="76"/>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6"/>
      <c r="B1" s="369" t="s">
        <v>54</v>
      </c>
      <c r="C1" s="369"/>
      <c r="D1" s="369"/>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7"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7" ht="25.5" x14ac:dyDescent="0.25">
      <c r="A3" s="76"/>
      <c r="B3" s="8"/>
      <c r="C3" s="9" t="s">
        <v>51</v>
      </c>
      <c r="D3" s="9" t="s">
        <v>4</v>
      </c>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1:37" ht="51" x14ac:dyDescent="0.25">
      <c r="A4" s="76"/>
      <c r="B4" s="10" t="s">
        <v>50</v>
      </c>
      <c r="C4" s="11" t="s">
        <v>101</v>
      </c>
      <c r="D4" s="12">
        <v>0.2</v>
      </c>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7" ht="51" x14ac:dyDescent="0.25">
      <c r="A5" s="76"/>
      <c r="B5" s="13" t="s">
        <v>52</v>
      </c>
      <c r="C5" s="14" t="s">
        <v>102</v>
      </c>
      <c r="D5" s="15">
        <v>0.4</v>
      </c>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1:37" ht="51" x14ac:dyDescent="0.25">
      <c r="A6" s="76"/>
      <c r="B6" s="16" t="s">
        <v>106</v>
      </c>
      <c r="C6" s="14" t="s">
        <v>103</v>
      </c>
      <c r="D6" s="15">
        <v>0.6</v>
      </c>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7" ht="76.5" x14ac:dyDescent="0.25">
      <c r="A7" s="76"/>
      <c r="B7" s="17" t="s">
        <v>6</v>
      </c>
      <c r="C7" s="14" t="s">
        <v>104</v>
      </c>
      <c r="D7" s="15">
        <v>0.8</v>
      </c>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7" ht="51" x14ac:dyDescent="0.25">
      <c r="A8" s="76"/>
      <c r="B8" s="18" t="s">
        <v>53</v>
      </c>
      <c r="C8" s="14" t="s">
        <v>105</v>
      </c>
      <c r="D8" s="15">
        <v>1</v>
      </c>
      <c r="E8" s="76"/>
      <c r="F8" s="76"/>
      <c r="G8" s="76"/>
      <c r="H8" s="76"/>
      <c r="I8" s="76"/>
      <c r="J8" s="76"/>
      <c r="K8" s="76"/>
      <c r="L8" s="76"/>
      <c r="M8" s="76"/>
      <c r="N8" s="76"/>
      <c r="O8" s="76"/>
      <c r="P8" s="76"/>
      <c r="Q8" s="76"/>
      <c r="R8" s="76"/>
      <c r="S8" s="76"/>
      <c r="T8" s="76"/>
      <c r="U8" s="76"/>
      <c r="V8" s="76"/>
      <c r="W8" s="76"/>
      <c r="X8" s="76"/>
      <c r="Y8" s="76"/>
      <c r="Z8" s="76"/>
      <c r="AA8" s="76"/>
      <c r="AB8" s="76"/>
      <c r="AC8" s="76"/>
      <c r="AD8" s="76"/>
      <c r="AE8" s="76"/>
    </row>
    <row r="9" spans="1:37" x14ac:dyDescent="0.25">
      <c r="A9" s="76"/>
      <c r="B9" s="100"/>
      <c r="C9" s="100"/>
      <c r="D9" s="100"/>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row>
    <row r="10" spans="1:37" ht="16.5" x14ac:dyDescent="0.25">
      <c r="A10" s="76"/>
      <c r="B10" s="101"/>
      <c r="C10" s="100"/>
      <c r="D10" s="100"/>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7" x14ac:dyDescent="0.25">
      <c r="A11" s="76"/>
      <c r="B11" s="100"/>
      <c r="C11" s="100"/>
      <c r="D11" s="100"/>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row>
    <row r="12" spans="1:37" x14ac:dyDescent="0.25">
      <c r="A12" s="76"/>
      <c r="B12" s="100"/>
      <c r="C12" s="100"/>
      <c r="D12" s="100"/>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row>
    <row r="13" spans="1:37" x14ac:dyDescent="0.25">
      <c r="A13" s="76"/>
      <c r="B13" s="100"/>
      <c r="C13" s="100"/>
      <c r="D13" s="100"/>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row>
    <row r="14" spans="1:37" x14ac:dyDescent="0.25">
      <c r="A14" s="76"/>
      <c r="B14" s="100"/>
      <c r="C14" s="100"/>
      <c r="D14" s="100"/>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row>
    <row r="15" spans="1:37" x14ac:dyDescent="0.25">
      <c r="A15" s="76"/>
      <c r="B15" s="100"/>
      <c r="C15" s="100"/>
      <c r="D15" s="100"/>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row>
    <row r="16" spans="1:37" x14ac:dyDescent="0.25">
      <c r="A16" s="76"/>
      <c r="B16" s="100"/>
      <c r="C16" s="100"/>
      <c r="D16" s="100"/>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row>
    <row r="17" spans="1:37" x14ac:dyDescent="0.25">
      <c r="A17" s="76"/>
      <c r="B17" s="100"/>
      <c r="C17" s="100"/>
      <c r="D17" s="100"/>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row>
    <row r="18" spans="1:37" x14ac:dyDescent="0.25">
      <c r="A18" s="76"/>
      <c r="B18" s="100"/>
      <c r="C18" s="100"/>
      <c r="D18" s="100"/>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row>
    <row r="19" spans="1:37" x14ac:dyDescent="0.2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row>
    <row r="20" spans="1:37" x14ac:dyDescent="0.2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row>
    <row r="21" spans="1:37" x14ac:dyDescent="0.2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row>
    <row r="22" spans="1:37" x14ac:dyDescent="0.2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row>
    <row r="23" spans="1:37" x14ac:dyDescent="0.25">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row>
    <row r="24" spans="1:37" x14ac:dyDescent="0.2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row>
    <row r="25" spans="1:37" x14ac:dyDescent="0.2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row>
    <row r="26" spans="1:37"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row>
    <row r="27" spans="1:37"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37" x14ac:dyDescent="0.2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29" spans="1:37" x14ac:dyDescent="0.2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row>
    <row r="30" spans="1:37" x14ac:dyDescent="0.2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row>
    <row r="31" spans="1:37" x14ac:dyDescent="0.2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37" x14ac:dyDescent="0.2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1" x14ac:dyDescent="0.25">
      <c r="A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x14ac:dyDescent="0.25">
      <c r="A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1:31" x14ac:dyDescent="0.25">
      <c r="A35" s="76"/>
    </row>
    <row r="36" spans="1:31" x14ac:dyDescent="0.25">
      <c r="A36" s="76"/>
    </row>
    <row r="37" spans="1:31" x14ac:dyDescent="0.25">
      <c r="A37" s="76"/>
    </row>
    <row r="38" spans="1:31" x14ac:dyDescent="0.25">
      <c r="A38" s="76"/>
    </row>
    <row r="39" spans="1:31" x14ac:dyDescent="0.25">
      <c r="A39" s="76"/>
    </row>
    <row r="40" spans="1:31" x14ac:dyDescent="0.25">
      <c r="A40" s="76"/>
    </row>
    <row r="41" spans="1:31" x14ac:dyDescent="0.25">
      <c r="A41" s="76"/>
    </row>
    <row r="42" spans="1:31" x14ac:dyDescent="0.25">
      <c r="A42" s="76"/>
    </row>
    <row r="43" spans="1:31" x14ac:dyDescent="0.25">
      <c r="A43" s="76"/>
    </row>
    <row r="44" spans="1:31" x14ac:dyDescent="0.25">
      <c r="A44" s="76"/>
    </row>
    <row r="45" spans="1:31" x14ac:dyDescent="0.25">
      <c r="A45" s="76"/>
    </row>
    <row r="46" spans="1:31" x14ac:dyDescent="0.25">
      <c r="A46" s="76"/>
    </row>
    <row r="47" spans="1:31" x14ac:dyDescent="0.25">
      <c r="A47" s="76"/>
    </row>
    <row r="48" spans="1:31" x14ac:dyDescent="0.25">
      <c r="A48" s="76"/>
    </row>
    <row r="49" spans="1:1" x14ac:dyDescent="0.25">
      <c r="A49" s="76"/>
    </row>
    <row r="50" spans="1:1" x14ac:dyDescent="0.25">
      <c r="A50" s="76"/>
    </row>
    <row r="51" spans="1:1" x14ac:dyDescent="0.25">
      <c r="A51" s="76"/>
    </row>
    <row r="52" spans="1:1" x14ac:dyDescent="0.25">
      <c r="A52" s="76"/>
    </row>
    <row r="53" spans="1:1" x14ac:dyDescent="0.25">
      <c r="A53" s="76"/>
    </row>
    <row r="54" spans="1:1" x14ac:dyDescent="0.25">
      <c r="A54" s="76"/>
    </row>
    <row r="55" spans="1:1" x14ac:dyDescent="0.25">
      <c r="A55" s="76"/>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6"/>
      <c r="B1" s="370" t="s">
        <v>62</v>
      </c>
      <c r="C1" s="370"/>
      <c r="D1" s="370"/>
      <c r="E1" s="76"/>
      <c r="F1" s="76"/>
      <c r="G1" s="76"/>
      <c r="H1" s="76"/>
      <c r="I1" s="76"/>
      <c r="J1" s="76"/>
      <c r="K1" s="76"/>
      <c r="L1" s="76"/>
      <c r="M1" s="76"/>
      <c r="N1" s="76"/>
      <c r="O1" s="76"/>
      <c r="P1" s="76"/>
      <c r="Q1" s="76"/>
      <c r="R1" s="76"/>
      <c r="S1" s="76"/>
      <c r="T1" s="76"/>
      <c r="U1" s="76"/>
    </row>
    <row r="2" spans="1:21" x14ac:dyDescent="0.25">
      <c r="A2" s="76"/>
      <c r="B2" s="76"/>
      <c r="C2" s="76"/>
      <c r="D2" s="76"/>
      <c r="E2" s="76"/>
      <c r="F2" s="76"/>
      <c r="G2" s="76"/>
      <c r="H2" s="76"/>
      <c r="I2" s="76"/>
      <c r="J2" s="76"/>
      <c r="K2" s="76"/>
      <c r="L2" s="76"/>
      <c r="M2" s="76"/>
      <c r="N2" s="76"/>
      <c r="O2" s="76"/>
      <c r="P2" s="76"/>
      <c r="Q2" s="76"/>
      <c r="R2" s="76"/>
      <c r="S2" s="76"/>
      <c r="T2" s="76"/>
      <c r="U2" s="76"/>
    </row>
    <row r="3" spans="1:21" ht="30" x14ac:dyDescent="0.25">
      <c r="A3" s="76"/>
      <c r="B3" s="97"/>
      <c r="C3" s="28" t="s">
        <v>55</v>
      </c>
      <c r="D3" s="28" t="s">
        <v>56</v>
      </c>
      <c r="E3" s="76"/>
      <c r="F3" s="76"/>
      <c r="G3" s="76"/>
      <c r="H3" s="76"/>
      <c r="I3" s="76"/>
      <c r="J3" s="76"/>
      <c r="K3" s="76"/>
      <c r="L3" s="76"/>
      <c r="M3" s="76"/>
      <c r="N3" s="76"/>
      <c r="O3" s="76"/>
      <c r="P3" s="76"/>
      <c r="Q3" s="76"/>
      <c r="R3" s="76"/>
      <c r="S3" s="76"/>
      <c r="T3" s="76"/>
      <c r="U3" s="76"/>
    </row>
    <row r="4" spans="1:21" ht="33.75" x14ac:dyDescent="0.25">
      <c r="A4" s="96" t="s">
        <v>82</v>
      </c>
      <c r="B4" s="31" t="s">
        <v>100</v>
      </c>
      <c r="C4" s="36" t="s">
        <v>155</v>
      </c>
      <c r="D4" s="29" t="s">
        <v>96</v>
      </c>
      <c r="E4" s="76"/>
      <c r="F4" s="76"/>
      <c r="G4" s="76"/>
      <c r="H4" s="76"/>
      <c r="I4" s="76"/>
      <c r="J4" s="76"/>
      <c r="K4" s="76"/>
      <c r="L4" s="76"/>
      <c r="M4" s="76"/>
      <c r="N4" s="76"/>
      <c r="O4" s="76"/>
      <c r="P4" s="76"/>
      <c r="Q4" s="76"/>
      <c r="R4" s="76"/>
      <c r="S4" s="76"/>
      <c r="T4" s="76"/>
      <c r="U4" s="76"/>
    </row>
    <row r="5" spans="1:21" ht="67.5" x14ac:dyDescent="0.25">
      <c r="A5" s="96" t="s">
        <v>83</v>
      </c>
      <c r="B5" s="32" t="s">
        <v>58</v>
      </c>
      <c r="C5" s="37" t="s">
        <v>92</v>
      </c>
      <c r="D5" s="30" t="s">
        <v>97</v>
      </c>
      <c r="E5" s="76"/>
      <c r="F5" s="76"/>
      <c r="G5" s="76"/>
      <c r="H5" s="76"/>
      <c r="I5" s="76"/>
      <c r="J5" s="76"/>
      <c r="K5" s="76"/>
      <c r="L5" s="76"/>
      <c r="M5" s="76"/>
      <c r="N5" s="76"/>
      <c r="O5" s="76"/>
      <c r="P5" s="76"/>
      <c r="Q5" s="76"/>
      <c r="R5" s="76"/>
      <c r="S5" s="76"/>
      <c r="T5" s="76"/>
      <c r="U5" s="76"/>
    </row>
    <row r="6" spans="1:21" ht="67.5" x14ac:dyDescent="0.25">
      <c r="A6" s="96" t="s">
        <v>80</v>
      </c>
      <c r="B6" s="33" t="s">
        <v>59</v>
      </c>
      <c r="C6" s="37" t="s">
        <v>93</v>
      </c>
      <c r="D6" s="30" t="s">
        <v>99</v>
      </c>
      <c r="E6" s="76"/>
      <c r="F6" s="76"/>
      <c r="G6" s="76"/>
      <c r="H6" s="76"/>
      <c r="I6" s="76"/>
      <c r="J6" s="76"/>
      <c r="K6" s="76"/>
      <c r="L6" s="76"/>
      <c r="M6" s="76"/>
      <c r="N6" s="76"/>
      <c r="O6" s="76"/>
      <c r="P6" s="76"/>
      <c r="Q6" s="76"/>
      <c r="R6" s="76"/>
      <c r="S6" s="76"/>
      <c r="T6" s="76"/>
      <c r="U6" s="76"/>
    </row>
    <row r="7" spans="1:21" ht="101.25" x14ac:dyDescent="0.25">
      <c r="A7" s="96" t="s">
        <v>7</v>
      </c>
      <c r="B7" s="34" t="s">
        <v>60</v>
      </c>
      <c r="C7" s="37" t="s">
        <v>94</v>
      </c>
      <c r="D7" s="30" t="s">
        <v>211</v>
      </c>
      <c r="E7" s="76"/>
      <c r="F7" s="76"/>
      <c r="G7" s="76"/>
      <c r="H7" s="76"/>
      <c r="I7" s="76"/>
      <c r="J7" s="76"/>
      <c r="K7" s="76"/>
      <c r="L7" s="76"/>
      <c r="M7" s="76"/>
      <c r="N7" s="76"/>
      <c r="O7" s="76"/>
      <c r="P7" s="76"/>
      <c r="Q7" s="76"/>
      <c r="R7" s="76"/>
      <c r="S7" s="76"/>
      <c r="T7" s="76"/>
      <c r="U7" s="76"/>
    </row>
    <row r="8" spans="1:21" ht="67.5" x14ac:dyDescent="0.25">
      <c r="A8" s="96" t="s">
        <v>84</v>
      </c>
      <c r="B8" s="35" t="s">
        <v>61</v>
      </c>
      <c r="C8" s="37" t="s">
        <v>95</v>
      </c>
      <c r="D8" s="30" t="s">
        <v>117</v>
      </c>
      <c r="E8" s="76"/>
      <c r="F8" s="76"/>
      <c r="G8" s="76"/>
      <c r="H8" s="76"/>
      <c r="I8" s="76"/>
      <c r="J8" s="76"/>
      <c r="K8" s="76"/>
      <c r="L8" s="76"/>
      <c r="M8" s="76"/>
      <c r="N8" s="76"/>
      <c r="O8" s="76"/>
      <c r="P8" s="76"/>
      <c r="Q8" s="76"/>
      <c r="R8" s="76"/>
      <c r="S8" s="76"/>
      <c r="T8" s="76"/>
      <c r="U8" s="76"/>
    </row>
    <row r="9" spans="1:21" ht="20.25" x14ac:dyDescent="0.25">
      <c r="A9" s="96"/>
      <c r="B9" s="96"/>
      <c r="C9" s="98"/>
      <c r="D9" s="98"/>
      <c r="E9" s="76"/>
      <c r="F9" s="76"/>
      <c r="G9" s="76"/>
      <c r="H9" s="76"/>
      <c r="I9" s="76"/>
      <c r="J9" s="76"/>
      <c r="K9" s="76"/>
      <c r="L9" s="76"/>
      <c r="M9" s="76"/>
      <c r="N9" s="76"/>
      <c r="O9" s="76"/>
      <c r="P9" s="76"/>
      <c r="Q9" s="76"/>
      <c r="R9" s="76"/>
      <c r="S9" s="76"/>
      <c r="T9" s="76"/>
      <c r="U9" s="76"/>
    </row>
    <row r="10" spans="1:21" ht="16.5" x14ac:dyDescent="0.25">
      <c r="A10" s="96"/>
      <c r="B10" s="99"/>
      <c r="C10" s="99"/>
      <c r="D10" s="99"/>
      <c r="E10" s="76"/>
      <c r="F10" s="76"/>
      <c r="G10" s="76"/>
      <c r="H10" s="76"/>
      <c r="I10" s="76"/>
      <c r="J10" s="76"/>
      <c r="K10" s="76"/>
      <c r="L10" s="76"/>
      <c r="M10" s="76"/>
      <c r="N10" s="76"/>
      <c r="O10" s="76"/>
      <c r="P10" s="76"/>
      <c r="Q10" s="76"/>
      <c r="R10" s="76"/>
      <c r="S10" s="76"/>
      <c r="T10" s="76"/>
      <c r="U10" s="76"/>
    </row>
    <row r="11" spans="1:21" x14ac:dyDescent="0.25">
      <c r="A11" s="96"/>
      <c r="B11" s="96" t="s">
        <v>90</v>
      </c>
      <c r="C11" s="96" t="s">
        <v>143</v>
      </c>
      <c r="D11" s="96" t="s">
        <v>150</v>
      </c>
      <c r="E11" s="76"/>
      <c r="F11" s="76"/>
      <c r="G11" s="76"/>
      <c r="H11" s="76"/>
      <c r="I11" s="76"/>
      <c r="J11" s="76"/>
      <c r="K11" s="76"/>
      <c r="L11" s="76"/>
      <c r="M11" s="76"/>
      <c r="N11" s="76"/>
      <c r="O11" s="76"/>
      <c r="P11" s="76"/>
      <c r="Q11" s="76"/>
      <c r="R11" s="76"/>
      <c r="S11" s="76"/>
      <c r="T11" s="76"/>
      <c r="U11" s="76"/>
    </row>
    <row r="12" spans="1:21" x14ac:dyDescent="0.25">
      <c r="A12" s="96"/>
      <c r="B12" s="96" t="s">
        <v>88</v>
      </c>
      <c r="C12" s="96" t="s">
        <v>147</v>
      </c>
      <c r="D12" s="96" t="s">
        <v>151</v>
      </c>
      <c r="E12" s="76"/>
      <c r="F12" s="76"/>
      <c r="G12" s="76"/>
      <c r="H12" s="76"/>
      <c r="I12" s="76"/>
      <c r="J12" s="76"/>
      <c r="K12" s="76"/>
      <c r="L12" s="76"/>
      <c r="M12" s="76"/>
      <c r="N12" s="76"/>
      <c r="O12" s="76"/>
      <c r="P12" s="76"/>
      <c r="Q12" s="76"/>
      <c r="R12" s="76"/>
      <c r="S12" s="76"/>
      <c r="T12" s="76"/>
      <c r="U12" s="76"/>
    </row>
    <row r="13" spans="1:21" x14ac:dyDescent="0.25">
      <c r="A13" s="96"/>
      <c r="B13" s="96"/>
      <c r="C13" s="96" t="s">
        <v>146</v>
      </c>
      <c r="D13" s="96" t="s">
        <v>152</v>
      </c>
      <c r="E13" s="76"/>
      <c r="F13" s="76"/>
      <c r="G13" s="76"/>
      <c r="H13" s="76"/>
      <c r="I13" s="76"/>
      <c r="J13" s="76"/>
      <c r="K13" s="76"/>
      <c r="L13" s="76"/>
      <c r="M13" s="76"/>
      <c r="N13" s="76"/>
      <c r="O13" s="76"/>
      <c r="P13" s="76"/>
      <c r="Q13" s="76"/>
      <c r="R13" s="76"/>
      <c r="S13" s="76"/>
      <c r="T13" s="76"/>
      <c r="U13" s="76"/>
    </row>
    <row r="14" spans="1:21" x14ac:dyDescent="0.25">
      <c r="A14" s="96"/>
      <c r="B14" s="96"/>
      <c r="C14" s="96" t="s">
        <v>148</v>
      </c>
      <c r="D14" s="96" t="s">
        <v>153</v>
      </c>
      <c r="E14" s="76"/>
      <c r="F14" s="76"/>
      <c r="G14" s="76"/>
      <c r="H14" s="76"/>
      <c r="I14" s="76"/>
      <c r="J14" s="76"/>
      <c r="K14" s="76"/>
      <c r="L14" s="76"/>
      <c r="M14" s="76"/>
      <c r="N14" s="76"/>
      <c r="O14" s="76"/>
      <c r="P14" s="76"/>
      <c r="Q14" s="76"/>
      <c r="R14" s="76"/>
      <c r="S14" s="76"/>
      <c r="T14" s="76"/>
      <c r="U14" s="76"/>
    </row>
    <row r="15" spans="1:21" x14ac:dyDescent="0.25">
      <c r="A15" s="96"/>
      <c r="B15" s="96"/>
      <c r="C15" s="96" t="s">
        <v>149</v>
      </c>
      <c r="D15" s="96" t="s">
        <v>154</v>
      </c>
      <c r="E15" s="76"/>
      <c r="F15" s="76"/>
      <c r="G15" s="76"/>
      <c r="H15" s="76"/>
      <c r="I15" s="76"/>
      <c r="J15" s="76"/>
      <c r="K15" s="76"/>
      <c r="L15" s="76"/>
      <c r="M15" s="76"/>
      <c r="N15" s="76"/>
      <c r="O15" s="76"/>
      <c r="P15" s="76"/>
      <c r="Q15" s="76"/>
      <c r="R15" s="76"/>
      <c r="S15" s="76"/>
      <c r="T15" s="76"/>
      <c r="U15" s="76"/>
    </row>
    <row r="16" spans="1:21" x14ac:dyDescent="0.25">
      <c r="A16" s="96"/>
      <c r="B16" s="96"/>
      <c r="C16" s="96"/>
      <c r="D16" s="96"/>
      <c r="E16" s="76"/>
      <c r="F16" s="76"/>
      <c r="G16" s="76"/>
      <c r="H16" s="76"/>
      <c r="I16" s="76"/>
      <c r="J16" s="76"/>
      <c r="K16" s="76"/>
      <c r="L16" s="76"/>
      <c r="M16" s="76"/>
      <c r="N16" s="76"/>
      <c r="O16" s="76"/>
    </row>
    <row r="17" spans="1:15" x14ac:dyDescent="0.25">
      <c r="A17" s="96"/>
      <c r="B17" s="96"/>
      <c r="C17" s="96"/>
      <c r="D17" s="96"/>
      <c r="E17" s="76"/>
      <c r="F17" s="76"/>
      <c r="G17" s="76"/>
      <c r="H17" s="76"/>
      <c r="I17" s="76"/>
      <c r="J17" s="76"/>
      <c r="K17" s="76"/>
      <c r="L17" s="76"/>
      <c r="M17" s="76"/>
      <c r="N17" s="76"/>
      <c r="O17" s="76"/>
    </row>
    <row r="18" spans="1:15" x14ac:dyDescent="0.25">
      <c r="A18" s="96"/>
      <c r="B18" s="100"/>
      <c r="C18" s="100"/>
      <c r="D18" s="100"/>
      <c r="E18" s="76"/>
      <c r="F18" s="76"/>
      <c r="G18" s="76"/>
      <c r="H18" s="76"/>
      <c r="I18" s="76"/>
      <c r="J18" s="76"/>
      <c r="K18" s="76"/>
      <c r="L18" s="76"/>
      <c r="M18" s="76"/>
      <c r="N18" s="76"/>
      <c r="O18" s="76"/>
    </row>
    <row r="19" spans="1:15" x14ac:dyDescent="0.25">
      <c r="A19" s="96"/>
      <c r="B19" s="100"/>
      <c r="C19" s="100"/>
      <c r="D19" s="100"/>
      <c r="E19" s="76"/>
      <c r="F19" s="76"/>
      <c r="G19" s="76"/>
      <c r="H19" s="76"/>
      <c r="I19" s="76"/>
      <c r="J19" s="76"/>
      <c r="K19" s="76"/>
      <c r="L19" s="76"/>
      <c r="M19" s="76"/>
      <c r="N19" s="76"/>
      <c r="O19" s="76"/>
    </row>
    <row r="20" spans="1:15" x14ac:dyDescent="0.25">
      <c r="A20" s="96"/>
      <c r="B20" s="100"/>
      <c r="C20" s="100"/>
      <c r="D20" s="100"/>
      <c r="E20" s="76"/>
      <c r="F20" s="76"/>
      <c r="G20" s="76"/>
      <c r="H20" s="76"/>
      <c r="I20" s="76"/>
      <c r="J20" s="76"/>
      <c r="K20" s="76"/>
      <c r="L20" s="76"/>
      <c r="M20" s="76"/>
      <c r="N20" s="76"/>
      <c r="O20" s="76"/>
    </row>
    <row r="21" spans="1:15" x14ac:dyDescent="0.25">
      <c r="A21" s="96"/>
      <c r="B21" s="100"/>
      <c r="C21" s="100"/>
      <c r="D21" s="100"/>
      <c r="E21" s="76"/>
      <c r="F21" s="76"/>
      <c r="G21" s="76"/>
      <c r="H21" s="76"/>
      <c r="I21" s="76"/>
      <c r="J21" s="76"/>
      <c r="K21" s="76"/>
      <c r="L21" s="76"/>
      <c r="M21" s="76"/>
      <c r="N21" s="76"/>
      <c r="O21" s="76"/>
    </row>
    <row r="22" spans="1:15" ht="20.25" x14ac:dyDescent="0.25">
      <c r="A22" s="96"/>
      <c r="B22" s="96"/>
      <c r="C22" s="98"/>
      <c r="D22" s="98"/>
      <c r="E22" s="76"/>
      <c r="F22" s="76"/>
      <c r="G22" s="76"/>
      <c r="H22" s="76"/>
      <c r="I22" s="76"/>
      <c r="J22" s="76"/>
      <c r="K22" s="76"/>
      <c r="L22" s="76"/>
      <c r="M22" s="76"/>
      <c r="N22" s="76"/>
      <c r="O22" s="76"/>
    </row>
    <row r="23" spans="1:15" ht="20.25" x14ac:dyDescent="0.25">
      <c r="A23" s="96"/>
      <c r="B23" s="96"/>
      <c r="C23" s="98"/>
      <c r="D23" s="98"/>
      <c r="E23" s="76"/>
      <c r="F23" s="76"/>
      <c r="G23" s="76"/>
      <c r="H23" s="76"/>
      <c r="I23" s="76"/>
      <c r="J23" s="76"/>
      <c r="K23" s="76"/>
      <c r="L23" s="76"/>
      <c r="M23" s="76"/>
      <c r="N23" s="76"/>
      <c r="O23" s="76"/>
    </row>
    <row r="24" spans="1:15" ht="20.25" x14ac:dyDescent="0.25">
      <c r="A24" s="96"/>
      <c r="B24" s="96"/>
      <c r="C24" s="98"/>
      <c r="D24" s="98"/>
      <c r="E24" s="76"/>
      <c r="F24" s="76"/>
      <c r="G24" s="76"/>
      <c r="H24" s="76"/>
      <c r="I24" s="76"/>
      <c r="J24" s="76"/>
      <c r="K24" s="76"/>
      <c r="L24" s="76"/>
      <c r="M24" s="76"/>
      <c r="N24" s="76"/>
      <c r="O24" s="76"/>
    </row>
    <row r="25" spans="1:15" ht="20.25" x14ac:dyDescent="0.25">
      <c r="A25" s="96"/>
      <c r="B25" s="96"/>
      <c r="C25" s="98"/>
      <c r="D25" s="98"/>
      <c r="E25" s="76"/>
      <c r="F25" s="76"/>
      <c r="G25" s="76"/>
      <c r="H25" s="76"/>
      <c r="I25" s="76"/>
      <c r="J25" s="76"/>
      <c r="K25" s="76"/>
      <c r="L25" s="76"/>
      <c r="M25" s="76"/>
      <c r="N25" s="76"/>
      <c r="O25" s="76"/>
    </row>
    <row r="26" spans="1:15" ht="20.25" x14ac:dyDescent="0.25">
      <c r="A26" s="96"/>
      <c r="B26" s="96"/>
      <c r="C26" s="98"/>
      <c r="D26" s="98"/>
      <c r="E26" s="76"/>
      <c r="F26" s="76"/>
      <c r="G26" s="76"/>
      <c r="H26" s="76"/>
      <c r="I26" s="76"/>
      <c r="J26" s="76"/>
      <c r="K26" s="76"/>
      <c r="L26" s="76"/>
      <c r="M26" s="76"/>
      <c r="N26" s="76"/>
      <c r="O26" s="76"/>
    </row>
    <row r="27" spans="1:15" ht="20.25" x14ac:dyDescent="0.25">
      <c r="A27" s="96"/>
      <c r="B27" s="96"/>
      <c r="C27" s="98"/>
      <c r="D27" s="98"/>
      <c r="E27" s="76"/>
      <c r="F27" s="76"/>
      <c r="G27" s="76"/>
      <c r="H27" s="76"/>
      <c r="I27" s="76"/>
      <c r="J27" s="76"/>
      <c r="K27" s="76"/>
      <c r="L27" s="76"/>
      <c r="M27" s="76"/>
      <c r="N27" s="76"/>
      <c r="O27" s="76"/>
    </row>
    <row r="28" spans="1:15" ht="20.25" x14ac:dyDescent="0.25">
      <c r="A28" s="96"/>
      <c r="B28" s="96"/>
      <c r="C28" s="98"/>
      <c r="D28" s="98"/>
      <c r="E28" s="76"/>
      <c r="F28" s="76"/>
      <c r="G28" s="76"/>
      <c r="H28" s="76"/>
      <c r="I28" s="76"/>
      <c r="J28" s="76"/>
      <c r="K28" s="76"/>
      <c r="L28" s="76"/>
      <c r="M28" s="76"/>
      <c r="N28" s="76"/>
      <c r="O28" s="76"/>
    </row>
    <row r="29" spans="1:15" ht="20.25" x14ac:dyDescent="0.25">
      <c r="A29" s="96"/>
      <c r="B29" s="96"/>
      <c r="C29" s="98"/>
      <c r="D29" s="98"/>
      <c r="E29" s="76"/>
      <c r="F29" s="76"/>
      <c r="G29" s="76"/>
      <c r="H29" s="76"/>
      <c r="I29" s="76"/>
      <c r="J29" s="76"/>
      <c r="K29" s="76"/>
      <c r="L29" s="76"/>
      <c r="M29" s="76"/>
      <c r="N29" s="76"/>
      <c r="O29" s="76"/>
    </row>
    <row r="30" spans="1:15" ht="20.25" x14ac:dyDescent="0.25">
      <c r="A30" s="96"/>
      <c r="B30" s="96"/>
      <c r="C30" s="98"/>
      <c r="D30" s="98"/>
      <c r="E30" s="76"/>
      <c r="F30" s="76"/>
      <c r="G30" s="76"/>
      <c r="H30" s="76"/>
      <c r="I30" s="76"/>
      <c r="J30" s="76"/>
      <c r="K30" s="76"/>
      <c r="L30" s="76"/>
      <c r="M30" s="76"/>
      <c r="N30" s="76"/>
      <c r="O30" s="76"/>
    </row>
    <row r="31" spans="1:15" ht="20.25" x14ac:dyDescent="0.25">
      <c r="A31" s="96"/>
      <c r="B31" s="96"/>
      <c r="C31" s="98"/>
      <c r="D31" s="98"/>
      <c r="E31" s="76"/>
      <c r="F31" s="76"/>
      <c r="G31" s="76"/>
      <c r="H31" s="76"/>
      <c r="I31" s="76"/>
      <c r="J31" s="76"/>
      <c r="K31" s="76"/>
      <c r="L31" s="76"/>
      <c r="M31" s="76"/>
      <c r="N31" s="76"/>
      <c r="O31" s="76"/>
    </row>
    <row r="32" spans="1:15" ht="20.25" x14ac:dyDescent="0.25">
      <c r="A32" s="96"/>
      <c r="B32" s="96"/>
      <c r="C32" s="98"/>
      <c r="D32" s="98"/>
      <c r="E32" s="76"/>
      <c r="F32" s="76"/>
      <c r="G32" s="76"/>
      <c r="H32" s="76"/>
      <c r="I32" s="76"/>
      <c r="J32" s="76"/>
      <c r="K32" s="76"/>
      <c r="L32" s="76"/>
      <c r="M32" s="76"/>
      <c r="N32" s="76"/>
      <c r="O32" s="76"/>
    </row>
    <row r="33" spans="1:15" ht="20.25" x14ac:dyDescent="0.25">
      <c r="A33" s="96"/>
      <c r="B33" s="96"/>
      <c r="C33" s="98"/>
      <c r="D33" s="98"/>
      <c r="E33" s="76"/>
      <c r="F33" s="76"/>
      <c r="G33" s="76"/>
      <c r="H33" s="76"/>
      <c r="I33" s="76"/>
      <c r="J33" s="76"/>
      <c r="K33" s="76"/>
      <c r="L33" s="76"/>
      <c r="M33" s="76"/>
      <c r="N33" s="76"/>
      <c r="O33" s="76"/>
    </row>
    <row r="34" spans="1:15" ht="20.25" x14ac:dyDescent="0.25">
      <c r="A34" s="96"/>
      <c r="B34" s="96"/>
      <c r="C34" s="98"/>
      <c r="D34" s="98"/>
      <c r="E34" s="76"/>
      <c r="F34" s="76"/>
      <c r="G34" s="76"/>
      <c r="H34" s="76"/>
      <c r="I34" s="76"/>
      <c r="J34" s="76"/>
      <c r="K34" s="76"/>
      <c r="L34" s="76"/>
      <c r="M34" s="76"/>
      <c r="N34" s="76"/>
      <c r="O34" s="76"/>
    </row>
    <row r="35" spans="1:15" ht="20.25" x14ac:dyDescent="0.25">
      <c r="A35" s="96"/>
      <c r="B35" s="96"/>
      <c r="C35" s="98"/>
      <c r="D35" s="98"/>
      <c r="E35" s="76"/>
      <c r="F35" s="76"/>
      <c r="G35" s="76"/>
      <c r="H35" s="76"/>
      <c r="I35" s="76"/>
      <c r="J35" s="76"/>
      <c r="K35" s="76"/>
      <c r="L35" s="76"/>
      <c r="M35" s="76"/>
      <c r="N35" s="76"/>
      <c r="O35" s="76"/>
    </row>
    <row r="36" spans="1:15" ht="20.25" x14ac:dyDescent="0.25">
      <c r="A36" s="96"/>
      <c r="B36" s="96"/>
      <c r="C36" s="98"/>
      <c r="D36" s="98"/>
      <c r="E36" s="76"/>
      <c r="F36" s="76"/>
      <c r="G36" s="76"/>
      <c r="H36" s="76"/>
      <c r="I36" s="76"/>
      <c r="J36" s="76"/>
      <c r="K36" s="76"/>
      <c r="L36" s="76"/>
      <c r="M36" s="76"/>
      <c r="N36" s="76"/>
      <c r="O36" s="76"/>
    </row>
    <row r="37" spans="1:15" ht="20.25" x14ac:dyDescent="0.25">
      <c r="A37" s="96"/>
      <c r="B37" s="96"/>
      <c r="C37" s="98"/>
      <c r="D37" s="98"/>
      <c r="E37" s="76"/>
      <c r="F37" s="76"/>
      <c r="G37" s="76"/>
      <c r="H37" s="76"/>
      <c r="I37" s="76"/>
      <c r="J37" s="76"/>
      <c r="K37" s="76"/>
      <c r="L37" s="76"/>
      <c r="M37" s="76"/>
      <c r="N37" s="76"/>
      <c r="O37" s="76"/>
    </row>
    <row r="38" spans="1:15" ht="20.25" x14ac:dyDescent="0.25">
      <c r="A38" s="96"/>
      <c r="B38" s="96"/>
      <c r="C38" s="98"/>
      <c r="D38" s="98"/>
      <c r="E38" s="76"/>
      <c r="F38" s="76"/>
      <c r="G38" s="76"/>
      <c r="H38" s="76"/>
      <c r="I38" s="76"/>
      <c r="J38" s="76"/>
      <c r="K38" s="76"/>
      <c r="L38" s="76"/>
      <c r="M38" s="76"/>
      <c r="N38" s="76"/>
      <c r="O38" s="76"/>
    </row>
    <row r="39" spans="1:15" ht="20.25" x14ac:dyDescent="0.25">
      <c r="A39" s="96"/>
      <c r="B39" s="96"/>
      <c r="C39" s="98"/>
      <c r="D39" s="98"/>
      <c r="E39" s="76"/>
      <c r="F39" s="76"/>
      <c r="G39" s="76"/>
      <c r="H39" s="76"/>
      <c r="I39" s="76"/>
      <c r="J39" s="76"/>
      <c r="K39" s="76"/>
      <c r="L39" s="76"/>
      <c r="M39" s="76"/>
      <c r="N39" s="76"/>
      <c r="O39" s="76"/>
    </row>
    <row r="40" spans="1:15" ht="20.25" x14ac:dyDescent="0.25">
      <c r="A40" s="96"/>
      <c r="B40" s="96"/>
      <c r="C40" s="98"/>
      <c r="D40" s="98"/>
      <c r="E40" s="76"/>
      <c r="F40" s="76"/>
      <c r="G40" s="76"/>
      <c r="H40" s="76"/>
      <c r="I40" s="76"/>
      <c r="J40" s="76"/>
      <c r="K40" s="76"/>
      <c r="L40" s="76"/>
      <c r="M40" s="76"/>
      <c r="N40" s="76"/>
      <c r="O40" s="76"/>
    </row>
    <row r="41" spans="1:15" ht="20.25" x14ac:dyDescent="0.25">
      <c r="A41" s="96"/>
      <c r="B41" s="96"/>
      <c r="C41" s="98"/>
      <c r="D41" s="98"/>
      <c r="E41" s="76"/>
      <c r="F41" s="76"/>
      <c r="G41" s="76"/>
      <c r="H41" s="76"/>
      <c r="I41" s="76"/>
      <c r="J41" s="76"/>
      <c r="K41" s="76"/>
      <c r="L41" s="76"/>
      <c r="M41" s="76"/>
      <c r="N41" s="76"/>
      <c r="O41" s="76"/>
    </row>
    <row r="42" spans="1:15" ht="20.25" x14ac:dyDescent="0.25">
      <c r="A42" s="96"/>
      <c r="B42" s="96"/>
      <c r="C42" s="98"/>
      <c r="D42" s="98"/>
      <c r="E42" s="76"/>
      <c r="F42" s="76"/>
      <c r="G42" s="76"/>
      <c r="H42" s="76"/>
      <c r="I42" s="76"/>
      <c r="J42" s="76"/>
      <c r="K42" s="76"/>
      <c r="L42" s="76"/>
      <c r="M42" s="76"/>
      <c r="N42" s="76"/>
      <c r="O42" s="76"/>
    </row>
    <row r="43" spans="1:15" ht="20.25" x14ac:dyDescent="0.25">
      <c r="A43" s="96"/>
      <c r="B43" s="96"/>
      <c r="C43" s="98"/>
      <c r="D43" s="98"/>
      <c r="E43" s="76"/>
      <c r="F43" s="76"/>
      <c r="G43" s="76"/>
      <c r="H43" s="76"/>
      <c r="I43" s="76"/>
      <c r="J43" s="76"/>
      <c r="K43" s="76"/>
      <c r="L43" s="76"/>
      <c r="M43" s="76"/>
      <c r="N43" s="76"/>
      <c r="O43" s="76"/>
    </row>
    <row r="44" spans="1:15" ht="20.25" x14ac:dyDescent="0.25">
      <c r="A44" s="96"/>
      <c r="B44" s="96"/>
      <c r="C44" s="98"/>
      <c r="D44" s="98"/>
      <c r="E44" s="76"/>
      <c r="F44" s="76"/>
      <c r="G44" s="76"/>
      <c r="H44" s="76"/>
      <c r="I44" s="76"/>
      <c r="J44" s="76"/>
      <c r="K44" s="76"/>
      <c r="L44" s="76"/>
      <c r="M44" s="76"/>
      <c r="N44" s="76"/>
      <c r="O44" s="76"/>
    </row>
    <row r="45" spans="1:15" ht="20.25" x14ac:dyDescent="0.25">
      <c r="A45" s="96"/>
      <c r="B45" s="96"/>
      <c r="C45" s="98"/>
      <c r="D45" s="98"/>
      <c r="E45" s="76"/>
      <c r="F45" s="76"/>
      <c r="G45" s="76"/>
      <c r="H45" s="76"/>
      <c r="I45" s="76"/>
      <c r="J45" s="76"/>
      <c r="K45" s="76"/>
      <c r="L45" s="76"/>
      <c r="M45" s="76"/>
      <c r="N45" s="76"/>
      <c r="O45" s="76"/>
    </row>
    <row r="46" spans="1:15" ht="20.25" x14ac:dyDescent="0.25">
      <c r="A46" s="96"/>
      <c r="B46" s="96"/>
      <c r="C46" s="98"/>
      <c r="D46" s="98"/>
      <c r="E46" s="76"/>
      <c r="F46" s="76"/>
      <c r="G46" s="76"/>
      <c r="H46" s="76"/>
      <c r="I46" s="76"/>
      <c r="J46" s="76"/>
      <c r="K46" s="76"/>
      <c r="L46" s="76"/>
      <c r="M46" s="76"/>
      <c r="N46" s="76"/>
      <c r="O46" s="76"/>
    </row>
    <row r="47" spans="1:15" ht="20.25" x14ac:dyDescent="0.25">
      <c r="A47" s="96"/>
      <c r="B47" s="96"/>
      <c r="C47" s="98"/>
      <c r="D47" s="98"/>
      <c r="E47" s="76"/>
      <c r="F47" s="76"/>
      <c r="G47" s="76"/>
      <c r="H47" s="76"/>
      <c r="I47" s="76"/>
      <c r="J47" s="76"/>
      <c r="K47" s="76"/>
      <c r="L47" s="76"/>
      <c r="M47" s="76"/>
      <c r="N47" s="76"/>
      <c r="O47" s="76"/>
    </row>
    <row r="48" spans="1:15" ht="20.25" x14ac:dyDescent="0.25">
      <c r="A48" s="96"/>
      <c r="B48" s="96"/>
      <c r="C48" s="98"/>
      <c r="D48" s="98"/>
      <c r="E48" s="76"/>
      <c r="F48" s="76"/>
      <c r="G48" s="76"/>
      <c r="H48" s="76"/>
      <c r="I48" s="76"/>
      <c r="J48" s="76"/>
      <c r="K48" s="76"/>
      <c r="L48" s="76"/>
      <c r="M48" s="76"/>
      <c r="N48" s="76"/>
      <c r="O48" s="76"/>
    </row>
    <row r="49" spans="1:15" ht="20.25" x14ac:dyDescent="0.25">
      <c r="A49" s="96"/>
      <c r="B49" s="96"/>
      <c r="C49" s="98"/>
      <c r="D49" s="98"/>
      <c r="E49" s="76"/>
      <c r="F49" s="76"/>
      <c r="G49" s="76"/>
      <c r="H49" s="76"/>
      <c r="I49" s="76"/>
      <c r="J49" s="76"/>
      <c r="K49" s="76"/>
      <c r="L49" s="76"/>
      <c r="M49" s="76"/>
      <c r="N49" s="76"/>
      <c r="O49" s="76"/>
    </row>
    <row r="50" spans="1:15" ht="20.25" x14ac:dyDescent="0.25">
      <c r="A50" s="96"/>
      <c r="B50" s="96"/>
      <c r="C50" s="98"/>
      <c r="D50" s="98"/>
      <c r="E50" s="76"/>
      <c r="F50" s="76"/>
      <c r="G50" s="76"/>
      <c r="H50" s="76"/>
      <c r="I50" s="76"/>
      <c r="J50" s="76"/>
      <c r="K50" s="76"/>
      <c r="L50" s="76"/>
      <c r="M50" s="76"/>
      <c r="N50" s="76"/>
      <c r="O50" s="76"/>
    </row>
    <row r="51" spans="1:15" ht="20.25" x14ac:dyDescent="0.25">
      <c r="A51" s="96"/>
      <c r="B51" s="96"/>
      <c r="C51" s="98"/>
      <c r="D51" s="98"/>
      <c r="E51" s="76"/>
      <c r="F51" s="76"/>
      <c r="G51" s="76"/>
      <c r="H51" s="76"/>
      <c r="I51" s="76"/>
      <c r="J51" s="76"/>
      <c r="K51" s="76"/>
      <c r="L51" s="76"/>
      <c r="M51" s="76"/>
      <c r="N51" s="76"/>
      <c r="O51" s="76"/>
    </row>
    <row r="52" spans="1:15" ht="20.25" x14ac:dyDescent="0.25">
      <c r="A52" s="96"/>
      <c r="B52" s="20"/>
      <c r="C52" s="26"/>
      <c r="D52" s="26"/>
    </row>
    <row r="53" spans="1:15" ht="20.25" x14ac:dyDescent="0.25">
      <c r="A53" s="96"/>
      <c r="B53" s="20"/>
      <c r="C53" s="26"/>
      <c r="D53" s="26"/>
    </row>
    <row r="54" spans="1:15" ht="20.25" x14ac:dyDescent="0.25">
      <c r="A54" s="96"/>
      <c r="B54" s="20"/>
      <c r="C54" s="26"/>
      <c r="D54" s="26"/>
    </row>
    <row r="55" spans="1:15" ht="20.25" x14ac:dyDescent="0.25">
      <c r="A55" s="96"/>
      <c r="B55" s="20"/>
      <c r="C55" s="26"/>
      <c r="D55" s="26"/>
    </row>
    <row r="56" spans="1:15" ht="20.25" x14ac:dyDescent="0.25">
      <c r="A56" s="96"/>
      <c r="B56" s="20"/>
      <c r="C56" s="26"/>
      <c r="D56" s="26"/>
    </row>
    <row r="57" spans="1:15" ht="20.25" x14ac:dyDescent="0.25">
      <c r="A57" s="96"/>
      <c r="B57" s="20"/>
      <c r="C57" s="26"/>
      <c r="D57" s="26"/>
    </row>
    <row r="58" spans="1:15" ht="20.25" x14ac:dyDescent="0.25">
      <c r="A58" s="96"/>
      <c r="B58" s="20"/>
      <c r="C58" s="26"/>
      <c r="D58" s="26"/>
    </row>
    <row r="59" spans="1:15" ht="20.25" x14ac:dyDescent="0.25">
      <c r="A59" s="96"/>
      <c r="B59" s="20"/>
      <c r="C59" s="26"/>
      <c r="D59" s="26"/>
    </row>
    <row r="60" spans="1:15" ht="20.25" x14ac:dyDescent="0.25">
      <c r="A60" s="96"/>
      <c r="B60" s="20"/>
      <c r="C60" s="26"/>
      <c r="D60" s="26"/>
    </row>
    <row r="61" spans="1:15" ht="20.25" x14ac:dyDescent="0.25">
      <c r="A61" s="96"/>
      <c r="B61" s="20"/>
      <c r="C61" s="26"/>
      <c r="D61" s="26"/>
    </row>
    <row r="62" spans="1:15" ht="20.25" x14ac:dyDescent="0.25">
      <c r="A62" s="96"/>
      <c r="B62" s="20"/>
      <c r="C62" s="26"/>
      <c r="D62" s="26"/>
    </row>
    <row r="63" spans="1:15" ht="20.25" x14ac:dyDescent="0.25">
      <c r="A63" s="96"/>
      <c r="B63" s="20"/>
      <c r="C63" s="26"/>
      <c r="D63" s="26"/>
    </row>
    <row r="64" spans="1:15" ht="20.25" x14ac:dyDescent="0.25">
      <c r="A64" s="96"/>
      <c r="B64" s="20"/>
      <c r="C64" s="26"/>
      <c r="D64" s="26"/>
    </row>
    <row r="65" spans="1:4" ht="20.25" x14ac:dyDescent="0.25">
      <c r="A65" s="96"/>
      <c r="B65" s="20"/>
      <c r="C65" s="26"/>
      <c r="D65" s="26"/>
    </row>
    <row r="66" spans="1:4" ht="20.25" x14ac:dyDescent="0.25">
      <c r="A66" s="96"/>
      <c r="B66" s="20"/>
      <c r="C66" s="26"/>
      <c r="D66" s="26"/>
    </row>
    <row r="67" spans="1:4" ht="20.25" x14ac:dyDescent="0.25">
      <c r="A67" s="96"/>
      <c r="B67" s="20"/>
      <c r="C67" s="26"/>
      <c r="D67" s="26"/>
    </row>
    <row r="68" spans="1:4" ht="20.25" x14ac:dyDescent="0.25">
      <c r="A68" s="96"/>
      <c r="B68" s="20"/>
      <c r="C68" s="26"/>
      <c r="D68" s="26"/>
    </row>
    <row r="69" spans="1:4" ht="20.25" x14ac:dyDescent="0.25">
      <c r="A69" s="96"/>
      <c r="B69" s="20"/>
      <c r="C69" s="26"/>
      <c r="D69" s="26"/>
    </row>
    <row r="70" spans="1:4" ht="20.25" x14ac:dyDescent="0.25">
      <c r="A70" s="96"/>
      <c r="B70" s="20"/>
      <c r="C70" s="26"/>
      <c r="D70" s="26"/>
    </row>
    <row r="71" spans="1:4" ht="20.25" x14ac:dyDescent="0.25">
      <c r="A71" s="96"/>
      <c r="B71" s="20"/>
      <c r="C71" s="26"/>
      <c r="D71" s="26"/>
    </row>
    <row r="72" spans="1:4" ht="20.25" x14ac:dyDescent="0.25">
      <c r="A72" s="96"/>
      <c r="B72" s="20"/>
      <c r="C72" s="26"/>
      <c r="D72" s="26"/>
    </row>
    <row r="73" spans="1:4" ht="20.25" x14ac:dyDescent="0.25">
      <c r="A73" s="96"/>
      <c r="B73" s="20"/>
      <c r="C73" s="26"/>
      <c r="D73" s="26"/>
    </row>
    <row r="74" spans="1:4" ht="20.25" x14ac:dyDescent="0.25">
      <c r="A74" s="96"/>
      <c r="B74" s="20"/>
      <c r="C74" s="26"/>
      <c r="D74" s="26"/>
    </row>
    <row r="75" spans="1:4" ht="20.25" x14ac:dyDescent="0.25">
      <c r="A75" s="96"/>
      <c r="B75" s="20"/>
      <c r="C75" s="26"/>
      <c r="D75" s="26"/>
    </row>
    <row r="76" spans="1:4" ht="20.25" x14ac:dyDescent="0.25">
      <c r="A76" s="96"/>
      <c r="B76" s="20"/>
      <c r="C76" s="26"/>
      <c r="D76" s="26"/>
    </row>
    <row r="77" spans="1:4" ht="20.25" x14ac:dyDescent="0.25">
      <c r="A77" s="96"/>
      <c r="B77" s="20"/>
      <c r="C77" s="26"/>
      <c r="D77" s="26"/>
    </row>
    <row r="78" spans="1:4" ht="20.25" x14ac:dyDescent="0.25">
      <c r="A78" s="96"/>
      <c r="B78" s="20"/>
      <c r="C78" s="26"/>
      <c r="D78" s="26"/>
    </row>
    <row r="79" spans="1:4" ht="20.25" x14ac:dyDescent="0.25">
      <c r="A79" s="96"/>
      <c r="B79" s="20"/>
      <c r="C79" s="26"/>
      <c r="D79" s="26"/>
    </row>
    <row r="80" spans="1:4" ht="20.25" x14ac:dyDescent="0.25">
      <c r="A80" s="96"/>
      <c r="B80" s="20"/>
      <c r="C80" s="26"/>
      <c r="D80" s="26"/>
    </row>
    <row r="81" spans="1:4" ht="20.25" x14ac:dyDescent="0.25">
      <c r="A81" s="96"/>
      <c r="B81" s="20"/>
      <c r="C81" s="26"/>
      <c r="D81" s="26"/>
    </row>
    <row r="82" spans="1:4" ht="20.25" x14ac:dyDescent="0.25">
      <c r="A82" s="96"/>
      <c r="B82" s="20"/>
      <c r="C82" s="26"/>
      <c r="D82" s="26"/>
    </row>
    <row r="83" spans="1:4" ht="20.25" x14ac:dyDescent="0.25">
      <c r="A83" s="96"/>
      <c r="B83" s="20"/>
      <c r="C83" s="26"/>
      <c r="D83" s="26"/>
    </row>
    <row r="84" spans="1:4" ht="20.25" x14ac:dyDescent="0.25">
      <c r="A84" s="96"/>
      <c r="B84" s="20"/>
      <c r="C84" s="26"/>
      <c r="D84" s="26"/>
    </row>
    <row r="85" spans="1:4" ht="20.25" x14ac:dyDescent="0.25">
      <c r="A85" s="96"/>
      <c r="B85" s="20"/>
      <c r="C85" s="26"/>
      <c r="D85" s="26"/>
    </row>
    <row r="86" spans="1:4" ht="20.25" x14ac:dyDescent="0.25">
      <c r="A86" s="96"/>
      <c r="B86" s="20"/>
      <c r="C86" s="26"/>
      <c r="D86" s="26"/>
    </row>
    <row r="87" spans="1:4" ht="20.25" x14ac:dyDescent="0.25">
      <c r="A87" s="96"/>
      <c r="B87" s="20"/>
      <c r="C87" s="26"/>
      <c r="D87" s="26"/>
    </row>
    <row r="88" spans="1:4" ht="20.25" x14ac:dyDescent="0.25">
      <c r="A88" s="96"/>
      <c r="B88" s="20"/>
      <c r="C88" s="26"/>
      <c r="D88" s="26"/>
    </row>
    <row r="89" spans="1:4" ht="20.25" x14ac:dyDescent="0.25">
      <c r="A89" s="96"/>
      <c r="B89" s="20"/>
      <c r="C89" s="26"/>
      <c r="D89" s="26"/>
    </row>
    <row r="90" spans="1:4" ht="20.25" x14ac:dyDescent="0.25">
      <c r="A90" s="96"/>
      <c r="B90" s="20"/>
      <c r="C90" s="26"/>
      <c r="D90" s="26"/>
    </row>
    <row r="91" spans="1:4" ht="20.25" x14ac:dyDescent="0.25">
      <c r="A91" s="96"/>
      <c r="B91" s="20"/>
      <c r="C91" s="26"/>
      <c r="D91" s="26"/>
    </row>
    <row r="92" spans="1:4" ht="20.25" x14ac:dyDescent="0.25">
      <c r="A92" s="96"/>
      <c r="B92" s="20"/>
      <c r="C92" s="26"/>
      <c r="D92" s="26"/>
    </row>
    <row r="93" spans="1:4" ht="20.25" x14ac:dyDescent="0.25">
      <c r="A93" s="96"/>
      <c r="B93" s="20"/>
      <c r="C93" s="26"/>
      <c r="D93" s="26"/>
    </row>
    <row r="94" spans="1:4" ht="20.25" x14ac:dyDescent="0.25">
      <c r="A94" s="96"/>
      <c r="B94" s="20"/>
      <c r="C94" s="26"/>
      <c r="D94" s="26"/>
    </row>
    <row r="95" spans="1:4" ht="20.25" x14ac:dyDescent="0.25">
      <c r="A95" s="96"/>
      <c r="B95" s="20"/>
      <c r="C95" s="26"/>
      <c r="D95" s="26"/>
    </row>
    <row r="96" spans="1:4" ht="20.25" x14ac:dyDescent="0.25">
      <c r="A96" s="96"/>
      <c r="B96" s="20"/>
      <c r="C96" s="26"/>
      <c r="D96" s="26"/>
    </row>
    <row r="97" spans="1:4" ht="20.25" x14ac:dyDescent="0.25">
      <c r="A97" s="96"/>
      <c r="B97" s="20"/>
      <c r="C97" s="26"/>
      <c r="D97" s="26"/>
    </row>
    <row r="98" spans="1:4" ht="20.25" x14ac:dyDescent="0.25">
      <c r="A98" s="96"/>
      <c r="B98" s="20"/>
      <c r="C98" s="26"/>
      <c r="D98" s="26"/>
    </row>
    <row r="99" spans="1:4" ht="20.25" x14ac:dyDescent="0.25">
      <c r="A99" s="96"/>
      <c r="B99" s="20"/>
      <c r="C99" s="26"/>
      <c r="D99" s="26"/>
    </row>
    <row r="100" spans="1:4" ht="20.25" x14ac:dyDescent="0.25">
      <c r="A100" s="96"/>
      <c r="B100" s="20"/>
      <c r="C100" s="26"/>
      <c r="D100" s="26"/>
    </row>
    <row r="101" spans="1:4" ht="20.25" x14ac:dyDescent="0.25">
      <c r="A101" s="96"/>
      <c r="B101" s="20"/>
      <c r="C101" s="26"/>
      <c r="D101" s="26"/>
    </row>
    <row r="102" spans="1:4" ht="20.25" x14ac:dyDescent="0.25">
      <c r="A102" s="96"/>
      <c r="B102" s="20"/>
      <c r="C102" s="26"/>
      <c r="D102" s="26"/>
    </row>
    <row r="103" spans="1:4" ht="20.25" x14ac:dyDescent="0.25">
      <c r="A103" s="96"/>
      <c r="B103" s="20"/>
      <c r="C103" s="26"/>
      <c r="D103" s="26"/>
    </row>
    <row r="104" spans="1:4" ht="20.25" x14ac:dyDescent="0.25">
      <c r="A104" s="96"/>
      <c r="B104" s="20"/>
      <c r="C104" s="26"/>
      <c r="D104" s="26"/>
    </row>
    <row r="105" spans="1:4" ht="20.25" x14ac:dyDescent="0.25">
      <c r="A105" s="96"/>
      <c r="B105" s="20"/>
      <c r="C105" s="26"/>
      <c r="D105" s="26"/>
    </row>
    <row r="106" spans="1:4" ht="20.25" x14ac:dyDescent="0.25">
      <c r="A106" s="96"/>
      <c r="B106" s="20"/>
      <c r="C106" s="26"/>
      <c r="D106" s="26"/>
    </row>
    <row r="107" spans="1:4" ht="20.25" x14ac:dyDescent="0.25">
      <c r="A107" s="96"/>
      <c r="B107" s="20"/>
      <c r="C107" s="26"/>
      <c r="D107" s="26"/>
    </row>
    <row r="108" spans="1:4" ht="20.25" x14ac:dyDescent="0.25">
      <c r="A108" s="96"/>
      <c r="B108" s="20"/>
      <c r="C108" s="26"/>
      <c r="D108" s="26"/>
    </row>
    <row r="109" spans="1:4" ht="20.25" x14ac:dyDescent="0.25">
      <c r="A109" s="96"/>
      <c r="B109" s="20"/>
      <c r="C109" s="26"/>
      <c r="D109" s="26"/>
    </row>
    <row r="110" spans="1:4" ht="20.25" x14ac:dyDescent="0.25">
      <c r="A110" s="96"/>
      <c r="B110" s="20"/>
      <c r="C110" s="26"/>
      <c r="D110" s="26"/>
    </row>
    <row r="111" spans="1:4" ht="20.25" x14ac:dyDescent="0.25">
      <c r="A111" s="96"/>
      <c r="B111" s="20"/>
      <c r="C111" s="26"/>
      <c r="D111" s="26"/>
    </row>
    <row r="112" spans="1:4" ht="20.25" x14ac:dyDescent="0.25">
      <c r="A112" s="96"/>
      <c r="B112" s="20"/>
      <c r="C112" s="26"/>
      <c r="D112" s="26"/>
    </row>
    <row r="113" spans="1:4" ht="20.25" x14ac:dyDescent="0.25">
      <c r="A113" s="96"/>
      <c r="B113" s="20"/>
      <c r="C113" s="26"/>
      <c r="D113" s="26"/>
    </row>
    <row r="114" spans="1:4" ht="20.25" x14ac:dyDescent="0.25">
      <c r="A114" s="96"/>
      <c r="B114" s="20"/>
      <c r="C114" s="26"/>
      <c r="D114" s="26"/>
    </row>
    <row r="115" spans="1:4" ht="20.25" x14ac:dyDescent="0.25">
      <c r="A115" s="96"/>
      <c r="B115" s="20"/>
      <c r="C115" s="26"/>
      <c r="D115" s="26"/>
    </row>
    <row r="116" spans="1:4" ht="20.25" x14ac:dyDescent="0.25">
      <c r="A116" s="96"/>
      <c r="B116" s="20"/>
      <c r="C116" s="26"/>
      <c r="D116" s="26"/>
    </row>
    <row r="117" spans="1:4" ht="20.25" x14ac:dyDescent="0.25">
      <c r="A117" s="96"/>
      <c r="B117" s="20"/>
      <c r="C117" s="26"/>
      <c r="D117" s="26"/>
    </row>
    <row r="118" spans="1:4" ht="20.25" x14ac:dyDescent="0.25">
      <c r="A118" s="96"/>
      <c r="B118" s="20"/>
      <c r="C118" s="26"/>
      <c r="D118" s="26"/>
    </row>
    <row r="119" spans="1:4" ht="20.25" x14ac:dyDescent="0.25">
      <c r="A119" s="96"/>
      <c r="B119" s="20"/>
      <c r="C119" s="26"/>
      <c r="D119" s="26"/>
    </row>
    <row r="120" spans="1:4" ht="20.25" x14ac:dyDescent="0.25">
      <c r="A120" s="96"/>
      <c r="B120" s="20"/>
      <c r="C120" s="26"/>
      <c r="D120" s="26"/>
    </row>
    <row r="121" spans="1:4" ht="20.25" x14ac:dyDescent="0.25">
      <c r="A121" s="96"/>
      <c r="B121" s="20"/>
      <c r="C121" s="26"/>
      <c r="D121" s="26"/>
    </row>
    <row r="122" spans="1:4" ht="20.25" x14ac:dyDescent="0.25">
      <c r="A122" s="96"/>
      <c r="B122" s="20"/>
      <c r="C122" s="26"/>
      <c r="D122" s="26"/>
    </row>
    <row r="123" spans="1:4" ht="20.25" x14ac:dyDescent="0.25">
      <c r="A123" s="96"/>
      <c r="B123" s="20"/>
      <c r="C123" s="26"/>
      <c r="D123" s="26"/>
    </row>
    <row r="124" spans="1:4" ht="20.25" x14ac:dyDescent="0.25">
      <c r="A124" s="96"/>
      <c r="B124" s="20"/>
      <c r="C124" s="26"/>
      <c r="D124" s="26"/>
    </row>
    <row r="125" spans="1:4" ht="20.25" x14ac:dyDescent="0.25">
      <c r="A125" s="96"/>
      <c r="B125" s="20"/>
      <c r="C125" s="26"/>
      <c r="D125" s="26"/>
    </row>
    <row r="126" spans="1:4" ht="20.25" x14ac:dyDescent="0.25">
      <c r="A126" s="96"/>
      <c r="B126" s="20"/>
      <c r="C126" s="26"/>
      <c r="D126" s="26"/>
    </row>
    <row r="127" spans="1:4" ht="20.25" x14ac:dyDescent="0.25">
      <c r="A127" s="96"/>
      <c r="B127" s="20"/>
      <c r="C127" s="26"/>
      <c r="D127" s="26"/>
    </row>
    <row r="128" spans="1:4" ht="20.25" x14ac:dyDescent="0.25">
      <c r="A128" s="96"/>
      <c r="B128" s="20"/>
      <c r="C128" s="26"/>
      <c r="D128" s="26"/>
    </row>
    <row r="129" spans="1:4" ht="20.25" x14ac:dyDescent="0.25">
      <c r="A129" s="96"/>
      <c r="B129" s="20"/>
      <c r="C129" s="26"/>
      <c r="D129" s="26"/>
    </row>
    <row r="130" spans="1:4" ht="20.25" x14ac:dyDescent="0.25">
      <c r="A130" s="96"/>
      <c r="B130" s="20"/>
      <c r="C130" s="26"/>
      <c r="D130" s="26"/>
    </row>
    <row r="131" spans="1:4" ht="20.25" x14ac:dyDescent="0.25">
      <c r="A131" s="96"/>
      <c r="B131" s="20"/>
      <c r="C131" s="26"/>
      <c r="D131" s="26"/>
    </row>
    <row r="132" spans="1:4" ht="20.25" x14ac:dyDescent="0.25">
      <c r="A132" s="96"/>
      <c r="B132" s="20"/>
      <c r="C132" s="26"/>
      <c r="D132" s="26"/>
    </row>
    <row r="133" spans="1:4" ht="20.25" x14ac:dyDescent="0.25">
      <c r="A133" s="96"/>
      <c r="B133" s="20"/>
      <c r="C133" s="26"/>
      <c r="D133" s="26"/>
    </row>
    <row r="134" spans="1:4" ht="20.25" x14ac:dyDescent="0.25">
      <c r="A134" s="96"/>
      <c r="B134" s="20"/>
      <c r="C134" s="26"/>
      <c r="D134" s="26"/>
    </row>
    <row r="135" spans="1:4" ht="20.25" x14ac:dyDescent="0.25">
      <c r="A135" s="96"/>
      <c r="B135" s="20"/>
      <c r="C135" s="26"/>
      <c r="D135" s="26"/>
    </row>
    <row r="136" spans="1:4" ht="20.25" x14ac:dyDescent="0.25">
      <c r="A136" s="96"/>
      <c r="B136" s="20"/>
      <c r="C136" s="26"/>
      <c r="D136" s="26"/>
    </row>
    <row r="137" spans="1:4" ht="20.25" x14ac:dyDescent="0.25">
      <c r="A137" s="96"/>
      <c r="B137" s="20"/>
      <c r="C137" s="26"/>
      <c r="D137" s="26"/>
    </row>
    <row r="138" spans="1:4" ht="20.25" x14ac:dyDescent="0.25">
      <c r="A138" s="96"/>
      <c r="B138" s="20"/>
      <c r="C138" s="26"/>
      <c r="D138" s="26"/>
    </row>
    <row r="139" spans="1:4" ht="20.25" x14ac:dyDescent="0.25">
      <c r="A139" s="96"/>
      <c r="B139" s="20"/>
      <c r="C139" s="26"/>
      <c r="D139" s="26"/>
    </row>
    <row r="140" spans="1:4" ht="20.25" x14ac:dyDescent="0.25">
      <c r="A140" s="96"/>
      <c r="B140" s="20"/>
      <c r="C140" s="26"/>
      <c r="D140" s="26"/>
    </row>
    <row r="141" spans="1:4" ht="20.25" x14ac:dyDescent="0.25">
      <c r="A141" s="96"/>
      <c r="B141" s="20"/>
      <c r="C141" s="26"/>
      <c r="D141" s="26"/>
    </row>
    <row r="142" spans="1:4" ht="20.25" x14ac:dyDescent="0.25">
      <c r="A142" s="96"/>
      <c r="B142" s="20"/>
      <c r="C142" s="26"/>
      <c r="D142" s="26"/>
    </row>
    <row r="143" spans="1:4" ht="20.25" x14ac:dyDescent="0.25">
      <c r="A143" s="96"/>
      <c r="B143" s="20"/>
      <c r="C143" s="26"/>
      <c r="D143" s="26"/>
    </row>
    <row r="144" spans="1:4" ht="20.25" x14ac:dyDescent="0.25">
      <c r="A144" s="96"/>
      <c r="B144" s="20"/>
      <c r="C144" s="26"/>
      <c r="D144" s="26"/>
    </row>
    <row r="145" spans="1:4" ht="20.25" x14ac:dyDescent="0.25">
      <c r="A145" s="96"/>
      <c r="B145" s="20"/>
      <c r="C145" s="26"/>
      <c r="D145" s="26"/>
    </row>
    <row r="146" spans="1:4" ht="20.25" x14ac:dyDescent="0.25">
      <c r="A146" s="96"/>
      <c r="B146" s="20"/>
      <c r="C146" s="26"/>
      <c r="D146" s="26"/>
    </row>
    <row r="147" spans="1:4" ht="20.25" x14ac:dyDescent="0.25">
      <c r="A147" s="96"/>
      <c r="B147" s="20"/>
      <c r="C147" s="26"/>
      <c r="D147" s="26"/>
    </row>
    <row r="148" spans="1:4" ht="20.25" x14ac:dyDescent="0.25">
      <c r="A148" s="96"/>
      <c r="B148" s="20"/>
      <c r="C148" s="26"/>
      <c r="D148" s="26"/>
    </row>
    <row r="149" spans="1:4" ht="20.25" x14ac:dyDescent="0.25">
      <c r="A149" s="96"/>
      <c r="B149" s="20"/>
      <c r="C149" s="26"/>
      <c r="D149" s="26"/>
    </row>
    <row r="150" spans="1:4" ht="20.25" x14ac:dyDescent="0.25">
      <c r="A150" s="96"/>
      <c r="B150" s="20"/>
      <c r="C150" s="26"/>
      <c r="D150" s="26"/>
    </row>
    <row r="151" spans="1:4" ht="20.25" x14ac:dyDescent="0.25">
      <c r="A151" s="96"/>
      <c r="B151" s="20"/>
      <c r="C151" s="26"/>
      <c r="D151" s="26"/>
    </row>
    <row r="152" spans="1:4" ht="20.25" x14ac:dyDescent="0.25">
      <c r="A152" s="96"/>
      <c r="B152" s="20"/>
      <c r="C152" s="26"/>
      <c r="D152" s="26"/>
    </row>
    <row r="153" spans="1:4" ht="20.25" x14ac:dyDescent="0.25">
      <c r="A153" s="96"/>
      <c r="B153" s="20"/>
      <c r="C153" s="26"/>
      <c r="D153" s="26"/>
    </row>
    <row r="154" spans="1:4" ht="20.25" x14ac:dyDescent="0.25">
      <c r="A154" s="96"/>
      <c r="B154" s="20"/>
      <c r="C154" s="26"/>
      <c r="D154" s="26"/>
    </row>
    <row r="155" spans="1:4" ht="20.25" x14ac:dyDescent="0.25">
      <c r="A155" s="96"/>
      <c r="B155" s="20"/>
      <c r="C155" s="26"/>
      <c r="D155" s="26"/>
    </row>
    <row r="156" spans="1:4" ht="20.25" x14ac:dyDescent="0.25">
      <c r="A156" s="96"/>
      <c r="B156" s="20"/>
      <c r="C156" s="26"/>
      <c r="D156" s="26"/>
    </row>
    <row r="157" spans="1:4" ht="20.25" x14ac:dyDescent="0.25">
      <c r="A157" s="96"/>
      <c r="B157" s="20"/>
      <c r="C157" s="26"/>
      <c r="D157" s="26"/>
    </row>
    <row r="158" spans="1:4" ht="20.25" x14ac:dyDescent="0.25">
      <c r="A158" s="96"/>
      <c r="B158" s="20"/>
      <c r="C158" s="26"/>
      <c r="D158" s="26"/>
    </row>
    <row r="159" spans="1:4" ht="20.25" x14ac:dyDescent="0.25">
      <c r="A159" s="96"/>
      <c r="B159" s="20"/>
      <c r="C159" s="26"/>
      <c r="D159" s="26"/>
    </row>
    <row r="160" spans="1:4" ht="20.25" x14ac:dyDescent="0.25">
      <c r="A160" s="96"/>
      <c r="B160" s="20"/>
      <c r="C160" s="26"/>
      <c r="D160" s="26"/>
    </row>
    <row r="161" spans="1:4" ht="20.25" x14ac:dyDescent="0.25">
      <c r="A161" s="96"/>
      <c r="B161" s="20"/>
      <c r="C161" s="26"/>
      <c r="D161" s="26"/>
    </row>
    <row r="162" spans="1:4" ht="20.25" x14ac:dyDescent="0.25">
      <c r="A162" s="96"/>
      <c r="B162" s="20"/>
      <c r="C162" s="26"/>
      <c r="D162" s="26"/>
    </row>
    <row r="163" spans="1:4" ht="20.25" x14ac:dyDescent="0.25">
      <c r="A163" s="96"/>
      <c r="B163" s="20"/>
      <c r="C163" s="26"/>
      <c r="D163" s="26"/>
    </row>
    <row r="164" spans="1:4" ht="20.25" x14ac:dyDescent="0.25">
      <c r="A164" s="96"/>
      <c r="B164" s="20"/>
      <c r="C164" s="26"/>
      <c r="D164" s="26"/>
    </row>
    <row r="165" spans="1:4" ht="20.25" x14ac:dyDescent="0.25">
      <c r="A165" s="96"/>
      <c r="B165" s="20"/>
      <c r="C165" s="26"/>
      <c r="D165" s="26"/>
    </row>
    <row r="166" spans="1:4" ht="20.25" x14ac:dyDescent="0.25">
      <c r="A166" s="96"/>
      <c r="B166" s="20"/>
      <c r="C166" s="26"/>
      <c r="D166" s="26"/>
    </row>
    <row r="167" spans="1:4" ht="20.25" x14ac:dyDescent="0.25">
      <c r="A167" s="96"/>
      <c r="B167" s="20"/>
      <c r="C167" s="26"/>
      <c r="D167" s="26"/>
    </row>
    <row r="168" spans="1:4" ht="20.25" x14ac:dyDescent="0.25">
      <c r="A168" s="96"/>
      <c r="B168" s="20"/>
      <c r="C168" s="26"/>
      <c r="D168" s="26"/>
    </row>
    <row r="169" spans="1:4" ht="20.25" x14ac:dyDescent="0.25">
      <c r="A169" s="96"/>
      <c r="B169" s="20"/>
      <c r="C169" s="26"/>
      <c r="D169" s="26"/>
    </row>
    <row r="170" spans="1:4" ht="20.25" x14ac:dyDescent="0.25">
      <c r="A170" s="96"/>
      <c r="B170" s="20"/>
      <c r="C170" s="26"/>
      <c r="D170" s="26"/>
    </row>
    <row r="171" spans="1:4" ht="20.25" x14ac:dyDescent="0.25">
      <c r="A171" s="96"/>
      <c r="B171" s="20"/>
      <c r="C171" s="26"/>
      <c r="D171" s="26"/>
    </row>
    <row r="172" spans="1:4" ht="20.25" x14ac:dyDescent="0.25">
      <c r="A172" s="96"/>
      <c r="B172" s="20"/>
      <c r="C172" s="26"/>
      <c r="D172" s="26"/>
    </row>
    <row r="173" spans="1:4" ht="20.25" x14ac:dyDescent="0.25">
      <c r="A173" s="96"/>
      <c r="B173" s="20"/>
      <c r="C173" s="26"/>
      <c r="D173" s="26"/>
    </row>
    <row r="174" spans="1:4" ht="20.25" x14ac:dyDescent="0.25">
      <c r="A174" s="96"/>
      <c r="B174" s="20"/>
      <c r="C174" s="26"/>
      <c r="D174" s="26"/>
    </row>
    <row r="175" spans="1:4" ht="20.25" x14ac:dyDescent="0.25">
      <c r="A175" s="96"/>
      <c r="B175" s="20"/>
      <c r="C175" s="26"/>
      <c r="D175" s="26"/>
    </row>
    <row r="176" spans="1:4" ht="20.25" x14ac:dyDescent="0.25">
      <c r="A176" s="96"/>
      <c r="B176" s="20"/>
      <c r="C176" s="26"/>
      <c r="D176" s="26"/>
    </row>
    <row r="177" spans="1:4" ht="20.25" x14ac:dyDescent="0.25">
      <c r="A177" s="96"/>
      <c r="B177" s="20"/>
      <c r="C177" s="26"/>
      <c r="D177" s="26"/>
    </row>
    <row r="178" spans="1:4" ht="20.25" x14ac:dyDescent="0.25">
      <c r="A178" s="96"/>
      <c r="B178" s="20"/>
      <c r="C178" s="26"/>
      <c r="D178" s="26"/>
    </row>
    <row r="179" spans="1:4" ht="20.25" x14ac:dyDescent="0.25">
      <c r="A179" s="96"/>
      <c r="B179" s="20"/>
      <c r="C179" s="26"/>
      <c r="D179" s="26"/>
    </row>
    <row r="180" spans="1:4" ht="20.25" x14ac:dyDescent="0.25">
      <c r="A180" s="96"/>
      <c r="B180" s="20"/>
      <c r="C180" s="26"/>
      <c r="D180" s="26"/>
    </row>
    <row r="181" spans="1:4" ht="20.25" x14ac:dyDescent="0.25">
      <c r="A181" s="96"/>
      <c r="B181" s="20"/>
      <c r="C181" s="26"/>
      <c r="D181" s="26"/>
    </row>
    <row r="182" spans="1:4" ht="20.25" x14ac:dyDescent="0.25">
      <c r="A182" s="96"/>
      <c r="B182" s="20"/>
      <c r="C182" s="26"/>
      <c r="D182" s="26"/>
    </row>
    <row r="183" spans="1:4" ht="20.25" x14ac:dyDescent="0.25">
      <c r="A183" s="96"/>
      <c r="B183" s="20"/>
      <c r="C183" s="26"/>
      <c r="D183" s="26"/>
    </row>
    <row r="184" spans="1:4" ht="20.25" x14ac:dyDescent="0.25">
      <c r="A184" s="96"/>
      <c r="B184" s="20"/>
      <c r="C184" s="26"/>
      <c r="D184" s="26"/>
    </row>
    <row r="185" spans="1:4" ht="20.25" x14ac:dyDescent="0.25">
      <c r="A185" s="96"/>
      <c r="B185" s="20"/>
      <c r="C185" s="26"/>
      <c r="D185" s="26"/>
    </row>
    <row r="186" spans="1:4" ht="20.25" x14ac:dyDescent="0.25">
      <c r="A186" s="96"/>
      <c r="B186" s="20"/>
      <c r="C186" s="26"/>
      <c r="D186" s="26"/>
    </row>
    <row r="187" spans="1:4" ht="20.25" x14ac:dyDescent="0.25">
      <c r="A187" s="96"/>
      <c r="B187" s="20"/>
      <c r="C187" s="26"/>
      <c r="D187" s="26"/>
    </row>
    <row r="188" spans="1:4" ht="20.25" x14ac:dyDescent="0.25">
      <c r="A188" s="96"/>
      <c r="B188" s="20"/>
      <c r="C188" s="26"/>
      <c r="D188" s="26"/>
    </row>
    <row r="189" spans="1:4" ht="20.25" x14ac:dyDescent="0.25">
      <c r="A189" s="96"/>
      <c r="B189" s="20"/>
      <c r="C189" s="26"/>
      <c r="D189" s="26"/>
    </row>
    <row r="190" spans="1:4" ht="20.25" x14ac:dyDescent="0.25">
      <c r="A190" s="96"/>
      <c r="B190" s="20"/>
      <c r="C190" s="26"/>
      <c r="D190" s="26"/>
    </row>
    <row r="191" spans="1:4" ht="20.25" x14ac:dyDescent="0.25">
      <c r="A191" s="96"/>
      <c r="B191" s="20"/>
      <c r="C191" s="26"/>
      <c r="D191" s="26"/>
    </row>
    <row r="192" spans="1:4" ht="20.25" x14ac:dyDescent="0.25">
      <c r="A192" s="96"/>
      <c r="B192" s="20"/>
      <c r="C192" s="26"/>
      <c r="D192" s="26"/>
    </row>
    <row r="193" spans="1:4" ht="20.25" x14ac:dyDescent="0.25">
      <c r="A193" s="96"/>
      <c r="B193" s="20"/>
      <c r="C193" s="26"/>
      <c r="D193" s="26"/>
    </row>
    <row r="194" spans="1:4" ht="20.25" x14ac:dyDescent="0.25">
      <c r="A194" s="96"/>
      <c r="B194" s="20"/>
      <c r="C194" s="26"/>
      <c r="D194" s="26"/>
    </row>
    <row r="195" spans="1:4" ht="20.25" x14ac:dyDescent="0.25">
      <c r="A195" s="96"/>
      <c r="B195" s="20"/>
      <c r="C195" s="26"/>
      <c r="D195" s="26"/>
    </row>
    <row r="196" spans="1:4" ht="20.25" x14ac:dyDescent="0.25">
      <c r="A196" s="96"/>
      <c r="B196" s="20"/>
      <c r="C196" s="26"/>
      <c r="D196" s="26"/>
    </row>
    <row r="197" spans="1:4" ht="20.25" x14ac:dyDescent="0.25">
      <c r="A197" s="96"/>
      <c r="B197" s="20"/>
      <c r="C197" s="26"/>
      <c r="D197" s="26"/>
    </row>
    <row r="198" spans="1:4" ht="20.25" x14ac:dyDescent="0.25">
      <c r="A198" s="96"/>
      <c r="B198" s="20"/>
      <c r="C198" s="26"/>
      <c r="D198" s="26"/>
    </row>
    <row r="199" spans="1:4" ht="20.25" x14ac:dyDescent="0.25">
      <c r="A199" s="96"/>
      <c r="B199" s="20"/>
      <c r="C199" s="26"/>
      <c r="D199" s="26"/>
    </row>
    <row r="200" spans="1:4" ht="20.25" x14ac:dyDescent="0.25">
      <c r="A200" s="96"/>
      <c r="B200" s="20"/>
      <c r="C200" s="26"/>
      <c r="D200" s="26"/>
    </row>
    <row r="201" spans="1:4" ht="20.25" x14ac:dyDescent="0.25">
      <c r="A201" s="96"/>
      <c r="B201" s="20"/>
      <c r="C201" s="26"/>
      <c r="D201" s="26"/>
    </row>
    <row r="202" spans="1:4" ht="20.25" x14ac:dyDescent="0.25">
      <c r="A202" s="96"/>
      <c r="B202" s="20"/>
      <c r="C202" s="26"/>
      <c r="D202" s="26"/>
    </row>
    <row r="203" spans="1:4" ht="20.25" x14ac:dyDescent="0.25">
      <c r="A203" s="96"/>
      <c r="B203" s="20"/>
      <c r="C203" s="26"/>
      <c r="D203" s="26"/>
    </row>
    <row r="204" spans="1:4" ht="20.25" x14ac:dyDescent="0.25">
      <c r="A204" s="96"/>
      <c r="B204" s="20"/>
      <c r="C204" s="26"/>
      <c r="D204" s="26"/>
    </row>
    <row r="205" spans="1:4" ht="20.25" x14ac:dyDescent="0.25">
      <c r="A205" s="96"/>
      <c r="B205" s="20"/>
      <c r="C205" s="26"/>
      <c r="D205" s="26"/>
    </row>
    <row r="206" spans="1:4" ht="20.25" x14ac:dyDescent="0.25">
      <c r="A206" s="96"/>
      <c r="B206" s="20"/>
      <c r="C206" s="26"/>
      <c r="D206" s="26"/>
    </row>
    <row r="207" spans="1:4" ht="20.25" x14ac:dyDescent="0.25">
      <c r="A207" s="96"/>
      <c r="B207" s="20"/>
      <c r="C207" s="26"/>
      <c r="D207" s="26"/>
    </row>
    <row r="208" spans="1:4" x14ac:dyDescent="0.25">
      <c r="A208" s="76"/>
      <c r="B208" s="20"/>
      <c r="C208" s="20"/>
      <c r="D208" s="20"/>
    </row>
    <row r="209" spans="1:8" ht="20.25" x14ac:dyDescent="0.25">
      <c r="A209" s="76"/>
      <c r="B209" s="22" t="s">
        <v>87</v>
      </c>
      <c r="C209" s="22" t="s">
        <v>142</v>
      </c>
      <c r="D209" s="25" t="s">
        <v>87</v>
      </c>
      <c r="E209" s="25" t="s">
        <v>142</v>
      </c>
    </row>
    <row r="210" spans="1:8" ht="21" x14ac:dyDescent="0.35">
      <c r="A210" s="76"/>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6"/>
      <c r="B211" s="23" t="s">
        <v>89</v>
      </c>
      <c r="C211" s="23" t="s">
        <v>92</v>
      </c>
      <c r="E211" t="s">
        <v>57</v>
      </c>
      <c r="F211" t="str">
        <f t="shared" ref="F211:F221" si="0">IF(NOT(ISBLANK(D211)),D211,IF(NOT(ISBLANK(E211)),"     "&amp;E211,FALSE))</f>
        <v xml:space="preserve">     Afectación menor a 10 SMLMV .</v>
      </c>
    </row>
    <row r="212" spans="1:8" ht="21" x14ac:dyDescent="0.35">
      <c r="A212" s="76"/>
      <c r="B212" s="23" t="s">
        <v>89</v>
      </c>
      <c r="C212" s="23" t="s">
        <v>93</v>
      </c>
      <c r="E212" t="s">
        <v>92</v>
      </c>
      <c r="F212" t="str">
        <f t="shared" si="0"/>
        <v xml:space="preserve">     Entre 10 y 50 SMLMV </v>
      </c>
    </row>
    <row r="213" spans="1:8" ht="21" x14ac:dyDescent="0.35">
      <c r="A213" s="76"/>
      <c r="B213" s="23" t="s">
        <v>89</v>
      </c>
      <c r="C213" s="23" t="s">
        <v>94</v>
      </c>
      <c r="E213" t="s">
        <v>93</v>
      </c>
      <c r="F213" t="str">
        <f t="shared" si="0"/>
        <v xml:space="preserve">     Entre 50 y 100 SMLMV </v>
      </c>
    </row>
    <row r="214" spans="1:8" ht="21" x14ac:dyDescent="0.35">
      <c r="A214" s="76"/>
      <c r="B214" s="23" t="s">
        <v>89</v>
      </c>
      <c r="C214" s="23" t="s">
        <v>95</v>
      </c>
      <c r="E214" t="s">
        <v>94</v>
      </c>
      <c r="F214" t="str">
        <f t="shared" si="0"/>
        <v xml:space="preserve">     Entre 100 y 500 SMLMV </v>
      </c>
    </row>
    <row r="215" spans="1:8" ht="21" x14ac:dyDescent="0.35">
      <c r="A215" s="76"/>
      <c r="B215" s="23" t="s">
        <v>56</v>
      </c>
      <c r="C215" s="23" t="s">
        <v>96</v>
      </c>
      <c r="E215" t="s">
        <v>95</v>
      </c>
      <c r="F215" t="str">
        <f t="shared" si="0"/>
        <v xml:space="preserve">     Mayor a 500 SMLMV </v>
      </c>
    </row>
    <row r="216" spans="1:8" ht="21" x14ac:dyDescent="0.35">
      <c r="A216" s="76"/>
      <c r="B216" s="23" t="s">
        <v>56</v>
      </c>
      <c r="C216" s="23" t="s">
        <v>97</v>
      </c>
      <c r="D216" t="s">
        <v>56</v>
      </c>
      <c r="F216" t="str">
        <f t="shared" si="0"/>
        <v>Pérdida Reputacional</v>
      </c>
    </row>
    <row r="217" spans="1:8" ht="21" x14ac:dyDescent="0.35">
      <c r="A217" s="76"/>
      <c r="B217" s="23" t="s">
        <v>56</v>
      </c>
      <c r="C217" s="23" t="s">
        <v>99</v>
      </c>
      <c r="E217" t="s">
        <v>96</v>
      </c>
      <c r="F217" t="str">
        <f t="shared" si="0"/>
        <v xml:space="preserve">     El riesgo afecta la imagen de alguna área de la organización</v>
      </c>
    </row>
    <row r="218" spans="1:8" ht="21" x14ac:dyDescent="0.35">
      <c r="A218" s="76"/>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6"/>
      <c r="B219" s="23" t="s">
        <v>56</v>
      </c>
      <c r="C219" s="23" t="s">
        <v>117</v>
      </c>
      <c r="E219" t="s">
        <v>99</v>
      </c>
      <c r="F219" t="str">
        <f t="shared" si="0"/>
        <v xml:space="preserve">     El riesgo afecta la imagen de la entidad con algunos usuarios de relevancia frente al logro de los objetivos</v>
      </c>
    </row>
    <row r="220" spans="1:8" x14ac:dyDescent="0.25">
      <c r="A220" s="76"/>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6"/>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6"/>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28515625" defaultRowHeight="12.75" x14ac:dyDescent="0.2"/>
  <cols>
    <col min="1" max="2" width="14.28515625" style="81"/>
    <col min="3" max="3" width="17" style="81" customWidth="1"/>
    <col min="4" max="4" width="14.28515625" style="81"/>
    <col min="5" max="5" width="46" style="81" customWidth="1"/>
    <col min="6" max="16384" width="14.28515625" style="81"/>
  </cols>
  <sheetData>
    <row r="1" spans="2:6" ht="24" customHeight="1" thickBot="1" x14ac:dyDescent="0.25">
      <c r="B1" s="371" t="s">
        <v>77</v>
      </c>
      <c r="C1" s="372"/>
      <c r="D1" s="372"/>
      <c r="E1" s="372"/>
      <c r="F1" s="373"/>
    </row>
    <row r="2" spans="2:6" ht="16.5" thickBot="1" x14ac:dyDescent="0.3">
      <c r="B2" s="82"/>
      <c r="C2" s="82"/>
      <c r="D2" s="82"/>
      <c r="E2" s="82"/>
      <c r="F2" s="82"/>
    </row>
    <row r="3" spans="2:6" ht="16.5" thickBot="1" x14ac:dyDescent="0.25">
      <c r="B3" s="375" t="s">
        <v>63</v>
      </c>
      <c r="C3" s="376"/>
      <c r="D3" s="376"/>
      <c r="E3" s="94" t="s">
        <v>64</v>
      </c>
      <c r="F3" s="95" t="s">
        <v>65</v>
      </c>
    </row>
    <row r="4" spans="2:6" ht="31.5" x14ac:dyDescent="0.2">
      <c r="B4" s="377" t="s">
        <v>66</v>
      </c>
      <c r="C4" s="379" t="s">
        <v>13</v>
      </c>
      <c r="D4" s="83" t="s">
        <v>14</v>
      </c>
      <c r="E4" s="84" t="s">
        <v>67</v>
      </c>
      <c r="F4" s="85">
        <v>0.25</v>
      </c>
    </row>
    <row r="5" spans="2:6" ht="47.25" x14ac:dyDescent="0.2">
      <c r="B5" s="378"/>
      <c r="C5" s="380"/>
      <c r="D5" s="86" t="s">
        <v>15</v>
      </c>
      <c r="E5" s="87" t="s">
        <v>68</v>
      </c>
      <c r="F5" s="88">
        <v>0.15</v>
      </c>
    </row>
    <row r="6" spans="2:6" ht="47.25" x14ac:dyDescent="0.2">
      <c r="B6" s="378"/>
      <c r="C6" s="380"/>
      <c r="D6" s="86" t="s">
        <v>16</v>
      </c>
      <c r="E6" s="87" t="s">
        <v>69</v>
      </c>
      <c r="F6" s="88">
        <v>0.1</v>
      </c>
    </row>
    <row r="7" spans="2:6" ht="63" x14ac:dyDescent="0.2">
      <c r="B7" s="378"/>
      <c r="C7" s="380" t="s">
        <v>17</v>
      </c>
      <c r="D7" s="86" t="s">
        <v>10</v>
      </c>
      <c r="E7" s="87" t="s">
        <v>70</v>
      </c>
      <c r="F7" s="88">
        <v>0.25</v>
      </c>
    </row>
    <row r="8" spans="2:6" ht="31.5" x14ac:dyDescent="0.2">
      <c r="B8" s="378"/>
      <c r="C8" s="380"/>
      <c r="D8" s="86" t="s">
        <v>9</v>
      </c>
      <c r="E8" s="87" t="s">
        <v>71</v>
      </c>
      <c r="F8" s="88">
        <v>0.15</v>
      </c>
    </row>
    <row r="9" spans="2:6" ht="47.25" x14ac:dyDescent="0.2">
      <c r="B9" s="378" t="s">
        <v>159</v>
      </c>
      <c r="C9" s="380" t="s">
        <v>18</v>
      </c>
      <c r="D9" s="86" t="s">
        <v>19</v>
      </c>
      <c r="E9" s="87" t="s">
        <v>72</v>
      </c>
      <c r="F9" s="89" t="s">
        <v>73</v>
      </c>
    </row>
    <row r="10" spans="2:6" ht="63" x14ac:dyDescent="0.2">
      <c r="B10" s="378"/>
      <c r="C10" s="380"/>
      <c r="D10" s="86" t="s">
        <v>20</v>
      </c>
      <c r="E10" s="87" t="s">
        <v>74</v>
      </c>
      <c r="F10" s="89" t="s">
        <v>73</v>
      </c>
    </row>
    <row r="11" spans="2:6" ht="47.25" x14ac:dyDescent="0.2">
      <c r="B11" s="378"/>
      <c r="C11" s="380" t="s">
        <v>21</v>
      </c>
      <c r="D11" s="86" t="s">
        <v>22</v>
      </c>
      <c r="E11" s="87" t="s">
        <v>75</v>
      </c>
      <c r="F11" s="89" t="s">
        <v>73</v>
      </c>
    </row>
    <row r="12" spans="2:6" ht="47.25" x14ac:dyDescent="0.2">
      <c r="B12" s="378"/>
      <c r="C12" s="380"/>
      <c r="D12" s="86" t="s">
        <v>23</v>
      </c>
      <c r="E12" s="87" t="s">
        <v>76</v>
      </c>
      <c r="F12" s="89" t="s">
        <v>73</v>
      </c>
    </row>
    <row r="13" spans="2:6" ht="31.5" x14ac:dyDescent="0.2">
      <c r="B13" s="378"/>
      <c r="C13" s="380" t="s">
        <v>24</v>
      </c>
      <c r="D13" s="86" t="s">
        <v>118</v>
      </c>
      <c r="E13" s="87" t="s">
        <v>121</v>
      </c>
      <c r="F13" s="89" t="s">
        <v>73</v>
      </c>
    </row>
    <row r="14" spans="2:6" ht="32.25" thickBot="1" x14ac:dyDescent="0.25">
      <c r="B14" s="381"/>
      <c r="C14" s="382"/>
      <c r="D14" s="90" t="s">
        <v>119</v>
      </c>
      <c r="E14" s="91" t="s">
        <v>120</v>
      </c>
      <c r="F14" s="92" t="s">
        <v>73</v>
      </c>
    </row>
    <row r="15" spans="2:6" ht="49.5" customHeight="1" x14ac:dyDescent="0.2">
      <c r="B15" s="374" t="s">
        <v>156</v>
      </c>
      <c r="C15" s="374"/>
      <c r="D15" s="374"/>
      <c r="E15" s="374"/>
      <c r="F15" s="374"/>
    </row>
    <row r="16" spans="2:6" ht="27" customHeight="1" x14ac:dyDescent="0.25">
      <c r="B16" s="9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Apoyo Control Interno ETITC</cp:lastModifiedBy>
  <cp:lastPrinted>2020-05-13T01:12:22Z</cp:lastPrinted>
  <dcterms:created xsi:type="dcterms:W3CDTF">2020-03-24T23:12:47Z</dcterms:created>
  <dcterms:modified xsi:type="dcterms:W3CDTF">2023-02-23T20:25:31Z</dcterms:modified>
</cp:coreProperties>
</file>