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hidePivotFieldList="1" defaultThemeVersion="124226"/>
  <mc:AlternateContent xmlns:mc="http://schemas.openxmlformats.org/markup-compatibility/2006">
    <mc:Choice Requires="x15">
      <x15ac:absPath xmlns:x15ac="http://schemas.microsoft.com/office/spreadsheetml/2010/11/ac" url="https://itceduco-my.sharepoint.com/personal/apoyocontrolinterno_itc_edu_co/Documents/CI DIANA/2022/Riesgos/"/>
    </mc:Choice>
  </mc:AlternateContent>
  <xr:revisionPtr revIDLastSave="16" documentId="11_D7EFB9657CE81B6D428A94A460528FBD78B595B8" xr6:coauthVersionLast="47" xr6:coauthVersionMax="47" xr10:uidLastSave="{A6CA3F7D-8F23-4161-8C9E-35B6DB12CE22}"/>
  <bookViews>
    <workbookView xWindow="-120" yWindow="-120" windowWidth="20730" windowHeight="11040" tabRatio="882" firstSheet="1" activeTab="1" xr2:uid="{00000000-000D-0000-FFFF-FFFF00000000}"/>
  </bookViews>
  <sheets>
    <sheet name="Intructivo" sheetId="20" r:id="rId1"/>
    <sheet name="Mapa final" sheetId="1" r:id="rId2"/>
    <sheet name="Listas" sheetId="21" state="hidden"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externalReferences>
    <externalReference r:id="rId11"/>
    <externalReference r:id="rId12"/>
  </externalReferences>
  <calcPr calcId="191029"/>
  <pivotCaches>
    <pivotCache cacheId="2" r:id="rId1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17" i="1" l="1"/>
  <c r="Y16" i="1"/>
  <c r="V17" i="1"/>
  <c r="V16" i="1"/>
  <c r="L16" i="1"/>
  <c r="M16" i="1" s="1"/>
  <c r="Y15" i="1"/>
  <c r="V15" i="1"/>
  <c r="L15" i="1"/>
  <c r="M15" i="1" s="1"/>
  <c r="AE14" i="1"/>
  <c r="AD14" i="1"/>
  <c r="Y14" i="1"/>
  <c r="V14" i="1"/>
  <c r="Y13" i="1"/>
  <c r="V13" i="1"/>
  <c r="Y12" i="1"/>
  <c r="V12" i="1"/>
  <c r="AC15" i="1" l="1"/>
  <c r="AD15" i="1" s="1"/>
  <c r="L22" i="1"/>
  <c r="AE15" i="1" l="1"/>
  <c r="AC16" i="1" s="1"/>
  <c r="AE16" i="1" s="1"/>
  <c r="AC17" i="1" s="1"/>
  <c r="F221" i="13"/>
  <c r="F211" i="13"/>
  <c r="F212" i="13"/>
  <c r="F213" i="13"/>
  <c r="F214" i="13"/>
  <c r="F215" i="13"/>
  <c r="F216" i="13"/>
  <c r="F217" i="13"/>
  <c r="F218" i="13"/>
  <c r="F219" i="13"/>
  <c r="F220" i="13"/>
  <c r="F210" i="13"/>
  <c r="B221" i="13" a="1"/>
  <c r="AD16" i="1" l="1"/>
  <c r="AE17" i="1"/>
  <c r="AD17" i="1"/>
  <c r="B221" i="13"/>
  <c r="O15" i="1" l="1"/>
  <c r="P15" i="1" s="1"/>
  <c r="O16" i="1"/>
  <c r="P16" i="1" s="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R16" i="1" l="1"/>
  <c r="Q16" i="1"/>
  <c r="R15" i="1"/>
  <c r="Q15" i="1"/>
  <c r="L12" i="1"/>
  <c r="M12" i="1" l="1"/>
  <c r="AC12" i="1" s="1"/>
  <c r="AE12" i="1" l="1"/>
  <c r="AC13" i="1" s="1"/>
  <c r="AD1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D13" i="1" l="1"/>
  <c r="AE13" i="1"/>
  <c r="O12" i="1"/>
  <c r="P12" i="1" s="1"/>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AJ42" i="18"/>
  <c r="AJ18" i="18"/>
  <c r="AD26" i="18"/>
  <c r="L10" i="18"/>
  <c r="AD10" i="18"/>
  <c r="X18" i="18"/>
  <c r="AD42" i="18"/>
  <c r="L18" i="18"/>
  <c r="R10" i="18"/>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T14" i="18"/>
  <c r="T22" i="18"/>
  <c r="N6" i="18"/>
  <c r="AL30" i="18"/>
  <c r="Z22" i="18"/>
  <c r="Z14" i="18"/>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AD38" i="18"/>
  <c r="L30" i="18"/>
  <c r="AD30" i="18"/>
  <c r="AJ6" i="18"/>
  <c r="L14" i="18"/>
  <c r="L22" i="18"/>
  <c r="X6" i="18"/>
  <c r="L6" i="18"/>
  <c r="R12" i="1"/>
  <c r="R38" i="18"/>
  <c r="AJ38" i="18"/>
  <c r="L38" i="18"/>
  <c r="AD6" i="18"/>
  <c r="R6" i="18"/>
  <c r="AJ30" i="18"/>
  <c r="R30" i="18"/>
  <c r="AD22" i="18"/>
  <c r="AJ14" i="18"/>
  <c r="AJ22" i="18"/>
  <c r="AD14" i="18"/>
  <c r="X38" i="18"/>
  <c r="X14" i="18"/>
  <c r="R22" i="18"/>
  <c r="X22" i="18"/>
  <c r="Q12" i="1"/>
  <c r="AG12" i="1" s="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H34" i="18"/>
  <c r="AH42" i="18"/>
  <c r="AH18" i="18"/>
  <c r="AB10" i="18"/>
  <c r="J26" i="18"/>
  <c r="V18" i="18"/>
  <c r="V42" i="18"/>
  <c r="J42" i="18"/>
  <c r="P10" i="18"/>
  <c r="AB26" i="18"/>
  <c r="J34" i="18"/>
  <c r="J18" i="18"/>
  <c r="AH10" i="18"/>
  <c r="AB34" i="18"/>
  <c r="P26" i="18"/>
  <c r="P34" i="18"/>
  <c r="V34" i="18"/>
  <c r="AH26" i="18"/>
  <c r="J10" i="18"/>
  <c r="P18" i="18"/>
  <c r="AB42" i="18"/>
  <c r="V10" i="18"/>
  <c r="AB18" i="18"/>
  <c r="P42" i="18"/>
  <c r="V26" i="18"/>
  <c r="Z32" i="18"/>
  <c r="N24" i="18"/>
  <c r="AL32" i="18"/>
  <c r="AL40" i="18"/>
  <c r="N8" i="18"/>
  <c r="AF24" i="18"/>
  <c r="Z40" i="18"/>
  <c r="Z16" i="18"/>
  <c r="N32" i="18"/>
  <c r="T32" i="18"/>
  <c r="N40" i="18"/>
  <c r="T8" i="18"/>
  <c r="AF32" i="18"/>
  <c r="AL8" i="18"/>
  <c r="T24" i="18"/>
  <c r="N16" i="18"/>
  <c r="T16" i="18"/>
  <c r="Z24" i="18"/>
  <c r="AF16" i="18"/>
  <c r="T40" i="18"/>
  <c r="AF8" i="18"/>
  <c r="AL24" i="18"/>
  <c r="Z8" i="18"/>
  <c r="AF40" i="18"/>
  <c r="AL16" i="18"/>
  <c r="AF12" i="1" l="1"/>
  <c r="AH12" i="1" s="1"/>
  <c r="AG13" i="1"/>
  <c r="J40" i="19"/>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J47" i="19"/>
  <c r="AH7" i="19"/>
  <c r="P47" i="19"/>
  <c r="AB27" i="19"/>
  <c r="V47" i="19"/>
  <c r="J37" i="19"/>
  <c r="AB37" i="19"/>
  <c r="V7" i="19"/>
  <c r="AH37" i="19"/>
  <c r="P27" i="19"/>
  <c r="P17" i="19"/>
  <c r="V17" i="19"/>
  <c r="AH47" i="19"/>
  <c r="AB17" i="19"/>
  <c r="J7" i="19"/>
  <c r="V37" i="19"/>
  <c r="P7" i="19"/>
  <c r="AH27" i="19"/>
  <c r="AB47"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AF13" i="1" l="1"/>
  <c r="AH13" i="1" s="1"/>
  <c r="AG14" i="1"/>
  <c r="AH17" i="19"/>
  <c r="P37" i="19"/>
  <c r="AB7" i="19"/>
  <c r="J27" i="19"/>
  <c r="J17" i="19"/>
  <c r="V2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F14" i="1" l="1"/>
  <c r="AH14" i="1" s="1"/>
  <c r="AG15" i="1"/>
  <c r="K7" i="19"/>
  <c r="K37" i="19"/>
  <c r="AC17" i="19"/>
  <c r="K47" i="19"/>
  <c r="K17" i="19"/>
  <c r="AI17" i="19"/>
  <c r="AI27" i="19"/>
  <c r="AC47" i="19"/>
  <c r="W27" i="19"/>
  <c r="Q37" i="19"/>
  <c r="AC27" i="19"/>
  <c r="W17" i="19"/>
  <c r="K27" i="19"/>
  <c r="W47" i="19"/>
  <c r="AI37" i="19"/>
  <c r="Q27" i="19"/>
  <c r="W7" i="19"/>
  <c r="AI7" i="19"/>
  <c r="Q17" i="19"/>
  <c r="Q7" i="19"/>
  <c r="AC7" i="19"/>
  <c r="AC37" i="19"/>
  <c r="AI47" i="19"/>
  <c r="Q47" i="19"/>
  <c r="W37" i="19"/>
  <c r="R40" i="19"/>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F15" i="1" l="1"/>
  <c r="AH15" i="1" s="1"/>
  <c r="AG16" i="1"/>
  <c r="AG39" i="19"/>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F16" i="1" l="1"/>
  <c r="AH16" i="1" s="1"/>
  <c r="AG17" i="1"/>
  <c r="AG24" i="19"/>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AF17" i="1" l="1"/>
  <c r="AH17" i="1" s="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<sst xmlns="http://schemas.openxmlformats.org/spreadsheetml/2006/main" count="492" uniqueCount="305">
  <si>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</si>
  <si>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</si>
  <si>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</si>
  <si>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</si>
  <si>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</si>
  <si>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</si>
  <si>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</si>
  <si>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</si>
  <si>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</si>
  <si>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</si>
  <si>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</si>
  <si>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</si>
  <si>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</si>
  <si>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</si>
  <si>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</si>
  <si>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</si>
  <si>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</si>
  <si>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</si>
  <si>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</si>
  <si>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</si>
  <si>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</si>
  <si>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</si>
  <si>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</si>
  <si>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</si>
  <si>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</si>
  <si>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</si>
  <si>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</si>
  <si>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</si>
  <si>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</si>
  <si>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</si>
  <si>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</si>
  <si>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</si>
  <si>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</si>
  <si>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</si>
  <si>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</si>
  <si>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</si>
  <si>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</si>
  <si>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</si>
  <si>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</si>
  <si>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</si>
  <si>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</si>
  <si>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</si>
  <si>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</si>
  <si>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</si>
  <si>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</si>
  <si>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</si>
  <si>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</si>
  <si>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</si>
  <si>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</si>
  <si>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</si>
  <si>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</si>
  <si>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</si>
  <si>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</si>
  <si>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</si>
  <si>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</si>
  <si>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</si>
  <si>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</si>
  <si>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</si>
  <si>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</si>
  <si>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</si>
  <si>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MAPA Y PLAN DE TRATAMIENTO DE RIESGOS</t>
  </si>
  <si>
    <t>CÓDIGO:   GDC-FO-09</t>
  </si>
  <si>
    <t>VERSIÓN:  7</t>
  </si>
  <si>
    <t>VIGENCIA: ENERO 25 DE 2022</t>
  </si>
  <si>
    <t>PÁGINA:    1 de 1</t>
  </si>
  <si>
    <t>Proceso:</t>
  </si>
  <si>
    <t>GESTIÓN JURÍDICA</t>
  </si>
  <si>
    <t>Objetivo:</t>
  </si>
  <si>
    <t>Orientar, asistir, asesorar y defender la Institución, en asuntos jurídico-administrativos internos y externos de su competencia, de manera oportuna y eficaz buscando garantizar los intereses de la Escuela en cumplimiento de la Constitución Política, la Ley y la normatividad interna.</t>
  </si>
  <si>
    <t>Alcance:</t>
  </si>
  <si>
    <r>
      <rPr>
        <sz val="12"/>
        <rFont val="Arial"/>
        <family val="2"/>
      </rPr>
      <t xml:space="preserve">Inicia con la ocurrencia de la situación jurídica y/o actuación judicial que incluye todas las actividades propias de la representación legal de la entidad y finaliza con la solución del problema jurídico y/o la decisión judicial o conciliación correspondiente.
</t>
    </r>
    <r>
      <rPr>
        <b/>
        <sz val="12"/>
        <rFont val="Arial"/>
        <family val="2"/>
      </rPr>
      <t xml:space="preserve">
</t>
    </r>
  </si>
  <si>
    <t>Identificación del riesgo</t>
  </si>
  <si>
    <t>Análisis del riesgo inherente</t>
  </si>
  <si>
    <t>Evaluación del riesgo - Valoración de los controles</t>
  </si>
  <si>
    <t>Evaluación del riesgo - Nivel del riesgo residual</t>
  </si>
  <si>
    <t>Plan de Acción</t>
  </si>
  <si>
    <t xml:space="preserve">Referencia </t>
  </si>
  <si>
    <t>Tipo</t>
  </si>
  <si>
    <t>Factor</t>
  </si>
  <si>
    <t>Activo de información afectado</t>
  </si>
  <si>
    <t>Criterio afectado</t>
  </si>
  <si>
    <t>Frecuencia con la cual se realiza la actividad</t>
  </si>
  <si>
    <t>Probabilidad Inherente</t>
  </si>
  <si>
    <t>%</t>
  </si>
  <si>
    <t>Criterios de impacto</t>
  </si>
  <si>
    <t>Observación de criterio</t>
  </si>
  <si>
    <t>Impacto 
Inherente</t>
  </si>
  <si>
    <t>No. Control</t>
  </si>
  <si>
    <t>Soportes del Control</t>
  </si>
  <si>
    <t>Atributos</t>
  </si>
  <si>
    <t>Probabilidad Residual</t>
  </si>
  <si>
    <t>Probabilidad Residual Final</t>
  </si>
  <si>
    <t>Impacto Residual Final</t>
  </si>
  <si>
    <t>Zona de Riesgo Final</t>
  </si>
  <si>
    <t>Responsable</t>
  </si>
  <si>
    <t>Fecha Implementación</t>
  </si>
  <si>
    <t>Fecha Seguimiento</t>
  </si>
  <si>
    <t>Seguimiento
1º línea de defensa
(Abril)</t>
  </si>
  <si>
    <t>Seguimiento
2º línea de defensa
(Agosto)</t>
  </si>
  <si>
    <t>Seguimiento
3º línea de defensa
(Noviembre)</t>
  </si>
  <si>
    <t>Implementación</t>
  </si>
  <si>
    <t>Calificación</t>
  </si>
  <si>
    <t>Documentación</t>
  </si>
  <si>
    <t>Frecuencia</t>
  </si>
  <si>
    <t>Evidencia</t>
  </si>
  <si>
    <t>Gestión</t>
  </si>
  <si>
    <t>Procesos</t>
  </si>
  <si>
    <t>Económico</t>
  </si>
  <si>
    <t>Respuestas Fuera de Términos a lso requerimientos judiciales</t>
  </si>
  <si>
    <t xml:space="preserve">Vencimiento de Términos </t>
  </si>
  <si>
    <t>Posibilidad de afectación económica por respuesta a los requerimientos judiciales fuera de términos debido a fallas en:  Seguimiento de los procesos, notificaciones y correos Judiciales</t>
  </si>
  <si>
    <t>Ejecucion y Administracion de procesos</t>
  </si>
  <si>
    <t>Servicios</t>
  </si>
  <si>
    <t>NA</t>
  </si>
  <si>
    <t xml:space="preserve">     Entre 10 y 50 SMLMV </t>
  </si>
  <si>
    <t>Seguimiento de los procesos Judiciales en sitio o a través de la página web de rama judicial</t>
  </si>
  <si>
    <t>Cuadernillo de seguimiento</t>
  </si>
  <si>
    <t>Preventivo</t>
  </si>
  <si>
    <t>Manual</t>
  </si>
  <si>
    <t>Sin Documentar</t>
  </si>
  <si>
    <t>Aleatoria</t>
  </si>
  <si>
    <t>Sin Registro</t>
  </si>
  <si>
    <t>Reducir (mitigar)</t>
  </si>
  <si>
    <t>El líder de gestión jurídica velará por la revisión contínua de los canales dispuestos para recibir y dar respuesta a los requerimientos judiciales de la ETITC.</t>
  </si>
  <si>
    <t>Jurídica y Contratista de Apoyo</t>
  </si>
  <si>
    <t>20 de enero de 2022</t>
  </si>
  <si>
    <t>11 de mayo de 2022</t>
  </si>
  <si>
    <t>Se adelanta la revisión de los procesos judiciales dos veces por semana, a la fecha no se ha materializado el riesgo</t>
  </si>
  <si>
    <t>En curso</t>
  </si>
  <si>
    <t>Para el periodo mayo-julio, se continúa ejecutando el control, 2 veces por semana, a la fecha no se ha materializado el riesgo.
Como soporte de lo anterior, la líder del proceso presenta el cuadernillo de seguimiento a procesos judiciales, donde se plasman las fechas de revisión y novedades frente al proceso, para dejar la trazabilidad.</t>
  </si>
  <si>
    <t>Revisión diaria del canal de notificaciones judiciales</t>
  </si>
  <si>
    <t>Correo notificacionesjudiciales@itc.edu.co</t>
  </si>
  <si>
    <t>Se realiza la revisión díaria del correo de notificaciones judiciales, a traves del cual llegan los requerimintos judiciales y estados de los procesos. Lo cual permite tener seguimiento de los requerimiento y así se evita la materialización del riesgo</t>
  </si>
  <si>
    <t>Para el periodo mayo-julio, al correo de notificacionesjudiciales no han llegado nuevos procesos judiciales, se cuenta con 14 procesos ejecutivos vigentes, y 5 contencioso administrativos.</t>
  </si>
  <si>
    <t>Implementación matriz de seguimiento de términos de respuesta</t>
  </si>
  <si>
    <t>Matriz seguimiento términos</t>
  </si>
  <si>
    <t>Se alimenta la matriz de seguimiento de terminos en la cual se registran actuaciones como contestación de demanda, alegatos de conclusión y recursos. Por lo que no se ha materializado el riesgo</t>
  </si>
  <si>
    <t>La matriz de seguimiento de términos, se incluye la fecha desde donde inician los términos, términos de respuesta, asunto, trámite, estado, días que han transcurrido, fecha de respuesta, entidad, nombre, la matriz se diligencia cada vez que se da respuesta a un requerimiento judicial.</t>
  </si>
  <si>
    <t>Talento humano</t>
  </si>
  <si>
    <t>Fallas en la prestación del servicio</t>
  </si>
  <si>
    <t>Fallas de actualización y socialización de la normatividad vigente</t>
  </si>
  <si>
    <t xml:space="preserve">Posibilidad de afectación económica debido Fallas en la prestación del servicio debido a falencias en la actualización y socialización de la normatividad vigente. </t>
  </si>
  <si>
    <t>Socializar a  través de correo electrónico  con las dependencias las actualizaciones normativas atinentes a la operaciòn de la institución</t>
  </si>
  <si>
    <t>Circulares y comunicados de Rectoría, IBTI o Secretaría General</t>
  </si>
  <si>
    <t>La Secretaría General velará por la socialización de nuevas normas que apliquen a la operación institucional a los lederes de procesos y directivos de la ETITC.</t>
  </si>
  <si>
    <t>Profesionales Jurídicos Secretaría General</t>
  </si>
  <si>
    <t>Los profesionales jurídicos de la Secretaría General han estudiado y apoyado la expedición de comunicados y circulares en los que se informa sobre actualizaciones normativas y temas de interés para la comunidad académica y administrativa, lo cual a permitido que no se materialice el riesgo.</t>
  </si>
  <si>
    <t>Frente a cumplimiento y conocimiento de normatividad, para el periodo de reporte se han expedido las siguientes circulares:
- Circular 12 de 26 de julio de 2022 - Cumplimiento de jornadas y horarios laborales / Presencialidad con responsabilidad y uso de tapabocas.
- Circular 09 de 4 de mayo de 2022 - Cumplimiento Circular 0018 de 2022 Ministerio del Trabajo en relación con fuero sindical, estabilidad laboral reforzada, criterios de vinculación y desvinculación, que gozan los docentes, cualquiera que sea su modalidad de vinculación.
- Comunicación Interna 03. de la Secretaría General con asunto "Trámite expedición actos administrativos".
Desde el área de Comunicaciones se realizó la socialización de las Circulares respectivas mediante correo electrónico institucional, y página web.
La Circular Interna se socializó con Vicerrectores, líderes de Proceso, Jefe de la Oficina Asesora de Planeación y Rectoría por parte de la Secretaría General el 24 de junio mediante correo electrónico institucional.</t>
  </si>
  <si>
    <t>Corrupción</t>
  </si>
  <si>
    <t>Reputacional</t>
  </si>
  <si>
    <t>Recibir o solciitar Dádivas</t>
  </si>
  <si>
    <t>Emitir un concepto que no se encuentre acorde con la normatividad y que este direccionado a justificar, cubrir y/o favorecer a un tercero.</t>
  </si>
  <si>
    <t>Posibilidad afectación económica por recibir o solicitar dádiva con el fin de elaborar documentos errados o emitir concepto no acorde con la normatividad, para justificar, cubrir y/o favorecer a un tercero.</t>
  </si>
  <si>
    <t xml:space="preserve">     El riesgo afecta la imagen de alguna área de la organización</t>
  </si>
  <si>
    <t>Verificación dual de los servicios de seguimiento y vigilancia a los procesos judiciales de manera tal que generen alertas de los movimientos en los diferentes procesos.</t>
  </si>
  <si>
    <t>El líder de gestión jurídica compartirá el seguimiento y vigilancia de procesos judiciales con el contratista de apoyo del área con el fin de generar las alertas a las que haya lugar</t>
  </si>
  <si>
    <t>Líder de Gestión Jurídica</t>
  </si>
  <si>
    <t>La revisión de los procesos judiciales se comparte con el contratista de apoyo y se realiza un revisión aleatoria en compañía del Secretario General a los procesos judiciales activos de la Escuela.</t>
  </si>
  <si>
    <t>Para el periodo mayo-julio, se continúa ejecutando el control, 2 veces por semana, a la fecha no se ha materializado el riesgo.
Como soporte de lo anterior, la líder del proceso presenta el cuadernillo de seguimiento a procesos judiciales, donde se plasman las fechas de revisión y novedades frente al proceso, para dejar la trazabilidad.
El responsable realiza revisión en página web de la Rama Judicial, y otra responsable realiza revisión desde el correo de notificacionesjudiciales o correo de juridica.
Para la elaboración de documentos, un responsable de la Secretaría General proyecta, otra responsable valida y ajusta (con conocimiento del Secretario General), y si el documento debe ser firmado por el Rector, se envía en última instancia para su firma.</t>
  </si>
  <si>
    <t>Verificación por parte del Secretario General y demás involucrados para cada concepto que se elabore, antes de emitirse.</t>
  </si>
  <si>
    <t>Constancia de vistos buenos en los documentos emitidos por el área</t>
  </si>
  <si>
    <t xml:space="preserve">Los documentos que son proyectados por los profesionales jurídicos de la Secretaría Genenral antes de su sociliazacion serán verificados por el Secretario Genenral o la Lidre de Gestión Jurídica. </t>
  </si>
  <si>
    <t>Los documentos proyectados el grupo de profesionales de la Secretaría Genenral son  revisados por el Secretario Genenral y la Lider del proceso de Gestión Jurídicaa</t>
  </si>
  <si>
    <t>Para la elaboración de documentos, un responsable de la Secretaría General proyecta, otra responsable valida y ajusta (con conocimiento del Secretario General), y si el documento debe ser firmado por el Rector, se envía en última instancia para su firma.
Como soporte de lo anterior, la líder del proceso envía una cadena de correos con el asunto "Modelo Acuerdo de pago 2022-II", donde se evidencia la trazabilidad, visto bueno y comentarios por parte del Secretario General.</t>
  </si>
  <si>
    <t>SST</t>
  </si>
  <si>
    <t>Infraestructura</t>
  </si>
  <si>
    <t>Relaciones Laborales</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</si>
  <si>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</si>
  <si>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r>
      <rPr>
        <b/>
        <sz val="14"/>
        <rFont val="Arial Narrow"/>
        <family val="2"/>
      </rPr>
      <t>LIDER DEL PROCESO:</t>
    </r>
    <r>
      <rPr>
        <sz val="14"/>
        <rFont val="Arial Narrow"/>
        <family val="2"/>
      </rPr>
      <t xml:space="preserve"> </t>
    </r>
  </si>
  <si>
    <t>CLASIF. DE CONFIDENCIALIDAD</t>
  </si>
  <si>
    <t>IPB</t>
  </si>
  <si>
    <t>CLASIF. DE INTEGRIDAD</t>
  </si>
  <si>
    <t>A</t>
  </si>
  <si>
    <t>CLASIF. DE DISPONIBILIDAD</t>
  </si>
  <si>
    <t xml:space="preserve">Tipo </t>
  </si>
  <si>
    <t>Activo de información</t>
  </si>
  <si>
    <t>Criterio</t>
  </si>
  <si>
    <t>Ambiental</t>
  </si>
  <si>
    <t>Evento externo</t>
  </si>
  <si>
    <t>Hardware</t>
  </si>
  <si>
    <t>Confidencialidad</t>
  </si>
  <si>
    <t>Financiero</t>
  </si>
  <si>
    <t>Software</t>
  </si>
  <si>
    <t>Disponibilidad</t>
  </si>
  <si>
    <t>Estratégico</t>
  </si>
  <si>
    <t>Integridad</t>
  </si>
  <si>
    <t>Documental</t>
  </si>
  <si>
    <t>Seguridad digital</t>
  </si>
  <si>
    <t>Tecnología</t>
  </si>
  <si>
    <t>Tecnológico</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</si>
  <si>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</si>
  <si>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</si>
  <si>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</si>
  <si>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</si>
  <si>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</si>
  <si>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</si>
  <si>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</si>
  <si>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</si>
  <si>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</si>
  <si>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</si>
  <si>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</si>
  <si>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</si>
  <si>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</si>
  <si>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</si>
  <si>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</si>
  <si>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</si>
  <si>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</si>
  <si>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</si>
  <si>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</si>
  <si>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</si>
  <si>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</si>
  <si>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</si>
  <si>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</si>
  <si>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</si>
  <si>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</si>
  <si>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</si>
  <si>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</si>
  <si>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</si>
  <si>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</si>
  <si>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</si>
  <si>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</si>
  <si>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</si>
  <si>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</si>
  <si>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</si>
  <si>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</si>
  <si>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</si>
  <si>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</si>
  <si>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</si>
  <si>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</si>
  <si>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</si>
  <si>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</si>
  <si>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</si>
  <si>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</si>
  <si>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</si>
  <si>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</si>
  <si>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</si>
  <si>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</si>
  <si>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</si>
  <si>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</si>
  <si>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</si>
  <si>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</si>
  <si>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</si>
  <si>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</si>
  <si>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Pérdida_Reputacional</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</si>
  <si>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</si>
  <si>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</si>
  <si>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</si>
  <si>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</si>
  <si>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</si>
  <si>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</si>
  <si>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</si>
  <si>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</si>
  <si>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</si>
  <si>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</si>
  <si>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</si>
  <si>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El riesgo afecta la imagen de de la entidad con efecto publicitario sostenido a nivel de sector administrativo, nivel departamental o municipal</t>
  </si>
  <si>
    <t>❌</t>
  </si>
  <si>
    <t>✔</t>
  </si>
  <si>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</si>
  <si>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</si>
  <si>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</si>
  <si>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</si>
  <si>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</si>
  <si>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</si>
  <si>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</si>
  <si>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</si>
  <si>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</si>
  <si>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</si>
  <si>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</si>
  <si>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</si>
  <si>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</si>
  <si>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</si>
  <si>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Documentado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</si>
  <si>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</si>
  <si>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</si>
  <si>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</si>
  <si>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Continua</t>
  </si>
  <si>
    <t>Este atributo identifica a los controles que se ejecutan siempre que se realiza la actividad originadora del riesgo.</t>
  </si>
  <si>
    <t>Este atributo identifica a los controles que no siempre se ejecutan cuando se realiza la actividad originadora del riesgo</t>
  </si>
  <si>
    <t>Con Registro</t>
  </si>
  <si>
    <t>El control deja un registro que permite evidenciar la ejecución del control</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</si>
  <si>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</si>
  <si>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</si>
  <si>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</si>
  <si>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Evitar</t>
  </si>
  <si>
    <t>Reducir (compartir)</t>
  </si>
  <si>
    <t>Económico y Reputacional</t>
  </si>
  <si>
    <t>Plan de accion (solo para la opción reducir)</t>
  </si>
  <si>
    <t>Finalizado</t>
  </si>
  <si>
    <t>Daños Activos Fisicos</t>
  </si>
  <si>
    <t>Fallas Tecnologicas</t>
  </si>
  <si>
    <t>Fraude Externo</t>
  </si>
  <si>
    <t>Fraude Interno</t>
  </si>
  <si>
    <t>Usuarios, productos y practicas , organizacionales</t>
  </si>
  <si>
    <t>Registro Sustancial</t>
  </si>
  <si>
    <t>Registro Material</t>
  </si>
  <si>
    <t>Sin registro</t>
  </si>
  <si>
    <t>Reducir</t>
  </si>
  <si>
    <t>Fecha de actualización 1/11/2022</t>
  </si>
  <si>
    <t>Mediante el seguimiento efectuado se evidencio que el proceso cuenta con el cuaderno de seguimientos judiciales por medio del cual se efectua el registro dos veces a la semana, dichos seguimientos se realizan a través de la pagina web del rama judicial. no obstante y a pesar de no materializarse el riesgo dado que la actividad de control contribuye con su mitigacion, se requiere fortalecer dicho control con la implementacion de herramientas ofimaticas que contribuyan con el almacenamiento y registro de los seguimientos efectuado de forma eficaz y se contribuya con la seguridad de la información manejada por el proceso.</t>
  </si>
  <si>
    <t>Mediante el seguimiento efectuado se evidencio que el proceso cuenta con correo de notificaciones judiciales y es consultado permanentemente. A la fecha de este seguimiento se tienen los correos al dia consultados y la notificacion de un proceso al cual fueron vinculados. actividad que contribuye con la mitigación del riesgo identificado.</t>
  </si>
  <si>
    <t>Mediante el seguimiento efectuado se evidencio que se cuenta con la matriz de seguimiento en el cual se encuentra el ultimo adelanto de un proceso con alegatos de conclusion para el mes de octubre. Actividad que contribuye con la mitigación del riesgo identificado.</t>
  </si>
  <si>
    <t>Mediante el seguimiento se observo que en el periodo se socializo por medio de un correo electronico en el mes de octubre de 2022, a traves del cual se da a conocer la directiva presidencial 08 de 2022, con los lineamientos dirijido a los directivos y vicerrectorias. Se cuenta con la circular 03 para impartir medidas de las movilidades presentadas el 22 de septiembre. actividades que contribuyen con la mitigacion del riesgo identificado.</t>
  </si>
  <si>
    <t>Mediante el seguimiento efectuado se evidencio que el proceso cuenta con el cuaderno de seguimientos judiciales por medio del cual se efectua el registro dos veces a la semana, dichos seguimientos se realizan a través de la pagina web del rama judicial. no obstante y a pesar de no materializarse el riesgo dado que la actividad de control contribuye con su mitigacion, se requiere fortalecer dicho control con la implementacion de herramientas ofimaticas que contribuyan con el almacenamiento y registro de los seguimientos efectuado de forma eficaz y se contribuya con la seguridad de la información manejada por el proceso. Adicionalmente se cuenta con reuniones semanales realizadas por el equipo de la secretaria general, sin embargo, no se cuenta con evidencia como actas en las que se consignen las conclusiones importantes asi como la realizacion de tareas asignadas.</t>
  </si>
  <si>
    <t>Se evidencio que el profesional de apoyo juridico realiza la remision de los documentos relacionados con los procesos judiciales para revisión como el caso observado del correo electronico del dia 28 de octubre el cual fue respondido con ajustes el dia 31 de octubre para continuar con el tramite.
De otra parte, se observo el Oficio al IDIGER, por medio del correo del 19 de octubre de 2022, con los ajustes realizados y remitido al secretario general, asi mismo, se remite al Hno. Rector para firma.y posteriormente fue remitido a la pagina del IDIGER.
Se cuenta con el correo dirigido al secretario general de la remision del codigo de buen gobierno el dia 25 de octubre, remitido y copia a la profesional de aseguramiento a la calidad para realizar las actividades y ajustes en cuanto a la misionalidad. Dichas actividades contribuyen con la mitigación del riesgo identificado.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</si>
</sst>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9"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name val="Arial"/>
      <family val="2"/>
    </font>
    <font>
      <b/>
      <sz val="22"/>
      <color rgb="FF000000"/>
      <name val="Arial Narrow"/>
      <family val="2"/>
    </font>
    <font>
      <b/>
      <sz val="12"/>
      <color rgb="FF000000"/>
      <name val="Arial"/>
      <family val="2"/>
    </font>
    <font>
      <b/>
      <sz val="18"/>
      <color theme="0"/>
      <name val="Arial Narrow"/>
      <family val="2"/>
    </font>
    <font>
      <b/>
      <sz val="12"/>
      <color theme="0"/>
      <name val="Arial Narrow"/>
      <family val="2"/>
    </font>
    <font>
      <b/>
      <sz val="12"/>
      <name val="Arial"/>
      <family val="2"/>
    </font>
    <font>
      <sz val="6"/>
      <color theme="1"/>
      <name val="Arial"/>
      <family val="2"/>
    </font>
    <font>
      <sz val="14"/>
      <name val="Arial Narrow"/>
      <family val="2"/>
    </font>
    <font>
      <b/>
      <sz val="14"/>
      <color rgb="FF000000"/>
      <name val="Arial"/>
      <family val="2"/>
    </font>
    <font>
      <sz val="14"/>
      <color rgb="FF000000"/>
      <name val="Arial"/>
      <family val="2"/>
    </font>
    <font>
      <sz val="12"/>
      <name val="Arial"/>
      <family val="2"/>
    </font>
    <font>
      <sz val="10"/>
      <color theme="1"/>
      <name val="Arial"/>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6">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auto="1"/>
      </right>
      <top/>
      <bottom style="thin">
        <color auto="1"/>
      </bottom>
      <diagonal/>
    </border>
    <border>
      <left style="thin">
        <color auto="1"/>
      </left>
      <right/>
      <top/>
      <bottom style="thin">
        <color auto="1"/>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9" fontId="14" fillId="0" borderId="0" applyFont="0" applyFill="0" applyBorder="0" applyAlignment="0" applyProtection="0"/>
    <xf numFmtId="0" fontId="46" fillId="0" borderId="0"/>
    <xf numFmtId="0" fontId="47" fillId="0" borderId="0"/>
    <xf numFmtId="0" fontId="5" fillId="0" borderId="0"/>
  </cellStyleXfs>
  <cellXfs count="407">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4" xfId="0" applyFont="1" applyFill="1" applyBorder="1" applyAlignment="1">
      <alignment horizontal="center" vertical="center" wrapText="1" readingOrder="1"/>
    </xf>
    <xf numFmtId="0" fontId="10" fillId="0" borderId="4" xfId="0" applyFont="1" applyBorder="1" applyAlignment="1">
      <alignment horizontal="justify" vertical="center" wrapText="1" readingOrder="1"/>
    </xf>
    <xf numFmtId="9" fontId="10" fillId="0" borderId="4"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3" borderId="0" xfId="0" applyFont="1" applyFill="1" applyAlignment="1">
      <alignment horizontal="center" vertical="center"/>
    </xf>
    <xf numFmtId="0" fontId="27" fillId="0" borderId="0" xfId="0" applyFont="1" applyAlignment="1">
      <alignment vertical="center"/>
    </xf>
    <xf numFmtId="0" fontId="28" fillId="0" borderId="0" xfId="0" applyFont="1"/>
    <xf numFmtId="0" fontId="26" fillId="0" borderId="0" xfId="0" applyFont="1"/>
    <xf numFmtId="0" fontId="0" fillId="0" borderId="0" xfId="0" pivotButton="1"/>
    <xf numFmtId="0" fontId="12" fillId="0" borderId="0" xfId="0" applyFont="1" applyAlignment="1">
      <alignment horizontal="justify" vertical="center" wrapText="1" readingOrder="1"/>
    </xf>
    <xf numFmtId="0" fontId="29" fillId="0" borderId="0" xfId="0" applyFont="1"/>
    <xf numFmtId="0" fontId="31" fillId="6" borderId="0" xfId="0" applyFont="1" applyFill="1" applyAlignment="1">
      <alignment horizontal="center" vertical="center" wrapText="1" readingOrder="1"/>
    </xf>
    <xf numFmtId="0" fontId="32" fillId="0" borderId="4" xfId="0" applyFont="1" applyBorder="1" applyAlignment="1">
      <alignment horizontal="justify" vertical="center" wrapText="1" readingOrder="1"/>
    </xf>
    <xf numFmtId="0" fontId="32" fillId="0" borderId="1" xfId="0" applyFont="1" applyBorder="1" applyAlignment="1">
      <alignment horizontal="justify" vertical="center" wrapText="1" readingOrder="1"/>
    </xf>
    <xf numFmtId="0" fontId="32" fillId="5" borderId="4" xfId="0" applyFont="1" applyFill="1" applyBorder="1" applyAlignment="1">
      <alignment horizontal="center" vertical="center" wrapText="1" readingOrder="1"/>
    </xf>
    <xf numFmtId="0" fontId="32" fillId="7"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3" fillId="9" borderId="1" xfId="0" applyFont="1" applyFill="1" applyBorder="1" applyAlignment="1">
      <alignment horizontal="center" vertical="center" wrapText="1" readingOrder="1"/>
    </xf>
    <xf numFmtId="0" fontId="32" fillId="0" borderId="4"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9" fillId="11" borderId="5"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0" xfId="0" applyFont="1" applyFill="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11"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11"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0" xfId="0" applyFont="1" applyFill="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11"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11"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23" fillId="13" borderId="12" xfId="0" applyFont="1" applyFill="1" applyBorder="1" applyAlignment="1" applyProtection="1">
      <alignment horizontal="center" wrapText="1" readingOrder="1"/>
      <protection hidden="1"/>
    </xf>
    <xf numFmtId="0" fontId="0" fillId="3" borderId="0" xfId="0" applyFill="1"/>
    <xf numFmtId="0" fontId="48" fillId="3" borderId="39" xfId="2" applyFont="1" applyFill="1" applyBorder="1"/>
    <xf numFmtId="0" fontId="48" fillId="3" borderId="40" xfId="2" applyFont="1" applyFill="1" applyBorder="1"/>
    <xf numFmtId="0" fontId="48" fillId="3" borderId="41" xfId="2" applyFont="1" applyFill="1" applyBorder="1"/>
    <xf numFmtId="0" fontId="16" fillId="3" borderId="0" xfId="0" applyFont="1" applyFill="1" applyAlignment="1">
      <alignment vertical="center"/>
    </xf>
    <xf numFmtId="0" fontId="5" fillId="3" borderId="0" xfId="0" applyFont="1" applyFill="1"/>
    <xf numFmtId="0" fontId="35" fillId="3" borderId="0" xfId="0" applyFont="1" applyFill="1"/>
    <xf numFmtId="0" fontId="36" fillId="3" borderId="22" xfId="0" applyFont="1" applyFill="1" applyBorder="1" applyAlignment="1">
      <alignment horizontal="center" vertical="center" wrapText="1" readingOrder="1"/>
    </xf>
    <xf numFmtId="0" fontId="37" fillId="3" borderId="22" xfId="0" applyFont="1" applyFill="1" applyBorder="1" applyAlignment="1">
      <alignment horizontal="justify" vertical="center" wrapText="1" readingOrder="1"/>
    </xf>
    <xf numFmtId="9" fontId="36" fillId="3" borderId="31" xfId="0" applyNumberFormat="1" applyFont="1" applyFill="1" applyBorder="1" applyAlignment="1">
      <alignment horizontal="center" vertical="center" wrapText="1" readingOrder="1"/>
    </xf>
    <xf numFmtId="0" fontId="36" fillId="3" borderId="21" xfId="0" applyFont="1" applyFill="1" applyBorder="1" applyAlignment="1">
      <alignment horizontal="center" vertical="center" wrapText="1" readingOrder="1"/>
    </xf>
    <xf numFmtId="0" fontId="37" fillId="3" borderId="21" xfId="0" applyFont="1" applyFill="1" applyBorder="1" applyAlignment="1">
      <alignment horizontal="justify" vertical="center" wrapText="1" readingOrder="1"/>
    </xf>
    <xf numFmtId="9" fontId="36" fillId="3" borderId="26" xfId="0" applyNumberFormat="1" applyFont="1" applyFill="1" applyBorder="1" applyAlignment="1">
      <alignment horizontal="center" vertical="center" wrapText="1" readingOrder="1"/>
    </xf>
    <xf numFmtId="0" fontId="37" fillId="3" borderId="26" xfId="0" applyFont="1" applyFill="1" applyBorder="1" applyAlignment="1">
      <alignment horizontal="center" vertical="center" wrapText="1" readingOrder="1"/>
    </xf>
    <xf numFmtId="0" fontId="36" fillId="3" borderId="28" xfId="0" applyFont="1" applyFill="1" applyBorder="1" applyAlignment="1">
      <alignment horizontal="center" vertical="center" wrapText="1" readingOrder="1"/>
    </xf>
    <xf numFmtId="0" fontId="37" fillId="3" borderId="28" xfId="0" applyFont="1" applyFill="1" applyBorder="1" applyAlignment="1">
      <alignment horizontal="justify" vertical="center" wrapText="1" readingOrder="1"/>
    </xf>
    <xf numFmtId="0" fontId="37" fillId="3" borderId="29" xfId="0" applyFont="1" applyFill="1" applyBorder="1" applyAlignment="1">
      <alignment horizontal="center" vertical="center" wrapText="1" readingOrder="1"/>
    </xf>
    <xf numFmtId="0" fontId="45" fillId="3" borderId="0" xfId="0" applyFont="1" applyFill="1"/>
    <xf numFmtId="0" fontId="36" fillId="15" borderId="33" xfId="0" applyFont="1" applyFill="1" applyBorder="1" applyAlignment="1">
      <alignment horizontal="center" vertical="center" wrapText="1" readingOrder="1"/>
    </xf>
    <xf numFmtId="0" fontId="36" fillId="15" borderId="34" xfId="0" applyFont="1" applyFill="1" applyBorder="1" applyAlignment="1">
      <alignment horizontal="center" vertical="center" wrapText="1" readingOrder="1"/>
    </xf>
    <xf numFmtId="0" fontId="13" fillId="3" borderId="0" xfId="0" applyFont="1" applyFill="1"/>
    <xf numFmtId="0" fontId="30" fillId="3" borderId="0" xfId="0" applyFont="1" applyFill="1" applyAlignment="1">
      <alignment horizontal="center" vertical="center" wrapText="1"/>
    </xf>
    <xf numFmtId="0" fontId="12" fillId="3" borderId="0" xfId="0" applyFont="1" applyFill="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8" fillId="3" borderId="7" xfId="2" applyFont="1" applyFill="1" applyBorder="1"/>
    <xf numFmtId="0" fontId="53" fillId="3" borderId="0" xfId="0" applyFont="1" applyFill="1" applyAlignment="1">
      <alignment horizontal="left" vertical="center" wrapText="1"/>
    </xf>
    <xf numFmtId="0" fontId="54" fillId="3" borderId="0" xfId="0" applyFont="1" applyFill="1" applyAlignment="1">
      <alignment horizontal="left" vertical="top" wrapText="1"/>
    </xf>
    <xf numFmtId="0" fontId="48" fillId="3" borderId="0" xfId="2" applyFont="1" applyFill="1"/>
    <xf numFmtId="0" fontId="48" fillId="3" borderId="8" xfId="2" applyFont="1" applyFill="1" applyBorder="1"/>
    <xf numFmtId="0" fontId="48" fillId="3" borderId="9" xfId="2" applyFont="1" applyFill="1" applyBorder="1"/>
    <xf numFmtId="0" fontId="48" fillId="3" borderId="11" xfId="2" applyFont="1" applyFill="1" applyBorder="1"/>
    <xf numFmtId="0" fontId="48" fillId="3" borderId="10" xfId="2" applyFont="1" applyFill="1" applyBorder="1"/>
    <xf numFmtId="0" fontId="52" fillId="3" borderId="0" xfId="2" applyFont="1" applyFill="1" applyAlignment="1">
      <alignment horizontal="left" vertical="center" wrapText="1"/>
    </xf>
    <xf numFmtId="0" fontId="48" fillId="3" borderId="0" xfId="2" applyFont="1" applyFill="1" applyAlignment="1">
      <alignment horizontal="left" vertical="center" wrapText="1"/>
    </xf>
    <xf numFmtId="0" fontId="48" fillId="3" borderId="0" xfId="2" quotePrefix="1" applyFont="1" applyFill="1" applyAlignment="1">
      <alignment horizontal="left" vertical="center" wrapText="1"/>
    </xf>
    <xf numFmtId="0" fontId="50" fillId="3" borderId="7" xfId="2" quotePrefix="1" applyFont="1" applyFill="1" applyBorder="1" applyAlignment="1">
      <alignment horizontal="left" vertical="top" wrapText="1"/>
    </xf>
    <xf numFmtId="0" fontId="51" fillId="3" borderId="0" xfId="2" quotePrefix="1" applyFont="1" applyFill="1" applyAlignment="1">
      <alignment horizontal="left" vertical="top" wrapText="1"/>
    </xf>
    <xf numFmtId="0" fontId="51" fillId="3" borderId="8" xfId="2" quotePrefix="1" applyFont="1" applyFill="1" applyBorder="1" applyAlignment="1">
      <alignment horizontal="left" vertical="top" wrapText="1"/>
    </xf>
    <xf numFmtId="0" fontId="1" fillId="0" borderId="3" xfId="0" applyFont="1" applyBorder="1" applyAlignment="1">
      <alignment horizontal="center" vertical="center"/>
    </xf>
    <xf numFmtId="0" fontId="1" fillId="0" borderId="21"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protection locked="0"/>
    </xf>
    <xf numFmtId="0" fontId="1" fillId="0" borderId="21" xfId="0" applyFont="1" applyBorder="1" applyAlignment="1" applyProtection="1">
      <alignment horizontal="center" vertical="top" textRotation="90"/>
      <protection locked="0"/>
    </xf>
    <xf numFmtId="9" fontId="1" fillId="0" borderId="21" xfId="0" applyNumberFormat="1" applyFont="1" applyBorder="1" applyAlignment="1" applyProtection="1">
      <alignment horizontal="center" vertical="top"/>
      <protection hidden="1"/>
    </xf>
    <xf numFmtId="164" fontId="1" fillId="0" borderId="21" xfId="1" applyNumberFormat="1" applyFont="1" applyBorder="1" applyAlignment="1">
      <alignment horizontal="center" vertical="top"/>
    </xf>
    <xf numFmtId="0" fontId="4" fillId="0" borderId="21" xfId="0" applyFont="1" applyBorder="1" applyAlignment="1" applyProtection="1">
      <alignment horizontal="center" vertical="top" textRotation="90" wrapText="1"/>
      <protection hidden="1"/>
    </xf>
    <xf numFmtId="0" fontId="4" fillId="0" borderId="21" xfId="0" applyFont="1" applyBorder="1" applyAlignment="1" applyProtection="1">
      <alignment horizontal="center" vertical="top" textRotation="90"/>
      <protection hidden="1"/>
    </xf>
    <xf numFmtId="14" fontId="1" fillId="0" borderId="21" xfId="0" applyNumberFormat="1" applyFont="1" applyBorder="1" applyAlignment="1" applyProtection="1">
      <alignment horizontal="center" vertical="center"/>
      <protection locked="0"/>
    </xf>
    <xf numFmtId="0" fontId="61" fillId="7" borderId="21" xfId="0" applyFont="1" applyFill="1" applyBorder="1" applyAlignment="1">
      <alignment horizontal="center" vertical="center" textRotation="90"/>
    </xf>
    <xf numFmtId="0" fontId="46" fillId="0" borderId="7" xfId="0" applyFont="1" applyBorder="1" applyAlignment="1">
      <alignment vertical="center" wrapText="1"/>
    </xf>
    <xf numFmtId="0" fontId="46" fillId="0" borderId="0" xfId="0" applyFont="1" applyAlignment="1">
      <alignment vertical="center" wrapText="1"/>
    </xf>
    <xf numFmtId="0" fontId="0" fillId="0" borderId="0" xfId="0" applyAlignment="1">
      <alignment horizontal="center"/>
    </xf>
    <xf numFmtId="0" fontId="0" fillId="0" borderId="0" xfId="0" applyAlignment="1">
      <alignment horizontal="center" wrapText="1"/>
    </xf>
    <xf numFmtId="0" fontId="62" fillId="0" borderId="0" xfId="0" applyFont="1" applyAlignment="1">
      <alignment horizontal="center" vertical="center" wrapText="1"/>
    </xf>
    <xf numFmtId="0" fontId="46" fillId="0" borderId="0" xfId="0" applyFont="1" applyAlignment="1">
      <alignment horizontal="center" vertical="center" wrapText="1"/>
    </xf>
    <xf numFmtId="0" fontId="46" fillId="0" borderId="0" xfId="0" applyFont="1" applyAlignment="1">
      <alignment horizontal="left" vertical="center" wrapText="1"/>
    </xf>
    <xf numFmtId="0" fontId="63" fillId="0" borderId="0" xfId="0" applyFont="1" applyAlignment="1">
      <alignment horizontal="center"/>
    </xf>
    <xf numFmtId="0" fontId="66" fillId="0" borderId="0" xfId="0" applyFont="1" applyAlignment="1">
      <alignment horizontal="center" vertical="center" wrapText="1"/>
    </xf>
    <xf numFmtId="0" fontId="0" fillId="0" borderId="0" xfId="0" applyAlignment="1">
      <alignment wrapText="1"/>
    </xf>
    <xf numFmtId="0" fontId="0" fillId="0" borderId="0" xfId="0" applyAlignment="1">
      <alignment vertical="center"/>
    </xf>
    <xf numFmtId="0" fontId="66" fillId="0" borderId="0" xfId="0" applyFont="1" applyAlignment="1">
      <alignment vertical="center" wrapText="1"/>
    </xf>
    <xf numFmtId="0" fontId="66" fillId="0" borderId="70" xfId="0" applyFont="1" applyBorder="1" applyAlignment="1">
      <alignment horizontal="center" vertical="center" wrapText="1"/>
    </xf>
    <xf numFmtId="0" fontId="65" fillId="0" borderId="70" xfId="0" applyFont="1" applyBorder="1" applyAlignment="1">
      <alignment vertical="center" wrapText="1"/>
    </xf>
    <xf numFmtId="0" fontId="1" fillId="0" borderId="2" xfId="0" applyFont="1" applyBorder="1" applyAlignment="1">
      <alignment horizontal="center" vertical="center"/>
    </xf>
    <xf numFmtId="0" fontId="59" fillId="0" borderId="64" xfId="0" applyFont="1" applyBorder="1" applyAlignment="1" applyProtection="1">
      <alignment horizontal="center" wrapText="1"/>
      <protection locked="0"/>
    </xf>
    <xf numFmtId="0" fontId="59" fillId="0" borderId="57" xfId="0" applyFont="1" applyBorder="1" applyAlignment="1" applyProtection="1">
      <alignment horizontal="center" wrapText="1"/>
      <protection locked="0"/>
    </xf>
    <xf numFmtId="0" fontId="58" fillId="0" borderId="57" xfId="0" applyFont="1" applyBorder="1" applyAlignment="1" applyProtection="1">
      <alignment horizontal="center" vertical="center"/>
      <protection locked="0"/>
    </xf>
    <xf numFmtId="0" fontId="57" fillId="0" borderId="63" xfId="0" applyFont="1" applyBorder="1" applyAlignment="1">
      <alignment horizontal="left" vertical="center"/>
    </xf>
    <xf numFmtId="0" fontId="57" fillId="0" borderId="57" xfId="0" applyFont="1" applyBorder="1" applyAlignment="1">
      <alignment horizontal="left" vertical="center"/>
    </xf>
    <xf numFmtId="0" fontId="1" fillId="0" borderId="21" xfId="0" applyFont="1" applyBorder="1" applyAlignment="1" applyProtection="1">
      <alignment horizontal="left" vertical="top" wrapText="1"/>
      <protection locked="0"/>
    </xf>
    <xf numFmtId="0" fontId="1" fillId="0" borderId="21" xfId="0" applyFont="1" applyBorder="1" applyAlignment="1" applyProtection="1">
      <alignment horizontal="left" vertical="top" wrapText="1"/>
      <protection hidden="1"/>
    </xf>
    <xf numFmtId="0" fontId="1" fillId="0" borderId="21" xfId="0" applyFont="1" applyBorder="1" applyAlignment="1" applyProtection="1">
      <alignment horizontal="left" vertical="top" textRotation="90" wrapText="1"/>
      <protection locked="0"/>
    </xf>
    <xf numFmtId="9" fontId="1" fillId="0" borderId="21" xfId="0" applyNumberFormat="1" applyFont="1" applyBorder="1" applyAlignment="1" applyProtection="1">
      <alignment horizontal="left" vertical="top" wrapText="1"/>
      <protection hidden="1"/>
    </xf>
    <xf numFmtId="164" fontId="1" fillId="0" borderId="21" xfId="1" applyNumberFormat="1" applyFont="1" applyBorder="1" applyAlignment="1">
      <alignment horizontal="left" vertical="top" wrapText="1"/>
    </xf>
    <xf numFmtId="0" fontId="4" fillId="0" borderId="21" xfId="0" applyFont="1" applyBorder="1" applyAlignment="1" applyProtection="1">
      <alignment horizontal="left" vertical="top" textRotation="90" wrapText="1"/>
      <protection hidden="1"/>
    </xf>
    <xf numFmtId="9" fontId="1" fillId="0" borderId="21" xfId="1" applyFont="1" applyBorder="1" applyAlignment="1">
      <alignment horizontal="left" vertical="top" wrapText="1"/>
    </xf>
    <xf numFmtId="0" fontId="0" fillId="0" borderId="21" xfId="0" applyBorder="1" applyAlignment="1">
      <alignment horizontal="center" vertical="center" wrapText="1"/>
    </xf>
    <xf numFmtId="0" fontId="1" fillId="0" borderId="21" xfId="0" applyFont="1" applyBorder="1" applyAlignment="1" applyProtection="1">
      <alignment horizontal="center" vertical="top" wrapText="1"/>
      <protection locked="0"/>
    </xf>
    <xf numFmtId="14" fontId="1" fillId="0" borderId="21" xfId="0" applyNumberFormat="1" applyFont="1" applyBorder="1" applyAlignment="1" applyProtection="1">
      <alignment horizontal="center" vertical="top"/>
      <protection locked="0"/>
    </xf>
    <xf numFmtId="0" fontId="1" fillId="3" borderId="0" xfId="0" applyFont="1" applyFill="1" applyAlignment="1">
      <alignment vertical="top"/>
    </xf>
    <xf numFmtId="0" fontId="1" fillId="0" borderId="0" xfId="0" applyFont="1" applyAlignment="1">
      <alignment vertical="top"/>
    </xf>
    <xf numFmtId="0" fontId="1" fillId="0" borderId="21" xfId="0" applyFont="1" applyBorder="1" applyAlignment="1" applyProtection="1">
      <alignment vertical="top" wrapText="1"/>
      <protection locked="0"/>
    </xf>
    <xf numFmtId="14" fontId="1" fillId="0" borderId="21" xfId="0" applyNumberFormat="1" applyFont="1" applyBorder="1" applyAlignment="1" applyProtection="1">
      <alignment horizontal="center" vertical="top" wrapText="1"/>
      <protection locked="0"/>
    </xf>
    <xf numFmtId="0" fontId="1" fillId="0" borderId="21" xfId="0" applyFont="1" applyBorder="1" applyAlignment="1" applyProtection="1">
      <alignment horizontal="left" vertical="center" wrapText="1"/>
      <protection locked="0"/>
    </xf>
    <xf numFmtId="0" fontId="1" fillId="0" borderId="21" xfId="0" applyFont="1" applyBorder="1" applyAlignment="1">
      <alignment horizontal="left" vertical="center"/>
    </xf>
    <xf numFmtId="0" fontId="68" fillId="0" borderId="21"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68" fillId="0" borderId="21" xfId="0" applyFont="1" applyBorder="1" applyAlignment="1" applyProtection="1">
      <alignment horizontal="left" vertical="center" wrapText="1"/>
      <protection locked="0"/>
    </xf>
    <xf numFmtId="0" fontId="1" fillId="0" borderId="21" xfId="0" applyFont="1" applyBorder="1" applyAlignment="1" applyProtection="1">
      <alignment horizontal="left" vertical="center"/>
      <protection locked="0"/>
    </xf>
    <xf numFmtId="0" fontId="4" fillId="0" borderId="21" xfId="0" applyFont="1" applyBorder="1" applyAlignment="1" applyProtection="1">
      <alignment horizontal="left" vertical="center" wrapText="1"/>
      <protection hidden="1"/>
    </xf>
    <xf numFmtId="9" fontId="1" fillId="0" borderId="21" xfId="0" applyNumberFormat="1" applyFont="1" applyBorder="1" applyAlignment="1" applyProtection="1">
      <alignment horizontal="left" vertical="center" wrapText="1"/>
      <protection hidden="1"/>
    </xf>
    <xf numFmtId="9" fontId="1" fillId="0" borderId="21" xfId="0" applyNumberFormat="1" applyFont="1" applyBorder="1" applyAlignment="1" applyProtection="1">
      <alignment horizontal="left" vertical="center" wrapText="1"/>
      <protection locked="0"/>
    </xf>
    <xf numFmtId="0" fontId="1" fillId="0" borderId="21" xfId="0" applyFont="1" applyBorder="1" applyAlignment="1">
      <alignment horizontal="left" vertical="center" wrapText="1"/>
    </xf>
    <xf numFmtId="0" fontId="6" fillId="0" borderId="21" xfId="0" applyFont="1" applyBorder="1" applyAlignment="1" applyProtection="1">
      <alignment horizontal="left" vertical="center" wrapText="1"/>
      <protection locked="0"/>
    </xf>
    <xf numFmtId="14" fontId="1" fillId="0" borderId="21" xfId="0" applyNumberFormat="1" applyFont="1" applyBorder="1" applyAlignment="1" applyProtection="1">
      <alignment horizontal="left" vertical="center" wrapText="1"/>
      <protection locked="0"/>
    </xf>
    <xf numFmtId="14" fontId="1" fillId="0" borderId="21" xfId="0" applyNumberFormat="1" applyFont="1" applyBorder="1" applyAlignment="1" applyProtection="1">
      <alignment horizontal="center" vertical="center" wrapText="1"/>
      <protection locked="0"/>
    </xf>
    <xf numFmtId="0" fontId="49" fillId="14" borderId="36" xfId="2" applyFont="1" applyFill="1" applyBorder="1" applyAlignment="1">
      <alignment horizontal="center" vertical="center" wrapText="1"/>
    </xf>
    <xf numFmtId="0" fontId="49" fillId="14" borderId="37" xfId="2" applyFont="1" applyFill="1" applyBorder="1" applyAlignment="1">
      <alignment horizontal="center" vertical="center" wrapText="1"/>
    </xf>
    <xf numFmtId="0" fontId="49" fillId="14" borderId="38" xfId="2" applyFont="1" applyFill="1" applyBorder="1" applyAlignment="1">
      <alignment horizontal="center" vertical="center" wrapText="1"/>
    </xf>
    <xf numFmtId="0" fontId="48" fillId="0" borderId="7" xfId="2" quotePrefix="1" applyFont="1" applyBorder="1" applyAlignment="1">
      <alignment horizontal="left" vertical="center" wrapText="1"/>
    </xf>
    <xf numFmtId="0" fontId="48" fillId="0" borderId="0" xfId="2" quotePrefix="1" applyFont="1" applyAlignment="1">
      <alignment horizontal="left" vertical="center" wrapText="1"/>
    </xf>
    <xf numFmtId="0" fontId="48" fillId="0" borderId="8" xfId="2" quotePrefix="1" applyFont="1" applyBorder="1" applyAlignment="1">
      <alignment horizontal="left" vertical="center" wrapText="1"/>
    </xf>
    <xf numFmtId="0" fontId="48" fillId="0" borderId="56" xfId="2" quotePrefix="1" applyFont="1" applyBorder="1" applyAlignment="1">
      <alignment horizontal="left" vertical="center" wrapText="1"/>
    </xf>
    <xf numFmtId="0" fontId="48" fillId="0" borderId="57" xfId="2" quotePrefix="1" applyFont="1" applyBorder="1" applyAlignment="1">
      <alignment horizontal="left" vertical="center" wrapText="1"/>
    </xf>
    <xf numFmtId="0" fontId="48" fillId="0" borderId="58" xfId="2" quotePrefix="1" applyFont="1" applyBorder="1" applyAlignment="1">
      <alignment horizontal="left" vertical="center" wrapText="1"/>
    </xf>
    <xf numFmtId="0" fontId="50" fillId="3" borderId="39" xfId="2" quotePrefix="1" applyFont="1" applyFill="1" applyBorder="1" applyAlignment="1">
      <alignment horizontal="left" vertical="top" wrapText="1"/>
    </xf>
    <xf numFmtId="0" fontId="51" fillId="3" borderId="40" xfId="2" quotePrefix="1" applyFont="1" applyFill="1" applyBorder="1" applyAlignment="1">
      <alignment horizontal="left" vertical="top" wrapText="1"/>
    </xf>
    <xf numFmtId="0" fontId="51" fillId="3" borderId="41" xfId="2" quotePrefix="1" applyFont="1" applyFill="1" applyBorder="1" applyAlignment="1">
      <alignment horizontal="left" vertical="top" wrapText="1"/>
    </xf>
    <xf numFmtId="0" fontId="48" fillId="0" borderId="7" xfId="2" quotePrefix="1" applyFont="1" applyBorder="1" applyAlignment="1">
      <alignment horizontal="left" vertical="top" wrapText="1"/>
    </xf>
    <xf numFmtId="0" fontId="48" fillId="0" borderId="0" xfId="2" quotePrefix="1" applyFont="1" applyAlignment="1">
      <alignment horizontal="left" vertical="top" wrapText="1"/>
    </xf>
    <xf numFmtId="0" fontId="48" fillId="0" borderId="8" xfId="2" quotePrefix="1" applyFont="1" applyBorder="1" applyAlignment="1">
      <alignment horizontal="left" vertical="top" wrapText="1"/>
    </xf>
    <xf numFmtId="0" fontId="53" fillId="14" borderId="42" xfId="3" applyFont="1" applyFill="1" applyBorder="1" applyAlignment="1">
      <alignment horizontal="center" vertical="center" wrapText="1"/>
    </xf>
    <xf numFmtId="0" fontId="53" fillId="14" borderId="43" xfId="3" applyFont="1" applyFill="1" applyBorder="1" applyAlignment="1">
      <alignment horizontal="center" vertical="center" wrapText="1"/>
    </xf>
    <xf numFmtId="0" fontId="53" fillId="14" borderId="44" xfId="2" applyFont="1" applyFill="1" applyBorder="1" applyAlignment="1">
      <alignment horizontal="center" vertical="center"/>
    </xf>
    <xf numFmtId="0" fontId="53" fillId="14" borderId="45" xfId="2" applyFont="1" applyFill="1" applyBorder="1" applyAlignment="1">
      <alignment horizontal="center" vertical="center"/>
    </xf>
    <xf numFmtId="0" fontId="2" fillId="3" borderId="56" xfId="2" quotePrefix="1" applyFont="1" applyFill="1" applyBorder="1" applyAlignment="1">
      <alignment horizontal="justify" vertical="center" wrapText="1"/>
    </xf>
    <xf numFmtId="0" fontId="2" fillId="3" borderId="57" xfId="2" quotePrefix="1" applyFont="1" applyFill="1" applyBorder="1" applyAlignment="1">
      <alignment horizontal="justify" vertical="center" wrapText="1"/>
    </xf>
    <xf numFmtId="0" fontId="2" fillId="3" borderId="58" xfId="2" quotePrefix="1" applyFont="1" applyFill="1" applyBorder="1" applyAlignment="1">
      <alignment horizontal="justify" vertical="center" wrapText="1"/>
    </xf>
    <xf numFmtId="0" fontId="53" fillId="3" borderId="46" xfId="3" applyFont="1" applyFill="1" applyBorder="1" applyAlignment="1">
      <alignment horizontal="left" vertical="top" wrapText="1" readingOrder="1"/>
    </xf>
    <xf numFmtId="0" fontId="53" fillId="3" borderId="47" xfId="3" applyFont="1" applyFill="1" applyBorder="1" applyAlignment="1">
      <alignment horizontal="left" vertical="top" wrapText="1" readingOrder="1"/>
    </xf>
    <xf numFmtId="0" fontId="54" fillId="3" borderId="48" xfId="2" applyFont="1" applyFill="1" applyBorder="1" applyAlignment="1">
      <alignment horizontal="justify" vertical="center" wrapText="1"/>
    </xf>
    <xf numFmtId="0" fontId="54" fillId="3" borderId="49" xfId="2" applyFont="1" applyFill="1" applyBorder="1" applyAlignment="1">
      <alignment horizontal="justify" vertical="center" wrapText="1"/>
    </xf>
    <xf numFmtId="0" fontId="53" fillId="3" borderId="50" xfId="0" applyFont="1" applyFill="1" applyBorder="1" applyAlignment="1">
      <alignment horizontal="left" vertical="center" wrapText="1"/>
    </xf>
    <xf numFmtId="0" fontId="53" fillId="3" borderId="51" xfId="0" applyFont="1" applyFill="1" applyBorder="1" applyAlignment="1">
      <alignment horizontal="left" vertical="center" wrapText="1"/>
    </xf>
    <xf numFmtId="0" fontId="54" fillId="3" borderId="52" xfId="2" applyFont="1" applyFill="1" applyBorder="1" applyAlignment="1">
      <alignment horizontal="justify" vertical="center" wrapText="1"/>
    </xf>
    <xf numFmtId="0" fontId="54" fillId="3" borderId="53" xfId="2" applyFont="1" applyFill="1" applyBorder="1" applyAlignment="1">
      <alignment horizontal="justify" vertical="center" wrapText="1"/>
    </xf>
    <xf numFmtId="0" fontId="48" fillId="3" borderId="7" xfId="2" applyFont="1" applyFill="1" applyBorder="1" applyAlignment="1">
      <alignment horizontal="left" vertical="top" wrapText="1"/>
    </xf>
    <xf numFmtId="0" fontId="48" fillId="3" borderId="0" xfId="2" applyFont="1" applyFill="1" applyAlignment="1">
      <alignment horizontal="left" vertical="top" wrapText="1"/>
    </xf>
    <xf numFmtId="0" fontId="48" fillId="3" borderId="8" xfId="2" applyFont="1" applyFill="1" applyBorder="1" applyAlignment="1">
      <alignment horizontal="left" vertical="top" wrapText="1"/>
    </xf>
    <xf numFmtId="0" fontId="53" fillId="3" borderId="59" xfId="0" applyFont="1" applyFill="1" applyBorder="1" applyAlignment="1">
      <alignment horizontal="left" vertical="center" wrapText="1"/>
    </xf>
    <xf numFmtId="0" fontId="53" fillId="3" borderId="60" xfId="0" applyFont="1" applyFill="1" applyBorder="1" applyAlignment="1">
      <alignment horizontal="left" vertical="center" wrapText="1"/>
    </xf>
    <xf numFmtId="0" fontId="53" fillId="3" borderId="61" xfId="0" applyFont="1" applyFill="1" applyBorder="1" applyAlignment="1">
      <alignment horizontal="left" vertical="center" wrapText="1"/>
    </xf>
    <xf numFmtId="0" fontId="53" fillId="3" borderId="62" xfId="0" applyFont="1" applyFill="1" applyBorder="1" applyAlignment="1">
      <alignment horizontal="left" vertical="center" wrapText="1"/>
    </xf>
    <xf numFmtId="0" fontId="54" fillId="3" borderId="54" xfId="0" applyFont="1" applyFill="1" applyBorder="1" applyAlignment="1">
      <alignment horizontal="justify" vertical="center" wrapText="1"/>
    </xf>
    <xf numFmtId="0" fontId="54" fillId="3" borderId="55" xfId="0" applyFont="1" applyFill="1" applyBorder="1" applyAlignment="1">
      <alignment horizontal="justify" vertical="center" wrapText="1"/>
    </xf>
    <xf numFmtId="0" fontId="66" fillId="0" borderId="70" xfId="0" applyFont="1" applyBorder="1" applyAlignment="1">
      <alignment horizontal="center" vertical="center" wrapText="1"/>
    </xf>
    <xf numFmtId="0" fontId="49" fillId="0" borderId="68" xfId="0" applyFont="1" applyBorder="1" applyAlignment="1">
      <alignment horizontal="left" vertical="center" wrapText="1"/>
    </xf>
    <xf numFmtId="0" fontId="49" fillId="0" borderId="67" xfId="0" applyFont="1" applyBorder="1" applyAlignment="1">
      <alignment horizontal="left" vertical="center" wrapText="1"/>
    </xf>
    <xf numFmtId="0" fontId="49" fillId="0" borderId="69" xfId="0" applyFont="1" applyBorder="1" applyAlignment="1">
      <alignment horizontal="left" vertical="center" wrapText="1"/>
    </xf>
    <xf numFmtId="0" fontId="65" fillId="0" borderId="70" xfId="0" applyFont="1" applyBorder="1" applyAlignment="1">
      <alignment horizontal="center" vertical="center" wrapText="1"/>
    </xf>
    <xf numFmtId="0" fontId="1" fillId="0" borderId="21"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hidden="1"/>
    </xf>
    <xf numFmtId="9" fontId="1" fillId="0" borderId="21" xfId="0" applyNumberFormat="1" applyFont="1" applyBorder="1" applyAlignment="1" applyProtection="1">
      <alignment horizontal="left" vertical="center" wrapText="1"/>
      <protection hidden="1"/>
    </xf>
    <xf numFmtId="9" fontId="1" fillId="0" borderId="21" xfId="0" applyNumberFormat="1" applyFont="1" applyBorder="1" applyAlignment="1" applyProtection="1">
      <alignment horizontal="left" vertical="center" wrapText="1"/>
      <protection locked="0"/>
    </xf>
    <xf numFmtId="0" fontId="61" fillId="7" borderId="21"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65" xfId="0" applyFont="1" applyBorder="1" applyAlignment="1">
      <alignment horizontal="left" vertical="center" wrapText="1"/>
    </xf>
    <xf numFmtId="0" fontId="1" fillId="0" borderId="66" xfId="0" applyFont="1" applyBorder="1" applyAlignment="1">
      <alignment horizontal="left" vertical="center" wrapText="1"/>
    </xf>
    <xf numFmtId="0" fontId="61" fillId="7" borderId="21" xfId="0" applyFont="1" applyFill="1" applyBorder="1" applyAlignment="1">
      <alignment horizontal="center" vertical="center"/>
    </xf>
    <xf numFmtId="0" fontId="65" fillId="0" borderId="71" xfId="0" applyFont="1" applyBorder="1" applyAlignment="1">
      <alignment horizontal="center" vertical="center" wrapText="1"/>
    </xf>
    <xf numFmtId="0" fontId="65" fillId="0" borderId="72" xfId="0" applyFont="1" applyBorder="1" applyAlignment="1">
      <alignment horizontal="center" vertical="center" wrapText="1"/>
    </xf>
    <xf numFmtId="0" fontId="65" fillId="0" borderId="73" xfId="0" applyFont="1" applyBorder="1" applyAlignment="1">
      <alignment horizontal="center" vertical="center" wrapText="1"/>
    </xf>
    <xf numFmtId="0" fontId="64" fillId="0" borderId="68" xfId="0" applyFont="1" applyBorder="1" applyAlignment="1">
      <alignment horizontal="left" vertical="center" wrapText="1"/>
    </xf>
    <xf numFmtId="0" fontId="64" fillId="0" borderId="67" xfId="0" applyFont="1" applyBorder="1" applyAlignment="1">
      <alignment horizontal="left" vertical="center" wrapText="1"/>
    </xf>
    <xf numFmtId="0" fontId="64" fillId="0" borderId="69" xfId="0" applyFont="1" applyBorder="1" applyAlignment="1">
      <alignment horizontal="left" vertical="center" wrapText="1"/>
    </xf>
    <xf numFmtId="0" fontId="4" fillId="0" borderId="21" xfId="0" applyFont="1" applyBorder="1" applyAlignment="1" applyProtection="1">
      <alignment horizontal="left" vertical="center"/>
      <protection hidden="1"/>
    </xf>
    <xf numFmtId="0" fontId="1" fillId="0" borderId="21" xfId="0" applyFont="1" applyBorder="1" applyAlignment="1" applyProtection="1">
      <alignment horizontal="center" vertical="center" wrapText="1"/>
      <protection locked="0"/>
    </xf>
    <xf numFmtId="0" fontId="2" fillId="0" borderId="21" xfId="0" applyFont="1" applyBorder="1" applyAlignment="1" applyProtection="1">
      <alignment horizontal="left" vertical="center" wrapText="1"/>
      <protection locked="0"/>
    </xf>
    <xf numFmtId="0" fontId="1" fillId="0" borderId="21" xfId="0" applyFont="1" applyBorder="1" applyAlignment="1" applyProtection="1">
      <alignment horizontal="left" vertical="center"/>
      <protection locked="0"/>
    </xf>
    <xf numFmtId="0" fontId="1" fillId="0" borderId="21" xfId="0" applyFont="1" applyBorder="1" applyAlignment="1">
      <alignment horizontal="left" vertical="center"/>
    </xf>
    <xf numFmtId="0" fontId="61" fillId="7" borderId="21" xfId="0" applyFont="1" applyFill="1" applyBorder="1" applyAlignment="1">
      <alignment horizontal="center" vertical="center" textRotation="90" wrapText="1"/>
    </xf>
    <xf numFmtId="0" fontId="59" fillId="0" borderId="21" xfId="0" applyFont="1" applyBorder="1" applyAlignment="1" applyProtection="1">
      <alignment horizontal="center" wrapText="1"/>
      <protection locked="0"/>
    </xf>
    <xf numFmtId="0" fontId="58" fillId="0" borderId="21" xfId="0" applyFont="1" applyBorder="1" applyAlignment="1" applyProtection="1">
      <alignment horizontal="center" vertical="center"/>
      <protection locked="0"/>
    </xf>
    <xf numFmtId="0" fontId="61" fillId="7" borderId="64" xfId="0" applyFont="1" applyFill="1" applyBorder="1" applyAlignment="1">
      <alignment horizontal="center" vertical="center"/>
    </xf>
    <xf numFmtId="0" fontId="61" fillId="7" borderId="57" xfId="0" applyFont="1" applyFill="1" applyBorder="1" applyAlignment="1">
      <alignment horizontal="center" vertical="center"/>
    </xf>
    <xf numFmtId="0" fontId="57" fillId="0" borderId="21" xfId="0" applyFont="1" applyBorder="1" applyAlignment="1">
      <alignment horizontal="left" vertical="center"/>
    </xf>
    <xf numFmtId="0" fontId="62" fillId="0" borderId="68" xfId="0" applyFont="1" applyBorder="1" applyAlignment="1">
      <alignment horizontal="left" vertical="center" wrapText="1"/>
    </xf>
    <xf numFmtId="0" fontId="62" fillId="0" borderId="67" xfId="0" applyFont="1" applyBorder="1" applyAlignment="1">
      <alignment horizontal="left" vertical="center"/>
    </xf>
    <xf numFmtId="0" fontId="62" fillId="0" borderId="69" xfId="0" applyFont="1" applyBorder="1" applyAlignment="1">
      <alignment horizontal="left" vertical="center"/>
    </xf>
    <xf numFmtId="0" fontId="61" fillId="7" borderId="22" xfId="0" applyFont="1" applyFill="1" applyBorder="1" applyAlignment="1">
      <alignment horizontal="center" vertical="center"/>
    </xf>
    <xf numFmtId="0" fontId="61" fillId="7" borderId="21" xfId="0" applyFont="1" applyFill="1" applyBorder="1" applyAlignment="1">
      <alignment horizontal="center" vertical="center" textRotation="90"/>
    </xf>
    <xf numFmtId="0" fontId="2" fillId="0" borderId="74" xfId="0" applyFont="1" applyBorder="1" applyAlignment="1" applyProtection="1">
      <alignment horizontal="center" vertical="center" wrapText="1"/>
      <protection locked="0"/>
    </xf>
    <xf numFmtId="0" fontId="2" fillId="0" borderId="75"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68" fillId="0" borderId="74" xfId="0" applyFont="1" applyBorder="1" applyAlignment="1">
      <alignment horizontal="center" vertical="center" wrapText="1"/>
    </xf>
    <xf numFmtId="0" fontId="68" fillId="0" borderId="22" xfId="0" applyFont="1" applyBorder="1" applyAlignment="1">
      <alignment horizontal="center" vertical="center" wrapText="1"/>
    </xf>
    <xf numFmtId="0" fontId="67" fillId="0" borderId="68" xfId="0" applyFont="1" applyBorder="1" applyAlignment="1">
      <alignment horizontal="left" vertical="center" wrapText="1"/>
    </xf>
    <xf numFmtId="0" fontId="67" fillId="0" borderId="67" xfId="0" applyFont="1" applyBorder="1" applyAlignment="1">
      <alignment horizontal="left" vertical="center"/>
    </xf>
    <xf numFmtId="0" fontId="67" fillId="0" borderId="69" xfId="0" applyFont="1" applyBorder="1" applyAlignment="1">
      <alignment horizontal="left" vertical="center"/>
    </xf>
    <xf numFmtId="0" fontId="62" fillId="0" borderId="68" xfId="0" applyFont="1" applyBorder="1" applyAlignment="1">
      <alignment horizontal="left" vertical="center"/>
    </xf>
    <xf numFmtId="0" fontId="60" fillId="7" borderId="68" xfId="0" applyFont="1" applyFill="1" applyBorder="1" applyAlignment="1">
      <alignment horizontal="center" vertical="center"/>
    </xf>
    <xf numFmtId="0" fontId="60" fillId="7" borderId="69" xfId="0" applyFont="1" applyFill="1" applyBorder="1" applyAlignment="1">
      <alignment horizontal="center" vertical="center"/>
    </xf>
    <xf numFmtId="0" fontId="25" fillId="0" borderId="0" xfId="0" applyFont="1" applyAlignment="1">
      <alignment horizontal="center" vertical="center" wrapText="1"/>
    </xf>
    <xf numFmtId="0" fontId="20" fillId="5" borderId="7"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8" xfId="0" applyFont="1" applyFill="1" applyBorder="1" applyAlignment="1" applyProtection="1">
      <alignment horizontal="center" wrapText="1" readingOrder="1"/>
      <protection hidden="1"/>
    </xf>
    <xf numFmtId="0" fontId="20" fillId="5" borderId="9" xfId="0" applyFont="1" applyFill="1" applyBorder="1" applyAlignment="1" applyProtection="1">
      <alignment horizontal="center" wrapText="1" readingOrder="1"/>
      <protection hidden="1"/>
    </xf>
    <xf numFmtId="0" fontId="20" fillId="5" borderId="11" xfId="0" applyFont="1" applyFill="1" applyBorder="1" applyAlignment="1" applyProtection="1">
      <alignment horizontal="center" wrapText="1" readingOrder="1"/>
      <protection hidden="1"/>
    </xf>
    <xf numFmtId="0" fontId="20" fillId="5" borderId="10" xfId="0" applyFont="1" applyFill="1" applyBorder="1" applyAlignment="1" applyProtection="1">
      <alignment horizontal="center" wrapText="1" readingOrder="1"/>
      <protection hidden="1"/>
    </xf>
    <xf numFmtId="0" fontId="20" fillId="5" borderId="5"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6" xfId="0" applyFont="1" applyFill="1" applyBorder="1" applyAlignment="1" applyProtection="1">
      <alignment horizontal="center" wrapText="1" readingOrder="1"/>
      <protection hidden="1"/>
    </xf>
    <xf numFmtId="0" fontId="20" fillId="13" borderId="7"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8" xfId="0" applyFont="1" applyFill="1" applyBorder="1" applyAlignment="1" applyProtection="1">
      <alignment horizontal="center" wrapText="1" readingOrder="1"/>
      <protection hidden="1"/>
    </xf>
    <xf numFmtId="0" fontId="20" fillId="13" borderId="9"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10" xfId="0" applyFont="1" applyFill="1" applyBorder="1" applyAlignment="1" applyProtection="1">
      <alignment horizontal="center" wrapText="1" readingOrder="1"/>
      <protection hidden="1"/>
    </xf>
    <xf numFmtId="0" fontId="20" fillId="13" borderId="5"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6" xfId="0" applyFont="1" applyFill="1" applyBorder="1" applyAlignment="1" applyProtection="1">
      <alignment horizontal="center" wrapText="1" readingOrder="1"/>
      <protection hidden="1"/>
    </xf>
    <xf numFmtId="0" fontId="20" fillId="12" borderId="7"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8" xfId="0" applyFont="1" applyFill="1" applyBorder="1" applyAlignment="1" applyProtection="1">
      <alignment horizontal="center" wrapText="1" readingOrder="1"/>
      <protection hidden="1"/>
    </xf>
    <xf numFmtId="0" fontId="20" fillId="12" borderId="9" xfId="0" applyFont="1" applyFill="1" applyBorder="1" applyAlignment="1" applyProtection="1">
      <alignment horizontal="center" wrapText="1" readingOrder="1"/>
      <protection hidden="1"/>
    </xf>
    <xf numFmtId="0" fontId="20" fillId="12" borderId="11" xfId="0" applyFont="1" applyFill="1" applyBorder="1" applyAlignment="1" applyProtection="1">
      <alignment horizontal="center" wrapText="1" readingOrder="1"/>
      <protection hidden="1"/>
    </xf>
    <xf numFmtId="0" fontId="20" fillId="12" borderId="10" xfId="0" applyFont="1" applyFill="1" applyBorder="1" applyAlignment="1" applyProtection="1">
      <alignment horizontal="center" wrapText="1" readingOrder="1"/>
      <protection hidden="1"/>
    </xf>
    <xf numFmtId="0" fontId="20" fillId="12" borderId="5"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6" xfId="0" applyFont="1" applyFill="1" applyBorder="1" applyAlignment="1" applyProtection="1">
      <alignment horizontal="center" wrapText="1" readingOrder="1"/>
      <protection hidden="1"/>
    </xf>
    <xf numFmtId="0" fontId="20" fillId="11" borderId="7"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8" xfId="0" applyFont="1" applyFill="1" applyBorder="1" applyAlignment="1" applyProtection="1">
      <alignment horizontal="center" vertical="center" wrapText="1" readingOrder="1"/>
      <protection hidden="1"/>
    </xf>
    <xf numFmtId="0" fontId="20" fillId="11" borderId="9" xfId="0" applyFont="1" applyFill="1" applyBorder="1" applyAlignment="1" applyProtection="1">
      <alignment horizontal="center" vertical="center" wrapText="1" readingOrder="1"/>
      <protection hidden="1"/>
    </xf>
    <xf numFmtId="0" fontId="20" fillId="11" borderId="11" xfId="0" applyFont="1" applyFill="1" applyBorder="1" applyAlignment="1" applyProtection="1">
      <alignment horizontal="center" vertical="center" wrapText="1" readingOrder="1"/>
      <protection hidden="1"/>
    </xf>
    <xf numFmtId="0" fontId="20" fillId="11" borderId="10" xfId="0" applyFont="1" applyFill="1" applyBorder="1" applyAlignment="1" applyProtection="1">
      <alignment horizontal="center" vertical="center" wrapText="1" readingOrder="1"/>
      <protection hidden="1"/>
    </xf>
    <xf numFmtId="0" fontId="20" fillId="11" borderId="5"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6" xfId="0" applyFont="1" applyFill="1" applyBorder="1" applyAlignment="1" applyProtection="1">
      <alignment horizontal="center" vertical="center" wrapText="1" readingOrder="1"/>
      <protection hidden="1"/>
    </xf>
    <xf numFmtId="0" fontId="18" fillId="10" borderId="0" xfId="0" applyFont="1" applyFill="1" applyAlignment="1">
      <alignment horizontal="center" vertical="center" wrapText="1" readingOrder="1"/>
    </xf>
    <xf numFmtId="0" fontId="17" fillId="0" borderId="5" xfId="0" applyFont="1" applyBorder="1" applyAlignment="1">
      <alignment horizontal="center" vertical="center" wrapText="1"/>
    </xf>
    <xf numFmtId="0" fontId="17" fillId="0" borderId="12"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17" fillId="0" borderId="10" xfId="0" applyFont="1" applyBorder="1" applyAlignment="1">
      <alignment horizontal="center" vertical="center"/>
    </xf>
    <xf numFmtId="0" fontId="17" fillId="0" borderId="12" xfId="0" applyFont="1" applyBorder="1" applyAlignment="1">
      <alignment horizontal="center" vertical="center" wrapText="1"/>
    </xf>
    <xf numFmtId="0" fontId="18" fillId="10" borderId="0" xfId="0" applyFont="1" applyFill="1" applyAlignment="1">
      <alignment horizontal="center" vertical="center" textRotation="90" wrapText="1" readingOrder="1"/>
    </xf>
    <xf numFmtId="0" fontId="18" fillId="10" borderId="8" xfId="0" applyFont="1" applyFill="1" applyBorder="1" applyAlignment="1">
      <alignment horizontal="center" vertical="center" textRotation="90" wrapText="1" readingOrder="1"/>
    </xf>
    <xf numFmtId="0" fontId="21" fillId="12" borderId="13" xfId="0" applyFont="1" applyFill="1" applyBorder="1" applyAlignment="1">
      <alignment horizontal="center" vertical="center" wrapText="1" readingOrder="1"/>
    </xf>
    <xf numFmtId="0" fontId="21" fillId="12" borderId="14" xfId="0" applyFont="1" applyFill="1" applyBorder="1" applyAlignment="1">
      <alignment horizontal="center" vertical="center" wrapText="1" readingOrder="1"/>
    </xf>
    <xf numFmtId="0" fontId="21" fillId="12" borderId="15" xfId="0" applyFont="1" applyFill="1" applyBorder="1" applyAlignment="1">
      <alignment horizontal="center" vertical="center" wrapText="1" readingOrder="1"/>
    </xf>
    <xf numFmtId="0" fontId="21" fillId="12" borderId="16" xfId="0" applyFont="1" applyFill="1" applyBorder="1" applyAlignment="1">
      <alignment horizontal="center" vertical="center" wrapText="1" readingOrder="1"/>
    </xf>
    <xf numFmtId="0" fontId="21" fillId="12" borderId="0" xfId="0" applyFont="1" applyFill="1" applyAlignment="1">
      <alignment horizontal="center" vertical="center" wrapText="1" readingOrder="1"/>
    </xf>
    <xf numFmtId="0" fontId="21" fillId="12" borderId="17" xfId="0" applyFont="1" applyFill="1" applyBorder="1" applyAlignment="1">
      <alignment horizontal="center" vertical="center" wrapText="1" readingOrder="1"/>
    </xf>
    <xf numFmtId="0" fontId="21" fillId="12" borderId="18" xfId="0" applyFont="1" applyFill="1" applyBorder="1" applyAlignment="1">
      <alignment horizontal="center" vertical="center" wrapText="1" readingOrder="1"/>
    </xf>
    <xf numFmtId="0" fontId="21" fillId="12" borderId="19" xfId="0" applyFont="1" applyFill="1" applyBorder="1" applyAlignment="1">
      <alignment horizontal="center" vertical="center" wrapText="1" readingOrder="1"/>
    </xf>
    <xf numFmtId="0" fontId="21" fillId="12" borderId="20" xfId="0" applyFont="1" applyFill="1" applyBorder="1" applyAlignment="1">
      <alignment horizontal="center" vertical="center" wrapText="1" readingOrder="1"/>
    </xf>
    <xf numFmtId="0" fontId="21" fillId="11" borderId="13" xfId="0" applyFont="1" applyFill="1" applyBorder="1" applyAlignment="1">
      <alignment horizontal="center" vertical="center" wrapText="1" readingOrder="1"/>
    </xf>
    <xf numFmtId="0" fontId="21" fillId="11" borderId="14" xfId="0" applyFont="1" applyFill="1" applyBorder="1" applyAlignment="1">
      <alignment horizontal="center" vertical="center" wrapText="1" readingOrder="1"/>
    </xf>
    <xf numFmtId="0" fontId="21" fillId="11" borderId="15" xfId="0" applyFont="1" applyFill="1" applyBorder="1" applyAlignment="1">
      <alignment horizontal="center" vertical="center" wrapText="1" readingOrder="1"/>
    </xf>
    <xf numFmtId="0" fontId="21" fillId="11" borderId="16" xfId="0" applyFont="1" applyFill="1" applyBorder="1" applyAlignment="1">
      <alignment horizontal="center" vertical="center" wrapText="1" readingOrder="1"/>
    </xf>
    <xf numFmtId="0" fontId="21" fillId="11" borderId="0" xfId="0" applyFont="1" applyFill="1" applyAlignment="1">
      <alignment horizontal="center" vertical="center" wrapText="1" readingOrder="1"/>
    </xf>
    <xf numFmtId="0" fontId="21" fillId="11" borderId="17" xfId="0" applyFont="1" applyFill="1" applyBorder="1" applyAlignment="1">
      <alignment horizontal="center" vertical="center" wrapText="1" readingOrder="1"/>
    </xf>
    <xf numFmtId="0" fontId="21" fillId="11" borderId="18" xfId="0" applyFont="1" applyFill="1" applyBorder="1" applyAlignment="1">
      <alignment horizontal="center" vertical="center" wrapText="1" readingOrder="1"/>
    </xf>
    <xf numFmtId="0" fontId="21" fillId="11" borderId="19"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3" borderId="13" xfId="0" applyFont="1" applyFill="1" applyBorder="1" applyAlignment="1">
      <alignment horizontal="center" vertical="center" wrapText="1" readingOrder="1"/>
    </xf>
    <xf numFmtId="0" fontId="21" fillId="13" borderId="14" xfId="0" applyFont="1" applyFill="1" applyBorder="1" applyAlignment="1">
      <alignment horizontal="center" vertical="center" wrapText="1" readingOrder="1"/>
    </xf>
    <xf numFmtId="0" fontId="21" fillId="13" borderId="15" xfId="0" applyFont="1" applyFill="1" applyBorder="1" applyAlignment="1">
      <alignment horizontal="center" vertical="center" wrapText="1" readingOrder="1"/>
    </xf>
    <xf numFmtId="0" fontId="21" fillId="13" borderId="16" xfId="0" applyFont="1" applyFill="1" applyBorder="1" applyAlignment="1">
      <alignment horizontal="center" vertical="center" wrapText="1" readingOrder="1"/>
    </xf>
    <xf numFmtId="0" fontId="21" fillId="13" borderId="0" xfId="0" applyFont="1" applyFill="1" applyAlignment="1">
      <alignment horizontal="center" vertical="center" wrapText="1" readingOrder="1"/>
    </xf>
    <xf numFmtId="0" fontId="21" fillId="13" borderId="17" xfId="0" applyFont="1" applyFill="1" applyBorder="1" applyAlignment="1">
      <alignment horizontal="center" vertical="center" wrapText="1" readingOrder="1"/>
    </xf>
    <xf numFmtId="0" fontId="21" fillId="13" borderId="18" xfId="0" applyFont="1" applyFill="1" applyBorder="1" applyAlignment="1">
      <alignment horizontal="center" vertical="center" wrapText="1" readingOrder="1"/>
    </xf>
    <xf numFmtId="0" fontId="21" fillId="13" borderId="19"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5" borderId="13" xfId="0" applyFont="1" applyFill="1" applyBorder="1" applyAlignment="1">
      <alignment horizontal="center" vertical="center" wrapText="1" readingOrder="1"/>
    </xf>
    <xf numFmtId="0" fontId="21" fillId="5" borderId="14" xfId="0" applyFont="1" applyFill="1" applyBorder="1" applyAlignment="1">
      <alignment horizontal="center" vertical="center" wrapText="1" readingOrder="1"/>
    </xf>
    <xf numFmtId="0" fontId="21" fillId="5" borderId="15" xfId="0" applyFont="1" applyFill="1" applyBorder="1" applyAlignment="1">
      <alignment horizontal="center" vertical="center" wrapText="1" readingOrder="1"/>
    </xf>
    <xf numFmtId="0" fontId="21" fillId="5" borderId="16" xfId="0" applyFont="1" applyFill="1" applyBorder="1" applyAlignment="1">
      <alignment horizontal="center" vertical="center" wrapText="1" readingOrder="1"/>
    </xf>
    <xf numFmtId="0" fontId="21" fillId="5" borderId="0" xfId="0" applyFont="1" applyFill="1" applyAlignment="1">
      <alignment horizontal="center" vertical="center" wrapText="1" readingOrder="1"/>
    </xf>
    <xf numFmtId="0" fontId="21" fillId="5" borderId="17" xfId="0" applyFont="1" applyFill="1" applyBorder="1" applyAlignment="1">
      <alignment horizontal="center" vertical="center" wrapText="1" readingOrder="1"/>
    </xf>
    <xf numFmtId="0" fontId="21" fillId="5" borderId="18" xfId="0" applyFont="1" applyFill="1" applyBorder="1" applyAlignment="1">
      <alignment horizontal="center" vertical="center" wrapText="1" readingOrder="1"/>
    </xf>
    <xf numFmtId="0" fontId="21" fillId="5" borderId="19"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42" fillId="0" borderId="5" xfId="0" applyFont="1" applyBorder="1" applyAlignment="1">
      <alignment horizontal="center" vertical="center" wrapText="1"/>
    </xf>
    <xf numFmtId="0" fontId="42" fillId="0" borderId="12" xfId="0" applyFont="1" applyBorder="1" applyAlignment="1">
      <alignment horizontal="center" vertical="center"/>
    </xf>
    <xf numFmtId="0" fontId="42" fillId="0" borderId="6" xfId="0" applyFont="1" applyBorder="1" applyAlignment="1">
      <alignment horizontal="center" vertical="center"/>
    </xf>
    <xf numFmtId="0" fontId="42" fillId="0" borderId="7" xfId="0" applyFont="1" applyBorder="1" applyAlignment="1">
      <alignment horizontal="center" vertical="center"/>
    </xf>
    <xf numFmtId="0" fontId="42" fillId="0" borderId="0" xfId="0" applyFont="1" applyAlignment="1">
      <alignment horizontal="center" vertical="center"/>
    </xf>
    <xf numFmtId="0" fontId="42" fillId="0" borderId="8" xfId="0" applyFont="1" applyBorder="1" applyAlignment="1">
      <alignment horizontal="center" vertical="center"/>
    </xf>
    <xf numFmtId="0" fontId="42" fillId="0" borderId="9" xfId="0" applyFont="1" applyBorder="1" applyAlignment="1">
      <alignment horizontal="center" vertical="center"/>
    </xf>
    <xf numFmtId="0" fontId="42" fillId="0" borderId="11" xfId="0" applyFont="1" applyBorder="1" applyAlignment="1">
      <alignment horizontal="center" vertical="center"/>
    </xf>
    <xf numFmtId="0" fontId="42" fillId="0" borderId="10" xfId="0" applyFont="1" applyBorder="1" applyAlignment="1">
      <alignment horizontal="center" vertical="center"/>
    </xf>
    <xf numFmtId="0" fontId="42" fillId="0" borderId="12" xfId="0" applyFont="1" applyBorder="1" applyAlignment="1">
      <alignment horizontal="center" vertical="center" wrapText="1"/>
    </xf>
    <xf numFmtId="0" fontId="41" fillId="11" borderId="13" xfId="0" applyFont="1" applyFill="1" applyBorder="1" applyAlignment="1">
      <alignment horizontal="center" vertical="center" wrapText="1" readingOrder="1"/>
    </xf>
    <xf numFmtId="0" fontId="41" fillId="11" borderId="14" xfId="0" applyFont="1" applyFill="1" applyBorder="1" applyAlignment="1">
      <alignment horizontal="center" vertical="center" wrapText="1" readingOrder="1"/>
    </xf>
    <xf numFmtId="0" fontId="41" fillId="11" borderId="15" xfId="0" applyFont="1" applyFill="1" applyBorder="1" applyAlignment="1">
      <alignment horizontal="center" vertical="center" wrapText="1" readingOrder="1"/>
    </xf>
    <xf numFmtId="0" fontId="41" fillId="11" borderId="16" xfId="0" applyFont="1" applyFill="1" applyBorder="1" applyAlignment="1">
      <alignment horizontal="center" vertical="center" wrapText="1" readingOrder="1"/>
    </xf>
    <xf numFmtId="0" fontId="41" fillId="11" borderId="0" xfId="0" applyFont="1" applyFill="1" applyAlignment="1">
      <alignment horizontal="center" vertical="center" wrapText="1" readingOrder="1"/>
    </xf>
    <xf numFmtId="0" fontId="41" fillId="11" borderId="17" xfId="0" applyFont="1" applyFill="1" applyBorder="1" applyAlignment="1">
      <alignment horizontal="center" vertical="center" wrapText="1" readingOrder="1"/>
    </xf>
    <xf numFmtId="0" fontId="41" fillId="11" borderId="18" xfId="0" applyFont="1" applyFill="1" applyBorder="1" applyAlignment="1">
      <alignment horizontal="center" vertical="center" wrapText="1" readingOrder="1"/>
    </xf>
    <xf numFmtId="0" fontId="41" fillId="11" borderId="19" xfId="0" applyFont="1" applyFill="1" applyBorder="1" applyAlignment="1">
      <alignment horizontal="center" vertical="center" wrapText="1" readingOrder="1"/>
    </xf>
    <xf numFmtId="0" fontId="41" fillId="11" borderId="20" xfId="0" applyFont="1" applyFill="1" applyBorder="1" applyAlignment="1">
      <alignment horizontal="center" vertical="center" wrapText="1" readingOrder="1"/>
    </xf>
    <xf numFmtId="0" fontId="42" fillId="0" borderId="7" xfId="0" applyFont="1" applyBorder="1" applyAlignment="1">
      <alignment horizontal="center" vertical="center" wrapText="1"/>
    </xf>
    <xf numFmtId="0" fontId="41" fillId="12" borderId="13" xfId="0" applyFont="1" applyFill="1" applyBorder="1" applyAlignment="1">
      <alignment horizontal="center" vertical="center" wrapText="1" readingOrder="1"/>
    </xf>
    <xf numFmtId="0" fontId="41" fillId="12" borderId="14" xfId="0" applyFont="1" applyFill="1" applyBorder="1" applyAlignment="1">
      <alignment horizontal="center" vertical="center" wrapText="1" readingOrder="1"/>
    </xf>
    <xf numFmtId="0" fontId="41" fillId="12" borderId="15" xfId="0" applyFont="1" applyFill="1" applyBorder="1" applyAlignment="1">
      <alignment horizontal="center" vertical="center" wrapText="1" readingOrder="1"/>
    </xf>
    <xf numFmtId="0" fontId="41" fillId="12" borderId="16" xfId="0" applyFont="1" applyFill="1" applyBorder="1" applyAlignment="1">
      <alignment horizontal="center" vertical="center" wrapText="1" readingOrder="1"/>
    </xf>
    <xf numFmtId="0" fontId="41" fillId="12" borderId="0" xfId="0" applyFont="1" applyFill="1" applyAlignment="1">
      <alignment horizontal="center" vertical="center" wrapText="1" readingOrder="1"/>
    </xf>
    <xf numFmtId="0" fontId="41" fillId="12" borderId="17" xfId="0" applyFont="1" applyFill="1" applyBorder="1" applyAlignment="1">
      <alignment horizontal="center" vertical="center" wrapText="1" readingOrder="1"/>
    </xf>
    <xf numFmtId="0" fontId="41" fillId="12" borderId="18" xfId="0" applyFont="1" applyFill="1" applyBorder="1" applyAlignment="1">
      <alignment horizontal="center" vertical="center" wrapText="1" readingOrder="1"/>
    </xf>
    <xf numFmtId="0" fontId="41" fillId="12" borderId="19" xfId="0" applyFont="1" applyFill="1" applyBorder="1" applyAlignment="1">
      <alignment horizontal="center" vertical="center" wrapText="1" readingOrder="1"/>
    </xf>
    <xf numFmtId="0" fontId="41" fillId="12" borderId="20" xfId="0" applyFont="1" applyFill="1" applyBorder="1" applyAlignment="1">
      <alignment horizontal="center" vertical="center" wrapText="1" readingOrder="1"/>
    </xf>
    <xf numFmtId="0" fontId="40" fillId="0" borderId="0" xfId="0" applyFont="1" applyAlignment="1">
      <alignment horizontal="center" vertical="center" wrapText="1"/>
    </xf>
    <xf numFmtId="0" fontId="22" fillId="0" borderId="0" xfId="0" applyFont="1" applyAlignment="1">
      <alignment horizontal="center" vertical="center" wrapText="1"/>
    </xf>
    <xf numFmtId="0" fontId="41" fillId="5" borderId="13" xfId="0" applyFont="1" applyFill="1" applyBorder="1" applyAlignment="1">
      <alignment horizontal="center" vertical="center" wrapText="1" readingOrder="1"/>
    </xf>
    <xf numFmtId="0" fontId="41" fillId="5" borderId="14" xfId="0" applyFont="1" applyFill="1" applyBorder="1" applyAlignment="1">
      <alignment horizontal="center" vertical="center" wrapText="1" readingOrder="1"/>
    </xf>
    <xf numFmtId="0" fontId="41" fillId="5" borderId="15" xfId="0" applyFont="1" applyFill="1" applyBorder="1" applyAlignment="1">
      <alignment horizontal="center" vertical="center" wrapText="1" readingOrder="1"/>
    </xf>
    <xf numFmtId="0" fontId="41" fillId="5" borderId="16" xfId="0" applyFont="1" applyFill="1" applyBorder="1" applyAlignment="1">
      <alignment horizontal="center" vertical="center" wrapText="1" readingOrder="1"/>
    </xf>
    <xf numFmtId="0" fontId="41" fillId="5" borderId="0" xfId="0" applyFont="1" applyFill="1" applyAlignment="1">
      <alignment horizontal="center" vertical="center" wrapText="1" readingOrder="1"/>
    </xf>
    <xf numFmtId="0" fontId="41" fillId="5" borderId="17" xfId="0" applyFont="1" applyFill="1" applyBorder="1" applyAlignment="1">
      <alignment horizontal="center" vertical="center" wrapText="1" readingOrder="1"/>
    </xf>
    <xf numFmtId="0" fontId="41" fillId="5" borderId="18" xfId="0" applyFont="1" applyFill="1" applyBorder="1" applyAlignment="1">
      <alignment horizontal="center" vertical="center" wrapText="1" readingOrder="1"/>
    </xf>
    <xf numFmtId="0" fontId="41" fillId="5" borderId="19" xfId="0" applyFont="1" applyFill="1" applyBorder="1" applyAlignment="1">
      <alignment horizontal="center" vertical="center" wrapText="1" readingOrder="1"/>
    </xf>
    <xf numFmtId="0" fontId="41" fillId="5" borderId="20" xfId="0" applyFont="1" applyFill="1" applyBorder="1" applyAlignment="1">
      <alignment horizontal="center" vertical="center" wrapText="1" readingOrder="1"/>
    </xf>
    <xf numFmtId="0" fontId="41" fillId="13" borderId="13" xfId="0" applyFont="1" applyFill="1" applyBorder="1" applyAlignment="1">
      <alignment horizontal="center" vertical="center" wrapText="1" readingOrder="1"/>
    </xf>
    <xf numFmtId="0" fontId="41" fillId="13" borderId="14" xfId="0" applyFont="1" applyFill="1" applyBorder="1" applyAlignment="1">
      <alignment horizontal="center" vertical="center" wrapText="1" readingOrder="1"/>
    </xf>
    <xf numFmtId="0" fontId="41" fillId="13" borderId="15" xfId="0" applyFont="1" applyFill="1" applyBorder="1" applyAlignment="1">
      <alignment horizontal="center" vertical="center" wrapText="1" readingOrder="1"/>
    </xf>
    <xf numFmtId="0" fontId="41" fillId="13" borderId="16" xfId="0" applyFont="1" applyFill="1" applyBorder="1" applyAlignment="1">
      <alignment horizontal="center" vertical="center" wrapText="1" readingOrder="1"/>
    </xf>
    <xf numFmtId="0" fontId="41" fillId="13" borderId="0" xfId="0" applyFont="1" applyFill="1" applyAlignment="1">
      <alignment horizontal="center" vertical="center" wrapText="1" readingOrder="1"/>
    </xf>
    <xf numFmtId="0" fontId="41" fillId="13" borderId="17" xfId="0" applyFont="1" applyFill="1" applyBorder="1" applyAlignment="1">
      <alignment horizontal="center" vertical="center" wrapText="1" readingOrder="1"/>
    </xf>
    <xf numFmtId="0" fontId="41" fillId="13" borderId="18" xfId="0" applyFont="1" applyFill="1" applyBorder="1" applyAlignment="1">
      <alignment horizontal="center" vertical="center" wrapText="1" readingOrder="1"/>
    </xf>
    <xf numFmtId="0" fontId="41" fillId="13" borderId="19" xfId="0" applyFont="1" applyFill="1" applyBorder="1" applyAlignment="1">
      <alignment horizontal="center" vertical="center" wrapText="1" readingOrder="1"/>
    </xf>
    <xf numFmtId="0" fontId="41" fillId="13" borderId="20" xfId="0" applyFont="1" applyFill="1" applyBorder="1" applyAlignment="1">
      <alignment horizontal="center" vertical="center" wrapText="1" readingOrder="1"/>
    </xf>
    <xf numFmtId="0" fontId="24" fillId="0" borderId="0" xfId="0" applyFont="1" applyAlignment="1">
      <alignment horizontal="center" vertical="center"/>
    </xf>
    <xf numFmtId="0" fontId="44" fillId="0" borderId="0" xfId="0" applyFont="1" applyAlignment="1">
      <alignment horizontal="center" vertical="center"/>
    </xf>
    <xf numFmtId="0" fontId="39" fillId="15" borderId="23" xfId="0" applyFont="1" applyFill="1" applyBorder="1" applyAlignment="1">
      <alignment horizontal="center" vertical="center" wrapText="1" readingOrder="1"/>
    </xf>
    <xf numFmtId="0" fontId="39" fillId="15" borderId="24" xfId="0" applyFont="1" applyFill="1" applyBorder="1" applyAlignment="1">
      <alignment horizontal="center" vertical="center" wrapText="1" readingOrder="1"/>
    </xf>
    <xf numFmtId="0" fontId="39" fillId="15" borderId="35" xfId="0" applyFont="1" applyFill="1" applyBorder="1" applyAlignment="1">
      <alignment horizontal="center" vertical="center" wrapText="1" readingOrder="1"/>
    </xf>
    <xf numFmtId="0" fontId="34" fillId="3" borderId="0" xfId="0" applyFont="1" applyFill="1" applyAlignment="1">
      <alignment horizontal="justify" vertical="center" wrapText="1"/>
    </xf>
    <xf numFmtId="0" fontId="36" fillId="15" borderId="32" xfId="0" applyFont="1" applyFill="1" applyBorder="1" applyAlignment="1">
      <alignment horizontal="center" vertical="center" wrapText="1" readingOrder="1"/>
    </xf>
    <xf numFmtId="0" fontId="36" fillId="15" borderId="33" xfId="0" applyFont="1" applyFill="1" applyBorder="1" applyAlignment="1">
      <alignment horizontal="center" vertical="center" wrapText="1" readingOrder="1"/>
    </xf>
    <xf numFmtId="0" fontId="36" fillId="3" borderId="30" xfId="0" applyFont="1" applyFill="1" applyBorder="1" applyAlignment="1">
      <alignment horizontal="center" vertical="center" wrapText="1" readingOrder="1"/>
    </xf>
    <xf numFmtId="0" fontId="36" fillId="3" borderId="25" xfId="0" applyFont="1" applyFill="1" applyBorder="1" applyAlignment="1">
      <alignment horizontal="center" vertical="center" wrapText="1" readingOrder="1"/>
    </xf>
    <xf numFmtId="0" fontId="36" fillId="3" borderId="22" xfId="0" applyFont="1" applyFill="1" applyBorder="1" applyAlignment="1">
      <alignment horizontal="center" vertical="center" wrapText="1" readingOrder="1"/>
    </xf>
    <xf numFmtId="0" fontId="36" fillId="3" borderId="21" xfId="0" applyFont="1" applyFill="1" applyBorder="1" applyAlignment="1">
      <alignment horizontal="center" vertical="center" wrapText="1" readingOrder="1"/>
    </xf>
    <xf numFmtId="0" fontId="36" fillId="3" borderId="27" xfId="0" applyFont="1" applyFill="1" applyBorder="1" applyAlignment="1">
      <alignment horizontal="center" vertical="center" wrapText="1" readingOrder="1"/>
    </xf>
    <xf numFmtId="0" fontId="36" fillId="3" borderId="28"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23">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theme="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eetMetadata" Target="metadata.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149679</xdr:colOff>
      <xdr:row>3</xdr:row>
      <xdr:rowOff>326572</xdr:rowOff>
    </xdr:to>
    <xdr:pic>
      <xdr:nvPicPr>
        <xdr:cNvPr id="3" name="Imagen 2">
          <a:extLst>
            <a:ext uri="{FF2B5EF4-FFF2-40B4-BE49-F238E27FC236}">
              <a16:creationId xmlns:a16="http://schemas.microsoft.com/office/drawing/2014/main" id="{31EFECB0-A458-674B-BDB6-B4E64356E5C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68286" cy="13879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VD/Downloads/MATRIZ%20DE%20RIESGOS%20GESTI&#211;N%20AMBIENTAL%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DRES\Downloads\Jur&#237;d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sheetData>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2"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30" zoomScale="130" zoomScaleNormal="130" workbookViewId="0">
      <selection activeCell="C25" sqref="C25:D25"/>
    </sheetView>
  </sheetViews>
  <sheetFormatPr baseColWidth="10" defaultColWidth="11.42578125" defaultRowHeight="15" x14ac:dyDescent="0.25"/>
  <cols>
    <col min="1" max="1" width="2.7109375" style="75" customWidth="1"/>
    <col min="2" max="3" width="24.7109375" style="75" customWidth="1"/>
    <col min="4" max="4" width="16" style="75" customWidth="1"/>
    <col min="5" max="5" width="24.7109375" style="75" customWidth="1"/>
    <col min="6" max="6" width="27.7109375" style="75" customWidth="1"/>
    <col min="7" max="8" width="24.7109375" style="75" customWidth="1"/>
    <col min="9" max="16384" width="11.42578125" style="75"/>
  </cols>
  <sheetData>
    <row r="1" spans="2:8" ht="15.75" thickBot="1" x14ac:dyDescent="0.3"/>
    <row r="2" spans="2:8" ht="18" x14ac:dyDescent="0.25">
      <c r="B2" s="172" t="s">
        <v>0</v>
      </c>
      <c r="C2" s="173"/>
      <c r="D2" s="173"/>
      <c r="E2" s="173"/>
      <c r="F2" s="173"/>
      <c r="G2" s="173"/>
      <c r="H2" s="174"/>
    </row>
    <row r="3" spans="2:8" x14ac:dyDescent="0.25">
      <c r="B3" s="76"/>
      <c r="C3" s="77"/>
      <c r="D3" s="77"/>
      <c r="E3" s="77"/>
      <c r="F3" s="77"/>
      <c r="G3" s="77"/>
      <c r="H3" s="78"/>
    </row>
    <row r="4" spans="2:8" ht="63" customHeight="1" x14ac:dyDescent="0.25">
      <c r="B4" s="175" t="s">
        <v>1</v>
      </c>
      <c r="C4" s="176"/>
      <c r="D4" s="176"/>
      <c r="E4" s="176"/>
      <c r="F4" s="176"/>
      <c r="G4" s="176"/>
      <c r="H4" s="177"/>
    </row>
    <row r="5" spans="2:8" ht="63" customHeight="1" x14ac:dyDescent="0.25">
      <c r="B5" s="178"/>
      <c r="C5" s="179"/>
      <c r="D5" s="179"/>
      <c r="E5" s="179"/>
      <c r="F5" s="179"/>
      <c r="G5" s="179"/>
      <c r="H5" s="180"/>
    </row>
    <row r="6" spans="2:8" ht="16.5" x14ac:dyDescent="0.25">
      <c r="B6" s="181" t="s">
        <v>2</v>
      </c>
      <c r="C6" s="182"/>
      <c r="D6" s="182"/>
      <c r="E6" s="182"/>
      <c r="F6" s="182"/>
      <c r="G6" s="182"/>
      <c r="H6" s="183"/>
    </row>
    <row r="7" spans="2:8" ht="95.25" customHeight="1" x14ac:dyDescent="0.25">
      <c r="B7" s="191" t="s">
        <v>3</v>
      </c>
      <c r="C7" s="192"/>
      <c r="D7" s="192"/>
      <c r="E7" s="192"/>
      <c r="F7" s="192"/>
      <c r="G7" s="192"/>
      <c r="H7" s="193"/>
    </row>
    <row r="8" spans="2:8" ht="16.5" x14ac:dyDescent="0.25">
      <c r="B8" s="112"/>
      <c r="C8" s="113"/>
      <c r="D8" s="113"/>
      <c r="E8" s="113"/>
      <c r="F8" s="113"/>
      <c r="G8" s="113"/>
      <c r="H8" s="114"/>
    </row>
    <row r="9" spans="2:8" ht="16.5" customHeight="1" x14ac:dyDescent="0.25">
      <c r="B9" s="184" t="s">
        <v>4</v>
      </c>
      <c r="C9" s="185"/>
      <c r="D9" s="185"/>
      <c r="E9" s="185"/>
      <c r="F9" s="185"/>
      <c r="G9" s="185"/>
      <c r="H9" s="186"/>
    </row>
    <row r="10" spans="2:8" ht="44.25" customHeight="1" x14ac:dyDescent="0.25">
      <c r="B10" s="184"/>
      <c r="C10" s="185"/>
      <c r="D10" s="185"/>
      <c r="E10" s="185"/>
      <c r="F10" s="185"/>
      <c r="G10" s="185"/>
      <c r="H10" s="186"/>
    </row>
    <row r="11" spans="2:8" ht="15.75" thickBot="1" x14ac:dyDescent="0.3">
      <c r="B11" s="101"/>
      <c r="C11" s="104"/>
      <c r="D11" s="109"/>
      <c r="E11" s="110"/>
      <c r="F11" s="110"/>
      <c r="G11" s="111"/>
      <c r="H11" s="105"/>
    </row>
    <row r="12" spans="2:8" ht="15.75" thickTop="1" x14ac:dyDescent="0.25">
      <c r="B12" s="101"/>
      <c r="C12" s="187" t="s">
        <v>5</v>
      </c>
      <c r="D12" s="188"/>
      <c r="E12" s="189" t="s">
        <v>6</v>
      </c>
      <c r="F12" s="190"/>
      <c r="G12" s="104"/>
      <c r="H12" s="105"/>
    </row>
    <row r="13" spans="2:8" ht="35.25" customHeight="1" x14ac:dyDescent="0.25">
      <c r="B13" s="101"/>
      <c r="C13" s="194" t="s">
        <v>7</v>
      </c>
      <c r="D13" s="195"/>
      <c r="E13" s="196" t="s">
        <v>8</v>
      </c>
      <c r="F13" s="197"/>
      <c r="G13" s="104"/>
      <c r="H13" s="105"/>
    </row>
    <row r="14" spans="2:8" ht="17.25" customHeight="1" x14ac:dyDescent="0.25">
      <c r="B14" s="101"/>
      <c r="C14" s="194" t="s">
        <v>9</v>
      </c>
      <c r="D14" s="195"/>
      <c r="E14" s="196" t="s">
        <v>10</v>
      </c>
      <c r="F14" s="197"/>
      <c r="G14" s="104"/>
      <c r="H14" s="105"/>
    </row>
    <row r="15" spans="2:8" ht="19.5" customHeight="1" x14ac:dyDescent="0.25">
      <c r="B15" s="101"/>
      <c r="C15" s="194" t="s">
        <v>11</v>
      </c>
      <c r="D15" s="195"/>
      <c r="E15" s="196" t="s">
        <v>12</v>
      </c>
      <c r="F15" s="197"/>
      <c r="G15" s="104"/>
      <c r="H15" s="105"/>
    </row>
    <row r="16" spans="2:8" ht="69.75" customHeight="1" x14ac:dyDescent="0.25">
      <c r="B16" s="101"/>
      <c r="C16" s="194" t="s">
        <v>13</v>
      </c>
      <c r="D16" s="195"/>
      <c r="E16" s="196" t="s">
        <v>14</v>
      </c>
      <c r="F16" s="197"/>
      <c r="G16" s="104"/>
      <c r="H16" s="105"/>
    </row>
    <row r="17" spans="2:8" ht="34.5" customHeight="1" x14ac:dyDescent="0.25">
      <c r="B17" s="101"/>
      <c r="C17" s="198" t="s">
        <v>15</v>
      </c>
      <c r="D17" s="199"/>
      <c r="E17" s="200" t="s">
        <v>16</v>
      </c>
      <c r="F17" s="201"/>
      <c r="G17" s="104"/>
      <c r="H17" s="105"/>
    </row>
    <row r="18" spans="2:8" ht="27.75" customHeight="1" x14ac:dyDescent="0.25">
      <c r="B18" s="101"/>
      <c r="C18" s="198" t="s">
        <v>17</v>
      </c>
      <c r="D18" s="199"/>
      <c r="E18" s="200" t="s">
        <v>18</v>
      </c>
      <c r="F18" s="201"/>
      <c r="G18" s="104"/>
      <c r="H18" s="105"/>
    </row>
    <row r="19" spans="2:8" ht="28.5" customHeight="1" x14ac:dyDescent="0.25">
      <c r="B19" s="101"/>
      <c r="C19" s="198" t="s">
        <v>19</v>
      </c>
      <c r="D19" s="199"/>
      <c r="E19" s="200" t="s">
        <v>20</v>
      </c>
      <c r="F19" s="201"/>
      <c r="G19" s="104"/>
      <c r="H19" s="105"/>
    </row>
    <row r="20" spans="2:8" ht="72.75" customHeight="1" x14ac:dyDescent="0.25">
      <c r="B20" s="101"/>
      <c r="C20" s="198" t="s">
        <v>21</v>
      </c>
      <c r="D20" s="199"/>
      <c r="E20" s="200" t="s">
        <v>22</v>
      </c>
      <c r="F20" s="201"/>
      <c r="G20" s="104"/>
      <c r="H20" s="105"/>
    </row>
    <row r="21" spans="2:8" ht="64.5" customHeight="1" x14ac:dyDescent="0.25">
      <c r="B21" s="101"/>
      <c r="C21" s="198" t="s">
        <v>23</v>
      </c>
      <c r="D21" s="199"/>
      <c r="E21" s="200" t="s">
        <v>24</v>
      </c>
      <c r="F21" s="201"/>
      <c r="G21" s="104"/>
      <c r="H21" s="105"/>
    </row>
    <row r="22" spans="2:8" ht="71.25" customHeight="1" x14ac:dyDescent="0.25">
      <c r="B22" s="101"/>
      <c r="C22" s="198" t="s">
        <v>25</v>
      </c>
      <c r="D22" s="199"/>
      <c r="E22" s="200" t="s">
        <v>26</v>
      </c>
      <c r="F22" s="201"/>
      <c r="G22" s="104"/>
      <c r="H22" s="105"/>
    </row>
    <row r="23" spans="2:8" ht="55.5" customHeight="1" x14ac:dyDescent="0.25">
      <c r="B23" s="101"/>
      <c r="C23" s="205" t="s">
        <v>27</v>
      </c>
      <c r="D23" s="206"/>
      <c r="E23" s="200" t="s">
        <v>28</v>
      </c>
      <c r="F23" s="201"/>
      <c r="G23" s="104"/>
      <c r="H23" s="105"/>
    </row>
    <row r="24" spans="2:8" ht="42" customHeight="1" x14ac:dyDescent="0.25">
      <c r="B24" s="101"/>
      <c r="C24" s="205" t="s">
        <v>29</v>
      </c>
      <c r="D24" s="206"/>
      <c r="E24" s="200" t="s">
        <v>30</v>
      </c>
      <c r="F24" s="201"/>
      <c r="G24" s="104"/>
      <c r="H24" s="105"/>
    </row>
    <row r="25" spans="2:8" ht="59.25" customHeight="1" x14ac:dyDescent="0.25">
      <c r="B25" s="101"/>
      <c r="C25" s="205" t="s">
        <v>31</v>
      </c>
      <c r="D25" s="206"/>
      <c r="E25" s="200" t="s">
        <v>32</v>
      </c>
      <c r="F25" s="201"/>
      <c r="G25" s="104"/>
      <c r="H25" s="105"/>
    </row>
    <row r="26" spans="2:8" ht="23.25" customHeight="1" x14ac:dyDescent="0.25">
      <c r="B26" s="101"/>
      <c r="C26" s="205" t="s">
        <v>33</v>
      </c>
      <c r="D26" s="206"/>
      <c r="E26" s="200" t="s">
        <v>34</v>
      </c>
      <c r="F26" s="201"/>
      <c r="G26" s="104"/>
      <c r="H26" s="105"/>
    </row>
    <row r="27" spans="2:8" ht="30.75" customHeight="1" x14ac:dyDescent="0.25">
      <c r="B27" s="101"/>
      <c r="C27" s="205" t="s">
        <v>35</v>
      </c>
      <c r="D27" s="206"/>
      <c r="E27" s="200" t="s">
        <v>36</v>
      </c>
      <c r="F27" s="201"/>
      <c r="G27" s="104"/>
      <c r="H27" s="105"/>
    </row>
    <row r="28" spans="2:8" ht="35.25" customHeight="1" x14ac:dyDescent="0.25">
      <c r="B28" s="101"/>
      <c r="C28" s="205" t="s">
        <v>37</v>
      </c>
      <c r="D28" s="206"/>
      <c r="E28" s="200" t="s">
        <v>38</v>
      </c>
      <c r="F28" s="201"/>
      <c r="G28" s="104"/>
      <c r="H28" s="105"/>
    </row>
    <row r="29" spans="2:8" ht="33" customHeight="1" x14ac:dyDescent="0.25">
      <c r="B29" s="101"/>
      <c r="C29" s="205" t="s">
        <v>37</v>
      </c>
      <c r="D29" s="206"/>
      <c r="E29" s="200" t="s">
        <v>38</v>
      </c>
      <c r="F29" s="201"/>
      <c r="G29" s="104"/>
      <c r="H29" s="105"/>
    </row>
    <row r="30" spans="2:8" ht="30" customHeight="1" x14ac:dyDescent="0.25">
      <c r="B30" s="101"/>
      <c r="C30" s="205" t="s">
        <v>39</v>
      </c>
      <c r="D30" s="206"/>
      <c r="E30" s="200" t="s">
        <v>40</v>
      </c>
      <c r="F30" s="201"/>
      <c r="G30" s="104"/>
      <c r="H30" s="105"/>
    </row>
    <row r="31" spans="2:8" ht="35.25" customHeight="1" x14ac:dyDescent="0.25">
      <c r="B31" s="101"/>
      <c r="C31" s="205" t="s">
        <v>41</v>
      </c>
      <c r="D31" s="206"/>
      <c r="E31" s="200" t="s">
        <v>42</v>
      </c>
      <c r="F31" s="201"/>
      <c r="G31" s="104"/>
      <c r="H31" s="105"/>
    </row>
    <row r="32" spans="2:8" ht="31.5" customHeight="1" x14ac:dyDescent="0.25">
      <c r="B32" s="101"/>
      <c r="C32" s="205" t="s">
        <v>43</v>
      </c>
      <c r="D32" s="206"/>
      <c r="E32" s="200" t="s">
        <v>44</v>
      </c>
      <c r="F32" s="201"/>
      <c r="G32" s="104"/>
      <c r="H32" s="105"/>
    </row>
    <row r="33" spans="2:8" ht="35.25" customHeight="1" x14ac:dyDescent="0.25">
      <c r="B33" s="101"/>
      <c r="C33" s="205" t="s">
        <v>45</v>
      </c>
      <c r="D33" s="206"/>
      <c r="E33" s="200" t="s">
        <v>46</v>
      </c>
      <c r="F33" s="201"/>
      <c r="G33" s="104"/>
      <c r="H33" s="105"/>
    </row>
    <row r="34" spans="2:8" ht="59.25" customHeight="1" x14ac:dyDescent="0.25">
      <c r="B34" s="101"/>
      <c r="C34" s="205" t="s">
        <v>47</v>
      </c>
      <c r="D34" s="206"/>
      <c r="E34" s="200" t="s">
        <v>48</v>
      </c>
      <c r="F34" s="201"/>
      <c r="G34" s="104"/>
      <c r="H34" s="105"/>
    </row>
    <row r="35" spans="2:8" ht="29.25" customHeight="1" x14ac:dyDescent="0.25">
      <c r="B35" s="101"/>
      <c r="C35" s="205" t="s">
        <v>49</v>
      </c>
      <c r="D35" s="206"/>
      <c r="E35" s="200" t="s">
        <v>50</v>
      </c>
      <c r="F35" s="201"/>
      <c r="G35" s="104"/>
      <c r="H35" s="105"/>
    </row>
    <row r="36" spans="2:8" ht="82.5" customHeight="1" x14ac:dyDescent="0.25">
      <c r="B36" s="101"/>
      <c r="C36" s="205" t="s">
        <v>51</v>
      </c>
      <c r="D36" s="206"/>
      <c r="E36" s="200" t="s">
        <v>52</v>
      </c>
      <c r="F36" s="201"/>
      <c r="G36" s="104"/>
      <c r="H36" s="105"/>
    </row>
    <row r="37" spans="2:8" ht="46.5" customHeight="1" x14ac:dyDescent="0.25">
      <c r="B37" s="101"/>
      <c r="C37" s="205" t="s">
        <v>53</v>
      </c>
      <c r="D37" s="206"/>
      <c r="E37" s="200" t="s">
        <v>54</v>
      </c>
      <c r="F37" s="201"/>
      <c r="G37" s="104"/>
      <c r="H37" s="105"/>
    </row>
    <row r="38" spans="2:8" ht="6.75" customHeight="1" thickBot="1" x14ac:dyDescent="0.3">
      <c r="B38" s="101"/>
      <c r="C38" s="207"/>
      <c r="D38" s="208"/>
      <c r="E38" s="209"/>
      <c r="F38" s="210"/>
      <c r="G38" s="104"/>
      <c r="H38" s="105"/>
    </row>
    <row r="39" spans="2:8" ht="15.75" thickTop="1" x14ac:dyDescent="0.25">
      <c r="B39" s="101"/>
      <c r="C39" s="102"/>
      <c r="D39" s="102"/>
      <c r="E39" s="103"/>
      <c r="F39" s="103"/>
      <c r="G39" s="104"/>
      <c r="H39" s="105"/>
    </row>
    <row r="40" spans="2:8" ht="21" customHeight="1" x14ac:dyDescent="0.25">
      <c r="B40" s="202" t="s">
        <v>55</v>
      </c>
      <c r="C40" s="203"/>
      <c r="D40" s="203"/>
      <c r="E40" s="203"/>
      <c r="F40" s="203"/>
      <c r="G40" s="203"/>
      <c r="H40" s="204"/>
    </row>
    <row r="41" spans="2:8" ht="20.25" customHeight="1" x14ac:dyDescent="0.25">
      <c r="B41" s="202" t="s">
        <v>56</v>
      </c>
      <c r="C41" s="203"/>
      <c r="D41" s="203"/>
      <c r="E41" s="203"/>
      <c r="F41" s="203"/>
      <c r="G41" s="203"/>
      <c r="H41" s="204"/>
    </row>
    <row r="42" spans="2:8" ht="20.25" customHeight="1" x14ac:dyDescent="0.25">
      <c r="B42" s="202" t="s">
        <v>57</v>
      </c>
      <c r="C42" s="203"/>
      <c r="D42" s="203"/>
      <c r="E42" s="203"/>
      <c r="F42" s="203"/>
      <c r="G42" s="203"/>
      <c r="H42" s="204"/>
    </row>
    <row r="43" spans="2:8" ht="20.25" customHeight="1" x14ac:dyDescent="0.25">
      <c r="B43" s="202" t="s">
        <v>58</v>
      </c>
      <c r="C43" s="203"/>
      <c r="D43" s="203"/>
      <c r="E43" s="203"/>
      <c r="F43" s="203"/>
      <c r="G43" s="203"/>
      <c r="H43" s="204"/>
    </row>
    <row r="44" spans="2:8" x14ac:dyDescent="0.25">
      <c r="B44" s="202" t="s">
        <v>59</v>
      </c>
      <c r="C44" s="203"/>
      <c r="D44" s="203"/>
      <c r="E44" s="203"/>
      <c r="F44" s="203"/>
      <c r="G44" s="203"/>
      <c r="H44" s="204"/>
    </row>
    <row r="45" spans="2:8" ht="15.75" thickBot="1" x14ac:dyDescent="0.3">
      <c r="B45" s="106"/>
      <c r="C45" s="107"/>
      <c r="D45" s="107"/>
      <c r="E45" s="107"/>
      <c r="F45" s="107"/>
      <c r="G45" s="107"/>
      <c r="H45" s="108"/>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7109375" style="6" customWidth="1"/>
    <col min="2" max="16384" width="11.42578125" style="6"/>
  </cols>
  <sheetData>
    <row r="3" spans="1:1" x14ac:dyDescent="0.2">
      <c r="A3" s="7" t="s">
        <v>117</v>
      </c>
    </row>
    <row r="4" spans="1:1" x14ac:dyDescent="0.2">
      <c r="A4" s="7" t="s">
        <v>264</v>
      </c>
    </row>
    <row r="5" spans="1:1" x14ac:dyDescent="0.2">
      <c r="A5" s="7" t="s">
        <v>266</v>
      </c>
    </row>
    <row r="6" spans="1:1" x14ac:dyDescent="0.2">
      <c r="A6" s="7" t="s">
        <v>268</v>
      </c>
    </row>
    <row r="7" spans="1:1" x14ac:dyDescent="0.2">
      <c r="A7" s="7" t="s">
        <v>118</v>
      </c>
    </row>
    <row r="8" spans="1:1" x14ac:dyDescent="0.2">
      <c r="A8" s="7" t="s">
        <v>272</v>
      </c>
    </row>
    <row r="9" spans="1:1" x14ac:dyDescent="0.2">
      <c r="A9" s="7" t="s">
        <v>119</v>
      </c>
    </row>
    <row r="10" spans="1:1" x14ac:dyDescent="0.2">
      <c r="A10" s="7" t="s">
        <v>276</v>
      </c>
    </row>
    <row r="11" spans="1:1" x14ac:dyDescent="0.2">
      <c r="A11" s="7" t="s">
        <v>120</v>
      </c>
    </row>
    <row r="12" spans="1:1" x14ac:dyDescent="0.2">
      <c r="A12" s="7" t="s">
        <v>294</v>
      </c>
    </row>
    <row r="13" spans="1:1" x14ac:dyDescent="0.2">
      <c r="A13" s="7" t="s">
        <v>295</v>
      </c>
    </row>
    <row r="14" spans="1:1" x14ac:dyDescent="0.2">
      <c r="A14" s="7" t="s">
        <v>296</v>
      </c>
    </row>
    <row r="16" spans="1:1" x14ac:dyDescent="0.2">
      <c r="A16" s="7" t="s">
        <v>297</v>
      </c>
    </row>
    <row r="17" spans="1:1" x14ac:dyDescent="0.2">
      <c r="A17" s="7" t="s">
        <v>283</v>
      </c>
    </row>
    <row r="18" spans="1:1" x14ac:dyDescent="0.2">
      <c r="A18" s="7" t="s">
        <v>284</v>
      </c>
    </row>
    <row r="20" spans="1:1" x14ac:dyDescent="0.2">
      <c r="A20" s="7" t="s">
        <v>288</v>
      </c>
    </row>
    <row r="21" spans="1:1" x14ac:dyDescent="0.2">
      <c r="A21" s="7" t="s">
        <v>128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U24"/>
  <sheetViews>
    <sheetView showGridLines="0" tabSelected="1" topLeftCell="AR17" zoomScale="112" zoomScaleNormal="112" workbookViewId="0">
      <selection activeCell="AU18" sqref="AU18"/>
    </sheetView>
  </sheetViews>
  <sheetFormatPr baseColWidth="10" defaultColWidth="11.42578125" defaultRowHeight="16.5" x14ac:dyDescent="0.3"/>
  <cols>
    <col min="1" max="1" width="4.7109375" style="2" customWidth="1"/>
    <col min="2" max="3" width="12" style="2" customWidth="1"/>
    <col min="4" max="4" width="14.140625" style="2" customWidth="1"/>
    <col min="5" max="5" width="13.140625" style="2" customWidth="1"/>
    <col min="6" max="6" width="16.140625" style="2" customWidth="1"/>
    <col min="7" max="7" width="32.42578125" style="1" customWidth="1"/>
    <col min="8" max="10" width="19" style="4" customWidth="1"/>
    <col min="11" max="11" width="17.7109375" style="1" customWidth="1"/>
    <col min="12" max="12" width="16.42578125" style="1" customWidth="1"/>
    <col min="13" max="13" width="6.28515625" style="1" bestFit="1" customWidth="1"/>
    <col min="14" max="14" width="27.28515625" style="1" bestFit="1" customWidth="1"/>
    <col min="15" max="15" width="20" style="1" customWidth="1"/>
    <col min="16" max="16" width="17.42578125" style="1" customWidth="1"/>
    <col min="17" max="17" width="6.28515625" style="1" bestFit="1" customWidth="1"/>
    <col min="18" max="18" width="16" style="1" customWidth="1"/>
    <col min="19" max="19" width="5.7109375" style="1" customWidth="1"/>
    <col min="20" max="21" width="31" style="1" customWidth="1"/>
    <col min="22" max="22" width="15.140625" style="1" bestFit="1" customWidth="1"/>
    <col min="23" max="23" width="6.7109375" style="1" customWidth="1"/>
    <col min="24" max="24" width="5" style="1" customWidth="1"/>
    <col min="25" max="25" width="5.42578125" style="1" customWidth="1"/>
    <col min="26" max="26" width="7.140625" style="1" customWidth="1"/>
    <col min="27" max="27" width="6.7109375" style="1" customWidth="1"/>
    <col min="28" max="28" width="7.42578125" style="1" customWidth="1"/>
    <col min="29" max="29" width="14.85546875" style="1" customWidth="1"/>
    <col min="30" max="30" width="8.7109375" style="1" customWidth="1"/>
    <col min="31" max="31" width="10.42578125" style="1" customWidth="1"/>
    <col min="32" max="32" width="9.28515625" style="1" customWidth="1"/>
    <col min="33" max="33" width="9.140625" style="1" customWidth="1"/>
    <col min="34" max="34" width="8.42578125" style="1" customWidth="1"/>
    <col min="35" max="35" width="7.28515625" style="1" customWidth="1"/>
    <col min="36" max="36" width="23" style="1" customWidth="1"/>
    <col min="37" max="37" width="18.7109375" style="1" customWidth="1"/>
    <col min="38" max="38" width="16.7109375" style="1" customWidth="1"/>
    <col min="39" max="39" width="14.7109375" style="1" customWidth="1"/>
    <col min="40" max="40" width="18.42578125" style="1" customWidth="1"/>
    <col min="41" max="41" width="21" style="1" customWidth="1"/>
    <col min="42" max="42" width="45.140625" style="1" customWidth="1"/>
    <col min="43" max="43" width="17.7109375" style="1" customWidth="1"/>
    <col min="44" max="44" width="20.7109375" style="1" customWidth="1"/>
    <col min="45" max="45" width="15.42578125" style="1" customWidth="1"/>
    <col min="46" max="46" width="50.28515625" style="1" customWidth="1"/>
    <col min="47" max="47" width="17.28515625" style="1" customWidth="1"/>
    <col min="48" max="16384" width="11.42578125" style="1"/>
  </cols>
  <sheetData>
    <row r="1" spans="1:73" ht="27.75" customHeight="1" x14ac:dyDescent="0.3">
      <c r="A1" s="237"/>
      <c r="B1" s="237"/>
      <c r="C1" s="237"/>
      <c r="D1" s="237"/>
      <c r="E1" s="238" t="s">
        <v>60</v>
      </c>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41" t="s">
        <v>61</v>
      </c>
      <c r="AU1" s="241"/>
    </row>
    <row r="2" spans="1:73" ht="27.75" customHeight="1" x14ac:dyDescent="0.3">
      <c r="A2" s="237"/>
      <c r="B2" s="237"/>
      <c r="C2" s="237"/>
      <c r="D2" s="237"/>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41" t="s">
        <v>62</v>
      </c>
      <c r="AU2" s="241"/>
    </row>
    <row r="3" spans="1:73" ht="27.75" customHeight="1" x14ac:dyDescent="0.3">
      <c r="A3" s="237"/>
      <c r="B3" s="237"/>
      <c r="C3" s="237"/>
      <c r="D3" s="237"/>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41" t="s">
        <v>63</v>
      </c>
      <c r="AU3" s="241"/>
    </row>
    <row r="4" spans="1:73" ht="27.75" customHeight="1" x14ac:dyDescent="0.3">
      <c r="A4" s="237"/>
      <c r="B4" s="237"/>
      <c r="C4" s="237"/>
      <c r="D4" s="237"/>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41" t="s">
        <v>64</v>
      </c>
      <c r="AU4" s="241"/>
    </row>
    <row r="5" spans="1:73" ht="13.9" customHeight="1" x14ac:dyDescent="0.3">
      <c r="A5" s="140"/>
      <c r="B5" s="141"/>
      <c r="C5" s="141"/>
      <c r="D5" s="141"/>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4"/>
      <c r="AU5" s="143"/>
    </row>
    <row r="6" spans="1:73" ht="26.25" customHeight="1" x14ac:dyDescent="0.3">
      <c r="A6" s="256" t="s">
        <v>65</v>
      </c>
      <c r="B6" s="257"/>
      <c r="C6" s="255" t="s">
        <v>66</v>
      </c>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P6" s="243"/>
      <c r="AQ6" s="243"/>
      <c r="AR6" s="243"/>
      <c r="AS6" s="243"/>
      <c r="AT6" s="243"/>
      <c r="AU6" s="244"/>
      <c r="AV6" s="5"/>
      <c r="AW6" s="5"/>
      <c r="AX6" s="5"/>
      <c r="AY6" s="5"/>
      <c r="AZ6" s="5"/>
      <c r="BA6" s="5"/>
      <c r="BB6" s="5"/>
      <c r="BC6" s="5"/>
      <c r="BD6" s="5"/>
      <c r="BE6" s="5"/>
      <c r="BF6" s="5"/>
      <c r="BG6" s="5"/>
      <c r="BH6" s="5"/>
      <c r="BI6" s="5"/>
      <c r="BJ6" s="5"/>
      <c r="BK6" s="5"/>
      <c r="BL6" s="5"/>
      <c r="BM6" s="5"/>
      <c r="BN6" s="5"/>
      <c r="BO6" s="5"/>
      <c r="BP6" s="5"/>
      <c r="BQ6" s="5"/>
      <c r="BR6" s="5"/>
      <c r="BS6" s="5"/>
      <c r="BT6" s="5"/>
      <c r="BU6" s="5"/>
    </row>
    <row r="7" spans="1:73" ht="30" customHeight="1" x14ac:dyDescent="0.3">
      <c r="A7" s="256" t="s">
        <v>67</v>
      </c>
      <c r="B7" s="257"/>
      <c r="C7" s="252" t="s">
        <v>68</v>
      </c>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4"/>
      <c r="AV7" s="5"/>
      <c r="AW7" s="5"/>
      <c r="AX7" s="5"/>
      <c r="AY7" s="5"/>
      <c r="AZ7" s="5"/>
      <c r="BA7" s="5"/>
      <c r="BB7" s="5"/>
      <c r="BC7" s="5"/>
      <c r="BD7" s="5"/>
      <c r="BE7" s="5"/>
      <c r="BF7" s="5"/>
      <c r="BG7" s="5"/>
      <c r="BH7" s="5"/>
      <c r="BI7" s="5"/>
      <c r="BJ7" s="5"/>
      <c r="BK7" s="5"/>
      <c r="BL7" s="5"/>
      <c r="BM7" s="5"/>
      <c r="BN7" s="5"/>
      <c r="BO7" s="5"/>
      <c r="BP7" s="5"/>
      <c r="BQ7" s="5"/>
      <c r="BR7" s="5"/>
      <c r="BS7" s="5"/>
      <c r="BT7" s="5"/>
      <c r="BU7" s="5"/>
    </row>
    <row r="8" spans="1:73" ht="24" customHeight="1" x14ac:dyDescent="0.3">
      <c r="A8" s="256" t="s">
        <v>69</v>
      </c>
      <c r="B8" s="257"/>
      <c r="C8" s="242" t="s">
        <v>70</v>
      </c>
      <c r="D8" s="243"/>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4"/>
      <c r="AV8" s="5"/>
      <c r="AW8" s="5"/>
      <c r="AX8" s="5"/>
      <c r="AY8" s="5"/>
      <c r="AZ8" s="5"/>
      <c r="BA8" s="5"/>
      <c r="BB8" s="5"/>
      <c r="BC8" s="5"/>
      <c r="BD8" s="5"/>
      <c r="BE8" s="5"/>
      <c r="BF8" s="5"/>
      <c r="BG8" s="5"/>
      <c r="BH8" s="5"/>
      <c r="BI8" s="5"/>
      <c r="BJ8" s="5"/>
      <c r="BK8" s="5"/>
      <c r="BL8" s="5"/>
      <c r="BM8" s="5"/>
      <c r="BN8" s="5"/>
      <c r="BO8" s="5"/>
      <c r="BP8" s="5"/>
      <c r="BQ8" s="5"/>
      <c r="BR8" s="5"/>
      <c r="BS8" s="5"/>
      <c r="BT8" s="5"/>
      <c r="BU8" s="5"/>
    </row>
    <row r="9" spans="1:73" x14ac:dyDescent="0.3">
      <c r="A9" s="224" t="s">
        <v>71</v>
      </c>
      <c r="B9" s="224"/>
      <c r="C9" s="224"/>
      <c r="D9" s="224"/>
      <c r="E9" s="245"/>
      <c r="F9" s="245"/>
      <c r="G9" s="245"/>
      <c r="H9" s="245"/>
      <c r="I9" s="245"/>
      <c r="J9" s="245"/>
      <c r="K9" s="245"/>
      <c r="L9" s="245" t="s">
        <v>72</v>
      </c>
      <c r="M9" s="245"/>
      <c r="N9" s="245"/>
      <c r="O9" s="245"/>
      <c r="P9" s="245"/>
      <c r="Q9" s="245"/>
      <c r="R9" s="245"/>
      <c r="S9" s="245" t="s">
        <v>73</v>
      </c>
      <c r="T9" s="245"/>
      <c r="U9" s="245"/>
      <c r="V9" s="245"/>
      <c r="W9" s="245"/>
      <c r="X9" s="245"/>
      <c r="Y9" s="245"/>
      <c r="Z9" s="245"/>
      <c r="AA9" s="245"/>
      <c r="AB9" s="245"/>
      <c r="AC9" s="245" t="s">
        <v>74</v>
      </c>
      <c r="AD9" s="245"/>
      <c r="AE9" s="245"/>
      <c r="AF9" s="245"/>
      <c r="AG9" s="245"/>
      <c r="AH9" s="245"/>
      <c r="AI9" s="245"/>
      <c r="AJ9" s="239" t="s">
        <v>75</v>
      </c>
      <c r="AK9" s="240"/>
      <c r="AL9" s="240"/>
      <c r="AM9" s="240"/>
      <c r="AN9" s="240"/>
      <c r="AO9" s="240"/>
      <c r="AP9" s="240"/>
      <c r="AQ9" s="240"/>
      <c r="AR9" s="240"/>
      <c r="AS9" s="240"/>
      <c r="AT9" s="240"/>
      <c r="AU9" s="240"/>
      <c r="AV9" s="5"/>
      <c r="AW9" s="5"/>
      <c r="AX9" s="5"/>
      <c r="AY9" s="5"/>
      <c r="AZ9" s="5"/>
      <c r="BA9" s="5"/>
      <c r="BB9" s="5"/>
      <c r="BC9" s="5"/>
      <c r="BD9" s="5"/>
      <c r="BE9" s="5"/>
      <c r="BF9" s="5"/>
      <c r="BG9" s="5"/>
      <c r="BH9" s="5"/>
      <c r="BI9" s="5"/>
      <c r="BJ9" s="5"/>
      <c r="BK9" s="5"/>
      <c r="BL9" s="5"/>
      <c r="BM9" s="5"/>
      <c r="BN9" s="5"/>
      <c r="BO9" s="5"/>
      <c r="BP9" s="5"/>
      <c r="BQ9" s="5"/>
      <c r="BR9" s="5"/>
      <c r="BS9" s="5"/>
      <c r="BT9" s="5"/>
      <c r="BU9" s="5"/>
    </row>
    <row r="10" spans="1:73" ht="16.5" customHeight="1" x14ac:dyDescent="0.3">
      <c r="A10" s="246" t="s">
        <v>76</v>
      </c>
      <c r="B10" s="224" t="s">
        <v>77</v>
      </c>
      <c r="C10" s="224" t="s">
        <v>78</v>
      </c>
      <c r="D10" s="224" t="s">
        <v>15</v>
      </c>
      <c r="E10" s="220" t="s">
        <v>17</v>
      </c>
      <c r="F10" s="220" t="s">
        <v>19</v>
      </c>
      <c r="G10" s="224" t="s">
        <v>21</v>
      </c>
      <c r="H10" s="220" t="s">
        <v>23</v>
      </c>
      <c r="I10" s="220" t="s">
        <v>79</v>
      </c>
      <c r="J10" s="220" t="s">
        <v>80</v>
      </c>
      <c r="K10" s="220" t="s">
        <v>81</v>
      </c>
      <c r="L10" s="220" t="s">
        <v>82</v>
      </c>
      <c r="M10" s="224" t="s">
        <v>83</v>
      </c>
      <c r="N10" s="220" t="s">
        <v>84</v>
      </c>
      <c r="O10" s="220" t="s">
        <v>85</v>
      </c>
      <c r="P10" s="220" t="s">
        <v>86</v>
      </c>
      <c r="Q10" s="224" t="s">
        <v>83</v>
      </c>
      <c r="R10" s="220" t="s">
        <v>29</v>
      </c>
      <c r="S10" s="236" t="s">
        <v>87</v>
      </c>
      <c r="T10" s="220" t="s">
        <v>31</v>
      </c>
      <c r="U10" s="220" t="s">
        <v>88</v>
      </c>
      <c r="V10" s="220" t="s">
        <v>33</v>
      </c>
      <c r="W10" s="220" t="s">
        <v>89</v>
      </c>
      <c r="X10" s="220"/>
      <c r="Y10" s="220"/>
      <c r="Z10" s="220"/>
      <c r="AA10" s="220"/>
      <c r="AB10" s="220"/>
      <c r="AC10" s="236" t="s">
        <v>90</v>
      </c>
      <c r="AD10" s="236" t="s">
        <v>91</v>
      </c>
      <c r="AE10" s="236" t="s">
        <v>83</v>
      </c>
      <c r="AF10" s="236" t="s">
        <v>92</v>
      </c>
      <c r="AG10" s="236" t="s">
        <v>83</v>
      </c>
      <c r="AH10" s="236" t="s">
        <v>93</v>
      </c>
      <c r="AI10" s="236" t="s">
        <v>49</v>
      </c>
      <c r="AJ10" s="220" t="s">
        <v>75</v>
      </c>
      <c r="AK10" s="220" t="s">
        <v>94</v>
      </c>
      <c r="AL10" s="220" t="s">
        <v>95</v>
      </c>
      <c r="AM10" s="220" t="s">
        <v>96</v>
      </c>
      <c r="AN10" s="220" t="s">
        <v>97</v>
      </c>
      <c r="AO10" s="220" t="s">
        <v>53</v>
      </c>
      <c r="AP10" s="220" t="s">
        <v>96</v>
      </c>
      <c r="AQ10" s="220" t="s">
        <v>98</v>
      </c>
      <c r="AR10" s="220" t="s">
        <v>53</v>
      </c>
      <c r="AS10" s="220" t="s">
        <v>96</v>
      </c>
      <c r="AT10" s="220" t="s">
        <v>99</v>
      </c>
      <c r="AU10" s="220" t="s">
        <v>53</v>
      </c>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row>
    <row r="11" spans="1:73" s="3" customFormat="1" ht="65.25" customHeight="1" x14ac:dyDescent="0.25">
      <c r="A11" s="246"/>
      <c r="B11" s="224"/>
      <c r="C11" s="224"/>
      <c r="D11" s="224"/>
      <c r="E11" s="220"/>
      <c r="F11" s="220"/>
      <c r="G11" s="224"/>
      <c r="H11" s="220"/>
      <c r="I11" s="220"/>
      <c r="J11" s="220"/>
      <c r="K11" s="220"/>
      <c r="L11" s="220"/>
      <c r="M11" s="224"/>
      <c r="N11" s="220"/>
      <c r="O11" s="220"/>
      <c r="P11" s="224"/>
      <c r="Q11" s="224"/>
      <c r="R11" s="220"/>
      <c r="S11" s="236"/>
      <c r="T11" s="220"/>
      <c r="U11" s="220"/>
      <c r="V11" s="220"/>
      <c r="W11" s="124" t="s">
        <v>77</v>
      </c>
      <c r="X11" s="124" t="s">
        <v>100</v>
      </c>
      <c r="Y11" s="124" t="s">
        <v>101</v>
      </c>
      <c r="Z11" s="124" t="s">
        <v>102</v>
      </c>
      <c r="AA11" s="124" t="s">
        <v>103</v>
      </c>
      <c r="AB11" s="124" t="s">
        <v>104</v>
      </c>
      <c r="AC11" s="236"/>
      <c r="AD11" s="236"/>
      <c r="AE11" s="236"/>
      <c r="AF11" s="236"/>
      <c r="AG11" s="236"/>
      <c r="AH11" s="236"/>
      <c r="AI11" s="236"/>
      <c r="AJ11" s="220"/>
      <c r="AK11" s="220"/>
      <c r="AL11" s="220"/>
      <c r="AM11" s="220"/>
      <c r="AN11" s="220"/>
      <c r="AO11" s="220"/>
      <c r="AP11" s="220"/>
      <c r="AQ11" s="220"/>
      <c r="AR11" s="220"/>
      <c r="AS11" s="220"/>
      <c r="AT11" s="220"/>
      <c r="AU11" s="220"/>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row>
    <row r="12" spans="1:73" s="156" customFormat="1" ht="172.9" customHeight="1" x14ac:dyDescent="0.25">
      <c r="A12" s="235">
        <v>1</v>
      </c>
      <c r="B12" s="235" t="s">
        <v>105</v>
      </c>
      <c r="C12" s="235" t="s">
        <v>106</v>
      </c>
      <c r="D12" s="216" t="s">
        <v>107</v>
      </c>
      <c r="E12" s="216" t="s">
        <v>108</v>
      </c>
      <c r="F12" s="247" t="s">
        <v>109</v>
      </c>
      <c r="G12" s="233" t="s">
        <v>110</v>
      </c>
      <c r="H12" s="216" t="s">
        <v>111</v>
      </c>
      <c r="I12" s="216" t="s">
        <v>112</v>
      </c>
      <c r="J12" s="216" t="s">
        <v>113</v>
      </c>
      <c r="K12" s="234">
        <v>300</v>
      </c>
      <c r="L12" s="217" t="str">
        <f>IF(K12&lt;=0,"",IF(K12&lt;=2,"Muy Baja",IF(K12&lt;=24,"Baja",IF(K12&lt;=500,"Media",IF(K12&lt;=5000,"Alta","Muy Alta")))))</f>
        <v>Media</v>
      </c>
      <c r="M12" s="218">
        <f>IF(L12="","",IF(L12="Muy Baja",0.2,IF(L12="Baja",0.4,IF(L12="Media",0.6,IF(L12="Alta",0.8,IF(L12="Muy Alta",1,))))))</f>
        <v>0.6</v>
      </c>
      <c r="N12" s="219" t="s">
        <v>114</v>
      </c>
      <c r="O12" s="218" t="str">
        <f>IF(NOT(ISERROR(MATCH(N12,'Tabla Impacto'!$B$221:$B$223,0))),'Tabla Impacto'!$F$223&amp;"Por favor no seleccionar los criterios de impacto(Afectación Económica o presupuestal y Pérdida Reputacional)",N12)</f>
        <v xml:space="preserve">     Entre 10 y 50 SMLMV </v>
      </c>
      <c r="P12" s="217" t="str">
        <f>IF(OR(O12='Tabla Impacto'!$C$11,O12='Tabla Impacto'!$D$11),"Leve",IF(OR(O12='Tabla Impacto'!$C$12,O12='Tabla Impacto'!$D$12),"Menor",IF(OR(O12='Tabla Impacto'!$C$13,O12='Tabla Impacto'!$D$13),"Moderado",IF(OR(O12='Tabla Impacto'!$C$14,O12='Tabla Impacto'!$D$14),"Mayor",IF(OR(O12='Tabla Impacto'!$C$15,O12='Tabla Impacto'!$D$15),"Catastrófico","")))))</f>
        <v>Menor</v>
      </c>
      <c r="Q12" s="218">
        <f>IF(P12="","",IF(P12="Leve",0.2,IF(P12="Menor",0.4,IF(P12="Moderado",0.6,IF(P12="Mayor",0.8,IF(P12="Catastrófico",1,))))))</f>
        <v>0.4</v>
      </c>
      <c r="R12" s="231" t="str">
        <f>IF(OR(AND(L12="Muy Baja",P12="Leve"),AND(L12="Muy Baja",P12="Menor"),AND(L12="Baja",P12="Leve")),"Bajo",IF(OR(AND(L12="Muy baja",P12="Moderado"),AND(L12="Baja",P12="Menor"),AND(L12="Baja",P12="Moderado"),AND(L12="Media",P12="Leve"),AND(L12="Media",P12="Menor"),AND(L12="Media",P12="Moderado"),AND(L12="Alta",P12="Leve"),AND(L12="Alta",P12="Menor")),"Moderado",IF(OR(AND(L12="Muy Baja",P12="Mayor"),AND(L12="Baja",P12="Mayor"),AND(L12="Media",P12="Mayor"),AND(L12="Alta",P12="Moderado"),AND(L12="Alta",P12="Mayor"),AND(L12="Muy Alta",P12="Leve"),AND(L12="Muy Alta",P12="Menor"),AND(L12="Muy Alta",P12="Moderado"),AND(L12="Muy Alta",P12="Mayor")),"Alto",IF(OR(AND(L12="Muy Baja",P12="Catastrófico"),AND(L12="Baja",P12="Catastrófico"),AND(L12="Media",P12="Catastrófico"),AND(L12="Alta",P12="Catastrófico"),AND(L12="Muy Alta",P12="Catastrófico")),"Extremo",""))))</f>
        <v>Moderado</v>
      </c>
      <c r="S12" s="160">
        <v>1</v>
      </c>
      <c r="T12" s="161" t="s">
        <v>115</v>
      </c>
      <c r="U12" s="161" t="s">
        <v>116</v>
      </c>
      <c r="V12" s="146" t="str">
        <f t="shared" ref="V12" si="0">IF(OR(W12="Preventivo",W12="Detectivo"),"Probabilidad",IF(W12="Correctivo","Impacto",""))</f>
        <v>Probabilidad</v>
      </c>
      <c r="W12" s="118" t="s">
        <v>117</v>
      </c>
      <c r="X12" s="118" t="s">
        <v>118</v>
      </c>
      <c r="Y12" s="119" t="str">
        <f t="shared" ref="Y12:Y17" si="1">IF(AND(W12="Preventivo",X12="Automático"),"50%",IF(AND(W12="Preventivo",X12="Manual"),"40%",IF(AND(W12="Detectivo",X12="Automático"),"40%",IF(AND(W12="Detectivo",X12="Manual"),"30%",IF(AND(W12="Correctivo",X12="Automático"),"35%",IF(AND(W12="Correctivo",X12="Manual"),"25%",""))))))</f>
        <v>40%</v>
      </c>
      <c r="Z12" s="118" t="s">
        <v>119</v>
      </c>
      <c r="AA12" s="118" t="s">
        <v>120</v>
      </c>
      <c r="AB12" s="118" t="s">
        <v>121</v>
      </c>
      <c r="AC12" s="120">
        <f>IFERROR(IF(V12="Probabilidad",(M12-(+M12*Y12)),IF(V12="Impacto",M12,"")),"")</f>
        <v>0.36</v>
      </c>
      <c r="AD12" s="121" t="str">
        <f>IFERROR(IF(AC12="","",IF(AC12&lt;=0.2,"Muy Baja",IF(AC12&lt;=0.4,"Baja",IF(AC12&lt;=0.6,"Media",IF(AC12&lt;=0.8,"Alta","Muy Alta"))))),"")</f>
        <v>Baja</v>
      </c>
      <c r="AE12" s="119">
        <f>+AC12</f>
        <v>0.36</v>
      </c>
      <c r="AF12" s="121" t="str">
        <f>IFERROR(IF(AG12="","",IF(AG12&lt;=0.2,"Leve",IF(AG12&lt;=0.4,"Menor",IF(AG12&lt;=0.6,"Moderado",IF(AG12&lt;=0.8,"Mayor","Catastrófico"))))),"")</f>
        <v>Menor</v>
      </c>
      <c r="AG12" s="119">
        <f>IFERROR(IF(V12="Impacto",(Q12-(+Q12*Y12)),IF(V12="Probabilidad",Q12,"")),"")</f>
        <v>0.4</v>
      </c>
      <c r="AH12" s="122" t="str">
        <f>IFERROR(IF(OR(AND(AD12="Muy Baja",AF12="Leve"),AND(AD12="Muy Baja",AF12="Menor"),AND(AD12="Baja",AF12="Leve")),"Bajo",IF(OR(AND(AD12="Muy baja",AF12="Moderado"),AND(AD12="Baja",AF12="Menor"),AND(AD12="Baja",AF12="Moderado"),AND(AD12="Media",AF12="Leve"),AND(AD12="Media",AF12="Menor"),AND(AD12="Media",AF12="Moderado"),AND(AD12="Alta",AF12="Leve"),AND(AD12="Alta",AF12="Menor")),"Moderado",IF(OR(AND(AD12="Muy Baja",AF12="Mayor"),AND(AD12="Baja",AF12="Mayor"),AND(AD12="Media",AF12="Mayor"),AND(AD12="Alta",AF12="Moderado"),AND(AD12="Alta",AF12="Mayor"),AND(AD12="Muy Alta",AF12="Leve"),AND(AD12="Muy Alta",AF12="Menor"),AND(AD12="Muy Alta",AF12="Moderado"),AND(AD12="Muy Alta",AF12="Mayor")),"Alto",IF(OR(AND(AD12="Muy Baja",AF12="Catastrófico"),AND(AD12="Baja",AF12="Catastrófico"),AND(AD12="Media",AF12="Catastrófico"),AND(AD12="Alta",AF12="Catastrófico"),AND(AD12="Muy Alta",AF12="Catastrófico")),"Extremo","")))),"")</f>
        <v>Moderado</v>
      </c>
      <c r="AI12" s="118" t="s">
        <v>122</v>
      </c>
      <c r="AJ12" s="232" t="s">
        <v>123</v>
      </c>
      <c r="AK12" s="153" t="s">
        <v>124</v>
      </c>
      <c r="AL12" s="158" t="s">
        <v>125</v>
      </c>
      <c r="AM12" s="154" t="s">
        <v>126</v>
      </c>
      <c r="AN12" s="159" t="s">
        <v>127</v>
      </c>
      <c r="AO12" s="117" t="s">
        <v>128</v>
      </c>
      <c r="AP12" s="170" t="s">
        <v>129</v>
      </c>
      <c r="AQ12" s="171">
        <v>44783</v>
      </c>
      <c r="AR12" s="117" t="s">
        <v>128</v>
      </c>
      <c r="AS12" s="123">
        <v>44866</v>
      </c>
      <c r="AT12" s="153" t="s">
        <v>299</v>
      </c>
      <c r="AU12" s="117" t="s">
        <v>288</v>
      </c>
      <c r="AV12" s="155"/>
      <c r="AW12" s="155"/>
      <c r="AX12" s="155"/>
      <c r="AY12" s="155"/>
      <c r="AZ12" s="155"/>
      <c r="BA12" s="155"/>
      <c r="BB12" s="155"/>
      <c r="BC12" s="155"/>
      <c r="BD12" s="155"/>
      <c r="BE12" s="155"/>
      <c r="BF12" s="155"/>
      <c r="BG12" s="155"/>
      <c r="BH12" s="155"/>
      <c r="BI12" s="155"/>
      <c r="BJ12" s="155"/>
      <c r="BK12" s="155"/>
      <c r="BL12" s="155"/>
      <c r="BM12" s="155"/>
      <c r="BN12" s="155"/>
      <c r="BO12" s="155"/>
      <c r="BP12" s="155"/>
      <c r="BQ12" s="155"/>
      <c r="BR12" s="155"/>
      <c r="BS12" s="155"/>
      <c r="BT12" s="155"/>
      <c r="BU12" s="155"/>
    </row>
    <row r="13" spans="1:73" ht="172.9" customHeight="1" x14ac:dyDescent="0.3">
      <c r="A13" s="235"/>
      <c r="B13" s="235"/>
      <c r="C13" s="235"/>
      <c r="D13" s="216"/>
      <c r="E13" s="216"/>
      <c r="F13" s="248"/>
      <c r="G13" s="233"/>
      <c r="H13" s="216"/>
      <c r="I13" s="216"/>
      <c r="J13" s="216"/>
      <c r="K13" s="234"/>
      <c r="L13" s="217"/>
      <c r="M13" s="218"/>
      <c r="N13" s="219"/>
      <c r="O13" s="218"/>
      <c r="P13" s="217"/>
      <c r="Q13" s="218"/>
      <c r="R13" s="231"/>
      <c r="S13" s="160">
        <v>2</v>
      </c>
      <c r="T13" s="163" t="s">
        <v>130</v>
      </c>
      <c r="U13" s="161" t="s">
        <v>131</v>
      </c>
      <c r="V13" s="146" t="str">
        <f t="shared" ref="V13:V17" si="2">IF(OR(W13="Preventivo",W13="Detectivo"),"Probabilidad",IF(W13="Correctivo","Impacto",""))</f>
        <v>Probabilidad</v>
      </c>
      <c r="W13" s="118" t="s">
        <v>117</v>
      </c>
      <c r="X13" s="118" t="s">
        <v>118</v>
      </c>
      <c r="Y13" s="119" t="str">
        <f t="shared" si="1"/>
        <v>40%</v>
      </c>
      <c r="Z13" s="118" t="s">
        <v>119</v>
      </c>
      <c r="AA13" s="118" t="s">
        <v>120</v>
      </c>
      <c r="AB13" s="118" t="s">
        <v>121</v>
      </c>
      <c r="AC13" s="151">
        <f>IFERROR(IF(AND(V12="Probabilidad",V13="Probabilidad"),(AE12-(+AE12*Y13)),IF(V13="Probabilidad",(N12-(+N12*Y13)),IF(V13="Impacto",AE12,""))),"")</f>
        <v>0.216</v>
      </c>
      <c r="AD13" s="150" t="str">
        <f t="shared" ref="AD13:AD17" si="3">IFERROR(IF(AC13="","",IF(AC13&lt;=0.2,"Muy Baja",IF(AC13&lt;=0.4,"Baja",IF(AC13&lt;=0.6,"Media",IF(AC13&lt;=0.8,"Alta","Muy Alta"))))),"")</f>
        <v>Baja</v>
      </c>
      <c r="AE13" s="148">
        <f t="shared" ref="AE13:AE17" si="4">+AC13</f>
        <v>0.216</v>
      </c>
      <c r="AF13" s="150" t="str">
        <f t="shared" ref="AF13:AF17" si="5">IFERROR(IF(AG13="","",IF(AG13&lt;=0.2,"Leve",IF(AG13&lt;=0.4,"Menor",IF(AG13&lt;=0.6,"Moderado",IF(AG13&lt;=0.8,"Mayor","Catastrófico"))))),"")</f>
        <v>Menor</v>
      </c>
      <c r="AG13" s="148">
        <f>IFERROR(IF(AND(V12="Impacto",V13="Impacto"),(AG12-(+AG12*Y13)),IF(V13="Impacto",($M$10-(+$M$10*Y13)),IF(V13="Probabilidad",AG12,""))),"")</f>
        <v>0.4</v>
      </c>
      <c r="AH13" s="150" t="str">
        <f t="shared" ref="AH13:AH17" si="6">IFERROR(IF(OR(AND(AD13="Muy Baja",AF13="Leve"),AND(AD13="Muy Baja",AF13="Menor"),AND(AD13="Baja",AF13="Leve")),"Bajo",IF(OR(AND(AD13="Muy baja",AF13="Moderado"),AND(AD13="Baja",AF13="Menor"),AND(AD13="Baja",AF13="Moderado"),AND(AD13="Media",AF13="Leve"),AND(AD13="Media",AF13="Menor"),AND(AD13="Media",AF13="Moderado"),AND(AD13="Alta",AF13="Leve"),AND(AD13="Alta",AF13="Menor")),"Moderado",IF(OR(AND(AD13="Muy Baja",AF13="Mayor"),AND(AD13="Baja",AF13="Mayor"),AND(AD13="Media",AF13="Mayor"),AND(AD13="Alta",AF13="Moderado"),AND(AD13="Alta",AF13="Mayor"),AND(AD13="Muy Alta",AF13="Leve"),AND(AD13="Muy Alta",AF13="Menor"),AND(AD13="Muy Alta",AF13="Moderado"),AND(AD13="Muy Alta",AF13="Mayor")),"Alto",IF(OR(AND(AD13="Muy Baja",AF13="Catastrófico"),AND(AD13="Baja",AF13="Catastrófico"),AND(AD13="Media",AF13="Catastrófico"),AND(AD13="Alta",AF13="Catastrófico"),AND(AD13="Muy Alta",AF13="Catastrófico")),"Extremo","")))),"")</f>
        <v>Moderado</v>
      </c>
      <c r="AI13" s="118" t="s">
        <v>122</v>
      </c>
      <c r="AJ13" s="232"/>
      <c r="AK13" s="116" t="s">
        <v>124</v>
      </c>
      <c r="AL13" s="158" t="s">
        <v>125</v>
      </c>
      <c r="AM13" s="154" t="s">
        <v>126</v>
      </c>
      <c r="AN13" s="116" t="s">
        <v>132</v>
      </c>
      <c r="AO13" s="117" t="s">
        <v>128</v>
      </c>
      <c r="AP13" s="170" t="s">
        <v>133</v>
      </c>
      <c r="AQ13" s="171">
        <v>44783</v>
      </c>
      <c r="AR13" s="117" t="s">
        <v>128</v>
      </c>
      <c r="AS13" s="123">
        <v>44866</v>
      </c>
      <c r="AT13" s="116" t="s">
        <v>300</v>
      </c>
      <c r="AU13" s="117" t="s">
        <v>288</v>
      </c>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row>
    <row r="14" spans="1:73" ht="172.9" customHeight="1" x14ac:dyDescent="0.3">
      <c r="A14" s="235"/>
      <c r="B14" s="235"/>
      <c r="C14" s="235"/>
      <c r="D14" s="216"/>
      <c r="E14" s="216"/>
      <c r="F14" s="249"/>
      <c r="G14" s="233"/>
      <c r="H14" s="216"/>
      <c r="I14" s="216"/>
      <c r="J14" s="216"/>
      <c r="K14" s="234"/>
      <c r="L14" s="217"/>
      <c r="M14" s="218"/>
      <c r="N14" s="219"/>
      <c r="O14" s="218"/>
      <c r="P14" s="217"/>
      <c r="Q14" s="218"/>
      <c r="R14" s="231"/>
      <c r="S14" s="160">
        <v>3</v>
      </c>
      <c r="T14" s="161" t="s">
        <v>134</v>
      </c>
      <c r="U14" s="163" t="s">
        <v>135</v>
      </c>
      <c r="V14" s="146" t="str">
        <f t="shared" si="2"/>
        <v>Probabilidad</v>
      </c>
      <c r="W14" s="118" t="s">
        <v>117</v>
      </c>
      <c r="X14" s="118" t="s">
        <v>118</v>
      </c>
      <c r="Y14" s="119" t="str">
        <f t="shared" si="1"/>
        <v>40%</v>
      </c>
      <c r="Z14" s="118" t="s">
        <v>119</v>
      </c>
      <c r="AA14" s="118" t="s">
        <v>120</v>
      </c>
      <c r="AB14" s="118" t="s">
        <v>121</v>
      </c>
      <c r="AC14" s="148">
        <v>0.13</v>
      </c>
      <c r="AD14" s="150" t="str">
        <f t="shared" si="3"/>
        <v>Muy Baja</v>
      </c>
      <c r="AE14" s="148">
        <f t="shared" si="4"/>
        <v>0.13</v>
      </c>
      <c r="AF14" s="150" t="str">
        <f t="shared" si="5"/>
        <v>Menor</v>
      </c>
      <c r="AG14" s="148">
        <f>IFERROR(IF(AND(V13="Impacto",V14="Impacto"),(AG13-(+AG13*Y14)),IF(AND(V13="Probabilidad",V14="Impacto"),(AG12-(+AG12*Y14)),IF(V14="Probabilidad",AG13,""))),"")</f>
        <v>0.4</v>
      </c>
      <c r="AH14" s="150" t="str">
        <f t="shared" si="6"/>
        <v>Bajo</v>
      </c>
      <c r="AI14" s="118" t="s">
        <v>122</v>
      </c>
      <c r="AJ14" s="232"/>
      <c r="AK14" s="116" t="s">
        <v>124</v>
      </c>
      <c r="AL14" s="158" t="s">
        <v>125</v>
      </c>
      <c r="AM14" s="154" t="s">
        <v>126</v>
      </c>
      <c r="AN14" s="116" t="s">
        <v>136</v>
      </c>
      <c r="AO14" s="117" t="s">
        <v>128</v>
      </c>
      <c r="AP14" s="170" t="s">
        <v>137</v>
      </c>
      <c r="AQ14" s="171">
        <v>44783</v>
      </c>
      <c r="AR14" s="117" t="s">
        <v>128</v>
      </c>
      <c r="AS14" s="123">
        <v>44866</v>
      </c>
      <c r="AT14" s="159" t="s">
        <v>301</v>
      </c>
      <c r="AU14" s="117" t="s">
        <v>288</v>
      </c>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row>
    <row r="15" spans="1:73" ht="286.5" customHeight="1" x14ac:dyDescent="0.3">
      <c r="A15" s="160">
        <v>2</v>
      </c>
      <c r="B15" s="160" t="s">
        <v>105</v>
      </c>
      <c r="C15" s="160" t="s">
        <v>138</v>
      </c>
      <c r="D15" s="159" t="s">
        <v>107</v>
      </c>
      <c r="E15" s="159" t="s">
        <v>139</v>
      </c>
      <c r="F15" s="159" t="s">
        <v>140</v>
      </c>
      <c r="G15" s="162" t="s">
        <v>141</v>
      </c>
      <c r="H15" s="159" t="s">
        <v>111</v>
      </c>
      <c r="I15" s="159" t="s">
        <v>112</v>
      </c>
      <c r="J15" s="159" t="s">
        <v>113</v>
      </c>
      <c r="K15" s="164">
        <v>5</v>
      </c>
      <c r="L15" s="165" t="str">
        <f>IF(K15&lt;=0,"",IF(K15&lt;=2,"Muy Baja",IF(K15&lt;=24,"Baja",IF(K15&lt;=500,"Media",IF(K15&lt;=5000,"Alta","Muy Alta")))))</f>
        <v>Baja</v>
      </c>
      <c r="M15" s="166">
        <f>IF(L15="","",IF(L15="Muy Baja",0.2,IF(L15="Baja",0.4,IF(L15="Media",0.6,IF(L15="Alta",0.8,IF(L15="Muy Alta",1,))))))</f>
        <v>0.4</v>
      </c>
      <c r="N15" s="167" t="s">
        <v>114</v>
      </c>
      <c r="O15" s="166" t="str">
        <f>IF(NOT(ISERROR(MATCH(N15,'Tabla Impacto'!$B$221:$B$223,0))),'Tabla Impacto'!$F$223&amp;"Por favor no seleccionar los criterios de impacto(Afectación Económica o presupuestal y Pérdida Reputacional)",N15)</f>
        <v xml:space="preserve">     Entre 10 y 50 SMLMV </v>
      </c>
      <c r="P15" s="165" t="str">
        <f>IF(OR(O15='[1]Tabla Impacto'!$C$11,O15='[1]Tabla Impacto'!$D$11),"Leve",IF(OR(O15='[1]Tabla Impacto'!$C$12,O15='[1]Tabla Impacto'!$D$12),"Menor",IF(OR(O15='[1]Tabla Impacto'!$C$13,O15='[1]Tabla Impacto'!$D$13),"Moderado",IF(OR(O15='[1]Tabla Impacto'!$C$14,O15='[1]Tabla Impacto'!$D$14),"Mayor",IF(OR(O15='[1]Tabla Impacto'!$C$15,O15='[1]Tabla Impacto'!$D$15),"Catastrófico","")))))</f>
        <v>Menor</v>
      </c>
      <c r="Q15" s="166">
        <f>IF(P15="","",IF(P15="Leve",0.2,IF(P15="Menor",0.4,IF(P15="Moderado",0.6,IF(P15="Mayor",0.8,IF(P15="Catastrófico",1,))))))</f>
        <v>0.4</v>
      </c>
      <c r="R15" s="165" t="str">
        <f>IF(OR(AND(L15="Muy Baja",P15="Leve"),AND(L15="Muy Baja",P15="Menor"),AND(L15="Baja",P15="Leve")),"Bajo",IF(OR(AND(L15="Muy baja",P15="Moderado"),AND(L15="Baja",P15="Menor"),AND(L15="Baja",P15="Moderado"),AND(L15="Media",P15="Leve"),AND(L15="Media",P15="Menor"),AND(L15="Media",P15="Moderado"),AND(L15="Alta",P15="Leve"),AND(L15="Alta",P15="Menor")),"Moderado",IF(OR(AND(L15="Muy Baja",P15="Mayor"),AND(L15="Baja",P15="Mayor"),AND(L15="Media",P15="Mayor"),AND(L15="Alta",P15="Moderado"),AND(L15="Alta",P15="Mayor"),AND(L15="Muy Alta",P15="Leve"),AND(L15="Muy Alta",P15="Menor"),AND(L15="Muy Alta",P15="Moderado"),AND(L15="Muy Alta",P15="Mayor")),"Alto",IF(OR(AND(L15="Muy Baja",P15="Catastrófico"),AND(L15="Baja",P15="Catastrófico"),AND(L15="Media",P15="Catastrófico"),AND(L15="Alta",P15="Catastrófico"),AND(L15="Muy Alta",P15="Catastrófico")),"Extremo",""))))</f>
        <v>Moderado</v>
      </c>
      <c r="S15" s="168">
        <v>1</v>
      </c>
      <c r="T15" s="169" t="s">
        <v>142</v>
      </c>
      <c r="U15" s="163" t="s">
        <v>143</v>
      </c>
      <c r="V15" s="146" t="str">
        <f t="shared" si="2"/>
        <v>Probabilidad</v>
      </c>
      <c r="W15" s="118" t="s">
        <v>117</v>
      </c>
      <c r="X15" s="118" t="s">
        <v>118</v>
      </c>
      <c r="Y15" s="119" t="str">
        <f t="shared" si="1"/>
        <v>40%</v>
      </c>
      <c r="Z15" s="118" t="s">
        <v>119</v>
      </c>
      <c r="AA15" s="118" t="s">
        <v>120</v>
      </c>
      <c r="AB15" s="118" t="s">
        <v>121</v>
      </c>
      <c r="AC15" s="149">
        <f t="shared" ref="AC15:AC17" si="7">IFERROR(IF(AND(V14="Probabilidad",V15="Probabilidad"),(AE14-(+AE14*Y15)),IF(AND(V14="Impacto",V15="Probabilidad"),(AE13-(+AE13*Y15)),IF(V15="Impacto",AE14,""))),"")</f>
        <v>7.8E-2</v>
      </c>
      <c r="AD15" s="150" t="str">
        <f t="shared" si="3"/>
        <v>Muy Baja</v>
      </c>
      <c r="AE15" s="148">
        <f t="shared" si="4"/>
        <v>7.8E-2</v>
      </c>
      <c r="AF15" s="150" t="str">
        <f t="shared" si="5"/>
        <v>Menor</v>
      </c>
      <c r="AG15" s="148">
        <f>IFERROR(IF(AND(V14="Impacto",V15="Impacto"),(AG14-(+AG14*Y15)),IF(AND(V14="Probabilidad",V15="Impacto"),(AG13-(+AG13*Y15)),IF(V15="Probabilidad",AG14,""))),"")</f>
        <v>0.4</v>
      </c>
      <c r="AH15" s="150" t="str">
        <f t="shared" si="6"/>
        <v>Bajo</v>
      </c>
      <c r="AI15" s="147" t="s">
        <v>122</v>
      </c>
      <c r="AJ15" s="145" t="s">
        <v>144</v>
      </c>
      <c r="AK15" s="116" t="s">
        <v>145</v>
      </c>
      <c r="AL15" s="158" t="s">
        <v>125</v>
      </c>
      <c r="AM15" s="154" t="s">
        <v>126</v>
      </c>
      <c r="AN15" s="116" t="s">
        <v>146</v>
      </c>
      <c r="AO15" s="117" t="s">
        <v>128</v>
      </c>
      <c r="AP15" s="170" t="s">
        <v>147</v>
      </c>
      <c r="AQ15" s="171">
        <v>44783</v>
      </c>
      <c r="AR15" s="117" t="s">
        <v>128</v>
      </c>
      <c r="AS15" s="123">
        <v>44866</v>
      </c>
      <c r="AT15" s="116" t="s">
        <v>302</v>
      </c>
      <c r="AU15" s="117" t="s">
        <v>288</v>
      </c>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row>
    <row r="16" spans="1:73" ht="255.75" customHeight="1" x14ac:dyDescent="0.3">
      <c r="A16" s="235">
        <v>3</v>
      </c>
      <c r="B16" s="235" t="s">
        <v>148</v>
      </c>
      <c r="C16" s="235" t="s">
        <v>138</v>
      </c>
      <c r="D16" s="216" t="s">
        <v>149</v>
      </c>
      <c r="E16" s="216" t="s">
        <v>150</v>
      </c>
      <c r="F16" s="250" t="s">
        <v>151</v>
      </c>
      <c r="G16" s="216" t="s">
        <v>152</v>
      </c>
      <c r="H16" s="216" t="s">
        <v>111</v>
      </c>
      <c r="I16" s="216" t="s">
        <v>112</v>
      </c>
      <c r="J16" s="216" t="s">
        <v>113</v>
      </c>
      <c r="K16" s="234">
        <v>40</v>
      </c>
      <c r="L16" s="217" t="str">
        <f>IF(K16&lt;=0,"",IF(K16&lt;=2,"Muy Baja",IF(K16&lt;=24,"Baja",IF(K16&lt;=500,"Media",IF(K16&lt;=5000,"Alta","Muy Alta")))))</f>
        <v>Media</v>
      </c>
      <c r="M16" s="218">
        <f>IF(L16="","",IF(L16="Muy Baja",0.2,IF(L16="Baja",0.4,IF(L16="Media",0.6,IF(L16="Alta",0.8,IF(L16="Muy Alta",1,))))))</f>
        <v>0.6</v>
      </c>
      <c r="N16" s="219" t="s">
        <v>153</v>
      </c>
      <c r="O16" s="218" t="str">
        <f>IF(NOT(ISERROR(MATCH(N16,'Tabla Impacto'!$B$221:$B$223,0))),'Tabla Impacto'!$F$223&amp;"Por favor no seleccionar los criterios de impacto(Afectación Económica o presupuestal y Pérdida Reputacional)",N16)</f>
        <v xml:space="preserve">     El riesgo afecta la imagen de alguna área de la organización</v>
      </c>
      <c r="P16" s="217" t="str">
        <f>IF(OR(O16='[1]Tabla Impacto'!$C$11,O16='[1]Tabla Impacto'!$D$11),"Leve",IF(OR(O16='[1]Tabla Impacto'!$C$12,O16='[1]Tabla Impacto'!$D$12),"Menor",IF(OR(O16='[1]Tabla Impacto'!$C$13,O16='[1]Tabla Impacto'!$D$13),"Moderado",IF(OR(O16='[1]Tabla Impacto'!$C$14,O16='[1]Tabla Impacto'!$D$14),"Mayor",IF(OR(O16='[1]Tabla Impacto'!$C$15,O16='[1]Tabla Impacto'!$D$15),"Catastrófico","")))))</f>
        <v>Leve</v>
      </c>
      <c r="Q16" s="218">
        <f>IF(P16="","",IF(P16="Leve",0.2,IF(P16="Menor",0.4,IF(P16="Moderado",0.6,IF(P16="Mayor",0.8,IF(P16="Catastrófico",1,))))))</f>
        <v>0.2</v>
      </c>
      <c r="R16" s="217" t="str">
        <f>IF(OR(AND(L16="Muy Baja",P16="Leve"),AND(L16="Muy Baja",P16="Menor"),AND(L16="Baja",P16="Leve")),"Bajo",IF(OR(AND(L16="Muy baja",P16="Moderado"),AND(L16="Baja",P16="Menor"),AND(L16="Baja",P16="Moderado"),AND(L16="Media",P16="Leve"),AND(L16="Media",P16="Menor"),AND(L16="Media",P16="Moderado"),AND(L16="Alta",P16="Leve"),AND(L16="Alta",P16="Menor")),"Moderado",IF(OR(AND(L16="Muy Baja",P16="Mayor"),AND(L16="Baja",P16="Mayor"),AND(L16="Media",P16="Mayor"),AND(L16="Alta",P16="Moderado"),AND(L16="Alta",P16="Mayor"),AND(L16="Muy Alta",P16="Leve"),AND(L16="Muy Alta",P16="Menor"),AND(L16="Muy Alta",P16="Moderado"),AND(L16="Muy Alta",P16="Mayor")),"Alto",IF(OR(AND(L16="Muy Baja",P16="Catastrófico"),AND(L16="Baja",P16="Catastrófico"),AND(L16="Media",P16="Catastrófico"),AND(L16="Alta",P16="Catastrófico"),AND(L16="Muy Alta",P16="Catastrófico")),"Extremo",""))))</f>
        <v>Moderado</v>
      </c>
      <c r="S16" s="168">
        <v>1</v>
      </c>
      <c r="T16" s="163" t="s">
        <v>154</v>
      </c>
      <c r="U16" s="161" t="s">
        <v>116</v>
      </c>
      <c r="V16" s="146" t="str">
        <f t="shared" si="2"/>
        <v>Probabilidad</v>
      </c>
      <c r="W16" s="118" t="s">
        <v>117</v>
      </c>
      <c r="X16" s="118" t="s">
        <v>118</v>
      </c>
      <c r="Y16" s="119" t="str">
        <f t="shared" si="1"/>
        <v>40%</v>
      </c>
      <c r="Z16" s="118" t="s">
        <v>119</v>
      </c>
      <c r="AA16" s="118" t="s">
        <v>120</v>
      </c>
      <c r="AB16" s="118" t="s">
        <v>121</v>
      </c>
      <c r="AC16" s="149">
        <f t="shared" si="7"/>
        <v>4.6799999999999994E-2</v>
      </c>
      <c r="AD16" s="150" t="str">
        <f t="shared" si="3"/>
        <v>Muy Baja</v>
      </c>
      <c r="AE16" s="148">
        <f t="shared" si="4"/>
        <v>4.6799999999999994E-2</v>
      </c>
      <c r="AF16" s="150" t="str">
        <f t="shared" si="5"/>
        <v>Menor</v>
      </c>
      <c r="AG16" s="148">
        <f>IFERROR(IF(AND(V15="Impacto",V16="Impacto"),(AG15-(+AG15*Y16)),IF(AND(V15="Probabilidad",V16="Impacto"),(AG14-(+AG14*Y16)),IF(V16="Probabilidad",AG15,""))),"")</f>
        <v>0.4</v>
      </c>
      <c r="AH16" s="150" t="str">
        <f t="shared" si="6"/>
        <v>Bajo</v>
      </c>
      <c r="AI16" s="147" t="s">
        <v>122</v>
      </c>
      <c r="AJ16" s="152" t="s">
        <v>155</v>
      </c>
      <c r="AK16" s="116" t="s">
        <v>156</v>
      </c>
      <c r="AL16" s="158" t="s">
        <v>125</v>
      </c>
      <c r="AM16" s="154" t="s">
        <v>126</v>
      </c>
      <c r="AN16" s="116" t="s">
        <v>157</v>
      </c>
      <c r="AO16" s="117" t="s">
        <v>128</v>
      </c>
      <c r="AP16" s="170" t="s">
        <v>158</v>
      </c>
      <c r="AQ16" s="171">
        <v>44783</v>
      </c>
      <c r="AR16" s="117" t="s">
        <v>128</v>
      </c>
      <c r="AS16" s="123">
        <v>44866</v>
      </c>
      <c r="AT16" s="159" t="s">
        <v>303</v>
      </c>
      <c r="AU16" s="117" t="s">
        <v>288</v>
      </c>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row>
    <row r="17" spans="1:73" ht="282" customHeight="1" x14ac:dyDescent="0.3">
      <c r="A17" s="235"/>
      <c r="B17" s="235"/>
      <c r="C17" s="235"/>
      <c r="D17" s="216"/>
      <c r="E17" s="216"/>
      <c r="F17" s="251"/>
      <c r="G17" s="216"/>
      <c r="H17" s="216"/>
      <c r="I17" s="216"/>
      <c r="J17" s="216"/>
      <c r="K17" s="234"/>
      <c r="L17" s="217"/>
      <c r="M17" s="218"/>
      <c r="N17" s="219"/>
      <c r="O17" s="218"/>
      <c r="P17" s="217"/>
      <c r="Q17" s="218"/>
      <c r="R17" s="217"/>
      <c r="S17" s="168">
        <v>2</v>
      </c>
      <c r="T17" s="163" t="s">
        <v>159</v>
      </c>
      <c r="U17" s="163" t="s">
        <v>160</v>
      </c>
      <c r="V17" s="146" t="str">
        <f t="shared" si="2"/>
        <v>Probabilidad</v>
      </c>
      <c r="W17" s="118" t="s">
        <v>117</v>
      </c>
      <c r="X17" s="118" t="s">
        <v>118</v>
      </c>
      <c r="Y17" s="119" t="str">
        <f t="shared" si="1"/>
        <v>40%</v>
      </c>
      <c r="Z17" s="118" t="s">
        <v>119</v>
      </c>
      <c r="AA17" s="118" t="s">
        <v>120</v>
      </c>
      <c r="AB17" s="118" t="s">
        <v>121</v>
      </c>
      <c r="AC17" s="149">
        <f t="shared" si="7"/>
        <v>2.8079999999999997E-2</v>
      </c>
      <c r="AD17" s="150" t="str">
        <f t="shared" si="3"/>
        <v>Muy Baja</v>
      </c>
      <c r="AE17" s="148">
        <f t="shared" si="4"/>
        <v>2.8079999999999997E-2</v>
      </c>
      <c r="AF17" s="150" t="str">
        <f t="shared" si="5"/>
        <v>Menor</v>
      </c>
      <c r="AG17" s="148">
        <f>IFERROR(IF(AND(V16="Impacto",V17="Impacto"),(AG16-(+AG16*Y17)),IF(AND(V16="Probabilidad",V17="Impacto"),(AG15-(+AG15*Y17)),IF(V17="Probabilidad",AG16,""))),"")</f>
        <v>0.4</v>
      </c>
      <c r="AH17" s="150" t="str">
        <f t="shared" si="6"/>
        <v>Bajo</v>
      </c>
      <c r="AI17" s="147" t="s">
        <v>122</v>
      </c>
      <c r="AJ17" s="157" t="s">
        <v>161</v>
      </c>
      <c r="AK17" s="116" t="s">
        <v>145</v>
      </c>
      <c r="AL17" s="158" t="s">
        <v>125</v>
      </c>
      <c r="AM17" s="154" t="s">
        <v>126</v>
      </c>
      <c r="AN17" s="116" t="s">
        <v>162</v>
      </c>
      <c r="AO17" s="117" t="s">
        <v>128</v>
      </c>
      <c r="AP17" s="170" t="s">
        <v>163</v>
      </c>
      <c r="AQ17" s="171">
        <v>44783</v>
      </c>
      <c r="AR17" s="117" t="s">
        <v>128</v>
      </c>
      <c r="AS17" s="123">
        <v>44866</v>
      </c>
      <c r="AT17" s="159" t="s">
        <v>304</v>
      </c>
      <c r="AU17" s="117" t="s">
        <v>288</v>
      </c>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row>
    <row r="18" spans="1:73" ht="49.5" customHeight="1" x14ac:dyDescent="0.3">
      <c r="A18" s="115"/>
      <c r="B18" s="139"/>
      <c r="C18" s="139"/>
      <c r="D18" s="221" t="s">
        <v>167</v>
      </c>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3"/>
    </row>
    <row r="20" spans="1:73" x14ac:dyDescent="0.3">
      <c r="A20" s="125"/>
      <c r="B20" s="126"/>
      <c r="C20" s="126"/>
      <c r="D20" s="126"/>
      <c r="E20" s="126"/>
      <c r="F20" s="126"/>
      <c r="G20" s="126"/>
      <c r="H20" s="1"/>
      <c r="I20" s="1"/>
      <c r="J20" s="1"/>
      <c r="L20" s="129"/>
      <c r="M20" s="126"/>
      <c r="N20" s="126"/>
      <c r="O20" s="126"/>
      <c r="P20" s="126"/>
      <c r="Q20" s="126"/>
      <c r="R20" s="126"/>
      <c r="S20" s="126"/>
      <c r="T20" s="126"/>
      <c r="U20" s="126"/>
      <c r="V20" s="130"/>
      <c r="W20" s="130"/>
      <c r="X20" s="126"/>
      <c r="Y20" s="126"/>
      <c r="Z20" s="126"/>
      <c r="AA20" s="126"/>
      <c r="AB20" s="126"/>
      <c r="AC20" s="126"/>
      <c r="AD20" s="126"/>
      <c r="AE20" s="126"/>
      <c r="AF20" s="126"/>
      <c r="AG20" s="126"/>
      <c r="AH20" s="126"/>
      <c r="AI20" s="131"/>
      <c r="AJ20" s="131"/>
      <c r="AK20" s="126"/>
      <c r="AL20" s="126"/>
      <c r="AM20" s="126"/>
      <c r="AN20" s="126"/>
      <c r="AO20" s="126"/>
      <c r="AP20" s="126"/>
      <c r="AQ20" s="126"/>
    </row>
    <row r="21" spans="1:73" ht="18" customHeight="1" x14ac:dyDescent="0.3">
      <c r="A21" s="228" t="s">
        <v>168</v>
      </c>
      <c r="B21" s="229"/>
      <c r="C21" s="229"/>
      <c r="D21" s="229"/>
      <c r="E21" s="229"/>
      <c r="F21" s="229"/>
      <c r="G21" s="230"/>
      <c r="H21" s="1"/>
      <c r="I21" s="1"/>
      <c r="J21" s="1"/>
      <c r="K21" s="212" t="s">
        <v>298</v>
      </c>
      <c r="L21" s="213"/>
      <c r="M21" s="213"/>
      <c r="N21" s="214"/>
      <c r="O21" s="126"/>
      <c r="P21" s="126"/>
      <c r="Q21" s="126"/>
      <c r="R21" s="126"/>
      <c r="S21" s="126"/>
      <c r="T21" s="126"/>
      <c r="U21" s="131"/>
      <c r="V21" s="130"/>
      <c r="W21" s="130"/>
      <c r="X21" s="126"/>
      <c r="Y21" s="130"/>
      <c r="Z21" s="130"/>
      <c r="AA21" s="126"/>
      <c r="AB21" s="126"/>
      <c r="AC21" s="126"/>
      <c r="AD21" s="126"/>
      <c r="AE21" s="126"/>
      <c r="AF21" s="126"/>
      <c r="AG21" s="126"/>
      <c r="AH21" s="126"/>
      <c r="AI21" s="126"/>
      <c r="AJ21" s="126"/>
      <c r="AK21" s="126"/>
      <c r="AL21" s="126"/>
      <c r="AM21" s="126"/>
      <c r="AN21" s="126"/>
      <c r="AO21" s="126"/>
      <c r="AP21" s="126"/>
      <c r="AQ21" s="126"/>
    </row>
    <row r="22" spans="1:73" ht="17.25" thickBot="1" x14ac:dyDescent="0.35">
      <c r="A22"/>
      <c r="B22"/>
      <c r="C22"/>
      <c r="D22"/>
      <c r="E22"/>
      <c r="F22"/>
      <c r="G22"/>
      <c r="H22" s="1"/>
      <c r="I22" s="1"/>
      <c r="J22" s="1"/>
      <c r="L22" s="127" t="str">
        <f>+IFERROR(VLOOKUP(H22,$H$177:$L$181,3,FALSE)*VLOOKUP(K22,$K$177:$L$181,3,FALSE),"")</f>
        <v/>
      </c>
      <c r="M22"/>
      <c r="N22"/>
      <c r="O22"/>
      <c r="P22"/>
      <c r="Q22"/>
      <c r="R22"/>
      <c r="S22"/>
      <c r="T22"/>
      <c r="U22"/>
      <c r="V22" s="127"/>
      <c r="W22" s="128"/>
      <c r="X22"/>
      <c r="Y22" s="128"/>
      <c r="Z22" s="128"/>
      <c r="AA22" s="134"/>
      <c r="AB22" s="134"/>
      <c r="AC22" s="134"/>
      <c r="AD22" s="134"/>
      <c r="AE22" s="132"/>
      <c r="AF22" s="132"/>
      <c r="AG22" s="134"/>
      <c r="AH22" s="135"/>
      <c r="AI22"/>
      <c r="AJ22"/>
      <c r="AK22"/>
      <c r="AL22" s="134"/>
      <c r="AM22"/>
      <c r="AN22" s="134"/>
      <c r="AO22"/>
      <c r="AP22" s="134"/>
      <c r="AQ22"/>
    </row>
    <row r="23" spans="1:73" ht="17.45" customHeight="1" thickTop="1" thickBot="1" x14ac:dyDescent="0.35">
      <c r="A23" s="225" t="s">
        <v>169</v>
      </c>
      <c r="B23" s="226"/>
      <c r="C23" s="226"/>
      <c r="D23" s="226"/>
      <c r="E23" s="226"/>
      <c r="F23" s="227"/>
      <c r="G23" s="137" t="s">
        <v>170</v>
      </c>
      <c r="H23" s="215" t="s">
        <v>171</v>
      </c>
      <c r="I23" s="215"/>
      <c r="J23" s="215"/>
      <c r="K23" s="215"/>
      <c r="L23" s="215"/>
      <c r="M23" s="215"/>
      <c r="N23" s="215"/>
      <c r="O23" s="138"/>
      <c r="P23" s="211" t="s">
        <v>172</v>
      </c>
      <c r="Q23" s="211"/>
      <c r="R23" s="211"/>
      <c r="S23" s="215" t="s">
        <v>173</v>
      </c>
      <c r="T23" s="215"/>
      <c r="U23" s="215"/>
      <c r="V23" s="215"/>
      <c r="W23" s="211">
        <v>1</v>
      </c>
      <c r="X23" s="211"/>
      <c r="Y23" s="211"/>
      <c r="Z23" s="211"/>
      <c r="AA23" s="136"/>
      <c r="AB23" s="136"/>
      <c r="AC23" s="136"/>
      <c r="AD23" s="136"/>
      <c r="AE23" s="136"/>
      <c r="AF23" s="136"/>
      <c r="AG23" s="136"/>
      <c r="AH23" s="136"/>
      <c r="AI23" s="136"/>
      <c r="AJ23" s="136"/>
      <c r="AK23" s="136"/>
      <c r="AL23" s="136"/>
      <c r="AM23" s="136"/>
      <c r="AN23" s="136"/>
      <c r="AO23" s="136"/>
      <c r="AP23" s="136"/>
      <c r="AQ23" s="133"/>
    </row>
    <row r="24" spans="1:73" ht="17.25" thickTop="1" x14ac:dyDescent="0.3"/>
  </sheetData>
  <dataConsolidate/>
  <mergeCells count="104">
    <mergeCell ref="C7:AU7"/>
    <mergeCell ref="C6:AU6"/>
    <mergeCell ref="I10:I11"/>
    <mergeCell ref="J10:J11"/>
    <mergeCell ref="AI10:AI11"/>
    <mergeCell ref="AH10:AH11"/>
    <mergeCell ref="A6:B6"/>
    <mergeCell ref="A7:B7"/>
    <mergeCell ref="A8:B8"/>
    <mergeCell ref="A9:K9"/>
    <mergeCell ref="L9:R9"/>
    <mergeCell ref="S9:AB9"/>
    <mergeCell ref="S10:S11"/>
    <mergeCell ref="T10:T11"/>
    <mergeCell ref="B10:B11"/>
    <mergeCell ref="V10:V11"/>
    <mergeCell ref="Q10:Q11"/>
    <mergeCell ref="W10:AB10"/>
    <mergeCell ref="AU10:AU11"/>
    <mergeCell ref="AO10:AO11"/>
    <mergeCell ref="AN10:AN11"/>
    <mergeCell ref="AM10:AM11"/>
    <mergeCell ref="AL10:AL11"/>
    <mergeCell ref="AK10:AK11"/>
    <mergeCell ref="O12:O14"/>
    <mergeCell ref="E16:E17"/>
    <mergeCell ref="G16:G17"/>
    <mergeCell ref="L16:L17"/>
    <mergeCell ref="M16:M17"/>
    <mergeCell ref="K16:K17"/>
    <mergeCell ref="J16:J17"/>
    <mergeCell ref="AC9:AI9"/>
    <mergeCell ref="A10:A11"/>
    <mergeCell ref="H10:H11"/>
    <mergeCell ref="C10:C11"/>
    <mergeCell ref="F12:F14"/>
    <mergeCell ref="F16:F17"/>
    <mergeCell ref="E10:E11"/>
    <mergeCell ref="D10:D11"/>
    <mergeCell ref="R10:R11"/>
    <mergeCell ref="N10:N11"/>
    <mergeCell ref="O10:O11"/>
    <mergeCell ref="A16:A17"/>
    <mergeCell ref="B16:B17"/>
    <mergeCell ref="C16:C17"/>
    <mergeCell ref="D16:D17"/>
    <mergeCell ref="AJ10:AJ11"/>
    <mergeCell ref="AG10:AG11"/>
    <mergeCell ref="AC10:AC11"/>
    <mergeCell ref="U10:U11"/>
    <mergeCell ref="P23:R23"/>
    <mergeCell ref="A1:D4"/>
    <mergeCell ref="AF10:AF11"/>
    <mergeCell ref="AD10:AD11"/>
    <mergeCell ref="AE10:AE11"/>
    <mergeCell ref="K10:K11"/>
    <mergeCell ref="L10:L11"/>
    <mergeCell ref="M10:M11"/>
    <mergeCell ref="P10:P11"/>
    <mergeCell ref="E1:AS4"/>
    <mergeCell ref="AP10:AP11"/>
    <mergeCell ref="AQ10:AQ11"/>
    <mergeCell ref="AJ9:AU9"/>
    <mergeCell ref="AR10:AR11"/>
    <mergeCell ref="AT1:AU1"/>
    <mergeCell ref="AT2:AU2"/>
    <mergeCell ref="AT3:AU3"/>
    <mergeCell ref="AT4:AU4"/>
    <mergeCell ref="C8:AU8"/>
    <mergeCell ref="AS10:AS11"/>
    <mergeCell ref="AT10:AT11"/>
    <mergeCell ref="D18:AO18"/>
    <mergeCell ref="G10:G11"/>
    <mergeCell ref="F10:F11"/>
    <mergeCell ref="A23:F23"/>
    <mergeCell ref="A21:G21"/>
    <mergeCell ref="N12:N14"/>
    <mergeCell ref="P12:P14"/>
    <mergeCell ref="R12:R14"/>
    <mergeCell ref="Q12:Q14"/>
    <mergeCell ref="AJ12:AJ14"/>
    <mergeCell ref="L12:L14"/>
    <mergeCell ref="M12:M14"/>
    <mergeCell ref="H12:H14"/>
    <mergeCell ref="G12:G14"/>
    <mergeCell ref="I12:I14"/>
    <mergeCell ref="J12:J14"/>
    <mergeCell ref="K12:K14"/>
    <mergeCell ref="A12:A14"/>
    <mergeCell ref="B12:B14"/>
    <mergeCell ref="C12:C14"/>
    <mergeCell ref="D12:D14"/>
    <mergeCell ref="E12:E14"/>
    <mergeCell ref="S23:V23"/>
    <mergeCell ref="W23:Z23"/>
    <mergeCell ref="K21:N21"/>
    <mergeCell ref="H23:N23"/>
    <mergeCell ref="I16:I17"/>
    <mergeCell ref="H16:H17"/>
    <mergeCell ref="P16:P17"/>
    <mergeCell ref="Q16:Q17"/>
    <mergeCell ref="R16:R17"/>
    <mergeCell ref="N16:N17"/>
    <mergeCell ref="O16:O17"/>
  </mergeCells>
  <conditionalFormatting sqref="L12">
    <cfRule type="cellIs" dxfId="122" priority="579" operator="equal">
      <formula>"Muy Alta"</formula>
    </cfRule>
    <cfRule type="cellIs" dxfId="121" priority="580" operator="equal">
      <formula>"Alta"</formula>
    </cfRule>
    <cfRule type="cellIs" dxfId="120" priority="581" operator="equal">
      <formula>"Media"</formula>
    </cfRule>
    <cfRule type="cellIs" dxfId="119" priority="582" operator="equal">
      <formula>"Baja"</formula>
    </cfRule>
    <cfRule type="cellIs" dxfId="118" priority="583" operator="equal">
      <formula>"Muy Baja"</formula>
    </cfRule>
  </conditionalFormatting>
  <conditionalFormatting sqref="P12">
    <cfRule type="cellIs" dxfId="117" priority="574" operator="equal">
      <formula>"Catastrófico"</formula>
    </cfRule>
    <cfRule type="cellIs" dxfId="116" priority="575" operator="equal">
      <formula>"Mayor"</formula>
    </cfRule>
    <cfRule type="cellIs" dxfId="115" priority="576" operator="equal">
      <formula>"Moderado"</formula>
    </cfRule>
    <cfRule type="cellIs" dxfId="114" priority="577" operator="equal">
      <formula>"Menor"</formula>
    </cfRule>
    <cfRule type="cellIs" dxfId="113" priority="578" operator="equal">
      <formula>"Leve"</formula>
    </cfRule>
  </conditionalFormatting>
  <conditionalFormatting sqref="R12">
    <cfRule type="cellIs" dxfId="112" priority="500" operator="equal">
      <formula>"Extremo"</formula>
    </cfRule>
    <cfRule type="cellIs" dxfId="111" priority="501" operator="equal">
      <formula>"Alto"</formula>
    </cfRule>
    <cfRule type="cellIs" dxfId="110" priority="502" operator="equal">
      <formula>"Moderado"</formula>
    </cfRule>
    <cfRule type="cellIs" dxfId="109" priority="503" operator="equal">
      <formula>"Bajo"</formula>
    </cfRule>
  </conditionalFormatting>
  <conditionalFormatting sqref="AD12">
    <cfRule type="cellIs" dxfId="108" priority="495" operator="equal">
      <formula>"Muy Alta"</formula>
    </cfRule>
    <cfRule type="cellIs" dxfId="107" priority="496" operator="equal">
      <formula>"Alta"</formula>
    </cfRule>
    <cfRule type="cellIs" dxfId="106" priority="497" operator="equal">
      <formula>"Media"</formula>
    </cfRule>
    <cfRule type="cellIs" dxfId="105" priority="498" operator="equal">
      <formula>"Baja"</formula>
    </cfRule>
    <cfRule type="cellIs" dxfId="104" priority="499" operator="equal">
      <formula>"Muy Baja"</formula>
    </cfRule>
  </conditionalFormatting>
  <conditionalFormatting sqref="AF12">
    <cfRule type="cellIs" dxfId="103" priority="490" operator="equal">
      <formula>"Catastrófico"</formula>
    </cfRule>
    <cfRule type="cellIs" dxfId="102" priority="491" operator="equal">
      <formula>"Mayor"</formula>
    </cfRule>
    <cfRule type="cellIs" dxfId="101" priority="492" operator="equal">
      <formula>"Moderado"</formula>
    </cfRule>
    <cfRule type="cellIs" dxfId="100" priority="493" operator="equal">
      <formula>"Menor"</formula>
    </cfRule>
    <cfRule type="cellIs" dxfId="99" priority="494" operator="equal">
      <formula>"Leve"</formula>
    </cfRule>
  </conditionalFormatting>
  <conditionalFormatting sqref="AH12">
    <cfRule type="cellIs" dxfId="98" priority="486" operator="equal">
      <formula>"Extremo"</formula>
    </cfRule>
    <cfRule type="cellIs" dxfId="97" priority="487" operator="equal">
      <formula>"Alto"</formula>
    </cfRule>
    <cfRule type="cellIs" dxfId="96" priority="488" operator="equal">
      <formula>"Moderado"</formula>
    </cfRule>
    <cfRule type="cellIs" dxfId="95" priority="489" operator="equal">
      <formula>"Bajo"</formula>
    </cfRule>
  </conditionalFormatting>
  <conditionalFormatting sqref="O12 O15:O16">
    <cfRule type="containsText" dxfId="94" priority="261" operator="containsText" text="❌">
      <formula>NOT(ISERROR(SEARCH("❌",O12)))</formula>
    </cfRule>
  </conditionalFormatting>
  <conditionalFormatting sqref="AE20:AE22">
    <cfRule type="cellIs" dxfId="93" priority="215" stopIfTrue="1" operator="equal">
      <formula>#REF!</formula>
    </cfRule>
    <cfRule type="cellIs" dxfId="92" priority="216" operator="equal">
      <formula>#REF!</formula>
    </cfRule>
    <cfRule type="cellIs" dxfId="91" priority="217" operator="equal">
      <formula>#REF!</formula>
    </cfRule>
  </conditionalFormatting>
  <conditionalFormatting sqref="AF20:AF22">
    <cfRule type="cellIs" dxfId="90" priority="218" stopIfTrue="1" operator="equal">
      <formula>#REF!</formula>
    </cfRule>
    <cfRule type="cellIs" dxfId="89" priority="219" stopIfTrue="1" operator="equal">
      <formula>#REF!</formula>
    </cfRule>
    <cfRule type="cellIs" dxfId="88" priority="220" stopIfTrue="1" operator="equal">
      <formula>#REF!</formula>
    </cfRule>
  </conditionalFormatting>
  <conditionalFormatting sqref="AH14">
    <cfRule type="cellIs" dxfId="87" priority="159" operator="equal">
      <formula>"Extremo"</formula>
    </cfRule>
    <cfRule type="cellIs" dxfId="86" priority="160" operator="equal">
      <formula>"Alto"</formula>
    </cfRule>
    <cfRule type="cellIs" dxfId="85" priority="161" operator="equal">
      <formula>"Moderado"</formula>
    </cfRule>
    <cfRule type="cellIs" dxfId="84" priority="162" operator="equal">
      <formula>"Bajo"</formula>
    </cfRule>
  </conditionalFormatting>
  <conditionalFormatting sqref="AD13">
    <cfRule type="cellIs" dxfId="83" priority="182" operator="equal">
      <formula>"Muy Alta"</formula>
    </cfRule>
    <cfRule type="cellIs" dxfId="82" priority="183" operator="equal">
      <formula>"Alta"</formula>
    </cfRule>
    <cfRule type="cellIs" dxfId="81" priority="184" operator="equal">
      <formula>"Media"</formula>
    </cfRule>
    <cfRule type="cellIs" dxfId="80" priority="185" operator="equal">
      <formula>"Baja"</formula>
    </cfRule>
    <cfRule type="cellIs" dxfId="79" priority="186" operator="equal">
      <formula>"Muy Baja"</formula>
    </cfRule>
  </conditionalFormatting>
  <conditionalFormatting sqref="AF13">
    <cfRule type="cellIs" dxfId="78" priority="177" operator="equal">
      <formula>"Catastrófico"</formula>
    </cfRule>
    <cfRule type="cellIs" dxfId="77" priority="178" operator="equal">
      <formula>"Mayor"</formula>
    </cfRule>
    <cfRule type="cellIs" dxfId="76" priority="179" operator="equal">
      <formula>"Moderado"</formula>
    </cfRule>
    <cfRule type="cellIs" dxfId="75" priority="180" operator="equal">
      <formula>"Menor"</formula>
    </cfRule>
    <cfRule type="cellIs" dxfId="74" priority="181" operator="equal">
      <formula>"Leve"</formula>
    </cfRule>
  </conditionalFormatting>
  <conditionalFormatting sqref="AH13">
    <cfRule type="cellIs" dxfId="73" priority="173" operator="equal">
      <formula>"Extremo"</formula>
    </cfRule>
    <cfRule type="cellIs" dxfId="72" priority="174" operator="equal">
      <formula>"Alto"</formula>
    </cfRule>
    <cfRule type="cellIs" dxfId="71" priority="175" operator="equal">
      <formula>"Moderado"</formula>
    </cfRule>
    <cfRule type="cellIs" dxfId="70" priority="176" operator="equal">
      <formula>"Bajo"</formula>
    </cfRule>
  </conditionalFormatting>
  <conditionalFormatting sqref="AD14">
    <cfRule type="cellIs" dxfId="69" priority="168" operator="equal">
      <formula>"Muy Alta"</formula>
    </cfRule>
    <cfRule type="cellIs" dxfId="68" priority="169" operator="equal">
      <formula>"Alta"</formula>
    </cfRule>
    <cfRule type="cellIs" dxfId="67" priority="170" operator="equal">
      <formula>"Media"</formula>
    </cfRule>
    <cfRule type="cellIs" dxfId="66" priority="171" operator="equal">
      <formula>"Baja"</formula>
    </cfRule>
    <cfRule type="cellIs" dxfId="65" priority="172" operator="equal">
      <formula>"Muy Baja"</formula>
    </cfRule>
  </conditionalFormatting>
  <conditionalFormatting sqref="AF14">
    <cfRule type="cellIs" dxfId="64" priority="163" operator="equal">
      <formula>"Catastrófico"</formula>
    </cfRule>
    <cfRule type="cellIs" dxfId="63" priority="164" operator="equal">
      <formula>"Mayor"</formula>
    </cfRule>
    <cfRule type="cellIs" dxfId="62" priority="165" operator="equal">
      <formula>"Moderado"</formula>
    </cfRule>
    <cfRule type="cellIs" dxfId="61" priority="166" operator="equal">
      <formula>"Menor"</formula>
    </cfRule>
    <cfRule type="cellIs" dxfId="60" priority="167" operator="equal">
      <formula>"Leve"</formula>
    </cfRule>
  </conditionalFormatting>
  <conditionalFormatting sqref="L15">
    <cfRule type="cellIs" dxfId="59" priority="154" operator="equal">
      <formula>"Muy Alta"</formula>
    </cfRule>
    <cfRule type="cellIs" dxfId="58" priority="155" operator="equal">
      <formula>"Alta"</formula>
    </cfRule>
    <cfRule type="cellIs" dxfId="57" priority="156" operator="equal">
      <formula>"Media"</formula>
    </cfRule>
    <cfRule type="cellIs" dxfId="56" priority="157" operator="equal">
      <formula>"Baja"</formula>
    </cfRule>
    <cfRule type="cellIs" dxfId="55" priority="158" operator="equal">
      <formula>"Muy Baja"</formula>
    </cfRule>
  </conditionalFormatting>
  <conditionalFormatting sqref="P15">
    <cfRule type="cellIs" dxfId="54" priority="149" operator="equal">
      <formula>"Catastrófico"</formula>
    </cfRule>
    <cfRule type="cellIs" dxfId="53" priority="150" operator="equal">
      <formula>"Mayor"</formula>
    </cfRule>
    <cfRule type="cellIs" dxfId="52" priority="151" operator="equal">
      <formula>"Moderado"</formula>
    </cfRule>
    <cfRule type="cellIs" dxfId="51" priority="152" operator="equal">
      <formula>"Menor"</formula>
    </cfRule>
    <cfRule type="cellIs" dxfId="50" priority="153" operator="equal">
      <formula>"Leve"</formula>
    </cfRule>
  </conditionalFormatting>
  <conditionalFormatting sqref="R15">
    <cfRule type="cellIs" dxfId="49" priority="145" operator="equal">
      <formula>"Extremo"</formula>
    </cfRule>
    <cfRule type="cellIs" dxfId="48" priority="146" operator="equal">
      <formula>"Alto"</formula>
    </cfRule>
    <cfRule type="cellIs" dxfId="47" priority="147" operator="equal">
      <formula>"Moderado"</formula>
    </cfRule>
    <cfRule type="cellIs" dxfId="46" priority="148" operator="equal">
      <formula>"Bajo"</formula>
    </cfRule>
  </conditionalFormatting>
  <conditionalFormatting sqref="AD15">
    <cfRule type="cellIs" dxfId="45" priority="140" operator="equal">
      <formula>"Muy Alta"</formula>
    </cfRule>
    <cfRule type="cellIs" dxfId="44" priority="141" operator="equal">
      <formula>"Alta"</formula>
    </cfRule>
    <cfRule type="cellIs" dxfId="43" priority="142" operator="equal">
      <formula>"Media"</formula>
    </cfRule>
    <cfRule type="cellIs" dxfId="42" priority="143" operator="equal">
      <formula>"Baja"</formula>
    </cfRule>
    <cfRule type="cellIs" dxfId="41" priority="144" operator="equal">
      <formula>"Muy Baja"</formula>
    </cfRule>
  </conditionalFormatting>
  <conditionalFormatting sqref="AF15">
    <cfRule type="cellIs" dxfId="40" priority="135" operator="equal">
      <formula>"Catastrófico"</formula>
    </cfRule>
    <cfRule type="cellIs" dxfId="39" priority="136" operator="equal">
      <formula>"Mayor"</formula>
    </cfRule>
    <cfRule type="cellIs" dxfId="38" priority="137" operator="equal">
      <formula>"Moderado"</formula>
    </cfRule>
    <cfRule type="cellIs" dxfId="37" priority="138" operator="equal">
      <formula>"Menor"</formula>
    </cfRule>
    <cfRule type="cellIs" dxfId="36" priority="139" operator="equal">
      <formula>"Leve"</formula>
    </cfRule>
  </conditionalFormatting>
  <conditionalFormatting sqref="AH15">
    <cfRule type="cellIs" dxfId="35" priority="131" operator="equal">
      <formula>"Extremo"</formula>
    </cfRule>
    <cfRule type="cellIs" dxfId="34" priority="132" operator="equal">
      <formula>"Alto"</formula>
    </cfRule>
    <cfRule type="cellIs" dxfId="33" priority="133" operator="equal">
      <formula>"Moderado"</formula>
    </cfRule>
    <cfRule type="cellIs" dxfId="32" priority="134" operator="equal">
      <formula>"Bajo"</formula>
    </cfRule>
  </conditionalFormatting>
  <conditionalFormatting sqref="L16">
    <cfRule type="cellIs" dxfId="31" priority="126" operator="equal">
      <formula>"Muy Alta"</formula>
    </cfRule>
    <cfRule type="cellIs" dxfId="30" priority="127" operator="equal">
      <formula>"Alta"</formula>
    </cfRule>
    <cfRule type="cellIs" dxfId="29" priority="128" operator="equal">
      <formula>"Media"</formula>
    </cfRule>
    <cfRule type="cellIs" dxfId="28" priority="129" operator="equal">
      <formula>"Baja"</formula>
    </cfRule>
    <cfRule type="cellIs" dxfId="27" priority="130" operator="equal">
      <formula>"Muy Baja"</formula>
    </cfRule>
  </conditionalFormatting>
  <conditionalFormatting sqref="P16">
    <cfRule type="cellIs" dxfId="26" priority="121" operator="equal">
      <formula>"Catastrófico"</formula>
    </cfRule>
    <cfRule type="cellIs" dxfId="25" priority="122" operator="equal">
      <formula>"Mayor"</formula>
    </cfRule>
    <cfRule type="cellIs" dxfId="24" priority="123" operator="equal">
      <formula>"Moderado"</formula>
    </cfRule>
    <cfRule type="cellIs" dxfId="23" priority="124" operator="equal">
      <formula>"Menor"</formula>
    </cfRule>
    <cfRule type="cellIs" dxfId="22" priority="125" operator="equal">
      <formula>"Leve"</formula>
    </cfRule>
  </conditionalFormatting>
  <conditionalFormatting sqref="R16">
    <cfRule type="cellIs" dxfId="21" priority="117" operator="equal">
      <formula>"Extremo"</formula>
    </cfRule>
    <cfRule type="cellIs" dxfId="20" priority="118" operator="equal">
      <formula>"Alto"</formula>
    </cfRule>
    <cfRule type="cellIs" dxfId="19" priority="119" operator="equal">
      <formula>"Moderado"</formula>
    </cfRule>
    <cfRule type="cellIs" dxfId="18" priority="120" operator="equal">
      <formula>"Bajo"</formula>
    </cfRule>
  </conditionalFormatting>
  <conditionalFormatting sqref="AD16:AD17">
    <cfRule type="cellIs" dxfId="17" priority="112" operator="equal">
      <formula>"Muy Alta"</formula>
    </cfRule>
    <cfRule type="cellIs" dxfId="16" priority="113" operator="equal">
      <formula>"Alta"</formula>
    </cfRule>
    <cfRule type="cellIs" dxfId="15" priority="114" operator="equal">
      <formula>"Media"</formula>
    </cfRule>
    <cfRule type="cellIs" dxfId="14" priority="115" operator="equal">
      <formula>"Baja"</formula>
    </cfRule>
    <cfRule type="cellIs" dxfId="13" priority="116" operator="equal">
      <formula>"Muy Baja"</formula>
    </cfRule>
  </conditionalFormatting>
  <conditionalFormatting sqref="AF16:AF17">
    <cfRule type="cellIs" dxfId="12" priority="107" operator="equal">
      <formula>"Catastrófico"</formula>
    </cfRule>
    <cfRule type="cellIs" dxfId="11" priority="108" operator="equal">
      <formula>"Mayor"</formula>
    </cfRule>
    <cfRule type="cellIs" dxfId="10" priority="109" operator="equal">
      <formula>"Moderado"</formula>
    </cfRule>
    <cfRule type="cellIs" dxfId="9" priority="110" operator="equal">
      <formula>"Menor"</formula>
    </cfRule>
    <cfRule type="cellIs" dxfId="8" priority="111" operator="equal">
      <formula>"Leve"</formula>
    </cfRule>
  </conditionalFormatting>
  <conditionalFormatting sqref="AH16:AH17">
    <cfRule type="cellIs" dxfId="7" priority="103" operator="equal">
      <formula>"Extremo"</formula>
    </cfRule>
    <cfRule type="cellIs" dxfId="6" priority="104" operator="equal">
      <formula>"Alto"</formula>
    </cfRule>
    <cfRule type="cellIs" dxfId="5" priority="105" operator="equal">
      <formula>"Moderado"</formula>
    </cfRule>
    <cfRule type="cellIs" dxfId="4" priority="106" operator="equal">
      <formula>"Bajo"</formula>
    </cfRule>
  </conditionalFormatting>
  <dataValidations count="6">
    <dataValidation type="list" allowBlank="1" showInputMessage="1" showErrorMessage="1" sqref="G20" xr:uid="{00000000-0002-0000-0100-000000000000}">
      <formula1>$G$177:$G$186</formula1>
    </dataValidation>
    <dataValidation type="list" allowBlank="1" showInputMessage="1" showErrorMessage="1" sqref="G22 AE22:AF22" xr:uid="{00000000-0002-0000-0100-000001000000}">
      <formula1>#REF!</formula1>
    </dataValidation>
    <dataValidation type="list" allowBlank="1" showInputMessage="1" showErrorMessage="1" sqref="V22" xr:uid="{00000000-0002-0000-0100-000002000000}">
      <formula1>$N$177:$N$178</formula1>
    </dataValidation>
    <dataValidation type="list" allowBlank="1" showInputMessage="1" showErrorMessage="1" sqref="K22" xr:uid="{00000000-0002-0000-0100-000003000000}">
      <formula1>$K$177:$K$181</formula1>
    </dataValidation>
    <dataValidation type="list" allowBlank="1" showInputMessage="1" showErrorMessage="1" sqref="H22:J22" xr:uid="{00000000-0002-0000-0100-000004000000}">
      <formula1>$H$177:$H$181</formula1>
    </dataValidation>
    <dataValidation type="list" allowBlank="1" showInputMessage="1" showErrorMessage="1" sqref="AP22 AN22 AL22 W22 Y22:AD22" xr:uid="{00000000-0002-0000-0100-000005000000}">
      <formula1>$AL$177:$AL$184</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0">
        <x14:dataValidation type="list" allowBlank="1" showInputMessage="1" showErrorMessage="1" xr:uid="{00000000-0002-0000-0100-000006000000}">
          <x14:formula1>
            <xm:f>'Opciones Tratamiento'!$B$13:$B$19</xm:f>
          </x14:formula1>
          <xm:sqref>H12 H15:H16</xm:sqref>
        </x14:dataValidation>
        <x14:dataValidation type="list" allowBlank="1" showInputMessage="1" showErrorMessage="1" xr:uid="{00000000-0002-0000-0100-000007000000}">
          <x14:formula1>
            <xm:f>'Opciones Tratamiento'!$E$2:$E$4</xm:f>
          </x14:formula1>
          <xm:sqref>D12 D15:D16</xm:sqref>
        </x14:dataValidation>
        <x14:dataValidation type="list" allowBlank="1" showInputMessage="1" showErrorMessage="1" xr:uid="{00000000-0002-0000-0100-000008000000}">
          <x14:formula1>
            <xm:f>'Opciones Tratamiento'!$B$2:$B$5</xm:f>
          </x14:formula1>
          <xm:sqref>AI12:AI14</xm:sqref>
        </x14:dataValidation>
        <x14:dataValidation type="list" allowBlank="1" showInputMessage="1" showErrorMessage="1" xr:uid="{00000000-0002-0000-0100-000009000000}">
          <x14:formula1>
            <xm:f>'Tabla Impacto'!$F$210:$F$221</xm:f>
          </x14:formula1>
          <xm:sqref>N12 N15:N16</xm:sqref>
        </x14:dataValidation>
        <x14:dataValidation type="custom" allowBlank="1" showInputMessage="1" showErrorMessage="1" error="Recuerde que las acciones se generan bajo la medida de mitigar el riesgo" xr:uid="{00000000-0002-0000-0100-00000A000000}">
          <x14:formula1>
            <xm:f>IF(OR(AI12='Opciones Tratamiento'!$B$2,AI12='Opciones Tratamiento'!$B$3,AI12='Opciones Tratamiento'!$B$4),ISBLANK(AI12),ISTEXT(AI12))</xm:f>
          </x14:formula1>
          <xm:sqref>AJ12</xm:sqref>
        </x14:dataValidation>
        <x14:dataValidation type="list" allowBlank="1" showInputMessage="1" showErrorMessage="1" xr:uid="{00000000-0002-0000-0100-00000B000000}">
          <x14:formula1>
            <xm:f>Listas!$A$2:$A$9</xm:f>
          </x14:formula1>
          <xm:sqref>B12 B15:B16</xm:sqref>
        </x14:dataValidation>
        <x14:dataValidation type="list" allowBlank="1" showInputMessage="1" showErrorMessage="1" xr:uid="{00000000-0002-0000-0100-00000C000000}">
          <x14:formula1>
            <xm:f>Listas!$B$2:$B$7</xm:f>
          </x14:formula1>
          <xm:sqref>C12 C15:C16</xm:sqref>
        </x14:dataValidation>
        <x14:dataValidation type="list" allowBlank="1" showInputMessage="1" showErrorMessage="1" xr:uid="{00000000-0002-0000-0100-00000D000000}">
          <x14:formula1>
            <xm:f>Listas!$C$2:$C$6</xm:f>
          </x14:formula1>
          <xm:sqref>I12 I15:I16</xm:sqref>
        </x14:dataValidation>
        <x14:dataValidation type="list" allowBlank="1" showInputMessage="1" showErrorMessage="1" xr:uid="{00000000-0002-0000-0100-00000E000000}">
          <x14:formula1>
            <xm:f>Listas!$D$2:$D$5</xm:f>
          </x14:formula1>
          <xm:sqref>J12 J15:J16</xm:sqref>
        </x14:dataValidation>
        <x14:dataValidation type="list" allowBlank="1" showInputMessage="1" showErrorMessage="1" xr:uid="{00000000-0002-0000-0100-00000F000000}">
          <x14:formula1>
            <xm:f>'C:\Users\ANDRES\Downloads\[Jurídica.xlsx]Opciones Tratamiento'!#REF!</xm:f>
          </x14:formula1>
          <xm:sqref>AI15:AI17</xm:sqref>
        </x14:dataValidation>
        <x14:dataValidation type="list" allowBlank="1" showInputMessage="1" showErrorMessage="1" xr:uid="{00000000-0002-0000-0100-000010000000}">
          <x14:formula1>
            <xm:f>'Opciones Tratamiento'!$B$9:$B$10</xm:f>
          </x14:formula1>
          <xm:sqref>AO12:AO17 AU12:AU17 AR12:AR17</xm:sqref>
        </x14:dataValidation>
        <x14:dataValidation type="list" allowBlank="1" showInputMessage="1" showErrorMessage="1" xr:uid="{00000000-0002-0000-0100-000011000000}">
          <x14:formula1>
            <xm:f>'Tabla Valoración controles'!$D$4:$D$6</xm:f>
          </x14:formula1>
          <xm:sqref>W12:W17</xm:sqref>
        </x14:dataValidation>
        <x14:dataValidation type="list" allowBlank="1" showInputMessage="1" showErrorMessage="1" xr:uid="{00000000-0002-0000-0100-000012000000}">
          <x14:formula1>
            <xm:f>'Tabla Valoración controles'!$D$7:$D$8</xm:f>
          </x14:formula1>
          <xm:sqref>X12:X17</xm:sqref>
        </x14:dataValidation>
        <x14:dataValidation type="list" allowBlank="1" showInputMessage="1" showErrorMessage="1" xr:uid="{00000000-0002-0000-0100-000013000000}">
          <x14:formula1>
            <xm:f>'Tabla Valoración controles'!$D$9:$D$10</xm:f>
          </x14:formula1>
          <xm:sqref>Z12:Z17</xm:sqref>
        </x14:dataValidation>
        <x14:dataValidation type="list" allowBlank="1" showInputMessage="1" showErrorMessage="1" xr:uid="{00000000-0002-0000-0100-000014000000}">
          <x14:formula1>
            <xm:f>'Tabla Valoración controles'!$D$11:$D$12</xm:f>
          </x14:formula1>
          <xm:sqref>AA12:AA17</xm:sqref>
        </x14:dataValidation>
        <x14:dataValidation type="list" allowBlank="1" showInputMessage="1" showErrorMessage="1" xr:uid="{00000000-0002-0000-0100-000015000000}">
          <x14:formula1>
            <xm:f>'Tabla Valoración controles'!$D$13:$D$14</xm:f>
          </x14:formula1>
          <xm:sqref>AB12:AB17</xm:sqref>
        </x14:dataValidation>
        <x14:dataValidation type="custom" allowBlank="1" showInputMessage="1" showErrorMessage="1" error="Recuerde que las acciones se generan bajo la medida de mitigar el riesgo" xr:uid="{00000000-0002-0000-0100-000016000000}">
          <x14:formula1>
            <xm:f>IF(OR(AI12='Opciones Tratamiento'!$B$2,AI12='Opciones Tratamiento'!$B$3,AI12='Opciones Tratamiento'!$B$4),ISBLANK(AI12),ISTEXT(AI12))</xm:f>
          </x14:formula1>
          <xm:sqref>AK12:AK17</xm:sqref>
        </x14:dataValidation>
        <x14:dataValidation type="custom" allowBlank="1" showInputMessage="1" showErrorMessage="1" error="Recuerde que las acciones se generan bajo la medida de mitigar el riesgo" xr:uid="{00000000-0002-0000-0100-000017000000}">
          <x14:formula1>
            <xm:f>IF(OR(AI12='Opciones Tratamiento'!$B$2,AI12='Opciones Tratamiento'!$B$3,AI12='Opciones Tratamiento'!$B$4),ISBLANK(AI12),ISTEXT(AI12))</xm:f>
          </x14:formula1>
          <xm:sqref>AL12:AL17</xm:sqref>
        </x14:dataValidation>
        <x14:dataValidation type="custom" allowBlank="1" showInputMessage="1" showErrorMessage="1" error="Recuerde que las acciones se generan bajo la medida de mitigar el riesgo" xr:uid="{00000000-0002-0000-0100-000018000000}">
          <x14:formula1>
            <xm:f>IF(OR(AI12='Opciones Tratamiento'!$B$2,AI12='Opciones Tratamiento'!$B$3,AI12='Opciones Tratamiento'!$B$4),ISBLANK(AI12),ISTEXT(AI12))</xm:f>
          </x14:formula1>
          <xm:sqref>AM12:AM17 AP12:AP17 AS12:AS17</xm:sqref>
        </x14:dataValidation>
        <x14:dataValidation type="custom" allowBlank="1" showInputMessage="1" showErrorMessage="1" error="Recuerde que las acciones se generan bajo la medida de mitigar el riesgo" xr:uid="{00000000-0002-0000-0100-000019000000}">
          <x14:formula1>
            <xm:f>IF(OR(AI12='Opciones Tratamiento'!$B$2,AI12='Opciones Tratamiento'!$B$3,AI12='Opciones Tratamiento'!$B$4),ISBLANK(AI12),ISTEXT(AI12))</xm:f>
          </x14:formula1>
          <xm:sqref>AN12:AN17 AQ12:AQ17 AT12:AT17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workbookViewId="0">
      <selection activeCell="C5" sqref="C5"/>
    </sheetView>
  </sheetViews>
  <sheetFormatPr baseColWidth="10" defaultColWidth="11.42578125" defaultRowHeight="15" x14ac:dyDescent="0.25"/>
  <sheetData>
    <row r="1" spans="1:4" x14ac:dyDescent="0.25">
      <c r="A1" t="s">
        <v>174</v>
      </c>
      <c r="B1" t="s">
        <v>78</v>
      </c>
      <c r="C1" t="s">
        <v>175</v>
      </c>
      <c r="D1" t="s">
        <v>176</v>
      </c>
    </row>
    <row r="2" spans="1:4" x14ac:dyDescent="0.25">
      <c r="A2" t="s">
        <v>177</v>
      </c>
      <c r="B2" t="s">
        <v>178</v>
      </c>
      <c r="C2" t="s">
        <v>179</v>
      </c>
      <c r="D2" t="s">
        <v>180</v>
      </c>
    </row>
    <row r="3" spans="1:4" x14ac:dyDescent="0.25">
      <c r="A3" t="s">
        <v>148</v>
      </c>
      <c r="B3" t="s">
        <v>181</v>
      </c>
      <c r="C3" t="s">
        <v>182</v>
      </c>
      <c r="D3" t="s">
        <v>183</v>
      </c>
    </row>
    <row r="4" spans="1:4" x14ac:dyDescent="0.25">
      <c r="A4" t="s">
        <v>184</v>
      </c>
      <c r="B4" t="s">
        <v>165</v>
      </c>
      <c r="C4" t="s">
        <v>112</v>
      </c>
      <c r="D4" t="s">
        <v>185</v>
      </c>
    </row>
    <row r="5" spans="1:4" x14ac:dyDescent="0.25">
      <c r="A5" t="s">
        <v>181</v>
      </c>
      <c r="B5" t="s">
        <v>106</v>
      </c>
      <c r="C5" t="s">
        <v>186</v>
      </c>
      <c r="D5" t="s">
        <v>113</v>
      </c>
    </row>
    <row r="6" spans="1:4" x14ac:dyDescent="0.25">
      <c r="A6" t="s">
        <v>105</v>
      </c>
      <c r="B6" t="s">
        <v>138</v>
      </c>
      <c r="C6" t="s">
        <v>113</v>
      </c>
    </row>
    <row r="7" spans="1:4" x14ac:dyDescent="0.25">
      <c r="A7" t="s">
        <v>187</v>
      </c>
      <c r="B7" t="s">
        <v>188</v>
      </c>
    </row>
    <row r="8" spans="1:4" x14ac:dyDescent="0.25">
      <c r="A8" t="s">
        <v>164</v>
      </c>
    </row>
    <row r="9" spans="1:4" x14ac:dyDescent="0.25">
      <c r="A9" t="s">
        <v>189</v>
      </c>
    </row>
  </sheetData>
  <sheetProtection algorithmName="SHA-512" hashValue="v7i/xahZG2C7t5BslLITKnVU2aeqZ2qUUc7D3ggQN7269OWOf4ZVULOvpishKqJW79vwiv5Gp2BFg470cY4dqQ==" saltValue="yCXLobWCYjK/kLc7JEpQf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L8" sqref="L8:M9"/>
    </sheetView>
  </sheetViews>
  <sheetFormatPr baseColWidth="10" defaultColWidth="11.42578125" defaultRowHeight="15" x14ac:dyDescent="0.25"/>
  <cols>
    <col min="2" max="39" width="5.7109375" customWidth="1"/>
    <col min="41" max="46" width="5.7109375" customWidth="1"/>
  </cols>
  <sheetData>
    <row r="1" spans="1:99" x14ac:dyDescent="0.25">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row>
    <row r="2" spans="1:99" ht="18" customHeight="1" x14ac:dyDescent="0.25">
      <c r="A2" s="75"/>
      <c r="B2" s="258" t="s">
        <v>190</v>
      </c>
      <c r="C2" s="258"/>
      <c r="D2" s="258"/>
      <c r="E2" s="258"/>
      <c r="F2" s="258"/>
      <c r="G2" s="258"/>
      <c r="H2" s="258"/>
      <c r="I2" s="258"/>
      <c r="J2" s="295" t="s">
        <v>15</v>
      </c>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row>
    <row r="3" spans="1:99" ht="18.75" customHeight="1" x14ac:dyDescent="0.25">
      <c r="A3" s="75"/>
      <c r="B3" s="258"/>
      <c r="C3" s="258"/>
      <c r="D3" s="258"/>
      <c r="E3" s="258"/>
      <c r="F3" s="258"/>
      <c r="G3" s="258"/>
      <c r="H3" s="258"/>
      <c r="I3" s="258"/>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row>
    <row r="4" spans="1:99" ht="15" customHeight="1" x14ac:dyDescent="0.25">
      <c r="A4" s="75"/>
      <c r="B4" s="258"/>
      <c r="C4" s="258"/>
      <c r="D4" s="258"/>
      <c r="E4" s="258"/>
      <c r="F4" s="258"/>
      <c r="G4" s="258"/>
      <c r="H4" s="258"/>
      <c r="I4" s="258"/>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row>
    <row r="5" spans="1:99" ht="15.75" thickBot="1" x14ac:dyDescent="0.3">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row>
    <row r="6" spans="1:99" ht="15" customHeight="1" x14ac:dyDescent="0.25">
      <c r="A6" s="75"/>
      <c r="B6" s="306" t="s">
        <v>191</v>
      </c>
      <c r="C6" s="306"/>
      <c r="D6" s="307"/>
      <c r="E6" s="296" t="s">
        <v>192</v>
      </c>
      <c r="F6" s="297"/>
      <c r="G6" s="297"/>
      <c r="H6" s="297"/>
      <c r="I6" s="298"/>
      <c r="J6" s="292" t="e">
        <f>IF(AND('Mapa final'!#REF!="Muy Alta",'Mapa final'!#REF!="Leve"),CONCATENATE("R",'Mapa final'!#REF!),"")</f>
        <v>#REF!</v>
      </c>
      <c r="K6" s="293"/>
      <c r="L6" s="293" t="str">
        <f>IF(AND('Mapa final'!$L$12="Muy Alta",'Mapa final'!$P$12="Leve"),CONCATENATE("R",'Mapa final'!$A$12),"")</f>
        <v/>
      </c>
      <c r="M6" s="293"/>
      <c r="N6" s="293" t="e">
        <f>IF(AND('Mapa final'!#REF!="Muy Alta",'Mapa final'!#REF!="Leve"),CONCATENATE("R",'Mapa final'!#REF!),"")</f>
        <v>#REF!</v>
      </c>
      <c r="O6" s="294"/>
      <c r="P6" s="292" t="e">
        <f>IF(AND('Mapa final'!#REF!="Muy Alta",'Mapa final'!#REF!="Menor"),CONCATENATE("R",'Mapa final'!#REF!),"")</f>
        <v>#REF!</v>
      </c>
      <c r="Q6" s="293"/>
      <c r="R6" s="293" t="str">
        <f>IF(AND('Mapa final'!$L$12="Muy Alta",'Mapa final'!$P$12="Menor"),CONCATENATE("R",'Mapa final'!$A$12),"")</f>
        <v/>
      </c>
      <c r="S6" s="293"/>
      <c r="T6" s="293" t="e">
        <f>IF(AND('Mapa final'!#REF!="Muy Alta",'Mapa final'!#REF!="Menor"),CONCATENATE("R",'Mapa final'!#REF!),"")</f>
        <v>#REF!</v>
      </c>
      <c r="U6" s="294"/>
      <c r="V6" s="292" t="e">
        <f>IF(AND('Mapa final'!#REF!="Muy Alta",'Mapa final'!#REF!="Moderado"),CONCATENATE("R",'Mapa final'!#REF!),"")</f>
        <v>#REF!</v>
      </c>
      <c r="W6" s="293"/>
      <c r="X6" s="293" t="str">
        <f>IF(AND('Mapa final'!$L$12="Muy Alta",'Mapa final'!$P$12="Moderado"),CONCATENATE("R",'Mapa final'!$A$12),"")</f>
        <v/>
      </c>
      <c r="Y6" s="293"/>
      <c r="Z6" s="293" t="e">
        <f>IF(AND('Mapa final'!#REF!="Muy Alta",'Mapa final'!#REF!="Moderado"),CONCATENATE("R",'Mapa final'!#REF!),"")</f>
        <v>#REF!</v>
      </c>
      <c r="AA6" s="294"/>
      <c r="AB6" s="292" t="e">
        <f>IF(AND('Mapa final'!#REF!="Muy Alta",'Mapa final'!#REF!="Mayor"),CONCATENATE("R",'Mapa final'!#REF!),"")</f>
        <v>#REF!</v>
      </c>
      <c r="AC6" s="293"/>
      <c r="AD6" s="293" t="str">
        <f>IF(AND('Mapa final'!$L$12="Muy Alta",'Mapa final'!$P$12="Mayor"),CONCATENATE("R",'Mapa final'!$A$12),"")</f>
        <v/>
      </c>
      <c r="AE6" s="293"/>
      <c r="AF6" s="293" t="e">
        <f>IF(AND('Mapa final'!#REF!="Muy Alta",'Mapa final'!#REF!="Mayor"),CONCATENATE("R",'Mapa final'!#REF!),"")</f>
        <v>#REF!</v>
      </c>
      <c r="AG6" s="294"/>
      <c r="AH6" s="283" t="e">
        <f>IF(AND('Mapa final'!#REF!="Muy Alta",'Mapa final'!#REF!="Catastrófico"),CONCATENATE("R",'Mapa final'!#REF!),"")</f>
        <v>#REF!</v>
      </c>
      <c r="AI6" s="284"/>
      <c r="AJ6" s="284" t="str">
        <f>IF(AND('Mapa final'!$L$12="Muy Alta",'Mapa final'!$P$12="Catastrófico"),CONCATENATE("R",'Mapa final'!$A$12),"")</f>
        <v/>
      </c>
      <c r="AK6" s="284"/>
      <c r="AL6" s="284" t="e">
        <f>IF(AND('Mapa final'!#REF!="Muy Alta",'Mapa final'!#REF!="Catastrófico"),CONCATENATE("R",'Mapa final'!#REF!),"")</f>
        <v>#REF!</v>
      </c>
      <c r="AM6" s="285"/>
      <c r="AO6" s="308" t="s">
        <v>193</v>
      </c>
      <c r="AP6" s="309"/>
      <c r="AQ6" s="309"/>
      <c r="AR6" s="309"/>
      <c r="AS6" s="309"/>
      <c r="AT6" s="310"/>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row>
    <row r="7" spans="1:99" ht="15" customHeight="1" x14ac:dyDescent="0.25">
      <c r="A7" s="75"/>
      <c r="B7" s="306"/>
      <c r="C7" s="306"/>
      <c r="D7" s="307"/>
      <c r="E7" s="299"/>
      <c r="F7" s="300"/>
      <c r="G7" s="300"/>
      <c r="H7" s="300"/>
      <c r="I7" s="301"/>
      <c r="J7" s="286"/>
      <c r="K7" s="287"/>
      <c r="L7" s="287"/>
      <c r="M7" s="287"/>
      <c r="N7" s="287"/>
      <c r="O7" s="288"/>
      <c r="P7" s="286"/>
      <c r="Q7" s="287"/>
      <c r="R7" s="287"/>
      <c r="S7" s="287"/>
      <c r="T7" s="287"/>
      <c r="U7" s="288"/>
      <c r="V7" s="286"/>
      <c r="W7" s="287"/>
      <c r="X7" s="287"/>
      <c r="Y7" s="287"/>
      <c r="Z7" s="287"/>
      <c r="AA7" s="288"/>
      <c r="AB7" s="286"/>
      <c r="AC7" s="287"/>
      <c r="AD7" s="287"/>
      <c r="AE7" s="287"/>
      <c r="AF7" s="287"/>
      <c r="AG7" s="288"/>
      <c r="AH7" s="277"/>
      <c r="AI7" s="278"/>
      <c r="AJ7" s="278"/>
      <c r="AK7" s="278"/>
      <c r="AL7" s="278"/>
      <c r="AM7" s="279"/>
      <c r="AN7" s="75"/>
      <c r="AO7" s="311"/>
      <c r="AP7" s="312"/>
      <c r="AQ7" s="312"/>
      <c r="AR7" s="312"/>
      <c r="AS7" s="312"/>
      <c r="AT7" s="313"/>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row>
    <row r="8" spans="1:99" ht="15" customHeight="1" x14ac:dyDescent="0.25">
      <c r="A8" s="75"/>
      <c r="B8" s="306"/>
      <c r="C8" s="306"/>
      <c r="D8" s="307"/>
      <c r="E8" s="299"/>
      <c r="F8" s="300"/>
      <c r="G8" s="300"/>
      <c r="H8" s="300"/>
      <c r="I8" s="301"/>
      <c r="J8" s="286" t="e">
        <f>IF(AND('Mapa final'!#REF!="Muy Alta",'Mapa final'!#REF!="Leve"),CONCATENATE("R",'Mapa final'!#REF!),"")</f>
        <v>#REF!</v>
      </c>
      <c r="K8" s="287"/>
      <c r="L8" s="287" t="e">
        <f>IF(AND('Mapa final'!#REF!="Muy Alta",'Mapa final'!#REF!="Leve"),CONCATENATE("R",'Mapa final'!#REF!),"")</f>
        <v>#REF!</v>
      </c>
      <c r="M8" s="287"/>
      <c r="N8" s="287" t="e">
        <f>IF(AND('Mapa final'!#REF!="Muy Alta",'Mapa final'!#REF!="Leve"),CONCATENATE("R",'Mapa final'!#REF!),"")</f>
        <v>#REF!</v>
      </c>
      <c r="O8" s="288"/>
      <c r="P8" s="286" t="e">
        <f>IF(AND('Mapa final'!#REF!="Muy Alta",'Mapa final'!#REF!="Menor"),CONCATENATE("R",'Mapa final'!#REF!),"")</f>
        <v>#REF!</v>
      </c>
      <c r="Q8" s="287"/>
      <c r="R8" s="287" t="e">
        <f>IF(AND('Mapa final'!#REF!="Muy Alta",'Mapa final'!#REF!="Menor"),CONCATENATE("R",'Mapa final'!#REF!),"")</f>
        <v>#REF!</v>
      </c>
      <c r="S8" s="287"/>
      <c r="T8" s="287" t="e">
        <f>IF(AND('Mapa final'!#REF!="Muy Alta",'Mapa final'!#REF!="Menor"),CONCATENATE("R",'Mapa final'!#REF!),"")</f>
        <v>#REF!</v>
      </c>
      <c r="U8" s="288"/>
      <c r="V8" s="286" t="e">
        <f>IF(AND('Mapa final'!#REF!="Muy Alta",'Mapa final'!#REF!="Moderado"),CONCATENATE("R",'Mapa final'!#REF!),"")</f>
        <v>#REF!</v>
      </c>
      <c r="W8" s="287"/>
      <c r="X8" s="287" t="e">
        <f>IF(AND('Mapa final'!#REF!="Muy Alta",'Mapa final'!#REF!="Moderado"),CONCATENATE("R",'Mapa final'!#REF!),"")</f>
        <v>#REF!</v>
      </c>
      <c r="Y8" s="287"/>
      <c r="Z8" s="287" t="e">
        <f>IF(AND('Mapa final'!#REF!="Muy Alta",'Mapa final'!#REF!="Moderado"),CONCATENATE("R",'Mapa final'!#REF!),"")</f>
        <v>#REF!</v>
      </c>
      <c r="AA8" s="288"/>
      <c r="AB8" s="286" t="e">
        <f>IF(AND('Mapa final'!#REF!="Muy Alta",'Mapa final'!#REF!="Mayor"),CONCATENATE("R",'Mapa final'!#REF!),"")</f>
        <v>#REF!</v>
      </c>
      <c r="AC8" s="287"/>
      <c r="AD8" s="287" t="e">
        <f>IF(AND('Mapa final'!#REF!="Muy Alta",'Mapa final'!#REF!="Mayor"),CONCATENATE("R",'Mapa final'!#REF!),"")</f>
        <v>#REF!</v>
      </c>
      <c r="AE8" s="287"/>
      <c r="AF8" s="287" t="e">
        <f>IF(AND('Mapa final'!#REF!="Muy Alta",'Mapa final'!#REF!="Mayor"),CONCATENATE("R",'Mapa final'!#REF!),"")</f>
        <v>#REF!</v>
      </c>
      <c r="AG8" s="288"/>
      <c r="AH8" s="277" t="e">
        <f>IF(AND('Mapa final'!#REF!="Muy Alta",'Mapa final'!#REF!="Catastrófico"),CONCATENATE("R",'Mapa final'!#REF!),"")</f>
        <v>#REF!</v>
      </c>
      <c r="AI8" s="278"/>
      <c r="AJ8" s="278" t="e">
        <f>IF(AND('Mapa final'!#REF!="Muy Alta",'Mapa final'!#REF!="Catastrófico"),CONCATENATE("R",'Mapa final'!#REF!),"")</f>
        <v>#REF!</v>
      </c>
      <c r="AK8" s="278"/>
      <c r="AL8" s="278" t="e">
        <f>IF(AND('Mapa final'!#REF!="Muy Alta",'Mapa final'!#REF!="Catastrófico"),CONCATENATE("R",'Mapa final'!#REF!),"")</f>
        <v>#REF!</v>
      </c>
      <c r="AM8" s="279"/>
      <c r="AN8" s="75"/>
      <c r="AO8" s="311"/>
      <c r="AP8" s="312"/>
      <c r="AQ8" s="312"/>
      <c r="AR8" s="312"/>
      <c r="AS8" s="312"/>
      <c r="AT8" s="313"/>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row>
    <row r="9" spans="1:99" ht="15" customHeight="1" x14ac:dyDescent="0.25">
      <c r="A9" s="75"/>
      <c r="B9" s="306"/>
      <c r="C9" s="306"/>
      <c r="D9" s="307"/>
      <c r="E9" s="299"/>
      <c r="F9" s="300"/>
      <c r="G9" s="300"/>
      <c r="H9" s="300"/>
      <c r="I9" s="301"/>
      <c r="J9" s="286"/>
      <c r="K9" s="287"/>
      <c r="L9" s="287"/>
      <c r="M9" s="287"/>
      <c r="N9" s="287"/>
      <c r="O9" s="288"/>
      <c r="P9" s="286"/>
      <c r="Q9" s="287"/>
      <c r="R9" s="287"/>
      <c r="S9" s="287"/>
      <c r="T9" s="287"/>
      <c r="U9" s="288"/>
      <c r="V9" s="286"/>
      <c r="W9" s="287"/>
      <c r="X9" s="287"/>
      <c r="Y9" s="287"/>
      <c r="Z9" s="287"/>
      <c r="AA9" s="288"/>
      <c r="AB9" s="286"/>
      <c r="AC9" s="287"/>
      <c r="AD9" s="287"/>
      <c r="AE9" s="287"/>
      <c r="AF9" s="287"/>
      <c r="AG9" s="288"/>
      <c r="AH9" s="277"/>
      <c r="AI9" s="278"/>
      <c r="AJ9" s="278"/>
      <c r="AK9" s="278"/>
      <c r="AL9" s="278"/>
      <c r="AM9" s="279"/>
      <c r="AN9" s="75"/>
      <c r="AO9" s="311"/>
      <c r="AP9" s="312"/>
      <c r="AQ9" s="312"/>
      <c r="AR9" s="312"/>
      <c r="AS9" s="312"/>
      <c r="AT9" s="313"/>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row>
    <row r="10" spans="1:99" ht="15" customHeight="1" x14ac:dyDescent="0.25">
      <c r="A10" s="75"/>
      <c r="B10" s="306"/>
      <c r="C10" s="306"/>
      <c r="D10" s="307"/>
      <c r="E10" s="299"/>
      <c r="F10" s="300"/>
      <c r="G10" s="300"/>
      <c r="H10" s="300"/>
      <c r="I10" s="301"/>
      <c r="J10" s="286" t="e">
        <f>IF(AND('Mapa final'!#REF!="Muy Alta",'Mapa final'!#REF!="Leve"),CONCATENATE("R",'Mapa final'!#REF!),"")</f>
        <v>#REF!</v>
      </c>
      <c r="K10" s="287"/>
      <c r="L10" s="287" t="e">
        <f>IF(AND('Mapa final'!#REF!="Muy Alta",'Mapa final'!#REF!="Leve"),CONCATENATE("R",'Mapa final'!#REF!),"")</f>
        <v>#REF!</v>
      </c>
      <c r="M10" s="287"/>
      <c r="N10" s="287" t="e">
        <f>IF(AND('Mapa final'!#REF!="Muy Alta",'Mapa final'!#REF!="Leve"),CONCATENATE("R",'Mapa final'!#REF!),"")</f>
        <v>#REF!</v>
      </c>
      <c r="O10" s="288"/>
      <c r="P10" s="286" t="e">
        <f>IF(AND('Mapa final'!#REF!="Muy Alta",'Mapa final'!#REF!="Menor"),CONCATENATE("R",'Mapa final'!#REF!),"")</f>
        <v>#REF!</v>
      </c>
      <c r="Q10" s="287"/>
      <c r="R10" s="287" t="e">
        <f>IF(AND('Mapa final'!#REF!="Muy Alta",'Mapa final'!#REF!="Menor"),CONCATENATE("R",'Mapa final'!#REF!),"")</f>
        <v>#REF!</v>
      </c>
      <c r="S10" s="287"/>
      <c r="T10" s="287" t="e">
        <f>IF(AND('Mapa final'!#REF!="Muy Alta",'Mapa final'!#REF!="Menor"),CONCATENATE("R",'Mapa final'!#REF!),"")</f>
        <v>#REF!</v>
      </c>
      <c r="U10" s="288"/>
      <c r="V10" s="286" t="e">
        <f>IF(AND('Mapa final'!#REF!="Muy Alta",'Mapa final'!#REF!="Moderado"),CONCATENATE("R",'Mapa final'!#REF!),"")</f>
        <v>#REF!</v>
      </c>
      <c r="W10" s="287"/>
      <c r="X10" s="287" t="e">
        <f>IF(AND('Mapa final'!#REF!="Muy Alta",'Mapa final'!#REF!="Moderado"),CONCATENATE("R",'Mapa final'!#REF!),"")</f>
        <v>#REF!</v>
      </c>
      <c r="Y10" s="287"/>
      <c r="Z10" s="287" t="e">
        <f>IF(AND('Mapa final'!#REF!="Muy Alta",'Mapa final'!#REF!="Moderado"),CONCATENATE("R",'Mapa final'!#REF!),"")</f>
        <v>#REF!</v>
      </c>
      <c r="AA10" s="288"/>
      <c r="AB10" s="286" t="e">
        <f>IF(AND('Mapa final'!#REF!="Muy Alta",'Mapa final'!#REF!="Mayor"),CONCATENATE("R",'Mapa final'!#REF!),"")</f>
        <v>#REF!</v>
      </c>
      <c r="AC10" s="287"/>
      <c r="AD10" s="287" t="e">
        <f>IF(AND('Mapa final'!#REF!="Muy Alta",'Mapa final'!#REF!="Mayor"),CONCATENATE("R",'Mapa final'!#REF!),"")</f>
        <v>#REF!</v>
      </c>
      <c r="AE10" s="287"/>
      <c r="AF10" s="287" t="e">
        <f>IF(AND('Mapa final'!#REF!="Muy Alta",'Mapa final'!#REF!="Mayor"),CONCATENATE("R",'Mapa final'!#REF!),"")</f>
        <v>#REF!</v>
      </c>
      <c r="AG10" s="288"/>
      <c r="AH10" s="277" t="e">
        <f>IF(AND('Mapa final'!#REF!="Muy Alta",'Mapa final'!#REF!="Catastrófico"),CONCATENATE("R",'Mapa final'!#REF!),"")</f>
        <v>#REF!</v>
      </c>
      <c r="AI10" s="278"/>
      <c r="AJ10" s="278" t="e">
        <f>IF(AND('Mapa final'!#REF!="Muy Alta",'Mapa final'!#REF!="Catastrófico"),CONCATENATE("R",'Mapa final'!#REF!),"")</f>
        <v>#REF!</v>
      </c>
      <c r="AK10" s="278"/>
      <c r="AL10" s="278" t="e">
        <f>IF(AND('Mapa final'!#REF!="Muy Alta",'Mapa final'!#REF!="Catastrófico"),CONCATENATE("R",'Mapa final'!#REF!),"")</f>
        <v>#REF!</v>
      </c>
      <c r="AM10" s="279"/>
      <c r="AN10" s="75"/>
      <c r="AO10" s="311"/>
      <c r="AP10" s="312"/>
      <c r="AQ10" s="312"/>
      <c r="AR10" s="312"/>
      <c r="AS10" s="312"/>
      <c r="AT10" s="313"/>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row>
    <row r="11" spans="1:99" ht="15" customHeight="1" x14ac:dyDescent="0.25">
      <c r="A11" s="75"/>
      <c r="B11" s="306"/>
      <c r="C11" s="306"/>
      <c r="D11" s="307"/>
      <c r="E11" s="299"/>
      <c r="F11" s="300"/>
      <c r="G11" s="300"/>
      <c r="H11" s="300"/>
      <c r="I11" s="301"/>
      <c r="J11" s="286"/>
      <c r="K11" s="287"/>
      <c r="L11" s="287"/>
      <c r="M11" s="287"/>
      <c r="N11" s="287"/>
      <c r="O11" s="288"/>
      <c r="P11" s="286"/>
      <c r="Q11" s="287"/>
      <c r="R11" s="287"/>
      <c r="S11" s="287"/>
      <c r="T11" s="287"/>
      <c r="U11" s="288"/>
      <c r="V11" s="286"/>
      <c r="W11" s="287"/>
      <c r="X11" s="287"/>
      <c r="Y11" s="287"/>
      <c r="Z11" s="287"/>
      <c r="AA11" s="288"/>
      <c r="AB11" s="286"/>
      <c r="AC11" s="287"/>
      <c r="AD11" s="287"/>
      <c r="AE11" s="287"/>
      <c r="AF11" s="287"/>
      <c r="AG11" s="288"/>
      <c r="AH11" s="277"/>
      <c r="AI11" s="278"/>
      <c r="AJ11" s="278"/>
      <c r="AK11" s="278"/>
      <c r="AL11" s="278"/>
      <c r="AM11" s="279"/>
      <c r="AN11" s="75"/>
      <c r="AO11" s="311"/>
      <c r="AP11" s="312"/>
      <c r="AQ11" s="312"/>
      <c r="AR11" s="312"/>
      <c r="AS11" s="312"/>
      <c r="AT11" s="313"/>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row>
    <row r="12" spans="1:99" ht="15" customHeight="1" x14ac:dyDescent="0.25">
      <c r="A12" s="75"/>
      <c r="B12" s="306"/>
      <c r="C12" s="306"/>
      <c r="D12" s="307"/>
      <c r="E12" s="299"/>
      <c r="F12" s="300"/>
      <c r="G12" s="300"/>
      <c r="H12" s="300"/>
      <c r="I12" s="301"/>
      <c r="J12" s="286" t="e">
        <f>IF(AND('Mapa final'!#REF!="Muy Alta",'Mapa final'!#REF!="Leve"),CONCATENATE("R",'Mapa final'!#REF!),"")</f>
        <v>#REF!</v>
      </c>
      <c r="K12" s="287"/>
      <c r="L12" s="287" t="str">
        <f>IF(AND('Mapa final'!$L$18="Muy Alta",'Mapa final'!$P$18="Leve"),CONCATENATE("R",'Mapa final'!$A$18),"")</f>
        <v/>
      </c>
      <c r="M12" s="287"/>
      <c r="N12" s="287" t="str">
        <f>IF(AND('Mapa final'!$L$20="Muy Alta",'Mapa final'!$P$20="Leve"),CONCATENATE("R",'Mapa final'!$A$20),"")</f>
        <v/>
      </c>
      <c r="O12" s="288"/>
      <c r="P12" s="286" t="e">
        <f>IF(AND('Mapa final'!#REF!="Muy Alta",'Mapa final'!#REF!="Menor"),CONCATENATE("R",'Mapa final'!#REF!),"")</f>
        <v>#REF!</v>
      </c>
      <c r="Q12" s="287"/>
      <c r="R12" s="287" t="str">
        <f>IF(AND('Mapa final'!$L$18="Muy Alta",'Mapa final'!$P$18="Menor"),CONCATENATE("R",'Mapa final'!$A$18),"")</f>
        <v/>
      </c>
      <c r="S12" s="287"/>
      <c r="T12" s="287" t="str">
        <f>IF(AND('Mapa final'!$L$20="Muy Alta",'Mapa final'!$P$20="Menor"),CONCATENATE("R",'Mapa final'!$A$20),"")</f>
        <v/>
      </c>
      <c r="U12" s="288"/>
      <c r="V12" s="286" t="e">
        <f>IF(AND('Mapa final'!#REF!="Muy Alta",'Mapa final'!#REF!="Moderado"),CONCATENATE("R",'Mapa final'!#REF!),"")</f>
        <v>#REF!</v>
      </c>
      <c r="W12" s="287"/>
      <c r="X12" s="287" t="str">
        <f>IF(AND('Mapa final'!$L$18="Muy Alta",'Mapa final'!$P$18="Moderado"),CONCATENATE("R",'Mapa final'!$A$18),"")</f>
        <v/>
      </c>
      <c r="Y12" s="287"/>
      <c r="Z12" s="287" t="str">
        <f>IF(AND('Mapa final'!$L$20="Muy Alta",'Mapa final'!$P$20="Moderado"),CONCATENATE("R",'Mapa final'!$A$20),"")</f>
        <v/>
      </c>
      <c r="AA12" s="288"/>
      <c r="AB12" s="286" t="e">
        <f>IF(AND('Mapa final'!#REF!="Muy Alta",'Mapa final'!#REF!="Mayor"),CONCATENATE("R",'Mapa final'!#REF!),"")</f>
        <v>#REF!</v>
      </c>
      <c r="AC12" s="287"/>
      <c r="AD12" s="287" t="str">
        <f>IF(AND('Mapa final'!$L$18="Muy Alta",'Mapa final'!$P$18="Mayor"),CONCATENATE("R",'Mapa final'!$A$18),"")</f>
        <v/>
      </c>
      <c r="AE12" s="287"/>
      <c r="AF12" s="287" t="str">
        <f>IF(AND('Mapa final'!$L$20="Muy Alta",'Mapa final'!$P$20="Mayor"),CONCATENATE("R",'Mapa final'!$A$20),"")</f>
        <v/>
      </c>
      <c r="AG12" s="288"/>
      <c r="AH12" s="277" t="e">
        <f>IF(AND('Mapa final'!#REF!="Muy Alta",'Mapa final'!#REF!="Catastrófico"),CONCATENATE("R",'Mapa final'!#REF!),"")</f>
        <v>#REF!</v>
      </c>
      <c r="AI12" s="278"/>
      <c r="AJ12" s="278" t="str">
        <f>IF(AND('Mapa final'!$L$18="Muy Alta",'Mapa final'!$P$18="Catastrófico"),CONCATENATE("R",'Mapa final'!$A$18),"")</f>
        <v/>
      </c>
      <c r="AK12" s="278"/>
      <c r="AL12" s="278" t="str">
        <f>IF(AND('Mapa final'!$L$20="Muy Alta",'Mapa final'!$P$20="Catastrófico"),CONCATENATE("R",'Mapa final'!$A$20),"")</f>
        <v/>
      </c>
      <c r="AM12" s="279"/>
      <c r="AN12" s="75"/>
      <c r="AO12" s="311"/>
      <c r="AP12" s="312"/>
      <c r="AQ12" s="312"/>
      <c r="AR12" s="312"/>
      <c r="AS12" s="312"/>
      <c r="AT12" s="313"/>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row>
    <row r="13" spans="1:99" ht="15.75" customHeight="1" thickBot="1" x14ac:dyDescent="0.3">
      <c r="A13" s="75"/>
      <c r="B13" s="306"/>
      <c r="C13" s="306"/>
      <c r="D13" s="307"/>
      <c r="E13" s="302"/>
      <c r="F13" s="303"/>
      <c r="G13" s="303"/>
      <c r="H13" s="303"/>
      <c r="I13" s="304"/>
      <c r="J13" s="286"/>
      <c r="K13" s="287"/>
      <c r="L13" s="287"/>
      <c r="M13" s="287"/>
      <c r="N13" s="287"/>
      <c r="O13" s="288"/>
      <c r="P13" s="286"/>
      <c r="Q13" s="287"/>
      <c r="R13" s="287"/>
      <c r="S13" s="287"/>
      <c r="T13" s="287"/>
      <c r="U13" s="288"/>
      <c r="V13" s="286"/>
      <c r="W13" s="287"/>
      <c r="X13" s="287"/>
      <c r="Y13" s="287"/>
      <c r="Z13" s="287"/>
      <c r="AA13" s="288"/>
      <c r="AB13" s="286"/>
      <c r="AC13" s="287"/>
      <c r="AD13" s="287"/>
      <c r="AE13" s="287"/>
      <c r="AF13" s="287"/>
      <c r="AG13" s="288"/>
      <c r="AH13" s="280"/>
      <c r="AI13" s="281"/>
      <c r="AJ13" s="281"/>
      <c r="AK13" s="281"/>
      <c r="AL13" s="281"/>
      <c r="AM13" s="282"/>
      <c r="AN13" s="75"/>
      <c r="AO13" s="314"/>
      <c r="AP13" s="315"/>
      <c r="AQ13" s="315"/>
      <c r="AR13" s="315"/>
      <c r="AS13" s="315"/>
      <c r="AT13" s="316"/>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row>
    <row r="14" spans="1:99" ht="15" customHeight="1" x14ac:dyDescent="0.25">
      <c r="A14" s="75"/>
      <c r="B14" s="306"/>
      <c r="C14" s="306"/>
      <c r="D14" s="307"/>
      <c r="E14" s="296" t="s">
        <v>194</v>
      </c>
      <c r="F14" s="297"/>
      <c r="G14" s="297"/>
      <c r="H14" s="297"/>
      <c r="I14" s="297"/>
      <c r="J14" s="274" t="e">
        <f>IF(AND('Mapa final'!#REF!="Alta",'Mapa final'!#REF!="Leve"),CONCATENATE("R",'Mapa final'!#REF!),"")</f>
        <v>#REF!</v>
      </c>
      <c r="K14" s="275"/>
      <c r="L14" s="275" t="str">
        <f>IF(AND('Mapa final'!$L$12="Alta",'Mapa final'!$P$12="Leve"),CONCATENATE("R",'Mapa final'!$A$12),"")</f>
        <v/>
      </c>
      <c r="M14" s="275"/>
      <c r="N14" s="275" t="e">
        <f>IF(AND('Mapa final'!#REF!="Alta",'Mapa final'!#REF!="Leve"),CONCATENATE("R",'Mapa final'!#REF!),"")</f>
        <v>#REF!</v>
      </c>
      <c r="O14" s="276"/>
      <c r="P14" s="274" t="e">
        <f>IF(AND('Mapa final'!#REF!="Alta",'Mapa final'!#REF!="Menor"),CONCATENATE("R",'Mapa final'!#REF!),"")</f>
        <v>#REF!</v>
      </c>
      <c r="Q14" s="275"/>
      <c r="R14" s="275" t="str">
        <f>IF(AND('Mapa final'!$L$12="Alta",'Mapa final'!$P$12="Menor"),CONCATENATE("R",'Mapa final'!$A$12),"")</f>
        <v/>
      </c>
      <c r="S14" s="275"/>
      <c r="T14" s="275" t="e">
        <f>IF(AND('Mapa final'!#REF!="Alta",'Mapa final'!#REF!="Menor"),CONCATENATE("R",'Mapa final'!#REF!),"")</f>
        <v>#REF!</v>
      </c>
      <c r="U14" s="276"/>
      <c r="V14" s="292" t="e">
        <f>IF(AND('Mapa final'!#REF!="Alta",'Mapa final'!#REF!="Moderado"),CONCATENATE("R",'Mapa final'!#REF!),"")</f>
        <v>#REF!</v>
      </c>
      <c r="W14" s="293"/>
      <c r="X14" s="293" t="str">
        <f>IF(AND('Mapa final'!$L$12="Alta",'Mapa final'!$P$12="Moderado"),CONCATENATE("R",'Mapa final'!$A$12),"")</f>
        <v/>
      </c>
      <c r="Y14" s="293"/>
      <c r="Z14" s="293" t="e">
        <f>IF(AND('Mapa final'!#REF!="Alta",'Mapa final'!#REF!="Moderado"),CONCATENATE("R",'Mapa final'!#REF!),"")</f>
        <v>#REF!</v>
      </c>
      <c r="AA14" s="294"/>
      <c r="AB14" s="292" t="e">
        <f>IF(AND('Mapa final'!#REF!="Alta",'Mapa final'!#REF!="Mayor"),CONCATENATE("R",'Mapa final'!#REF!),"")</f>
        <v>#REF!</v>
      </c>
      <c r="AC14" s="293"/>
      <c r="AD14" s="293" t="str">
        <f>IF(AND('Mapa final'!$L$12="Alta",'Mapa final'!$P$12="Mayor"),CONCATENATE("R",'Mapa final'!$A$12),"")</f>
        <v/>
      </c>
      <c r="AE14" s="293"/>
      <c r="AF14" s="293" t="e">
        <f>IF(AND('Mapa final'!#REF!="Alta",'Mapa final'!#REF!="Mayor"),CONCATENATE("R",'Mapa final'!#REF!),"")</f>
        <v>#REF!</v>
      </c>
      <c r="AG14" s="294"/>
      <c r="AH14" s="283" t="e">
        <f>IF(AND('Mapa final'!#REF!="Alta",'Mapa final'!#REF!="Catastrófico"),CONCATENATE("R",'Mapa final'!#REF!),"")</f>
        <v>#REF!</v>
      </c>
      <c r="AI14" s="284"/>
      <c r="AJ14" s="284" t="str">
        <f>IF(AND('Mapa final'!$L$12="Alta",'Mapa final'!$P$12="Catastrófico"),CONCATENATE("R",'Mapa final'!$A$12),"")</f>
        <v/>
      </c>
      <c r="AK14" s="284"/>
      <c r="AL14" s="284" t="e">
        <f>IF(AND('Mapa final'!#REF!="Alta",'Mapa final'!#REF!="Catastrófico"),CONCATENATE("R",'Mapa final'!#REF!),"")</f>
        <v>#REF!</v>
      </c>
      <c r="AM14" s="285"/>
      <c r="AN14" s="75"/>
      <c r="AO14" s="317" t="s">
        <v>195</v>
      </c>
      <c r="AP14" s="318"/>
      <c r="AQ14" s="318"/>
      <c r="AR14" s="318"/>
      <c r="AS14" s="318"/>
      <c r="AT14" s="319"/>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row>
    <row r="15" spans="1:99" ht="15" customHeight="1" x14ac:dyDescent="0.25">
      <c r="A15" s="75"/>
      <c r="B15" s="306"/>
      <c r="C15" s="306"/>
      <c r="D15" s="307"/>
      <c r="E15" s="299"/>
      <c r="F15" s="300"/>
      <c r="G15" s="300"/>
      <c r="H15" s="300"/>
      <c r="I15" s="300"/>
      <c r="J15" s="268"/>
      <c r="K15" s="269"/>
      <c r="L15" s="269"/>
      <c r="M15" s="269"/>
      <c r="N15" s="269"/>
      <c r="O15" s="270"/>
      <c r="P15" s="268"/>
      <c r="Q15" s="269"/>
      <c r="R15" s="269"/>
      <c r="S15" s="269"/>
      <c r="T15" s="269"/>
      <c r="U15" s="270"/>
      <c r="V15" s="286"/>
      <c r="W15" s="287"/>
      <c r="X15" s="287"/>
      <c r="Y15" s="287"/>
      <c r="Z15" s="287"/>
      <c r="AA15" s="288"/>
      <c r="AB15" s="286"/>
      <c r="AC15" s="287"/>
      <c r="AD15" s="287"/>
      <c r="AE15" s="287"/>
      <c r="AF15" s="287"/>
      <c r="AG15" s="288"/>
      <c r="AH15" s="277"/>
      <c r="AI15" s="278"/>
      <c r="AJ15" s="278"/>
      <c r="AK15" s="278"/>
      <c r="AL15" s="278"/>
      <c r="AM15" s="279"/>
      <c r="AN15" s="75"/>
      <c r="AO15" s="320"/>
      <c r="AP15" s="321"/>
      <c r="AQ15" s="321"/>
      <c r="AR15" s="321"/>
      <c r="AS15" s="321"/>
      <c r="AT15" s="322"/>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row>
    <row r="16" spans="1:99" ht="15" customHeight="1" x14ac:dyDescent="0.25">
      <c r="A16" s="75"/>
      <c r="B16" s="306"/>
      <c r="C16" s="306"/>
      <c r="D16" s="307"/>
      <c r="E16" s="299"/>
      <c r="F16" s="300"/>
      <c r="G16" s="300"/>
      <c r="H16" s="300"/>
      <c r="I16" s="300"/>
      <c r="J16" s="268" t="e">
        <f>IF(AND('Mapa final'!#REF!="Alta",'Mapa final'!#REF!="Leve"),CONCATENATE("R",'Mapa final'!#REF!),"")</f>
        <v>#REF!</v>
      </c>
      <c r="K16" s="269"/>
      <c r="L16" s="269" t="e">
        <f>IF(AND('Mapa final'!#REF!="Alta",'Mapa final'!#REF!="Leve"),CONCATENATE("R",'Mapa final'!#REF!),"")</f>
        <v>#REF!</v>
      </c>
      <c r="M16" s="269"/>
      <c r="N16" s="269" t="e">
        <f>IF(AND('Mapa final'!#REF!="Alta",'Mapa final'!#REF!="Leve"),CONCATENATE("R",'Mapa final'!#REF!),"")</f>
        <v>#REF!</v>
      </c>
      <c r="O16" s="270"/>
      <c r="P16" s="268" t="e">
        <f>IF(AND('Mapa final'!#REF!="Alta",'Mapa final'!#REF!="Menor"),CONCATENATE("R",'Mapa final'!#REF!),"")</f>
        <v>#REF!</v>
      </c>
      <c r="Q16" s="269"/>
      <c r="R16" s="269" t="e">
        <f>IF(AND('Mapa final'!#REF!="Alta",'Mapa final'!#REF!="Menor"),CONCATENATE("R",'Mapa final'!#REF!),"")</f>
        <v>#REF!</v>
      </c>
      <c r="S16" s="269"/>
      <c r="T16" s="269" t="e">
        <f>IF(AND('Mapa final'!#REF!="Alta",'Mapa final'!#REF!="Menor"),CONCATENATE("R",'Mapa final'!#REF!),"")</f>
        <v>#REF!</v>
      </c>
      <c r="U16" s="270"/>
      <c r="V16" s="286" t="e">
        <f>IF(AND('Mapa final'!#REF!="Alta",'Mapa final'!#REF!="Moderado"),CONCATENATE("R",'Mapa final'!#REF!),"")</f>
        <v>#REF!</v>
      </c>
      <c r="W16" s="287"/>
      <c r="X16" s="287" t="e">
        <f>IF(AND('Mapa final'!#REF!="Alta",'Mapa final'!#REF!="Moderado"),CONCATENATE("R",'Mapa final'!#REF!),"")</f>
        <v>#REF!</v>
      </c>
      <c r="Y16" s="287"/>
      <c r="Z16" s="287" t="e">
        <f>IF(AND('Mapa final'!#REF!="Alta",'Mapa final'!#REF!="Moderado"),CONCATENATE("R",'Mapa final'!#REF!),"")</f>
        <v>#REF!</v>
      </c>
      <c r="AA16" s="288"/>
      <c r="AB16" s="286" t="e">
        <f>IF(AND('Mapa final'!#REF!="Alta",'Mapa final'!#REF!="Mayor"),CONCATENATE("R",'Mapa final'!#REF!),"")</f>
        <v>#REF!</v>
      </c>
      <c r="AC16" s="287"/>
      <c r="AD16" s="287" t="e">
        <f>IF(AND('Mapa final'!#REF!="Alta",'Mapa final'!#REF!="Mayor"),CONCATENATE("R",'Mapa final'!#REF!),"")</f>
        <v>#REF!</v>
      </c>
      <c r="AE16" s="287"/>
      <c r="AF16" s="287" t="e">
        <f>IF(AND('Mapa final'!#REF!="Alta",'Mapa final'!#REF!="Mayor"),CONCATENATE("R",'Mapa final'!#REF!),"")</f>
        <v>#REF!</v>
      </c>
      <c r="AG16" s="288"/>
      <c r="AH16" s="277" t="e">
        <f>IF(AND('Mapa final'!#REF!="Alta",'Mapa final'!#REF!="Catastrófico"),CONCATENATE("R",'Mapa final'!#REF!),"")</f>
        <v>#REF!</v>
      </c>
      <c r="AI16" s="278"/>
      <c r="AJ16" s="278" t="e">
        <f>IF(AND('Mapa final'!#REF!="Alta",'Mapa final'!#REF!="Catastrófico"),CONCATENATE("R",'Mapa final'!#REF!),"")</f>
        <v>#REF!</v>
      </c>
      <c r="AK16" s="278"/>
      <c r="AL16" s="278" t="e">
        <f>IF(AND('Mapa final'!#REF!="Alta",'Mapa final'!#REF!="Catastrófico"),CONCATENATE("R",'Mapa final'!#REF!),"")</f>
        <v>#REF!</v>
      </c>
      <c r="AM16" s="279"/>
      <c r="AN16" s="75"/>
      <c r="AO16" s="320"/>
      <c r="AP16" s="321"/>
      <c r="AQ16" s="321"/>
      <c r="AR16" s="321"/>
      <c r="AS16" s="321"/>
      <c r="AT16" s="322"/>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row>
    <row r="17" spans="1:80" ht="15" customHeight="1" x14ac:dyDescent="0.25">
      <c r="A17" s="75"/>
      <c r="B17" s="306"/>
      <c r="C17" s="306"/>
      <c r="D17" s="307"/>
      <c r="E17" s="299"/>
      <c r="F17" s="300"/>
      <c r="G17" s="300"/>
      <c r="H17" s="300"/>
      <c r="I17" s="300"/>
      <c r="J17" s="268"/>
      <c r="K17" s="269"/>
      <c r="L17" s="269"/>
      <c r="M17" s="269"/>
      <c r="N17" s="269"/>
      <c r="O17" s="270"/>
      <c r="P17" s="268"/>
      <c r="Q17" s="269"/>
      <c r="R17" s="269"/>
      <c r="S17" s="269"/>
      <c r="T17" s="269"/>
      <c r="U17" s="270"/>
      <c r="V17" s="286"/>
      <c r="W17" s="287"/>
      <c r="X17" s="287"/>
      <c r="Y17" s="287"/>
      <c r="Z17" s="287"/>
      <c r="AA17" s="288"/>
      <c r="AB17" s="286"/>
      <c r="AC17" s="287"/>
      <c r="AD17" s="287"/>
      <c r="AE17" s="287"/>
      <c r="AF17" s="287"/>
      <c r="AG17" s="288"/>
      <c r="AH17" s="277"/>
      <c r="AI17" s="278"/>
      <c r="AJ17" s="278"/>
      <c r="AK17" s="278"/>
      <c r="AL17" s="278"/>
      <c r="AM17" s="279"/>
      <c r="AN17" s="75"/>
      <c r="AO17" s="320"/>
      <c r="AP17" s="321"/>
      <c r="AQ17" s="321"/>
      <c r="AR17" s="321"/>
      <c r="AS17" s="321"/>
      <c r="AT17" s="322"/>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row>
    <row r="18" spans="1:80" ht="15" customHeight="1" x14ac:dyDescent="0.25">
      <c r="A18" s="75"/>
      <c r="B18" s="306"/>
      <c r="C18" s="306"/>
      <c r="D18" s="307"/>
      <c r="E18" s="299"/>
      <c r="F18" s="300"/>
      <c r="G18" s="300"/>
      <c r="H18" s="300"/>
      <c r="I18" s="300"/>
      <c r="J18" s="268" t="e">
        <f>IF(AND('Mapa final'!#REF!="Alta",'Mapa final'!#REF!="Leve"),CONCATENATE("R",'Mapa final'!#REF!),"")</f>
        <v>#REF!</v>
      </c>
      <c r="K18" s="269"/>
      <c r="L18" s="269" t="e">
        <f>IF(AND('Mapa final'!#REF!="Alta",'Mapa final'!#REF!="Leve"),CONCATENATE("R",'Mapa final'!#REF!),"")</f>
        <v>#REF!</v>
      </c>
      <c r="M18" s="269"/>
      <c r="N18" s="269" t="e">
        <f>IF(AND('Mapa final'!#REF!="Alta",'Mapa final'!#REF!="Leve"),CONCATENATE("R",'Mapa final'!#REF!),"")</f>
        <v>#REF!</v>
      </c>
      <c r="O18" s="270"/>
      <c r="P18" s="268" t="e">
        <f>IF(AND('Mapa final'!#REF!="Alta",'Mapa final'!#REF!="Menor"),CONCATENATE("R",'Mapa final'!#REF!),"")</f>
        <v>#REF!</v>
      </c>
      <c r="Q18" s="269"/>
      <c r="R18" s="269" t="e">
        <f>IF(AND('Mapa final'!#REF!="Alta",'Mapa final'!#REF!="Menor"),CONCATENATE("R",'Mapa final'!#REF!),"")</f>
        <v>#REF!</v>
      </c>
      <c r="S18" s="269"/>
      <c r="T18" s="269" t="e">
        <f>IF(AND('Mapa final'!#REF!="Alta",'Mapa final'!#REF!="Menor"),CONCATENATE("R",'Mapa final'!#REF!),"")</f>
        <v>#REF!</v>
      </c>
      <c r="U18" s="270"/>
      <c r="V18" s="286" t="e">
        <f>IF(AND('Mapa final'!#REF!="Alta",'Mapa final'!#REF!="Moderado"),CONCATENATE("R",'Mapa final'!#REF!),"")</f>
        <v>#REF!</v>
      </c>
      <c r="W18" s="287"/>
      <c r="X18" s="287" t="e">
        <f>IF(AND('Mapa final'!#REF!="Alta",'Mapa final'!#REF!="Moderado"),CONCATENATE("R",'Mapa final'!#REF!),"")</f>
        <v>#REF!</v>
      </c>
      <c r="Y18" s="287"/>
      <c r="Z18" s="287" t="e">
        <f>IF(AND('Mapa final'!#REF!="Alta",'Mapa final'!#REF!="Moderado"),CONCATENATE("R",'Mapa final'!#REF!),"")</f>
        <v>#REF!</v>
      </c>
      <c r="AA18" s="288"/>
      <c r="AB18" s="286" t="e">
        <f>IF(AND('Mapa final'!#REF!="Alta",'Mapa final'!#REF!="Mayor"),CONCATENATE("R",'Mapa final'!#REF!),"")</f>
        <v>#REF!</v>
      </c>
      <c r="AC18" s="287"/>
      <c r="AD18" s="287" t="e">
        <f>IF(AND('Mapa final'!#REF!="Alta",'Mapa final'!#REF!="Mayor"),CONCATENATE("R",'Mapa final'!#REF!),"")</f>
        <v>#REF!</v>
      </c>
      <c r="AE18" s="287"/>
      <c r="AF18" s="287" t="e">
        <f>IF(AND('Mapa final'!#REF!="Alta",'Mapa final'!#REF!="Mayor"),CONCATENATE("R",'Mapa final'!#REF!),"")</f>
        <v>#REF!</v>
      </c>
      <c r="AG18" s="288"/>
      <c r="AH18" s="277" t="e">
        <f>IF(AND('Mapa final'!#REF!="Alta",'Mapa final'!#REF!="Catastrófico"),CONCATENATE("R",'Mapa final'!#REF!),"")</f>
        <v>#REF!</v>
      </c>
      <c r="AI18" s="278"/>
      <c r="AJ18" s="278" t="e">
        <f>IF(AND('Mapa final'!#REF!="Alta",'Mapa final'!#REF!="Catastrófico"),CONCATENATE("R",'Mapa final'!#REF!),"")</f>
        <v>#REF!</v>
      </c>
      <c r="AK18" s="278"/>
      <c r="AL18" s="278" t="e">
        <f>IF(AND('Mapa final'!#REF!="Alta",'Mapa final'!#REF!="Catastrófico"),CONCATENATE("R",'Mapa final'!#REF!),"")</f>
        <v>#REF!</v>
      </c>
      <c r="AM18" s="279"/>
      <c r="AN18" s="75"/>
      <c r="AO18" s="320"/>
      <c r="AP18" s="321"/>
      <c r="AQ18" s="321"/>
      <c r="AR18" s="321"/>
      <c r="AS18" s="321"/>
      <c r="AT18" s="322"/>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row>
    <row r="19" spans="1:80" ht="15" customHeight="1" x14ac:dyDescent="0.25">
      <c r="A19" s="75"/>
      <c r="B19" s="306"/>
      <c r="C19" s="306"/>
      <c r="D19" s="307"/>
      <c r="E19" s="299"/>
      <c r="F19" s="300"/>
      <c r="G19" s="300"/>
      <c r="H19" s="300"/>
      <c r="I19" s="300"/>
      <c r="J19" s="268"/>
      <c r="K19" s="269"/>
      <c r="L19" s="269"/>
      <c r="M19" s="269"/>
      <c r="N19" s="269"/>
      <c r="O19" s="270"/>
      <c r="P19" s="268"/>
      <c r="Q19" s="269"/>
      <c r="R19" s="269"/>
      <c r="S19" s="269"/>
      <c r="T19" s="269"/>
      <c r="U19" s="270"/>
      <c r="V19" s="286"/>
      <c r="W19" s="287"/>
      <c r="X19" s="287"/>
      <c r="Y19" s="287"/>
      <c r="Z19" s="287"/>
      <c r="AA19" s="288"/>
      <c r="AB19" s="286"/>
      <c r="AC19" s="287"/>
      <c r="AD19" s="287"/>
      <c r="AE19" s="287"/>
      <c r="AF19" s="287"/>
      <c r="AG19" s="288"/>
      <c r="AH19" s="277"/>
      <c r="AI19" s="278"/>
      <c r="AJ19" s="278"/>
      <c r="AK19" s="278"/>
      <c r="AL19" s="278"/>
      <c r="AM19" s="279"/>
      <c r="AN19" s="75"/>
      <c r="AO19" s="320"/>
      <c r="AP19" s="321"/>
      <c r="AQ19" s="321"/>
      <c r="AR19" s="321"/>
      <c r="AS19" s="321"/>
      <c r="AT19" s="322"/>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row>
    <row r="20" spans="1:80" ht="15" customHeight="1" x14ac:dyDescent="0.25">
      <c r="A20" s="75"/>
      <c r="B20" s="306"/>
      <c r="C20" s="306"/>
      <c r="D20" s="307"/>
      <c r="E20" s="299"/>
      <c r="F20" s="300"/>
      <c r="G20" s="300"/>
      <c r="H20" s="300"/>
      <c r="I20" s="300"/>
      <c r="J20" s="268" t="e">
        <f>IF(AND('Mapa final'!#REF!="Alta",'Mapa final'!#REF!="Leve"),CONCATENATE("R",'Mapa final'!#REF!),"")</f>
        <v>#REF!</v>
      </c>
      <c r="K20" s="269"/>
      <c r="L20" s="269" t="str">
        <f>IF(AND('Mapa final'!$L$18="Alta",'Mapa final'!$P$18="Leve"),CONCATENATE("R",'Mapa final'!$A$18),"")</f>
        <v/>
      </c>
      <c r="M20" s="269"/>
      <c r="N20" s="269" t="str">
        <f>IF(AND('Mapa final'!$L$20="Alta",'Mapa final'!$P$20="Leve"),CONCATENATE("R",'Mapa final'!$A$20),"")</f>
        <v/>
      </c>
      <c r="O20" s="270"/>
      <c r="P20" s="268" t="e">
        <f>IF(AND('Mapa final'!#REF!="Alta",'Mapa final'!#REF!="Menor"),CONCATENATE("R",'Mapa final'!#REF!),"")</f>
        <v>#REF!</v>
      </c>
      <c r="Q20" s="269"/>
      <c r="R20" s="269" t="str">
        <f>IF(AND('Mapa final'!$L$18="Alta",'Mapa final'!$P$18="Menor"),CONCATENATE("R",'Mapa final'!$A$18),"")</f>
        <v/>
      </c>
      <c r="S20" s="269"/>
      <c r="T20" s="269" t="str">
        <f>IF(AND('Mapa final'!$L$20="Alta",'Mapa final'!$P$20="Menor"),CONCATENATE("R",'Mapa final'!$A$20),"")</f>
        <v/>
      </c>
      <c r="U20" s="270"/>
      <c r="V20" s="286" t="e">
        <f>IF(AND('Mapa final'!#REF!="Alta",'Mapa final'!#REF!="Moderado"),CONCATENATE("R",'Mapa final'!#REF!),"")</f>
        <v>#REF!</v>
      </c>
      <c r="W20" s="287"/>
      <c r="X20" s="287" t="str">
        <f>IF(AND('Mapa final'!$L$18="Alta",'Mapa final'!$P$18="Moderado"),CONCATENATE("R",'Mapa final'!$A$18),"")</f>
        <v/>
      </c>
      <c r="Y20" s="287"/>
      <c r="Z20" s="287" t="str">
        <f>IF(AND('Mapa final'!$L$20="Alta",'Mapa final'!$P$20="Moderado"),CONCATENATE("R",'Mapa final'!$A$20),"")</f>
        <v/>
      </c>
      <c r="AA20" s="288"/>
      <c r="AB20" s="286" t="e">
        <f>IF(AND('Mapa final'!#REF!="Alta",'Mapa final'!#REF!="Mayor"),CONCATENATE("R",'Mapa final'!#REF!),"")</f>
        <v>#REF!</v>
      </c>
      <c r="AC20" s="287"/>
      <c r="AD20" s="287" t="str">
        <f>IF(AND('Mapa final'!$L$18="Alta",'Mapa final'!$P$18="Mayor"),CONCATENATE("R",'Mapa final'!$A$18),"")</f>
        <v/>
      </c>
      <c r="AE20" s="287"/>
      <c r="AF20" s="287" t="str">
        <f>IF(AND('Mapa final'!$L$20="Alta",'Mapa final'!$P$20="Mayor"),CONCATENATE("R",'Mapa final'!$A$20),"")</f>
        <v/>
      </c>
      <c r="AG20" s="288"/>
      <c r="AH20" s="277" t="e">
        <f>IF(AND('Mapa final'!#REF!="Alta",'Mapa final'!#REF!="Catastrófico"),CONCATENATE("R",'Mapa final'!#REF!),"")</f>
        <v>#REF!</v>
      </c>
      <c r="AI20" s="278"/>
      <c r="AJ20" s="278" t="str">
        <f>IF(AND('Mapa final'!$L$18="Alta",'Mapa final'!$P$18="Catastrófico"),CONCATENATE("R",'Mapa final'!$A$18),"")</f>
        <v/>
      </c>
      <c r="AK20" s="278"/>
      <c r="AL20" s="278" t="str">
        <f>IF(AND('Mapa final'!$L$20="Alta",'Mapa final'!$P$20="Catastrófico"),CONCATENATE("R",'Mapa final'!$A$20),"")</f>
        <v/>
      </c>
      <c r="AM20" s="279"/>
      <c r="AN20" s="75"/>
      <c r="AO20" s="320"/>
      <c r="AP20" s="321"/>
      <c r="AQ20" s="321"/>
      <c r="AR20" s="321"/>
      <c r="AS20" s="321"/>
      <c r="AT20" s="322"/>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row>
    <row r="21" spans="1:80" ht="15.75" customHeight="1" thickBot="1" x14ac:dyDescent="0.3">
      <c r="A21" s="75"/>
      <c r="B21" s="306"/>
      <c r="C21" s="306"/>
      <c r="D21" s="307"/>
      <c r="E21" s="302"/>
      <c r="F21" s="303"/>
      <c r="G21" s="303"/>
      <c r="H21" s="303"/>
      <c r="I21" s="303"/>
      <c r="J21" s="271"/>
      <c r="K21" s="272"/>
      <c r="L21" s="272"/>
      <c r="M21" s="272"/>
      <c r="N21" s="272"/>
      <c r="O21" s="273"/>
      <c r="P21" s="271"/>
      <c r="Q21" s="272"/>
      <c r="R21" s="272"/>
      <c r="S21" s="272"/>
      <c r="T21" s="272"/>
      <c r="U21" s="273"/>
      <c r="V21" s="289"/>
      <c r="W21" s="290"/>
      <c r="X21" s="290"/>
      <c r="Y21" s="290"/>
      <c r="Z21" s="290"/>
      <c r="AA21" s="291"/>
      <c r="AB21" s="289"/>
      <c r="AC21" s="290"/>
      <c r="AD21" s="290"/>
      <c r="AE21" s="290"/>
      <c r="AF21" s="290"/>
      <c r="AG21" s="291"/>
      <c r="AH21" s="280"/>
      <c r="AI21" s="281"/>
      <c r="AJ21" s="281"/>
      <c r="AK21" s="281"/>
      <c r="AL21" s="281"/>
      <c r="AM21" s="282"/>
      <c r="AN21" s="75"/>
      <c r="AO21" s="323"/>
      <c r="AP21" s="324"/>
      <c r="AQ21" s="324"/>
      <c r="AR21" s="324"/>
      <c r="AS21" s="324"/>
      <c r="AT21" s="32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row>
    <row r="22" spans="1:80" x14ac:dyDescent="0.25">
      <c r="A22" s="75"/>
      <c r="B22" s="306"/>
      <c r="C22" s="306"/>
      <c r="D22" s="307"/>
      <c r="E22" s="296" t="s">
        <v>196</v>
      </c>
      <c r="F22" s="297"/>
      <c r="G22" s="297"/>
      <c r="H22" s="297"/>
      <c r="I22" s="298"/>
      <c r="J22" s="274" t="e">
        <f>IF(AND('Mapa final'!#REF!="Media",'Mapa final'!#REF!="Leve"),CONCATENATE("R",'Mapa final'!#REF!),"")</f>
        <v>#REF!</v>
      </c>
      <c r="K22" s="275"/>
      <c r="L22" s="275" t="str">
        <f>IF(AND('Mapa final'!$L$12="Media",'Mapa final'!$P$12="Leve"),CONCATENATE("R",'Mapa final'!$A$12),"")</f>
        <v/>
      </c>
      <c r="M22" s="275"/>
      <c r="N22" s="275" t="e">
        <f>IF(AND('Mapa final'!#REF!="Media",'Mapa final'!#REF!="Leve"),CONCATENATE("R",'Mapa final'!#REF!),"")</f>
        <v>#REF!</v>
      </c>
      <c r="O22" s="276"/>
      <c r="P22" s="274" t="e">
        <f>IF(AND('Mapa final'!#REF!="Media",'Mapa final'!#REF!="Menor"),CONCATENATE("R",'Mapa final'!#REF!),"")</f>
        <v>#REF!</v>
      </c>
      <c r="Q22" s="275"/>
      <c r="R22" s="275" t="str">
        <f>IF(AND('Mapa final'!$L$12="Media",'Mapa final'!$P$12="Menor"),CONCATENATE("R",'Mapa final'!$A$12),"")</f>
        <v>R1</v>
      </c>
      <c r="S22" s="275"/>
      <c r="T22" s="275" t="e">
        <f>IF(AND('Mapa final'!#REF!="Media",'Mapa final'!#REF!="Menor"),CONCATENATE("R",'Mapa final'!#REF!),"")</f>
        <v>#REF!</v>
      </c>
      <c r="U22" s="276"/>
      <c r="V22" s="274" t="e">
        <f>IF(AND('Mapa final'!#REF!="Media",'Mapa final'!#REF!="Moderado"),CONCATENATE("R",'Mapa final'!#REF!),"")</f>
        <v>#REF!</v>
      </c>
      <c r="W22" s="275"/>
      <c r="X22" s="275" t="str">
        <f>IF(AND('Mapa final'!$L$12="Media",'Mapa final'!$P$12="Moderado"),CONCATENATE("R",'Mapa final'!$A$12),"")</f>
        <v/>
      </c>
      <c r="Y22" s="275"/>
      <c r="Z22" s="275" t="e">
        <f>IF(AND('Mapa final'!#REF!="Media",'Mapa final'!#REF!="Moderado"),CONCATENATE("R",'Mapa final'!#REF!),"")</f>
        <v>#REF!</v>
      </c>
      <c r="AA22" s="276"/>
      <c r="AB22" s="292" t="e">
        <f>IF(AND('Mapa final'!#REF!="Media",'Mapa final'!#REF!="Mayor"),CONCATENATE("R",'Mapa final'!#REF!),"")</f>
        <v>#REF!</v>
      </c>
      <c r="AC22" s="293"/>
      <c r="AD22" s="293" t="str">
        <f>IF(AND('Mapa final'!$L$12="Media",'Mapa final'!$P$12="Mayor"),CONCATENATE("R",'Mapa final'!$A$12),"")</f>
        <v/>
      </c>
      <c r="AE22" s="293"/>
      <c r="AF22" s="293" t="e">
        <f>IF(AND('Mapa final'!#REF!="Media",'Mapa final'!#REF!="Mayor"),CONCATENATE("R",'Mapa final'!#REF!),"")</f>
        <v>#REF!</v>
      </c>
      <c r="AG22" s="294"/>
      <c r="AH22" s="283" t="e">
        <f>IF(AND('Mapa final'!#REF!="Media",'Mapa final'!#REF!="Catastrófico"),CONCATENATE("R",'Mapa final'!#REF!),"")</f>
        <v>#REF!</v>
      </c>
      <c r="AI22" s="284"/>
      <c r="AJ22" s="284" t="str">
        <f>IF(AND('Mapa final'!$L$12="Media",'Mapa final'!$P$12="Catastrófico"),CONCATENATE("R",'Mapa final'!$A$12),"")</f>
        <v/>
      </c>
      <c r="AK22" s="284"/>
      <c r="AL22" s="284" t="e">
        <f>IF(AND('Mapa final'!#REF!="Media",'Mapa final'!#REF!="Catastrófico"),CONCATENATE("R",'Mapa final'!#REF!),"")</f>
        <v>#REF!</v>
      </c>
      <c r="AM22" s="285"/>
      <c r="AN22" s="75"/>
      <c r="AO22" s="326" t="s">
        <v>197</v>
      </c>
      <c r="AP22" s="327"/>
      <c r="AQ22" s="327"/>
      <c r="AR22" s="327"/>
      <c r="AS22" s="327"/>
      <c r="AT22" s="328"/>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row>
    <row r="23" spans="1:80" x14ac:dyDescent="0.25">
      <c r="A23" s="75"/>
      <c r="B23" s="306"/>
      <c r="C23" s="306"/>
      <c r="D23" s="307"/>
      <c r="E23" s="299"/>
      <c r="F23" s="300"/>
      <c r="G23" s="300"/>
      <c r="H23" s="300"/>
      <c r="I23" s="301"/>
      <c r="J23" s="268"/>
      <c r="K23" s="269"/>
      <c r="L23" s="269"/>
      <c r="M23" s="269"/>
      <c r="N23" s="269"/>
      <c r="O23" s="270"/>
      <c r="P23" s="268"/>
      <c r="Q23" s="269"/>
      <c r="R23" s="269"/>
      <c r="S23" s="269"/>
      <c r="T23" s="269"/>
      <c r="U23" s="270"/>
      <c r="V23" s="268"/>
      <c r="W23" s="269"/>
      <c r="X23" s="269"/>
      <c r="Y23" s="269"/>
      <c r="Z23" s="269"/>
      <c r="AA23" s="270"/>
      <c r="AB23" s="286"/>
      <c r="AC23" s="287"/>
      <c r="AD23" s="287"/>
      <c r="AE23" s="287"/>
      <c r="AF23" s="287"/>
      <c r="AG23" s="288"/>
      <c r="AH23" s="277"/>
      <c r="AI23" s="278"/>
      <c r="AJ23" s="278"/>
      <c r="AK23" s="278"/>
      <c r="AL23" s="278"/>
      <c r="AM23" s="279"/>
      <c r="AN23" s="75"/>
      <c r="AO23" s="329"/>
      <c r="AP23" s="330"/>
      <c r="AQ23" s="330"/>
      <c r="AR23" s="330"/>
      <c r="AS23" s="330"/>
      <c r="AT23" s="331"/>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row>
    <row r="24" spans="1:80" x14ac:dyDescent="0.25">
      <c r="A24" s="75"/>
      <c r="B24" s="306"/>
      <c r="C24" s="306"/>
      <c r="D24" s="307"/>
      <c r="E24" s="299"/>
      <c r="F24" s="300"/>
      <c r="G24" s="300"/>
      <c r="H24" s="300"/>
      <c r="I24" s="301"/>
      <c r="J24" s="268" t="e">
        <f>IF(AND('Mapa final'!#REF!="Media",'Mapa final'!#REF!="Leve"),CONCATENATE("R",'Mapa final'!#REF!),"")</f>
        <v>#REF!</v>
      </c>
      <c r="K24" s="269"/>
      <c r="L24" s="269" t="e">
        <f>IF(AND('Mapa final'!#REF!="Media",'Mapa final'!#REF!="Leve"),CONCATENATE("R",'Mapa final'!#REF!),"")</f>
        <v>#REF!</v>
      </c>
      <c r="M24" s="269"/>
      <c r="N24" s="269" t="e">
        <f>IF(AND('Mapa final'!#REF!="Media",'Mapa final'!#REF!="Leve"),CONCATENATE("R",'Mapa final'!#REF!),"")</f>
        <v>#REF!</v>
      </c>
      <c r="O24" s="270"/>
      <c r="P24" s="268" t="e">
        <f>IF(AND('Mapa final'!#REF!="Media",'Mapa final'!#REF!="Menor"),CONCATENATE("R",'Mapa final'!#REF!),"")</f>
        <v>#REF!</v>
      </c>
      <c r="Q24" s="269"/>
      <c r="R24" s="269" t="e">
        <f>IF(AND('Mapa final'!#REF!="Media",'Mapa final'!#REF!="Menor"),CONCATENATE("R",'Mapa final'!#REF!),"")</f>
        <v>#REF!</v>
      </c>
      <c r="S24" s="269"/>
      <c r="T24" s="269" t="e">
        <f>IF(AND('Mapa final'!#REF!="Media",'Mapa final'!#REF!="Menor"),CONCATENATE("R",'Mapa final'!#REF!),"")</f>
        <v>#REF!</v>
      </c>
      <c r="U24" s="270"/>
      <c r="V24" s="268" t="e">
        <f>IF(AND('Mapa final'!#REF!="Media",'Mapa final'!#REF!="Moderado"),CONCATENATE("R",'Mapa final'!#REF!),"")</f>
        <v>#REF!</v>
      </c>
      <c r="W24" s="269"/>
      <c r="X24" s="269" t="e">
        <f>IF(AND('Mapa final'!#REF!="Media",'Mapa final'!#REF!="Moderado"),CONCATENATE("R",'Mapa final'!#REF!),"")</f>
        <v>#REF!</v>
      </c>
      <c r="Y24" s="269"/>
      <c r="Z24" s="269" t="e">
        <f>IF(AND('Mapa final'!#REF!="Media",'Mapa final'!#REF!="Moderado"),CONCATENATE("R",'Mapa final'!#REF!),"")</f>
        <v>#REF!</v>
      </c>
      <c r="AA24" s="270"/>
      <c r="AB24" s="286" t="e">
        <f>IF(AND('Mapa final'!#REF!="Media",'Mapa final'!#REF!="Mayor"),CONCATENATE("R",'Mapa final'!#REF!),"")</f>
        <v>#REF!</v>
      </c>
      <c r="AC24" s="287"/>
      <c r="AD24" s="287" t="e">
        <f>IF(AND('Mapa final'!#REF!="Media",'Mapa final'!#REF!="Mayor"),CONCATENATE("R",'Mapa final'!#REF!),"")</f>
        <v>#REF!</v>
      </c>
      <c r="AE24" s="287"/>
      <c r="AF24" s="287" t="e">
        <f>IF(AND('Mapa final'!#REF!="Media",'Mapa final'!#REF!="Mayor"),CONCATENATE("R",'Mapa final'!#REF!),"")</f>
        <v>#REF!</v>
      </c>
      <c r="AG24" s="288"/>
      <c r="AH24" s="277" t="e">
        <f>IF(AND('Mapa final'!#REF!="Media",'Mapa final'!#REF!="Catastrófico"),CONCATENATE("R",'Mapa final'!#REF!),"")</f>
        <v>#REF!</v>
      </c>
      <c r="AI24" s="278"/>
      <c r="AJ24" s="278" t="e">
        <f>IF(AND('Mapa final'!#REF!="Media",'Mapa final'!#REF!="Catastrófico"),CONCATENATE("R",'Mapa final'!#REF!),"")</f>
        <v>#REF!</v>
      </c>
      <c r="AK24" s="278"/>
      <c r="AL24" s="278" t="e">
        <f>IF(AND('Mapa final'!#REF!="Media",'Mapa final'!#REF!="Catastrófico"),CONCATENATE("R",'Mapa final'!#REF!),"")</f>
        <v>#REF!</v>
      </c>
      <c r="AM24" s="279"/>
      <c r="AN24" s="75"/>
      <c r="AO24" s="329"/>
      <c r="AP24" s="330"/>
      <c r="AQ24" s="330"/>
      <c r="AR24" s="330"/>
      <c r="AS24" s="330"/>
      <c r="AT24" s="331"/>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row>
    <row r="25" spans="1:80" x14ac:dyDescent="0.25">
      <c r="A25" s="75"/>
      <c r="B25" s="306"/>
      <c r="C25" s="306"/>
      <c r="D25" s="307"/>
      <c r="E25" s="299"/>
      <c r="F25" s="300"/>
      <c r="G25" s="300"/>
      <c r="H25" s="300"/>
      <c r="I25" s="301"/>
      <c r="J25" s="268"/>
      <c r="K25" s="269"/>
      <c r="L25" s="269"/>
      <c r="M25" s="269"/>
      <c r="N25" s="269"/>
      <c r="O25" s="270"/>
      <c r="P25" s="268"/>
      <c r="Q25" s="269"/>
      <c r="R25" s="269"/>
      <c r="S25" s="269"/>
      <c r="T25" s="269"/>
      <c r="U25" s="270"/>
      <c r="V25" s="268"/>
      <c r="W25" s="269"/>
      <c r="X25" s="269"/>
      <c r="Y25" s="269"/>
      <c r="Z25" s="269"/>
      <c r="AA25" s="270"/>
      <c r="AB25" s="286"/>
      <c r="AC25" s="287"/>
      <c r="AD25" s="287"/>
      <c r="AE25" s="287"/>
      <c r="AF25" s="287"/>
      <c r="AG25" s="288"/>
      <c r="AH25" s="277"/>
      <c r="AI25" s="278"/>
      <c r="AJ25" s="278"/>
      <c r="AK25" s="278"/>
      <c r="AL25" s="278"/>
      <c r="AM25" s="279"/>
      <c r="AN25" s="75"/>
      <c r="AO25" s="329"/>
      <c r="AP25" s="330"/>
      <c r="AQ25" s="330"/>
      <c r="AR25" s="330"/>
      <c r="AS25" s="330"/>
      <c r="AT25" s="331"/>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row>
    <row r="26" spans="1:80" x14ac:dyDescent="0.25">
      <c r="A26" s="75"/>
      <c r="B26" s="306"/>
      <c r="C26" s="306"/>
      <c r="D26" s="307"/>
      <c r="E26" s="299"/>
      <c r="F26" s="300"/>
      <c r="G26" s="300"/>
      <c r="H26" s="300"/>
      <c r="I26" s="301"/>
      <c r="J26" s="268" t="e">
        <f>IF(AND('Mapa final'!#REF!="Media",'Mapa final'!#REF!="Leve"),CONCATENATE("R",'Mapa final'!#REF!),"")</f>
        <v>#REF!</v>
      </c>
      <c r="K26" s="269"/>
      <c r="L26" s="269" t="e">
        <f>IF(AND('Mapa final'!#REF!="Media",'Mapa final'!#REF!="Leve"),CONCATENATE("R",'Mapa final'!#REF!),"")</f>
        <v>#REF!</v>
      </c>
      <c r="M26" s="269"/>
      <c r="N26" s="269" t="e">
        <f>IF(AND('Mapa final'!#REF!="Media",'Mapa final'!#REF!="Leve"),CONCATENATE("R",'Mapa final'!#REF!),"")</f>
        <v>#REF!</v>
      </c>
      <c r="O26" s="270"/>
      <c r="P26" s="268" t="e">
        <f>IF(AND('Mapa final'!#REF!="Media",'Mapa final'!#REF!="Menor"),CONCATENATE("R",'Mapa final'!#REF!),"")</f>
        <v>#REF!</v>
      </c>
      <c r="Q26" s="269"/>
      <c r="R26" s="269" t="e">
        <f>IF(AND('Mapa final'!#REF!="Media",'Mapa final'!#REF!="Menor"),CONCATENATE("R",'Mapa final'!#REF!),"")</f>
        <v>#REF!</v>
      </c>
      <c r="S26" s="269"/>
      <c r="T26" s="269" t="e">
        <f>IF(AND('Mapa final'!#REF!="Media",'Mapa final'!#REF!="Menor"),CONCATENATE("R",'Mapa final'!#REF!),"")</f>
        <v>#REF!</v>
      </c>
      <c r="U26" s="270"/>
      <c r="V26" s="268" t="e">
        <f>IF(AND('Mapa final'!#REF!="Media",'Mapa final'!#REF!="Moderado"),CONCATENATE("R",'Mapa final'!#REF!),"")</f>
        <v>#REF!</v>
      </c>
      <c r="W26" s="269"/>
      <c r="X26" s="269" t="e">
        <f>IF(AND('Mapa final'!#REF!="Media",'Mapa final'!#REF!="Moderado"),CONCATENATE("R",'Mapa final'!#REF!),"")</f>
        <v>#REF!</v>
      </c>
      <c r="Y26" s="269"/>
      <c r="Z26" s="269" t="e">
        <f>IF(AND('Mapa final'!#REF!="Media",'Mapa final'!#REF!="Moderado"),CONCATENATE("R",'Mapa final'!#REF!),"")</f>
        <v>#REF!</v>
      </c>
      <c r="AA26" s="270"/>
      <c r="AB26" s="286" t="e">
        <f>IF(AND('Mapa final'!#REF!="Media",'Mapa final'!#REF!="Mayor"),CONCATENATE("R",'Mapa final'!#REF!),"")</f>
        <v>#REF!</v>
      </c>
      <c r="AC26" s="287"/>
      <c r="AD26" s="287" t="e">
        <f>IF(AND('Mapa final'!#REF!="Media",'Mapa final'!#REF!="Mayor"),CONCATENATE("R",'Mapa final'!#REF!),"")</f>
        <v>#REF!</v>
      </c>
      <c r="AE26" s="287"/>
      <c r="AF26" s="287" t="e">
        <f>IF(AND('Mapa final'!#REF!="Media",'Mapa final'!#REF!="Mayor"),CONCATENATE("R",'Mapa final'!#REF!),"")</f>
        <v>#REF!</v>
      </c>
      <c r="AG26" s="288"/>
      <c r="AH26" s="277" t="e">
        <f>IF(AND('Mapa final'!#REF!="Media",'Mapa final'!#REF!="Catastrófico"),CONCATENATE("R",'Mapa final'!#REF!),"")</f>
        <v>#REF!</v>
      </c>
      <c r="AI26" s="278"/>
      <c r="AJ26" s="278" t="e">
        <f>IF(AND('Mapa final'!#REF!="Media",'Mapa final'!#REF!="Catastrófico"),CONCATENATE("R",'Mapa final'!#REF!),"")</f>
        <v>#REF!</v>
      </c>
      <c r="AK26" s="278"/>
      <c r="AL26" s="278" t="e">
        <f>IF(AND('Mapa final'!#REF!="Media",'Mapa final'!#REF!="Catastrófico"),CONCATENATE("R",'Mapa final'!#REF!),"")</f>
        <v>#REF!</v>
      </c>
      <c r="AM26" s="279"/>
      <c r="AN26" s="75"/>
      <c r="AO26" s="329"/>
      <c r="AP26" s="330"/>
      <c r="AQ26" s="330"/>
      <c r="AR26" s="330"/>
      <c r="AS26" s="330"/>
      <c r="AT26" s="331"/>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row>
    <row r="27" spans="1:80" x14ac:dyDescent="0.25">
      <c r="A27" s="75"/>
      <c r="B27" s="306"/>
      <c r="C27" s="306"/>
      <c r="D27" s="307"/>
      <c r="E27" s="299"/>
      <c r="F27" s="300"/>
      <c r="G27" s="300"/>
      <c r="H27" s="300"/>
      <c r="I27" s="301"/>
      <c r="J27" s="268"/>
      <c r="K27" s="269"/>
      <c r="L27" s="269"/>
      <c r="M27" s="269"/>
      <c r="N27" s="269"/>
      <c r="O27" s="270"/>
      <c r="P27" s="268"/>
      <c r="Q27" s="269"/>
      <c r="R27" s="269"/>
      <c r="S27" s="269"/>
      <c r="T27" s="269"/>
      <c r="U27" s="270"/>
      <c r="V27" s="268"/>
      <c r="W27" s="269"/>
      <c r="X27" s="269"/>
      <c r="Y27" s="269"/>
      <c r="Z27" s="269"/>
      <c r="AA27" s="270"/>
      <c r="AB27" s="286"/>
      <c r="AC27" s="287"/>
      <c r="AD27" s="287"/>
      <c r="AE27" s="287"/>
      <c r="AF27" s="287"/>
      <c r="AG27" s="288"/>
      <c r="AH27" s="277"/>
      <c r="AI27" s="278"/>
      <c r="AJ27" s="278"/>
      <c r="AK27" s="278"/>
      <c r="AL27" s="278"/>
      <c r="AM27" s="279"/>
      <c r="AN27" s="75"/>
      <c r="AO27" s="329"/>
      <c r="AP27" s="330"/>
      <c r="AQ27" s="330"/>
      <c r="AR27" s="330"/>
      <c r="AS27" s="330"/>
      <c r="AT27" s="331"/>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row>
    <row r="28" spans="1:80" x14ac:dyDescent="0.25">
      <c r="A28" s="75"/>
      <c r="B28" s="306"/>
      <c r="C28" s="306"/>
      <c r="D28" s="307"/>
      <c r="E28" s="299"/>
      <c r="F28" s="300"/>
      <c r="G28" s="300"/>
      <c r="H28" s="300"/>
      <c r="I28" s="301"/>
      <c r="J28" s="268" t="e">
        <f>IF(AND('Mapa final'!#REF!="Media",'Mapa final'!#REF!="Leve"),CONCATENATE("R",'Mapa final'!#REF!),"")</f>
        <v>#REF!</v>
      </c>
      <c r="K28" s="269"/>
      <c r="L28" s="269" t="str">
        <f>IF(AND('Mapa final'!$L$18="Media",'Mapa final'!$P$18="Leve"),CONCATENATE("R",'Mapa final'!$A$18),"")</f>
        <v/>
      </c>
      <c r="M28" s="269"/>
      <c r="N28" s="269" t="str">
        <f>IF(AND('Mapa final'!$L$20="Media",'Mapa final'!$P$20="Leve"),CONCATENATE("R",'Mapa final'!$A$20),"")</f>
        <v/>
      </c>
      <c r="O28" s="270"/>
      <c r="P28" s="268" t="e">
        <f>IF(AND('Mapa final'!#REF!="Media",'Mapa final'!#REF!="Menor"),CONCATENATE("R",'Mapa final'!#REF!),"")</f>
        <v>#REF!</v>
      </c>
      <c r="Q28" s="269"/>
      <c r="R28" s="269" t="str">
        <f>IF(AND('Mapa final'!$L$18="Media",'Mapa final'!$P$18="Menor"),CONCATENATE("R",'Mapa final'!$A$18),"")</f>
        <v/>
      </c>
      <c r="S28" s="269"/>
      <c r="T28" s="269" t="str">
        <f>IF(AND('Mapa final'!$L$20="Media",'Mapa final'!$P$20="Menor"),CONCATENATE("R",'Mapa final'!$A$20),"")</f>
        <v/>
      </c>
      <c r="U28" s="270"/>
      <c r="V28" s="268" t="e">
        <f>IF(AND('Mapa final'!#REF!="Media",'Mapa final'!#REF!="Moderado"),CONCATENATE("R",'Mapa final'!#REF!),"")</f>
        <v>#REF!</v>
      </c>
      <c r="W28" s="269"/>
      <c r="X28" s="269" t="str">
        <f>IF(AND('Mapa final'!$L$18="Media",'Mapa final'!$P$18="Moderado"),CONCATENATE("R",'Mapa final'!$A$18),"")</f>
        <v/>
      </c>
      <c r="Y28" s="269"/>
      <c r="Z28" s="269" t="str">
        <f>IF(AND('Mapa final'!$L$20="Media",'Mapa final'!$P$20="Moderado"),CONCATENATE("R",'Mapa final'!$A$20),"")</f>
        <v/>
      </c>
      <c r="AA28" s="270"/>
      <c r="AB28" s="286" t="e">
        <f>IF(AND('Mapa final'!#REF!="Media",'Mapa final'!#REF!="Mayor"),CONCATENATE("R",'Mapa final'!#REF!),"")</f>
        <v>#REF!</v>
      </c>
      <c r="AC28" s="287"/>
      <c r="AD28" s="287" t="str">
        <f>IF(AND('Mapa final'!$L$18="Media",'Mapa final'!$P$18="Mayor"),CONCATENATE("R",'Mapa final'!$A$18),"")</f>
        <v/>
      </c>
      <c r="AE28" s="287"/>
      <c r="AF28" s="287" t="str">
        <f>IF(AND('Mapa final'!$L$20="Media",'Mapa final'!$P$20="Mayor"),CONCATENATE("R",'Mapa final'!$A$20),"")</f>
        <v/>
      </c>
      <c r="AG28" s="288"/>
      <c r="AH28" s="277" t="e">
        <f>IF(AND('Mapa final'!#REF!="Media",'Mapa final'!#REF!="Catastrófico"),CONCATENATE("R",'Mapa final'!#REF!),"")</f>
        <v>#REF!</v>
      </c>
      <c r="AI28" s="278"/>
      <c r="AJ28" s="278" t="str">
        <f>IF(AND('Mapa final'!$L$18="Media",'Mapa final'!$P$18="Catastrófico"),CONCATENATE("R",'Mapa final'!$A$18),"")</f>
        <v/>
      </c>
      <c r="AK28" s="278"/>
      <c r="AL28" s="278" t="str">
        <f>IF(AND('Mapa final'!$L$20="Media",'Mapa final'!$P$20="Catastrófico"),CONCATENATE("R",'Mapa final'!$A$20),"")</f>
        <v/>
      </c>
      <c r="AM28" s="279"/>
      <c r="AN28" s="75"/>
      <c r="AO28" s="329"/>
      <c r="AP28" s="330"/>
      <c r="AQ28" s="330"/>
      <c r="AR28" s="330"/>
      <c r="AS28" s="330"/>
      <c r="AT28" s="331"/>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row>
    <row r="29" spans="1:80" ht="15.75" thickBot="1" x14ac:dyDescent="0.3">
      <c r="A29" s="75"/>
      <c r="B29" s="306"/>
      <c r="C29" s="306"/>
      <c r="D29" s="307"/>
      <c r="E29" s="302"/>
      <c r="F29" s="303"/>
      <c r="G29" s="303"/>
      <c r="H29" s="303"/>
      <c r="I29" s="304"/>
      <c r="J29" s="268"/>
      <c r="K29" s="269"/>
      <c r="L29" s="269"/>
      <c r="M29" s="269"/>
      <c r="N29" s="269"/>
      <c r="O29" s="270"/>
      <c r="P29" s="271"/>
      <c r="Q29" s="272"/>
      <c r="R29" s="272"/>
      <c r="S29" s="272"/>
      <c r="T29" s="272"/>
      <c r="U29" s="273"/>
      <c r="V29" s="271"/>
      <c r="W29" s="272"/>
      <c r="X29" s="272"/>
      <c r="Y29" s="272"/>
      <c r="Z29" s="272"/>
      <c r="AA29" s="273"/>
      <c r="AB29" s="289"/>
      <c r="AC29" s="290"/>
      <c r="AD29" s="290"/>
      <c r="AE29" s="290"/>
      <c r="AF29" s="290"/>
      <c r="AG29" s="291"/>
      <c r="AH29" s="280"/>
      <c r="AI29" s="281"/>
      <c r="AJ29" s="281"/>
      <c r="AK29" s="281"/>
      <c r="AL29" s="281"/>
      <c r="AM29" s="282"/>
      <c r="AN29" s="75"/>
      <c r="AO29" s="332"/>
      <c r="AP29" s="333"/>
      <c r="AQ29" s="333"/>
      <c r="AR29" s="333"/>
      <c r="AS29" s="333"/>
      <c r="AT29" s="334"/>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row>
    <row r="30" spans="1:80" x14ac:dyDescent="0.25">
      <c r="A30" s="75"/>
      <c r="B30" s="306"/>
      <c r="C30" s="306"/>
      <c r="D30" s="307"/>
      <c r="E30" s="296" t="s">
        <v>198</v>
      </c>
      <c r="F30" s="297"/>
      <c r="G30" s="297"/>
      <c r="H30" s="297"/>
      <c r="I30" s="297"/>
      <c r="J30" s="265" t="e">
        <f>IF(AND('Mapa final'!#REF!="Baja",'Mapa final'!#REF!="Leve"),CONCATENATE("R",'Mapa final'!#REF!),"")</f>
        <v>#REF!</v>
      </c>
      <c r="K30" s="266"/>
      <c r="L30" s="266" t="str">
        <f>IF(AND('Mapa final'!$L$12="Baja",'Mapa final'!$P$12="Leve"),CONCATENATE("R",'Mapa final'!$A$12),"")</f>
        <v/>
      </c>
      <c r="M30" s="266"/>
      <c r="N30" s="266" t="e">
        <f>IF(AND('Mapa final'!#REF!="Baja",'Mapa final'!#REF!="Leve"),CONCATENATE("R",'Mapa final'!#REF!),"")</f>
        <v>#REF!</v>
      </c>
      <c r="O30" s="267"/>
      <c r="P30" s="275" t="e">
        <f>IF(AND('Mapa final'!#REF!="Baja",'Mapa final'!#REF!="Menor"),CONCATENATE("R",'Mapa final'!#REF!),"")</f>
        <v>#REF!</v>
      </c>
      <c r="Q30" s="275"/>
      <c r="R30" s="275" t="str">
        <f>IF(AND('Mapa final'!$L$12="Baja",'Mapa final'!$P$12="Menor"),CONCATENATE("R",'Mapa final'!$A$12),"")</f>
        <v/>
      </c>
      <c r="S30" s="275"/>
      <c r="T30" s="275" t="e">
        <f>IF(AND('Mapa final'!#REF!="Baja",'Mapa final'!#REF!="Menor"),CONCATENATE("R",'Mapa final'!#REF!),"")</f>
        <v>#REF!</v>
      </c>
      <c r="U30" s="276"/>
      <c r="V30" s="274" t="e">
        <f>IF(AND('Mapa final'!#REF!="Baja",'Mapa final'!#REF!="Moderado"),CONCATENATE("R",'Mapa final'!#REF!),"")</f>
        <v>#REF!</v>
      </c>
      <c r="W30" s="275"/>
      <c r="X30" s="275" t="str">
        <f>IF(AND('Mapa final'!$L$12="Baja",'Mapa final'!$P$12="Moderado"),CONCATENATE("R",'Mapa final'!$A$12),"")</f>
        <v/>
      </c>
      <c r="Y30" s="275"/>
      <c r="Z30" s="275" t="e">
        <f>IF(AND('Mapa final'!#REF!="Baja",'Mapa final'!#REF!="Moderado"),CONCATENATE("R",'Mapa final'!#REF!),"")</f>
        <v>#REF!</v>
      </c>
      <c r="AA30" s="276"/>
      <c r="AB30" s="292" t="e">
        <f>IF(AND('Mapa final'!#REF!="Baja",'Mapa final'!#REF!="Mayor"),CONCATENATE("R",'Mapa final'!#REF!),"")</f>
        <v>#REF!</v>
      </c>
      <c r="AC30" s="293"/>
      <c r="AD30" s="293" t="str">
        <f>IF(AND('Mapa final'!$L$12="Baja",'Mapa final'!$P$12="Mayor"),CONCATENATE("R",'Mapa final'!$A$12),"")</f>
        <v/>
      </c>
      <c r="AE30" s="293"/>
      <c r="AF30" s="293" t="e">
        <f>IF(AND('Mapa final'!#REF!="Baja",'Mapa final'!#REF!="Mayor"),CONCATENATE("R",'Mapa final'!#REF!),"")</f>
        <v>#REF!</v>
      </c>
      <c r="AG30" s="294"/>
      <c r="AH30" s="283" t="e">
        <f>IF(AND('Mapa final'!#REF!="Baja",'Mapa final'!#REF!="Catastrófico"),CONCATENATE("R",'Mapa final'!#REF!),"")</f>
        <v>#REF!</v>
      </c>
      <c r="AI30" s="284"/>
      <c r="AJ30" s="284" t="str">
        <f>IF(AND('Mapa final'!$L$12="Baja",'Mapa final'!$P$12="Catastrófico"),CONCATENATE("R",'Mapa final'!$A$12),"")</f>
        <v/>
      </c>
      <c r="AK30" s="284"/>
      <c r="AL30" s="284" t="e">
        <f>IF(AND('Mapa final'!#REF!="Baja",'Mapa final'!#REF!="Catastrófico"),CONCATENATE("R",'Mapa final'!#REF!),"")</f>
        <v>#REF!</v>
      </c>
      <c r="AM30" s="285"/>
      <c r="AN30" s="75"/>
      <c r="AO30" s="335" t="s">
        <v>199</v>
      </c>
      <c r="AP30" s="336"/>
      <c r="AQ30" s="336"/>
      <c r="AR30" s="336"/>
      <c r="AS30" s="336"/>
      <c r="AT30" s="337"/>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row>
    <row r="31" spans="1:80" x14ac:dyDescent="0.25">
      <c r="A31" s="75"/>
      <c r="B31" s="306"/>
      <c r="C31" s="306"/>
      <c r="D31" s="307"/>
      <c r="E31" s="299"/>
      <c r="F31" s="300"/>
      <c r="G31" s="300"/>
      <c r="H31" s="300"/>
      <c r="I31" s="300"/>
      <c r="J31" s="259"/>
      <c r="K31" s="260"/>
      <c r="L31" s="260"/>
      <c r="M31" s="260"/>
      <c r="N31" s="260"/>
      <c r="O31" s="261"/>
      <c r="P31" s="269"/>
      <c r="Q31" s="269"/>
      <c r="R31" s="269"/>
      <c r="S31" s="269"/>
      <c r="T31" s="269"/>
      <c r="U31" s="270"/>
      <c r="V31" s="268"/>
      <c r="W31" s="269"/>
      <c r="X31" s="269"/>
      <c r="Y31" s="269"/>
      <c r="Z31" s="269"/>
      <c r="AA31" s="270"/>
      <c r="AB31" s="286"/>
      <c r="AC31" s="287"/>
      <c r="AD31" s="287"/>
      <c r="AE31" s="287"/>
      <c r="AF31" s="287"/>
      <c r="AG31" s="288"/>
      <c r="AH31" s="277"/>
      <c r="AI31" s="278"/>
      <c r="AJ31" s="278"/>
      <c r="AK31" s="278"/>
      <c r="AL31" s="278"/>
      <c r="AM31" s="279"/>
      <c r="AN31" s="75"/>
      <c r="AO31" s="338"/>
      <c r="AP31" s="339"/>
      <c r="AQ31" s="339"/>
      <c r="AR31" s="339"/>
      <c r="AS31" s="339"/>
      <c r="AT31" s="340"/>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row>
    <row r="32" spans="1:80" x14ac:dyDescent="0.25">
      <c r="A32" s="75"/>
      <c r="B32" s="306"/>
      <c r="C32" s="306"/>
      <c r="D32" s="307"/>
      <c r="E32" s="299"/>
      <c r="F32" s="300"/>
      <c r="G32" s="300"/>
      <c r="H32" s="300"/>
      <c r="I32" s="300"/>
      <c r="J32" s="259" t="e">
        <f>IF(AND('Mapa final'!#REF!="Baja",'Mapa final'!#REF!="Leve"),CONCATENATE("R",'Mapa final'!#REF!),"")</f>
        <v>#REF!</v>
      </c>
      <c r="K32" s="260"/>
      <c r="L32" s="260" t="e">
        <f>IF(AND('Mapa final'!#REF!="Baja",'Mapa final'!#REF!="Leve"),CONCATENATE("R",'Mapa final'!#REF!),"")</f>
        <v>#REF!</v>
      </c>
      <c r="M32" s="260"/>
      <c r="N32" s="260" t="e">
        <f>IF(AND('Mapa final'!#REF!="Baja",'Mapa final'!#REF!="Leve"),CONCATENATE("R",'Mapa final'!#REF!),"")</f>
        <v>#REF!</v>
      </c>
      <c r="O32" s="261"/>
      <c r="P32" s="269" t="e">
        <f>IF(AND('Mapa final'!#REF!="Baja",'Mapa final'!#REF!="Menor"),CONCATENATE("R",'Mapa final'!#REF!),"")</f>
        <v>#REF!</v>
      </c>
      <c r="Q32" s="269"/>
      <c r="R32" s="269" t="e">
        <f>IF(AND('Mapa final'!#REF!="Baja",'Mapa final'!#REF!="Menor"),CONCATENATE("R",'Mapa final'!#REF!),"")</f>
        <v>#REF!</v>
      </c>
      <c r="S32" s="269"/>
      <c r="T32" s="269" t="e">
        <f>IF(AND('Mapa final'!#REF!="Baja",'Mapa final'!#REF!="Menor"),CONCATENATE("R",'Mapa final'!#REF!),"")</f>
        <v>#REF!</v>
      </c>
      <c r="U32" s="270"/>
      <c r="V32" s="268" t="e">
        <f>IF(AND('Mapa final'!#REF!="Baja",'Mapa final'!#REF!="Moderado"),CONCATENATE("R",'Mapa final'!#REF!),"")</f>
        <v>#REF!</v>
      </c>
      <c r="W32" s="269"/>
      <c r="X32" s="269" t="e">
        <f>IF(AND('Mapa final'!#REF!="Baja",'Mapa final'!#REF!="Moderado"),CONCATENATE("R",'Mapa final'!#REF!),"")</f>
        <v>#REF!</v>
      </c>
      <c r="Y32" s="269"/>
      <c r="Z32" s="269" t="e">
        <f>IF(AND('Mapa final'!#REF!="Baja",'Mapa final'!#REF!="Moderado"),CONCATENATE("R",'Mapa final'!#REF!),"")</f>
        <v>#REF!</v>
      </c>
      <c r="AA32" s="270"/>
      <c r="AB32" s="286" t="e">
        <f>IF(AND('Mapa final'!#REF!="Baja",'Mapa final'!#REF!="Mayor"),CONCATENATE("R",'Mapa final'!#REF!),"")</f>
        <v>#REF!</v>
      </c>
      <c r="AC32" s="287"/>
      <c r="AD32" s="287" t="e">
        <f>IF(AND('Mapa final'!#REF!="Baja",'Mapa final'!#REF!="Mayor"),CONCATENATE("R",'Mapa final'!#REF!),"")</f>
        <v>#REF!</v>
      </c>
      <c r="AE32" s="287"/>
      <c r="AF32" s="287" t="e">
        <f>IF(AND('Mapa final'!#REF!="Baja",'Mapa final'!#REF!="Mayor"),CONCATENATE("R",'Mapa final'!#REF!),"")</f>
        <v>#REF!</v>
      </c>
      <c r="AG32" s="288"/>
      <c r="AH32" s="277" t="e">
        <f>IF(AND('Mapa final'!#REF!="Baja",'Mapa final'!#REF!="Catastrófico"),CONCATENATE("R",'Mapa final'!#REF!),"")</f>
        <v>#REF!</v>
      </c>
      <c r="AI32" s="278"/>
      <c r="AJ32" s="278" t="e">
        <f>IF(AND('Mapa final'!#REF!="Baja",'Mapa final'!#REF!="Catastrófico"),CONCATENATE("R",'Mapa final'!#REF!),"")</f>
        <v>#REF!</v>
      </c>
      <c r="AK32" s="278"/>
      <c r="AL32" s="278" t="e">
        <f>IF(AND('Mapa final'!#REF!="Baja",'Mapa final'!#REF!="Catastrófico"),CONCATENATE("R",'Mapa final'!#REF!),"")</f>
        <v>#REF!</v>
      </c>
      <c r="AM32" s="279"/>
      <c r="AN32" s="75"/>
      <c r="AO32" s="338"/>
      <c r="AP32" s="339"/>
      <c r="AQ32" s="339"/>
      <c r="AR32" s="339"/>
      <c r="AS32" s="339"/>
      <c r="AT32" s="340"/>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row>
    <row r="33" spans="1:80" x14ac:dyDescent="0.25">
      <c r="A33" s="75"/>
      <c r="B33" s="306"/>
      <c r="C33" s="306"/>
      <c r="D33" s="307"/>
      <c r="E33" s="299"/>
      <c r="F33" s="300"/>
      <c r="G33" s="300"/>
      <c r="H33" s="300"/>
      <c r="I33" s="300"/>
      <c r="J33" s="259"/>
      <c r="K33" s="260"/>
      <c r="L33" s="260"/>
      <c r="M33" s="260"/>
      <c r="N33" s="260"/>
      <c r="O33" s="261"/>
      <c r="P33" s="269"/>
      <c r="Q33" s="269"/>
      <c r="R33" s="269"/>
      <c r="S33" s="269"/>
      <c r="T33" s="269"/>
      <c r="U33" s="270"/>
      <c r="V33" s="268"/>
      <c r="W33" s="269"/>
      <c r="X33" s="269"/>
      <c r="Y33" s="269"/>
      <c r="Z33" s="269"/>
      <c r="AA33" s="270"/>
      <c r="AB33" s="286"/>
      <c r="AC33" s="287"/>
      <c r="AD33" s="287"/>
      <c r="AE33" s="287"/>
      <c r="AF33" s="287"/>
      <c r="AG33" s="288"/>
      <c r="AH33" s="277"/>
      <c r="AI33" s="278"/>
      <c r="AJ33" s="278"/>
      <c r="AK33" s="278"/>
      <c r="AL33" s="278"/>
      <c r="AM33" s="279"/>
      <c r="AN33" s="75"/>
      <c r="AO33" s="338"/>
      <c r="AP33" s="339"/>
      <c r="AQ33" s="339"/>
      <c r="AR33" s="339"/>
      <c r="AS33" s="339"/>
      <c r="AT33" s="340"/>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row>
    <row r="34" spans="1:80" x14ac:dyDescent="0.25">
      <c r="A34" s="75"/>
      <c r="B34" s="306"/>
      <c r="C34" s="306"/>
      <c r="D34" s="307"/>
      <c r="E34" s="299"/>
      <c r="F34" s="300"/>
      <c r="G34" s="300"/>
      <c r="H34" s="300"/>
      <c r="I34" s="300"/>
      <c r="J34" s="259" t="e">
        <f>IF(AND('Mapa final'!#REF!="Baja",'Mapa final'!#REF!="Leve"),CONCATENATE("R",'Mapa final'!#REF!),"")</f>
        <v>#REF!</v>
      </c>
      <c r="K34" s="260"/>
      <c r="L34" s="260" t="e">
        <f>IF(AND('Mapa final'!#REF!="Baja",'Mapa final'!#REF!="Leve"),CONCATENATE("R",'Mapa final'!#REF!),"")</f>
        <v>#REF!</v>
      </c>
      <c r="M34" s="260"/>
      <c r="N34" s="260" t="e">
        <f>IF(AND('Mapa final'!#REF!="Baja",'Mapa final'!#REF!="Leve"),CONCATENATE("R",'Mapa final'!#REF!),"")</f>
        <v>#REF!</v>
      </c>
      <c r="O34" s="261"/>
      <c r="P34" s="269" t="e">
        <f>IF(AND('Mapa final'!#REF!="Baja",'Mapa final'!#REF!="Menor"),CONCATENATE("R",'Mapa final'!#REF!),"")</f>
        <v>#REF!</v>
      </c>
      <c r="Q34" s="269"/>
      <c r="R34" s="269" t="e">
        <f>IF(AND('Mapa final'!#REF!="Baja",'Mapa final'!#REF!="Menor"),CONCATENATE("R",'Mapa final'!#REF!),"")</f>
        <v>#REF!</v>
      </c>
      <c r="S34" s="269"/>
      <c r="T34" s="269" t="e">
        <f>IF(AND('Mapa final'!#REF!="Baja",'Mapa final'!#REF!="Menor"),CONCATENATE("R",'Mapa final'!#REF!),"")</f>
        <v>#REF!</v>
      </c>
      <c r="U34" s="270"/>
      <c r="V34" s="268" t="e">
        <f>IF(AND('Mapa final'!#REF!="Baja",'Mapa final'!#REF!="Moderado"),CONCATENATE("R",'Mapa final'!#REF!),"")</f>
        <v>#REF!</v>
      </c>
      <c r="W34" s="269"/>
      <c r="X34" s="269" t="e">
        <f>IF(AND('Mapa final'!#REF!="Baja",'Mapa final'!#REF!="Moderado"),CONCATENATE("R",'Mapa final'!#REF!),"")</f>
        <v>#REF!</v>
      </c>
      <c r="Y34" s="269"/>
      <c r="Z34" s="269" t="e">
        <f>IF(AND('Mapa final'!#REF!="Baja",'Mapa final'!#REF!="Moderado"),CONCATENATE("R",'Mapa final'!#REF!),"")</f>
        <v>#REF!</v>
      </c>
      <c r="AA34" s="270"/>
      <c r="AB34" s="286" t="e">
        <f>IF(AND('Mapa final'!#REF!="Baja",'Mapa final'!#REF!="Mayor"),CONCATENATE("R",'Mapa final'!#REF!),"")</f>
        <v>#REF!</v>
      </c>
      <c r="AC34" s="287"/>
      <c r="AD34" s="287" t="e">
        <f>IF(AND('Mapa final'!#REF!="Baja",'Mapa final'!#REF!="Mayor"),CONCATENATE("R",'Mapa final'!#REF!),"")</f>
        <v>#REF!</v>
      </c>
      <c r="AE34" s="287"/>
      <c r="AF34" s="287" t="e">
        <f>IF(AND('Mapa final'!#REF!="Baja",'Mapa final'!#REF!="Mayor"),CONCATENATE("R",'Mapa final'!#REF!),"")</f>
        <v>#REF!</v>
      </c>
      <c r="AG34" s="288"/>
      <c r="AH34" s="277" t="e">
        <f>IF(AND('Mapa final'!#REF!="Baja",'Mapa final'!#REF!="Catastrófico"),CONCATENATE("R",'Mapa final'!#REF!),"")</f>
        <v>#REF!</v>
      </c>
      <c r="AI34" s="278"/>
      <c r="AJ34" s="278" t="e">
        <f>IF(AND('Mapa final'!#REF!="Baja",'Mapa final'!#REF!="Catastrófico"),CONCATENATE("R",'Mapa final'!#REF!),"")</f>
        <v>#REF!</v>
      </c>
      <c r="AK34" s="278"/>
      <c r="AL34" s="278" t="e">
        <f>IF(AND('Mapa final'!#REF!="Baja",'Mapa final'!#REF!="Catastrófico"),CONCATENATE("R",'Mapa final'!#REF!),"")</f>
        <v>#REF!</v>
      </c>
      <c r="AM34" s="279"/>
      <c r="AN34" s="75"/>
      <c r="AO34" s="338"/>
      <c r="AP34" s="339"/>
      <c r="AQ34" s="339"/>
      <c r="AR34" s="339"/>
      <c r="AS34" s="339"/>
      <c r="AT34" s="340"/>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row>
    <row r="35" spans="1:80" x14ac:dyDescent="0.25">
      <c r="A35" s="75"/>
      <c r="B35" s="306"/>
      <c r="C35" s="306"/>
      <c r="D35" s="307"/>
      <c r="E35" s="299"/>
      <c r="F35" s="300"/>
      <c r="G35" s="300"/>
      <c r="H35" s="300"/>
      <c r="I35" s="300"/>
      <c r="J35" s="259"/>
      <c r="K35" s="260"/>
      <c r="L35" s="260"/>
      <c r="M35" s="260"/>
      <c r="N35" s="260"/>
      <c r="O35" s="261"/>
      <c r="P35" s="269"/>
      <c r="Q35" s="269"/>
      <c r="R35" s="269"/>
      <c r="S35" s="269"/>
      <c r="T35" s="269"/>
      <c r="U35" s="270"/>
      <c r="V35" s="268"/>
      <c r="W35" s="269"/>
      <c r="X35" s="269"/>
      <c r="Y35" s="269"/>
      <c r="Z35" s="269"/>
      <c r="AA35" s="270"/>
      <c r="AB35" s="286"/>
      <c r="AC35" s="287"/>
      <c r="AD35" s="287"/>
      <c r="AE35" s="287"/>
      <c r="AF35" s="287"/>
      <c r="AG35" s="288"/>
      <c r="AH35" s="277"/>
      <c r="AI35" s="278"/>
      <c r="AJ35" s="278"/>
      <c r="AK35" s="278"/>
      <c r="AL35" s="278"/>
      <c r="AM35" s="279"/>
      <c r="AN35" s="75"/>
      <c r="AO35" s="338"/>
      <c r="AP35" s="339"/>
      <c r="AQ35" s="339"/>
      <c r="AR35" s="339"/>
      <c r="AS35" s="339"/>
      <c r="AT35" s="340"/>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row>
    <row r="36" spans="1:80" x14ac:dyDescent="0.25">
      <c r="A36" s="75"/>
      <c r="B36" s="306"/>
      <c r="C36" s="306"/>
      <c r="D36" s="307"/>
      <c r="E36" s="299"/>
      <c r="F36" s="300"/>
      <c r="G36" s="300"/>
      <c r="H36" s="300"/>
      <c r="I36" s="300"/>
      <c r="J36" s="259" t="e">
        <f>IF(AND('Mapa final'!#REF!="Baja",'Mapa final'!#REF!="Leve"),CONCATENATE("R",'Mapa final'!#REF!),"")</f>
        <v>#REF!</v>
      </c>
      <c r="K36" s="260"/>
      <c r="L36" s="260" t="str">
        <f>IF(AND('Mapa final'!$L$18="Baja",'Mapa final'!$P$18="Leve"),CONCATENATE("R",'Mapa final'!$A$18),"")</f>
        <v/>
      </c>
      <c r="M36" s="260"/>
      <c r="N36" s="260" t="str">
        <f>IF(AND('Mapa final'!$L$20="Baja",'Mapa final'!$P$20="Leve"),CONCATENATE("R",'Mapa final'!$A$20),"")</f>
        <v/>
      </c>
      <c r="O36" s="261"/>
      <c r="P36" s="269" t="e">
        <f>IF(AND('Mapa final'!#REF!="Baja",'Mapa final'!#REF!="Menor"),CONCATENATE("R",'Mapa final'!#REF!),"")</f>
        <v>#REF!</v>
      </c>
      <c r="Q36" s="269"/>
      <c r="R36" s="269" t="str">
        <f>IF(AND('Mapa final'!$L$18="Baja",'Mapa final'!$P$18="Menor"),CONCATENATE("R",'Mapa final'!$A$18),"")</f>
        <v/>
      </c>
      <c r="S36" s="269"/>
      <c r="T36" s="269" t="str">
        <f>IF(AND('Mapa final'!$L$20="Baja",'Mapa final'!$P$20="Menor"),CONCATENATE("R",'Mapa final'!$A$20),"")</f>
        <v/>
      </c>
      <c r="U36" s="270"/>
      <c r="V36" s="268" t="e">
        <f>IF(AND('Mapa final'!#REF!="Baja",'Mapa final'!#REF!="Moderado"),CONCATENATE("R",'Mapa final'!#REF!),"")</f>
        <v>#REF!</v>
      </c>
      <c r="W36" s="269"/>
      <c r="X36" s="269" t="str">
        <f>IF(AND('Mapa final'!$L$18="Baja",'Mapa final'!$P$18="Moderado"),CONCATENATE("R",'Mapa final'!$A$18),"")</f>
        <v/>
      </c>
      <c r="Y36" s="269"/>
      <c r="Z36" s="269" t="str">
        <f>IF(AND('Mapa final'!$L$20="Baja",'Mapa final'!$P$20="Moderado"),CONCATENATE("R",'Mapa final'!$A$20),"")</f>
        <v/>
      </c>
      <c r="AA36" s="270"/>
      <c r="AB36" s="286" t="e">
        <f>IF(AND('Mapa final'!#REF!="Baja",'Mapa final'!#REF!="Mayor"),CONCATENATE("R",'Mapa final'!#REF!),"")</f>
        <v>#REF!</v>
      </c>
      <c r="AC36" s="287"/>
      <c r="AD36" s="287" t="str">
        <f>IF(AND('Mapa final'!$L$18="Baja",'Mapa final'!$P$18="Mayor"),CONCATENATE("R",'Mapa final'!$A$18),"")</f>
        <v/>
      </c>
      <c r="AE36" s="287"/>
      <c r="AF36" s="287" t="str">
        <f>IF(AND('Mapa final'!$L$20="Baja",'Mapa final'!$P$20="Mayor"),CONCATENATE("R",'Mapa final'!$A$20),"")</f>
        <v/>
      </c>
      <c r="AG36" s="288"/>
      <c r="AH36" s="277" t="e">
        <f>IF(AND('Mapa final'!#REF!="Baja",'Mapa final'!#REF!="Catastrófico"),CONCATENATE("R",'Mapa final'!#REF!),"")</f>
        <v>#REF!</v>
      </c>
      <c r="AI36" s="278"/>
      <c r="AJ36" s="278" t="str">
        <f>IF(AND('Mapa final'!$L$18="Baja",'Mapa final'!$P$18="Catastrófico"),CONCATENATE("R",'Mapa final'!$A$18),"")</f>
        <v/>
      </c>
      <c r="AK36" s="278"/>
      <c r="AL36" s="278" t="str">
        <f>IF(AND('Mapa final'!$L$20="Baja",'Mapa final'!$P$20="Catastrófico"),CONCATENATE("R",'Mapa final'!$A$20),"")</f>
        <v/>
      </c>
      <c r="AM36" s="279"/>
      <c r="AN36" s="75"/>
      <c r="AO36" s="338"/>
      <c r="AP36" s="339"/>
      <c r="AQ36" s="339"/>
      <c r="AR36" s="339"/>
      <c r="AS36" s="339"/>
      <c r="AT36" s="340"/>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row>
    <row r="37" spans="1:80" ht="15.75" thickBot="1" x14ac:dyDescent="0.3">
      <c r="A37" s="75"/>
      <c r="B37" s="306"/>
      <c r="C37" s="306"/>
      <c r="D37" s="307"/>
      <c r="E37" s="302"/>
      <c r="F37" s="303"/>
      <c r="G37" s="303"/>
      <c r="H37" s="303"/>
      <c r="I37" s="303"/>
      <c r="J37" s="262"/>
      <c r="K37" s="263"/>
      <c r="L37" s="263"/>
      <c r="M37" s="263"/>
      <c r="N37" s="263"/>
      <c r="O37" s="264"/>
      <c r="P37" s="272"/>
      <c r="Q37" s="272"/>
      <c r="R37" s="272"/>
      <c r="S37" s="272"/>
      <c r="T37" s="272"/>
      <c r="U37" s="273"/>
      <c r="V37" s="271"/>
      <c r="W37" s="272"/>
      <c r="X37" s="272"/>
      <c r="Y37" s="272"/>
      <c r="Z37" s="272"/>
      <c r="AA37" s="273"/>
      <c r="AB37" s="289"/>
      <c r="AC37" s="290"/>
      <c r="AD37" s="290"/>
      <c r="AE37" s="290"/>
      <c r="AF37" s="290"/>
      <c r="AG37" s="291"/>
      <c r="AH37" s="280"/>
      <c r="AI37" s="281"/>
      <c r="AJ37" s="281"/>
      <c r="AK37" s="281"/>
      <c r="AL37" s="281"/>
      <c r="AM37" s="282"/>
      <c r="AN37" s="75"/>
      <c r="AO37" s="341"/>
      <c r="AP37" s="342"/>
      <c r="AQ37" s="342"/>
      <c r="AR37" s="342"/>
      <c r="AS37" s="342"/>
      <c r="AT37" s="343"/>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row>
    <row r="38" spans="1:80" x14ac:dyDescent="0.25">
      <c r="A38" s="75"/>
      <c r="B38" s="306"/>
      <c r="C38" s="306"/>
      <c r="D38" s="307"/>
      <c r="E38" s="296" t="s">
        <v>200</v>
      </c>
      <c r="F38" s="297"/>
      <c r="G38" s="297"/>
      <c r="H38" s="297"/>
      <c r="I38" s="298"/>
      <c r="J38" s="265" t="e">
        <f>IF(AND('Mapa final'!#REF!="Muy Baja",'Mapa final'!#REF!="Leve"),CONCATENATE("R",'Mapa final'!#REF!),"")</f>
        <v>#REF!</v>
      </c>
      <c r="K38" s="266"/>
      <c r="L38" s="266" t="str">
        <f>IF(AND('Mapa final'!$L$12="Muy Baja",'Mapa final'!$P$12="Leve"),CONCATENATE("R",'Mapa final'!$A$12),"")</f>
        <v/>
      </c>
      <c r="M38" s="266"/>
      <c r="N38" s="266" t="e">
        <f>IF(AND('Mapa final'!#REF!="Muy Baja",'Mapa final'!#REF!="Leve"),CONCATENATE("R",'Mapa final'!#REF!),"")</f>
        <v>#REF!</v>
      </c>
      <c r="O38" s="267"/>
      <c r="P38" s="265" t="e">
        <f>IF(AND('Mapa final'!#REF!="Muy Baja",'Mapa final'!#REF!="Menor"),CONCATENATE("R",'Mapa final'!#REF!),"")</f>
        <v>#REF!</v>
      </c>
      <c r="Q38" s="266"/>
      <c r="R38" s="266" t="str">
        <f>IF(AND('Mapa final'!$L$12="Muy Baja",'Mapa final'!$P$12="Menor"),CONCATENATE("R",'Mapa final'!$A$12),"")</f>
        <v/>
      </c>
      <c r="S38" s="266"/>
      <c r="T38" s="266" t="e">
        <f>IF(AND('Mapa final'!#REF!="Muy Baja",'Mapa final'!#REF!="Menor"),CONCATENATE("R",'Mapa final'!#REF!),"")</f>
        <v>#REF!</v>
      </c>
      <c r="U38" s="267"/>
      <c r="V38" s="274" t="e">
        <f>IF(AND('Mapa final'!#REF!="Muy Baja",'Mapa final'!#REF!="Moderado"),CONCATENATE("R",'Mapa final'!#REF!),"")</f>
        <v>#REF!</v>
      </c>
      <c r="W38" s="275"/>
      <c r="X38" s="275" t="str">
        <f>IF(AND('Mapa final'!$L$12="Muy Baja",'Mapa final'!$P$12="Moderado"),CONCATENATE("R",'Mapa final'!$A$12),"")</f>
        <v/>
      </c>
      <c r="Y38" s="275"/>
      <c r="Z38" s="275" t="e">
        <f>IF(AND('Mapa final'!#REF!="Muy Baja",'Mapa final'!#REF!="Moderado"),CONCATENATE("R",'Mapa final'!#REF!),"")</f>
        <v>#REF!</v>
      </c>
      <c r="AA38" s="276"/>
      <c r="AB38" s="292" t="e">
        <f>IF(AND('Mapa final'!#REF!="Muy Baja",'Mapa final'!#REF!="Mayor"),CONCATENATE("R",'Mapa final'!#REF!),"")</f>
        <v>#REF!</v>
      </c>
      <c r="AC38" s="293"/>
      <c r="AD38" s="293" t="str">
        <f>IF(AND('Mapa final'!$L$12="Muy Baja",'Mapa final'!$P$12="Mayor"),CONCATENATE("R",'Mapa final'!$A$12),"")</f>
        <v/>
      </c>
      <c r="AE38" s="293"/>
      <c r="AF38" s="293" t="e">
        <f>IF(AND('Mapa final'!#REF!="Muy Baja",'Mapa final'!#REF!="Mayor"),CONCATENATE("R",'Mapa final'!#REF!),"")</f>
        <v>#REF!</v>
      </c>
      <c r="AG38" s="294"/>
      <c r="AH38" s="283" t="e">
        <f>IF(AND('Mapa final'!#REF!="Muy Baja",'Mapa final'!#REF!="Catastrófico"),CONCATENATE("R",'Mapa final'!#REF!),"")</f>
        <v>#REF!</v>
      </c>
      <c r="AI38" s="284"/>
      <c r="AJ38" s="284" t="str">
        <f>IF(AND('Mapa final'!$L$12="Muy Baja",'Mapa final'!$P$12="Catastrófico"),CONCATENATE("R",'Mapa final'!$A$12),"")</f>
        <v/>
      </c>
      <c r="AK38" s="284"/>
      <c r="AL38" s="284" t="e">
        <f>IF(AND('Mapa final'!#REF!="Muy Baja",'Mapa final'!#REF!="Catastrófico"),CONCATENATE("R",'Mapa final'!#REF!),"")</f>
        <v>#REF!</v>
      </c>
      <c r="AM38" s="28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row>
    <row r="39" spans="1:80" x14ac:dyDescent="0.25">
      <c r="A39" s="75"/>
      <c r="B39" s="306"/>
      <c r="C39" s="306"/>
      <c r="D39" s="307"/>
      <c r="E39" s="299"/>
      <c r="F39" s="300"/>
      <c r="G39" s="300"/>
      <c r="H39" s="300"/>
      <c r="I39" s="301"/>
      <c r="J39" s="259"/>
      <c r="K39" s="260"/>
      <c r="L39" s="260"/>
      <c r="M39" s="260"/>
      <c r="N39" s="260"/>
      <c r="O39" s="261"/>
      <c r="P39" s="259"/>
      <c r="Q39" s="260"/>
      <c r="R39" s="260"/>
      <c r="S39" s="260"/>
      <c r="T39" s="260"/>
      <c r="U39" s="261"/>
      <c r="V39" s="268"/>
      <c r="W39" s="269"/>
      <c r="X39" s="269"/>
      <c r="Y39" s="269"/>
      <c r="Z39" s="269"/>
      <c r="AA39" s="270"/>
      <c r="AB39" s="286"/>
      <c r="AC39" s="287"/>
      <c r="AD39" s="287"/>
      <c r="AE39" s="287"/>
      <c r="AF39" s="287"/>
      <c r="AG39" s="288"/>
      <c r="AH39" s="277"/>
      <c r="AI39" s="278"/>
      <c r="AJ39" s="278"/>
      <c r="AK39" s="278"/>
      <c r="AL39" s="278"/>
      <c r="AM39" s="279"/>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row>
    <row r="40" spans="1:80" x14ac:dyDescent="0.25">
      <c r="A40" s="75"/>
      <c r="B40" s="306"/>
      <c r="C40" s="306"/>
      <c r="D40" s="307"/>
      <c r="E40" s="299"/>
      <c r="F40" s="300"/>
      <c r="G40" s="300"/>
      <c r="H40" s="300"/>
      <c r="I40" s="301"/>
      <c r="J40" s="259" t="e">
        <f>IF(AND('Mapa final'!#REF!="Muy Baja",'Mapa final'!#REF!="Leve"),CONCATENATE("R",'Mapa final'!#REF!),"")</f>
        <v>#REF!</v>
      </c>
      <c r="K40" s="260"/>
      <c r="L40" s="260" t="e">
        <f>IF(AND('Mapa final'!#REF!="Muy Baja",'Mapa final'!#REF!="Leve"),CONCATENATE("R",'Mapa final'!#REF!),"")</f>
        <v>#REF!</v>
      </c>
      <c r="M40" s="260"/>
      <c r="N40" s="260" t="e">
        <f>IF(AND('Mapa final'!#REF!="Muy Baja",'Mapa final'!#REF!="Leve"),CONCATENATE("R",'Mapa final'!#REF!),"")</f>
        <v>#REF!</v>
      </c>
      <c r="O40" s="261"/>
      <c r="P40" s="259" t="e">
        <f>IF(AND('Mapa final'!#REF!="Muy Baja",'Mapa final'!#REF!="Menor"),CONCATENATE("R",'Mapa final'!#REF!),"")</f>
        <v>#REF!</v>
      </c>
      <c r="Q40" s="260"/>
      <c r="R40" s="260" t="e">
        <f>IF(AND('Mapa final'!#REF!="Muy Baja",'Mapa final'!#REF!="Menor"),CONCATENATE("R",'Mapa final'!#REF!),"")</f>
        <v>#REF!</v>
      </c>
      <c r="S40" s="260"/>
      <c r="T40" s="260" t="e">
        <f>IF(AND('Mapa final'!#REF!="Muy Baja",'Mapa final'!#REF!="Menor"),CONCATENATE("R",'Mapa final'!#REF!),"")</f>
        <v>#REF!</v>
      </c>
      <c r="U40" s="261"/>
      <c r="V40" s="268" t="e">
        <f>IF(AND('Mapa final'!#REF!="Muy Baja",'Mapa final'!#REF!="Moderado"),CONCATENATE("R",'Mapa final'!#REF!),"")</f>
        <v>#REF!</v>
      </c>
      <c r="W40" s="269"/>
      <c r="X40" s="269" t="e">
        <f>IF(AND('Mapa final'!#REF!="Muy Baja",'Mapa final'!#REF!="Moderado"),CONCATENATE("R",'Mapa final'!#REF!),"")</f>
        <v>#REF!</v>
      </c>
      <c r="Y40" s="269"/>
      <c r="Z40" s="269" t="e">
        <f>IF(AND('Mapa final'!#REF!="Muy Baja",'Mapa final'!#REF!="Moderado"),CONCATENATE("R",'Mapa final'!#REF!),"")</f>
        <v>#REF!</v>
      </c>
      <c r="AA40" s="270"/>
      <c r="AB40" s="286" t="e">
        <f>IF(AND('Mapa final'!#REF!="Muy Baja",'Mapa final'!#REF!="Mayor"),CONCATENATE("R",'Mapa final'!#REF!),"")</f>
        <v>#REF!</v>
      </c>
      <c r="AC40" s="287"/>
      <c r="AD40" s="287" t="e">
        <f>IF(AND('Mapa final'!#REF!="Muy Baja",'Mapa final'!#REF!="Mayor"),CONCATENATE("R",'Mapa final'!#REF!),"")</f>
        <v>#REF!</v>
      </c>
      <c r="AE40" s="287"/>
      <c r="AF40" s="287" t="e">
        <f>IF(AND('Mapa final'!#REF!="Muy Baja",'Mapa final'!#REF!="Mayor"),CONCATENATE("R",'Mapa final'!#REF!),"")</f>
        <v>#REF!</v>
      </c>
      <c r="AG40" s="288"/>
      <c r="AH40" s="277" t="e">
        <f>IF(AND('Mapa final'!#REF!="Muy Baja",'Mapa final'!#REF!="Catastrófico"),CONCATENATE("R",'Mapa final'!#REF!),"")</f>
        <v>#REF!</v>
      </c>
      <c r="AI40" s="278"/>
      <c r="AJ40" s="278" t="e">
        <f>IF(AND('Mapa final'!#REF!="Muy Baja",'Mapa final'!#REF!="Catastrófico"),CONCATENATE("R",'Mapa final'!#REF!),"")</f>
        <v>#REF!</v>
      </c>
      <c r="AK40" s="278"/>
      <c r="AL40" s="278" t="e">
        <f>IF(AND('Mapa final'!#REF!="Muy Baja",'Mapa final'!#REF!="Catastrófico"),CONCATENATE("R",'Mapa final'!#REF!),"")</f>
        <v>#REF!</v>
      </c>
      <c r="AM40" s="279"/>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row>
    <row r="41" spans="1:80" x14ac:dyDescent="0.25">
      <c r="A41" s="75"/>
      <c r="B41" s="306"/>
      <c r="C41" s="306"/>
      <c r="D41" s="307"/>
      <c r="E41" s="299"/>
      <c r="F41" s="300"/>
      <c r="G41" s="300"/>
      <c r="H41" s="300"/>
      <c r="I41" s="301"/>
      <c r="J41" s="259"/>
      <c r="K41" s="260"/>
      <c r="L41" s="260"/>
      <c r="M41" s="260"/>
      <c r="N41" s="260"/>
      <c r="O41" s="261"/>
      <c r="P41" s="259"/>
      <c r="Q41" s="260"/>
      <c r="R41" s="260"/>
      <c r="S41" s="260"/>
      <c r="T41" s="260"/>
      <c r="U41" s="261"/>
      <c r="V41" s="268"/>
      <c r="W41" s="269"/>
      <c r="X41" s="269"/>
      <c r="Y41" s="269"/>
      <c r="Z41" s="269"/>
      <c r="AA41" s="270"/>
      <c r="AB41" s="286"/>
      <c r="AC41" s="287"/>
      <c r="AD41" s="287"/>
      <c r="AE41" s="287"/>
      <c r="AF41" s="287"/>
      <c r="AG41" s="288"/>
      <c r="AH41" s="277"/>
      <c r="AI41" s="278"/>
      <c r="AJ41" s="278"/>
      <c r="AK41" s="278"/>
      <c r="AL41" s="278"/>
      <c r="AM41" s="279"/>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row>
    <row r="42" spans="1:80" x14ac:dyDescent="0.25">
      <c r="A42" s="75"/>
      <c r="B42" s="306"/>
      <c r="C42" s="306"/>
      <c r="D42" s="307"/>
      <c r="E42" s="299"/>
      <c r="F42" s="300"/>
      <c r="G42" s="300"/>
      <c r="H42" s="300"/>
      <c r="I42" s="301"/>
      <c r="J42" s="259" t="e">
        <f>IF(AND('Mapa final'!#REF!="Muy Baja",'Mapa final'!#REF!="Leve"),CONCATENATE("R",'Mapa final'!#REF!),"")</f>
        <v>#REF!</v>
      </c>
      <c r="K42" s="260"/>
      <c r="L42" s="260" t="e">
        <f>IF(AND('Mapa final'!#REF!="Muy Baja",'Mapa final'!#REF!="Leve"),CONCATENATE("R",'Mapa final'!#REF!),"")</f>
        <v>#REF!</v>
      </c>
      <c r="M42" s="260"/>
      <c r="N42" s="260" t="e">
        <f>IF(AND('Mapa final'!#REF!="Muy Baja",'Mapa final'!#REF!="Leve"),CONCATENATE("R",'Mapa final'!#REF!),"")</f>
        <v>#REF!</v>
      </c>
      <c r="O42" s="261"/>
      <c r="P42" s="259" t="e">
        <f>IF(AND('Mapa final'!#REF!="Muy Baja",'Mapa final'!#REF!="Menor"),CONCATENATE("R",'Mapa final'!#REF!),"")</f>
        <v>#REF!</v>
      </c>
      <c r="Q42" s="260"/>
      <c r="R42" s="260" t="e">
        <f>IF(AND('Mapa final'!#REF!="Muy Baja",'Mapa final'!#REF!="Menor"),CONCATENATE("R",'Mapa final'!#REF!),"")</f>
        <v>#REF!</v>
      </c>
      <c r="S42" s="260"/>
      <c r="T42" s="260" t="e">
        <f>IF(AND('Mapa final'!#REF!="Muy Baja",'Mapa final'!#REF!="Menor"),CONCATENATE("R",'Mapa final'!#REF!),"")</f>
        <v>#REF!</v>
      </c>
      <c r="U42" s="261"/>
      <c r="V42" s="268" t="e">
        <f>IF(AND('Mapa final'!#REF!="Muy Baja",'Mapa final'!#REF!="Moderado"),CONCATENATE("R",'Mapa final'!#REF!),"")</f>
        <v>#REF!</v>
      </c>
      <c r="W42" s="269"/>
      <c r="X42" s="269" t="e">
        <f>IF(AND('Mapa final'!#REF!="Muy Baja",'Mapa final'!#REF!="Moderado"),CONCATENATE("R",'Mapa final'!#REF!),"")</f>
        <v>#REF!</v>
      </c>
      <c r="Y42" s="269"/>
      <c r="Z42" s="269" t="e">
        <f>IF(AND('Mapa final'!#REF!="Muy Baja",'Mapa final'!#REF!="Moderado"),CONCATENATE("R",'Mapa final'!#REF!),"")</f>
        <v>#REF!</v>
      </c>
      <c r="AA42" s="270"/>
      <c r="AB42" s="286" t="e">
        <f>IF(AND('Mapa final'!#REF!="Muy Baja",'Mapa final'!#REF!="Mayor"),CONCATENATE("R",'Mapa final'!#REF!),"")</f>
        <v>#REF!</v>
      </c>
      <c r="AC42" s="287"/>
      <c r="AD42" s="287" t="e">
        <f>IF(AND('Mapa final'!#REF!="Muy Baja",'Mapa final'!#REF!="Mayor"),CONCATENATE("R",'Mapa final'!#REF!),"")</f>
        <v>#REF!</v>
      </c>
      <c r="AE42" s="287"/>
      <c r="AF42" s="287" t="e">
        <f>IF(AND('Mapa final'!#REF!="Muy Baja",'Mapa final'!#REF!="Mayor"),CONCATENATE("R",'Mapa final'!#REF!),"")</f>
        <v>#REF!</v>
      </c>
      <c r="AG42" s="288"/>
      <c r="AH42" s="277" t="e">
        <f>IF(AND('Mapa final'!#REF!="Muy Baja",'Mapa final'!#REF!="Catastrófico"),CONCATENATE("R",'Mapa final'!#REF!),"")</f>
        <v>#REF!</v>
      </c>
      <c r="AI42" s="278"/>
      <c r="AJ42" s="278" t="e">
        <f>IF(AND('Mapa final'!#REF!="Muy Baja",'Mapa final'!#REF!="Catastrófico"),CONCATENATE("R",'Mapa final'!#REF!),"")</f>
        <v>#REF!</v>
      </c>
      <c r="AK42" s="278"/>
      <c r="AL42" s="278" t="e">
        <f>IF(AND('Mapa final'!#REF!="Muy Baja",'Mapa final'!#REF!="Catastrófico"),CONCATENATE("R",'Mapa final'!#REF!),"")</f>
        <v>#REF!</v>
      </c>
      <c r="AM42" s="279"/>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row>
    <row r="43" spans="1:80" x14ac:dyDescent="0.25">
      <c r="A43" s="75"/>
      <c r="B43" s="306"/>
      <c r="C43" s="306"/>
      <c r="D43" s="307"/>
      <c r="E43" s="299"/>
      <c r="F43" s="300"/>
      <c r="G43" s="300"/>
      <c r="H43" s="300"/>
      <c r="I43" s="301"/>
      <c r="J43" s="259"/>
      <c r="K43" s="260"/>
      <c r="L43" s="260"/>
      <c r="M43" s="260"/>
      <c r="N43" s="260"/>
      <c r="O43" s="261"/>
      <c r="P43" s="259"/>
      <c r="Q43" s="260"/>
      <c r="R43" s="260"/>
      <c r="S43" s="260"/>
      <c r="T43" s="260"/>
      <c r="U43" s="261"/>
      <c r="V43" s="268"/>
      <c r="W43" s="269"/>
      <c r="X43" s="269"/>
      <c r="Y43" s="269"/>
      <c r="Z43" s="269"/>
      <c r="AA43" s="270"/>
      <c r="AB43" s="286"/>
      <c r="AC43" s="287"/>
      <c r="AD43" s="287"/>
      <c r="AE43" s="287"/>
      <c r="AF43" s="287"/>
      <c r="AG43" s="288"/>
      <c r="AH43" s="277"/>
      <c r="AI43" s="278"/>
      <c r="AJ43" s="278"/>
      <c r="AK43" s="278"/>
      <c r="AL43" s="278"/>
      <c r="AM43" s="279"/>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row>
    <row r="44" spans="1:80" x14ac:dyDescent="0.25">
      <c r="A44" s="75"/>
      <c r="B44" s="306"/>
      <c r="C44" s="306"/>
      <c r="D44" s="307"/>
      <c r="E44" s="299"/>
      <c r="F44" s="300"/>
      <c r="G44" s="300"/>
      <c r="H44" s="300"/>
      <c r="I44" s="301"/>
      <c r="J44" s="259" t="e">
        <f>IF(AND('Mapa final'!#REF!="Muy Baja",'Mapa final'!#REF!="Leve"),CONCATENATE("R",'Mapa final'!#REF!),"")</f>
        <v>#REF!</v>
      </c>
      <c r="K44" s="260"/>
      <c r="L44" s="260" t="str">
        <f>IF(AND('Mapa final'!$L$18="Muy Baja",'Mapa final'!$P$18="Leve"),CONCATENATE("R",'Mapa final'!$A$18),"")</f>
        <v/>
      </c>
      <c r="M44" s="260"/>
      <c r="N44" s="260" t="str">
        <f>IF(AND('Mapa final'!$L$20="Muy Baja",'Mapa final'!$P$20="Leve"),CONCATENATE("R",'Mapa final'!$A$20),"")</f>
        <v/>
      </c>
      <c r="O44" s="261"/>
      <c r="P44" s="259" t="e">
        <f>IF(AND('Mapa final'!#REF!="Muy Baja",'Mapa final'!#REF!="Menor"),CONCATENATE("R",'Mapa final'!#REF!),"")</f>
        <v>#REF!</v>
      </c>
      <c r="Q44" s="260"/>
      <c r="R44" s="260" t="str">
        <f>IF(AND('Mapa final'!$L$18="Muy Baja",'Mapa final'!$P$18="Menor"),CONCATENATE("R",'Mapa final'!$A$18),"")</f>
        <v/>
      </c>
      <c r="S44" s="260"/>
      <c r="T44" s="260" t="str">
        <f>IF(AND('Mapa final'!$L$20="Muy Baja",'Mapa final'!$P$20="Menor"),CONCATENATE("R",'Mapa final'!$A$20),"")</f>
        <v/>
      </c>
      <c r="U44" s="261"/>
      <c r="V44" s="268" t="e">
        <f>IF(AND('Mapa final'!#REF!="Muy Baja",'Mapa final'!#REF!="Moderado"),CONCATENATE("R",'Mapa final'!#REF!),"")</f>
        <v>#REF!</v>
      </c>
      <c r="W44" s="269"/>
      <c r="X44" s="269" t="str">
        <f>IF(AND('Mapa final'!$L$18="Muy Baja",'Mapa final'!$P$18="Moderado"),CONCATENATE("R",'Mapa final'!$A$18),"")</f>
        <v/>
      </c>
      <c r="Y44" s="269"/>
      <c r="Z44" s="269" t="str">
        <f>IF(AND('Mapa final'!$L$20="Muy Baja",'Mapa final'!$P$20="Moderado"),CONCATENATE("R",'Mapa final'!$A$20),"")</f>
        <v/>
      </c>
      <c r="AA44" s="270"/>
      <c r="AB44" s="286" t="e">
        <f>IF(AND('Mapa final'!#REF!="Muy Baja",'Mapa final'!#REF!="Mayor"),CONCATENATE("R",'Mapa final'!#REF!),"")</f>
        <v>#REF!</v>
      </c>
      <c r="AC44" s="287"/>
      <c r="AD44" s="287" t="str">
        <f>IF(AND('Mapa final'!$L$18="Muy Baja",'Mapa final'!$P$18="Mayor"),CONCATENATE("R",'Mapa final'!$A$18),"")</f>
        <v/>
      </c>
      <c r="AE44" s="287"/>
      <c r="AF44" s="287" t="str">
        <f>IF(AND('Mapa final'!$L$20="Muy Baja",'Mapa final'!$P$20="Mayor"),CONCATENATE("R",'Mapa final'!$A$20),"")</f>
        <v/>
      </c>
      <c r="AG44" s="288"/>
      <c r="AH44" s="277" t="e">
        <f>IF(AND('Mapa final'!#REF!="Muy Baja",'Mapa final'!#REF!="Catastrófico"),CONCATENATE("R",'Mapa final'!#REF!),"")</f>
        <v>#REF!</v>
      </c>
      <c r="AI44" s="278"/>
      <c r="AJ44" s="278" t="str">
        <f>IF(AND('Mapa final'!$L$18="Muy Baja",'Mapa final'!$P$18="Catastrófico"),CONCATENATE("R",'Mapa final'!$A$18),"")</f>
        <v/>
      </c>
      <c r="AK44" s="278"/>
      <c r="AL44" s="278" t="str">
        <f>IF(AND('Mapa final'!$L$20="Muy Baja",'Mapa final'!$P$20="Catastrófico"),CONCATENATE("R",'Mapa final'!$A$20),"")</f>
        <v/>
      </c>
      <c r="AM44" s="279"/>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row>
    <row r="45" spans="1:80" ht="15.75" thickBot="1" x14ac:dyDescent="0.3">
      <c r="A45" s="75"/>
      <c r="B45" s="306"/>
      <c r="C45" s="306"/>
      <c r="D45" s="307"/>
      <c r="E45" s="302"/>
      <c r="F45" s="303"/>
      <c r="G45" s="303"/>
      <c r="H45" s="303"/>
      <c r="I45" s="304"/>
      <c r="J45" s="262"/>
      <c r="K45" s="263"/>
      <c r="L45" s="263"/>
      <c r="M45" s="263"/>
      <c r="N45" s="263"/>
      <c r="O45" s="264"/>
      <c r="P45" s="262"/>
      <c r="Q45" s="263"/>
      <c r="R45" s="263"/>
      <c r="S45" s="263"/>
      <c r="T45" s="263"/>
      <c r="U45" s="264"/>
      <c r="V45" s="271"/>
      <c r="W45" s="272"/>
      <c r="X45" s="272"/>
      <c r="Y45" s="272"/>
      <c r="Z45" s="272"/>
      <c r="AA45" s="273"/>
      <c r="AB45" s="289"/>
      <c r="AC45" s="290"/>
      <c r="AD45" s="290"/>
      <c r="AE45" s="290"/>
      <c r="AF45" s="290"/>
      <c r="AG45" s="291"/>
      <c r="AH45" s="280"/>
      <c r="AI45" s="281"/>
      <c r="AJ45" s="281"/>
      <c r="AK45" s="281"/>
      <c r="AL45" s="281"/>
      <c r="AM45" s="282"/>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row>
    <row r="46" spans="1:80" x14ac:dyDescent="0.25">
      <c r="A46" s="75"/>
      <c r="B46" s="75"/>
      <c r="C46" s="75"/>
      <c r="D46" s="75"/>
      <c r="E46" s="75"/>
      <c r="F46" s="75"/>
      <c r="G46" s="75"/>
      <c r="H46" s="75"/>
      <c r="I46" s="75"/>
      <c r="J46" s="296" t="s">
        <v>201</v>
      </c>
      <c r="K46" s="297"/>
      <c r="L46" s="297"/>
      <c r="M46" s="297"/>
      <c r="N46" s="297"/>
      <c r="O46" s="298"/>
      <c r="P46" s="296" t="s">
        <v>202</v>
      </c>
      <c r="Q46" s="297"/>
      <c r="R46" s="297"/>
      <c r="S46" s="297"/>
      <c r="T46" s="297"/>
      <c r="U46" s="298"/>
      <c r="V46" s="296" t="s">
        <v>203</v>
      </c>
      <c r="W46" s="297"/>
      <c r="X46" s="297"/>
      <c r="Y46" s="297"/>
      <c r="Z46" s="297"/>
      <c r="AA46" s="298"/>
      <c r="AB46" s="296" t="s">
        <v>204</v>
      </c>
      <c r="AC46" s="305"/>
      <c r="AD46" s="297"/>
      <c r="AE46" s="297"/>
      <c r="AF46" s="297"/>
      <c r="AG46" s="298"/>
      <c r="AH46" s="296" t="s">
        <v>205</v>
      </c>
      <c r="AI46" s="297"/>
      <c r="AJ46" s="297"/>
      <c r="AK46" s="297"/>
      <c r="AL46" s="297"/>
      <c r="AM46" s="298"/>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row>
    <row r="47" spans="1:80" x14ac:dyDescent="0.25">
      <c r="A47" s="75"/>
      <c r="B47" s="75"/>
      <c r="C47" s="75"/>
      <c r="D47" s="75"/>
      <c r="E47" s="75"/>
      <c r="F47" s="75"/>
      <c r="G47" s="75"/>
      <c r="H47" s="75"/>
      <c r="I47" s="75"/>
      <c r="J47" s="299"/>
      <c r="K47" s="300"/>
      <c r="L47" s="300"/>
      <c r="M47" s="300"/>
      <c r="N47" s="300"/>
      <c r="O47" s="301"/>
      <c r="P47" s="299"/>
      <c r="Q47" s="300"/>
      <c r="R47" s="300"/>
      <c r="S47" s="300"/>
      <c r="T47" s="300"/>
      <c r="U47" s="301"/>
      <c r="V47" s="299"/>
      <c r="W47" s="300"/>
      <c r="X47" s="300"/>
      <c r="Y47" s="300"/>
      <c r="Z47" s="300"/>
      <c r="AA47" s="301"/>
      <c r="AB47" s="299"/>
      <c r="AC47" s="300"/>
      <c r="AD47" s="300"/>
      <c r="AE47" s="300"/>
      <c r="AF47" s="300"/>
      <c r="AG47" s="301"/>
      <c r="AH47" s="299"/>
      <c r="AI47" s="300"/>
      <c r="AJ47" s="300"/>
      <c r="AK47" s="300"/>
      <c r="AL47" s="300"/>
      <c r="AM47" s="301"/>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row>
    <row r="48" spans="1:80" x14ac:dyDescent="0.25">
      <c r="A48" s="75"/>
      <c r="B48" s="75"/>
      <c r="C48" s="75"/>
      <c r="D48" s="75"/>
      <c r="E48" s="75"/>
      <c r="F48" s="75"/>
      <c r="G48" s="75"/>
      <c r="H48" s="75"/>
      <c r="I48" s="75"/>
      <c r="J48" s="299"/>
      <c r="K48" s="300"/>
      <c r="L48" s="300"/>
      <c r="M48" s="300"/>
      <c r="N48" s="300"/>
      <c r="O48" s="301"/>
      <c r="P48" s="299"/>
      <c r="Q48" s="300"/>
      <c r="R48" s="300"/>
      <c r="S48" s="300"/>
      <c r="T48" s="300"/>
      <c r="U48" s="301"/>
      <c r="V48" s="299"/>
      <c r="W48" s="300"/>
      <c r="X48" s="300"/>
      <c r="Y48" s="300"/>
      <c r="Z48" s="300"/>
      <c r="AA48" s="301"/>
      <c r="AB48" s="299"/>
      <c r="AC48" s="300"/>
      <c r="AD48" s="300"/>
      <c r="AE48" s="300"/>
      <c r="AF48" s="300"/>
      <c r="AG48" s="301"/>
      <c r="AH48" s="299"/>
      <c r="AI48" s="300"/>
      <c r="AJ48" s="300"/>
      <c r="AK48" s="300"/>
      <c r="AL48" s="300"/>
      <c r="AM48" s="301"/>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row>
    <row r="49" spans="1:80" x14ac:dyDescent="0.25">
      <c r="A49" s="75"/>
      <c r="B49" s="75"/>
      <c r="C49" s="75"/>
      <c r="D49" s="75"/>
      <c r="E49" s="75"/>
      <c r="F49" s="75"/>
      <c r="G49" s="75"/>
      <c r="H49" s="75"/>
      <c r="I49" s="75"/>
      <c r="J49" s="299"/>
      <c r="K49" s="300"/>
      <c r="L49" s="300"/>
      <c r="M49" s="300"/>
      <c r="N49" s="300"/>
      <c r="O49" s="301"/>
      <c r="P49" s="299"/>
      <c r="Q49" s="300"/>
      <c r="R49" s="300"/>
      <c r="S49" s="300"/>
      <c r="T49" s="300"/>
      <c r="U49" s="301"/>
      <c r="V49" s="299"/>
      <c r="W49" s="300"/>
      <c r="X49" s="300"/>
      <c r="Y49" s="300"/>
      <c r="Z49" s="300"/>
      <c r="AA49" s="301"/>
      <c r="AB49" s="299"/>
      <c r="AC49" s="300"/>
      <c r="AD49" s="300"/>
      <c r="AE49" s="300"/>
      <c r="AF49" s="300"/>
      <c r="AG49" s="301"/>
      <c r="AH49" s="299"/>
      <c r="AI49" s="300"/>
      <c r="AJ49" s="300"/>
      <c r="AK49" s="300"/>
      <c r="AL49" s="300"/>
      <c r="AM49" s="301"/>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row>
    <row r="50" spans="1:80" x14ac:dyDescent="0.25">
      <c r="A50" s="75"/>
      <c r="B50" s="75"/>
      <c r="C50" s="75"/>
      <c r="D50" s="75"/>
      <c r="E50" s="75"/>
      <c r="F50" s="75"/>
      <c r="G50" s="75"/>
      <c r="H50" s="75"/>
      <c r="I50" s="75"/>
      <c r="J50" s="299"/>
      <c r="K50" s="300"/>
      <c r="L50" s="300"/>
      <c r="M50" s="300"/>
      <c r="N50" s="300"/>
      <c r="O50" s="301"/>
      <c r="P50" s="299"/>
      <c r="Q50" s="300"/>
      <c r="R50" s="300"/>
      <c r="S50" s="300"/>
      <c r="T50" s="300"/>
      <c r="U50" s="301"/>
      <c r="V50" s="299"/>
      <c r="W50" s="300"/>
      <c r="X50" s="300"/>
      <c r="Y50" s="300"/>
      <c r="Z50" s="300"/>
      <c r="AA50" s="301"/>
      <c r="AB50" s="299"/>
      <c r="AC50" s="300"/>
      <c r="AD50" s="300"/>
      <c r="AE50" s="300"/>
      <c r="AF50" s="300"/>
      <c r="AG50" s="301"/>
      <c r="AH50" s="299"/>
      <c r="AI50" s="300"/>
      <c r="AJ50" s="300"/>
      <c r="AK50" s="300"/>
      <c r="AL50" s="300"/>
      <c r="AM50" s="301"/>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row>
    <row r="51" spans="1:80" ht="15.75" thickBot="1" x14ac:dyDescent="0.3">
      <c r="A51" s="75"/>
      <c r="B51" s="75"/>
      <c r="C51" s="75"/>
      <c r="D51" s="75"/>
      <c r="E51" s="75"/>
      <c r="F51" s="75"/>
      <c r="G51" s="75"/>
      <c r="H51" s="75"/>
      <c r="I51" s="75"/>
      <c r="J51" s="302"/>
      <c r="K51" s="303"/>
      <c r="L51" s="303"/>
      <c r="M51" s="303"/>
      <c r="N51" s="303"/>
      <c r="O51" s="304"/>
      <c r="P51" s="302"/>
      <c r="Q51" s="303"/>
      <c r="R51" s="303"/>
      <c r="S51" s="303"/>
      <c r="T51" s="303"/>
      <c r="U51" s="304"/>
      <c r="V51" s="302"/>
      <c r="W51" s="303"/>
      <c r="X51" s="303"/>
      <c r="Y51" s="303"/>
      <c r="Z51" s="303"/>
      <c r="AA51" s="304"/>
      <c r="AB51" s="302"/>
      <c r="AC51" s="303"/>
      <c r="AD51" s="303"/>
      <c r="AE51" s="303"/>
      <c r="AF51" s="303"/>
      <c r="AG51" s="304"/>
      <c r="AH51" s="302"/>
      <c r="AI51" s="303"/>
      <c r="AJ51" s="303"/>
      <c r="AK51" s="303"/>
      <c r="AL51" s="303"/>
      <c r="AM51" s="304"/>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row>
    <row r="52" spans="1:80" x14ac:dyDescent="0.25">
      <c r="A52" s="7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row>
    <row r="53" spans="1:80" ht="15" customHeight="1" x14ac:dyDescent="0.25">
      <c r="A53" s="75"/>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row>
    <row r="54" spans="1:80" ht="15" customHeight="1" x14ac:dyDescent="0.25">
      <c r="A54" s="75"/>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row>
    <row r="55" spans="1:80" x14ac:dyDescent="0.25">
      <c r="A55" s="75"/>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row>
    <row r="56" spans="1:80" x14ac:dyDescent="0.25">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row>
    <row r="57" spans="1:80" x14ac:dyDescent="0.25">
      <c r="A57" s="75"/>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row>
    <row r="58" spans="1:80" x14ac:dyDescent="0.25">
      <c r="A58" s="75"/>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row>
    <row r="59" spans="1:80" x14ac:dyDescent="0.25">
      <c r="A59" s="75"/>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row>
    <row r="60" spans="1:80" x14ac:dyDescent="0.25">
      <c r="A60" s="75"/>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row>
    <row r="61" spans="1:80" x14ac:dyDescent="0.25">
      <c r="A61" s="75"/>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row>
    <row r="62" spans="1:80" x14ac:dyDescent="0.25">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row>
    <row r="63" spans="1:80" x14ac:dyDescent="0.25">
      <c r="A63" s="75"/>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c r="BY63" s="75"/>
      <c r="BZ63" s="75"/>
      <c r="CA63" s="75"/>
      <c r="CB63" s="75"/>
    </row>
    <row r="64" spans="1:80" x14ac:dyDescent="0.25">
      <c r="A64" s="75"/>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c r="BR64" s="75"/>
      <c r="BS64" s="75"/>
      <c r="BT64" s="75"/>
      <c r="BU64" s="75"/>
      <c r="BV64" s="75"/>
      <c r="BW64" s="75"/>
      <c r="BX64" s="75"/>
      <c r="BY64" s="75"/>
      <c r="BZ64" s="75"/>
      <c r="CA64" s="75"/>
      <c r="CB64" s="75"/>
    </row>
    <row r="65" spans="1:80" x14ac:dyDescent="0.25">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5"/>
      <c r="BZ65" s="75"/>
      <c r="CA65" s="75"/>
      <c r="CB65" s="75"/>
    </row>
    <row r="66" spans="1:80" x14ac:dyDescent="0.25">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5"/>
      <c r="BW66" s="75"/>
      <c r="BX66" s="75"/>
      <c r="BY66" s="75"/>
      <c r="BZ66" s="75"/>
      <c r="CA66" s="75"/>
      <c r="CB66" s="75"/>
    </row>
    <row r="67" spans="1:80" x14ac:dyDescent="0.25">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R67" s="75"/>
      <c r="BS67" s="75"/>
      <c r="BT67" s="75"/>
      <c r="BU67" s="75"/>
      <c r="BV67" s="75"/>
      <c r="BW67" s="75"/>
      <c r="BX67" s="75"/>
      <c r="BY67" s="75"/>
      <c r="BZ67" s="75"/>
      <c r="CA67" s="75"/>
      <c r="CB67" s="75"/>
    </row>
    <row r="68" spans="1:80" x14ac:dyDescent="0.25">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75"/>
      <c r="BY68" s="75"/>
      <c r="BZ68" s="75"/>
      <c r="CA68" s="75"/>
      <c r="CB68" s="75"/>
    </row>
    <row r="69" spans="1:80" x14ac:dyDescent="0.25">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5"/>
      <c r="BX69" s="75"/>
      <c r="BY69" s="75"/>
      <c r="BZ69" s="75"/>
      <c r="CA69" s="75"/>
      <c r="CB69" s="75"/>
    </row>
    <row r="70" spans="1:80" x14ac:dyDescent="0.25">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c r="BI70" s="75"/>
      <c r="BJ70" s="75"/>
      <c r="BK70" s="75"/>
      <c r="BL70" s="75"/>
      <c r="BM70" s="75"/>
      <c r="BN70" s="75"/>
      <c r="BO70" s="75"/>
      <c r="BP70" s="75"/>
      <c r="BQ70" s="75"/>
      <c r="BR70" s="75"/>
      <c r="BS70" s="75"/>
      <c r="BT70" s="75"/>
      <c r="BU70" s="75"/>
      <c r="BV70" s="75"/>
      <c r="BW70" s="75"/>
      <c r="BX70" s="75"/>
      <c r="BY70" s="75"/>
      <c r="BZ70" s="75"/>
      <c r="CA70" s="75"/>
      <c r="CB70" s="75"/>
    </row>
    <row r="71" spans="1:80" x14ac:dyDescent="0.25">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row>
    <row r="72" spans="1:80" x14ac:dyDescent="0.25">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75"/>
      <c r="BN72" s="75"/>
      <c r="BO72" s="75"/>
      <c r="BP72" s="75"/>
      <c r="BQ72" s="75"/>
      <c r="BR72" s="75"/>
      <c r="BS72" s="75"/>
      <c r="BT72" s="75"/>
      <c r="BU72" s="75"/>
      <c r="BV72" s="75"/>
      <c r="BW72" s="75"/>
      <c r="BX72" s="75"/>
      <c r="BY72" s="75"/>
      <c r="BZ72" s="75"/>
      <c r="CA72" s="75"/>
      <c r="CB72" s="75"/>
    </row>
    <row r="73" spans="1:80" x14ac:dyDescent="0.25">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75"/>
      <c r="BW73" s="75"/>
      <c r="BX73" s="75"/>
      <c r="BY73" s="75"/>
      <c r="BZ73" s="75"/>
      <c r="CA73" s="75"/>
      <c r="CB73" s="75"/>
    </row>
    <row r="74" spans="1:80" x14ac:dyDescent="0.25">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c r="BT74" s="75"/>
      <c r="BU74" s="75"/>
      <c r="BV74" s="75"/>
      <c r="BW74" s="75"/>
      <c r="BX74" s="75"/>
      <c r="BY74" s="75"/>
      <c r="BZ74" s="75"/>
      <c r="CA74" s="75"/>
      <c r="CB74" s="75"/>
    </row>
    <row r="75" spans="1:80" x14ac:dyDescent="0.2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5"/>
      <c r="CB75" s="75"/>
    </row>
    <row r="76" spans="1:80" x14ac:dyDescent="0.25">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row>
    <row r="77" spans="1:80" x14ac:dyDescent="0.25">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75"/>
      <c r="BZ77" s="75"/>
      <c r="CA77" s="75"/>
      <c r="CB77" s="75"/>
    </row>
    <row r="78" spans="1:80" x14ac:dyDescent="0.25">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row>
    <row r="79" spans="1:80" x14ac:dyDescent="0.25">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row>
    <row r="80" spans="1:80" x14ac:dyDescent="0.25">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row>
    <row r="81" spans="1:63" x14ac:dyDescent="0.25">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row>
    <row r="82" spans="1:63" x14ac:dyDescent="0.25">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row>
    <row r="83" spans="1:63" x14ac:dyDescent="0.25">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row>
    <row r="84" spans="1:63" x14ac:dyDescent="0.25">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row>
    <row r="85" spans="1:63" x14ac:dyDescent="0.25">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c r="BI85" s="75"/>
      <c r="BJ85" s="75"/>
      <c r="BK85" s="75"/>
    </row>
    <row r="86" spans="1:63" x14ac:dyDescent="0.25">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c r="BI86" s="75"/>
      <c r="BJ86" s="75"/>
      <c r="BK86" s="75"/>
    </row>
    <row r="87" spans="1:63" x14ac:dyDescent="0.25">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c r="BI87" s="75"/>
      <c r="BJ87" s="75"/>
      <c r="BK87" s="75"/>
    </row>
    <row r="88" spans="1:63" x14ac:dyDescent="0.25">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row>
    <row r="89" spans="1:63" x14ac:dyDescent="0.25">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c r="BI89" s="75"/>
      <c r="BJ89" s="75"/>
      <c r="BK89" s="75"/>
    </row>
    <row r="90" spans="1:63" x14ac:dyDescent="0.25">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row>
    <row r="91" spans="1:63" x14ac:dyDescent="0.25">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row>
    <row r="92" spans="1:63" x14ac:dyDescent="0.25">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c r="BI92" s="75"/>
      <c r="BJ92" s="75"/>
      <c r="BK92" s="75"/>
    </row>
    <row r="93" spans="1:63" x14ac:dyDescent="0.25">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c r="BI93" s="75"/>
      <c r="BJ93" s="75"/>
      <c r="BK93" s="75"/>
    </row>
    <row r="94" spans="1:63" x14ac:dyDescent="0.25">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c r="BI94" s="75"/>
      <c r="BJ94" s="75"/>
      <c r="BK94" s="75"/>
    </row>
    <row r="95" spans="1:63" x14ac:dyDescent="0.25">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row>
    <row r="96" spans="1:63" x14ac:dyDescent="0.25">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row>
    <row r="97" spans="1:63" x14ac:dyDescent="0.25">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row>
    <row r="98" spans="1:63" x14ac:dyDescent="0.25">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c r="BI98" s="75"/>
      <c r="BJ98" s="75"/>
      <c r="BK98" s="75"/>
    </row>
    <row r="99" spans="1:63" x14ac:dyDescent="0.25">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c r="BI99" s="75"/>
      <c r="BJ99" s="75"/>
      <c r="BK99" s="75"/>
    </row>
    <row r="100" spans="1:63" x14ac:dyDescent="0.25">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c r="BI100" s="75"/>
      <c r="BJ100" s="75"/>
      <c r="BK100" s="75"/>
    </row>
    <row r="101" spans="1:63" x14ac:dyDescent="0.25">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c r="BI101" s="75"/>
      <c r="BJ101" s="75"/>
      <c r="BK101" s="75"/>
    </row>
    <row r="102" spans="1:63" x14ac:dyDescent="0.25">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row>
    <row r="103" spans="1:63" x14ac:dyDescent="0.25">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c r="BI103" s="75"/>
      <c r="BJ103" s="75"/>
      <c r="BK103" s="75"/>
    </row>
    <row r="104" spans="1:63" x14ac:dyDescent="0.25">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c r="BI104" s="75"/>
      <c r="BJ104" s="75"/>
      <c r="BK104" s="75"/>
    </row>
    <row r="105" spans="1:63" x14ac:dyDescent="0.25">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c r="BI105" s="75"/>
      <c r="BJ105" s="75"/>
      <c r="BK105" s="75"/>
    </row>
    <row r="106" spans="1:63" x14ac:dyDescent="0.25">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c r="BI106" s="75"/>
      <c r="BJ106" s="75"/>
      <c r="BK106" s="75"/>
    </row>
    <row r="107" spans="1:63" x14ac:dyDescent="0.25">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c r="BI107" s="75"/>
      <c r="BJ107" s="75"/>
      <c r="BK107" s="75"/>
    </row>
    <row r="108" spans="1:63" x14ac:dyDescent="0.25">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c r="BI108" s="75"/>
      <c r="BJ108" s="75"/>
      <c r="BK108" s="75"/>
    </row>
    <row r="109" spans="1:63" x14ac:dyDescent="0.25">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c r="BI109" s="75"/>
      <c r="BJ109" s="75"/>
      <c r="BK109" s="75"/>
    </row>
    <row r="110" spans="1:63" x14ac:dyDescent="0.25">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c r="BI110" s="75"/>
      <c r="BJ110" s="75"/>
      <c r="BK110" s="75"/>
    </row>
    <row r="111" spans="1:63" x14ac:dyDescent="0.25">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c r="BI111" s="75"/>
      <c r="BJ111" s="75"/>
      <c r="BK111" s="75"/>
    </row>
    <row r="112" spans="1:63" x14ac:dyDescent="0.25">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c r="BI112" s="75"/>
      <c r="BJ112" s="75"/>
      <c r="BK112" s="75"/>
    </row>
    <row r="113" spans="1:63" x14ac:dyDescent="0.25">
      <c r="A113" s="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c r="BI113" s="75"/>
      <c r="BJ113" s="75"/>
      <c r="BK113" s="75"/>
    </row>
    <row r="114" spans="1:63" x14ac:dyDescent="0.25">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c r="BI114" s="75"/>
      <c r="BJ114" s="75"/>
      <c r="BK114" s="75"/>
    </row>
    <row r="115" spans="1:63" x14ac:dyDescent="0.25">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c r="BI115" s="75"/>
      <c r="BJ115" s="75"/>
      <c r="BK115" s="75"/>
    </row>
    <row r="116" spans="1:63" x14ac:dyDescent="0.25">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c r="BI116" s="75"/>
      <c r="BJ116" s="75"/>
      <c r="BK116" s="75"/>
    </row>
    <row r="117" spans="1:63" x14ac:dyDescent="0.25">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c r="BI117" s="75"/>
      <c r="BJ117" s="75"/>
      <c r="BK117" s="75"/>
    </row>
    <row r="118" spans="1:63" x14ac:dyDescent="0.25">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c r="BI118" s="75"/>
      <c r="BJ118" s="75"/>
      <c r="BK118" s="75"/>
    </row>
    <row r="119" spans="1:63" x14ac:dyDescent="0.25">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c r="BI119" s="75"/>
      <c r="BJ119" s="75"/>
      <c r="BK119" s="75"/>
    </row>
    <row r="120" spans="1:63" x14ac:dyDescent="0.25">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row>
    <row r="121" spans="1:63" x14ac:dyDescent="0.25">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c r="BI121" s="75"/>
      <c r="BJ121" s="75"/>
      <c r="BK121" s="75"/>
    </row>
    <row r="122" spans="1:63" x14ac:dyDescent="0.2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c r="BI122" s="75"/>
      <c r="BJ122" s="75"/>
      <c r="BK122" s="75"/>
    </row>
    <row r="123" spans="1:63" x14ac:dyDescent="0.2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c r="BI123" s="75"/>
      <c r="BJ123" s="75"/>
      <c r="BK123" s="75"/>
    </row>
    <row r="124" spans="1:63" x14ac:dyDescent="0.2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c r="BI124" s="75"/>
      <c r="BJ124" s="75"/>
      <c r="BK124" s="75"/>
    </row>
    <row r="125" spans="1:63" x14ac:dyDescent="0.2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row>
    <row r="126" spans="1:63" x14ac:dyDescent="0.2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row>
    <row r="127" spans="1:63" x14ac:dyDescent="0.2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row>
    <row r="128" spans="1:63" x14ac:dyDescent="0.2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row>
    <row r="129" spans="2:63" x14ac:dyDescent="0.2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row>
    <row r="130" spans="2:63" x14ac:dyDescent="0.2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c r="BI130" s="75"/>
      <c r="BJ130" s="75"/>
      <c r="BK130" s="75"/>
    </row>
    <row r="131" spans="2:63" x14ac:dyDescent="0.2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BD131" s="75"/>
      <c r="BE131" s="75"/>
      <c r="BF131" s="75"/>
      <c r="BG131" s="75"/>
      <c r="BH131" s="75"/>
      <c r="BI131" s="75"/>
      <c r="BJ131" s="75"/>
      <c r="BK131" s="75"/>
    </row>
    <row r="132" spans="2:63" x14ac:dyDescent="0.2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BD132" s="75"/>
      <c r="BE132" s="75"/>
      <c r="BF132" s="75"/>
      <c r="BG132" s="75"/>
      <c r="BH132" s="75"/>
      <c r="BI132" s="75"/>
      <c r="BJ132" s="75"/>
      <c r="BK132" s="75"/>
    </row>
    <row r="133" spans="2:63" x14ac:dyDescent="0.2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c r="BI133" s="75"/>
      <c r="BJ133" s="75"/>
      <c r="BK133" s="75"/>
    </row>
    <row r="134" spans="2:63" x14ac:dyDescent="0.2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BD134" s="75"/>
      <c r="BE134" s="75"/>
      <c r="BF134" s="75"/>
      <c r="BG134" s="75"/>
      <c r="BH134" s="75"/>
      <c r="BI134" s="75"/>
      <c r="BJ134" s="75"/>
      <c r="BK134" s="75"/>
    </row>
    <row r="135" spans="2:63" x14ac:dyDescent="0.2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BD135" s="75"/>
      <c r="BE135" s="75"/>
      <c r="BF135" s="75"/>
      <c r="BG135" s="75"/>
      <c r="BH135" s="75"/>
      <c r="BI135" s="75"/>
      <c r="BJ135" s="75"/>
      <c r="BK135" s="75"/>
    </row>
    <row r="136" spans="2:63" x14ac:dyDescent="0.2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5"/>
      <c r="BD136" s="75"/>
      <c r="BE136" s="75"/>
      <c r="BF136" s="75"/>
      <c r="BG136" s="75"/>
      <c r="BH136" s="75"/>
      <c r="BI136" s="75"/>
      <c r="BJ136" s="75"/>
      <c r="BK136" s="75"/>
    </row>
    <row r="137" spans="2:63" x14ac:dyDescent="0.25">
      <c r="B137" s="75"/>
      <c r="C137" s="75"/>
      <c r="D137" s="75"/>
      <c r="E137" s="75"/>
      <c r="F137" s="75"/>
      <c r="G137" s="75"/>
      <c r="H137" s="75"/>
      <c r="I137" s="75"/>
    </row>
    <row r="138" spans="2:63" x14ac:dyDescent="0.25">
      <c r="B138" s="75"/>
      <c r="C138" s="75"/>
      <c r="D138" s="75"/>
      <c r="E138" s="75"/>
      <c r="F138" s="75"/>
      <c r="G138" s="75"/>
      <c r="H138" s="75"/>
      <c r="I138" s="75"/>
    </row>
    <row r="139" spans="2:63" x14ac:dyDescent="0.25">
      <c r="B139" s="75"/>
      <c r="C139" s="75"/>
      <c r="D139" s="75"/>
      <c r="E139" s="75"/>
      <c r="F139" s="75"/>
      <c r="G139" s="75"/>
      <c r="H139" s="75"/>
      <c r="I139" s="75"/>
    </row>
    <row r="140" spans="2:63" x14ac:dyDescent="0.25">
      <c r="B140" s="75"/>
      <c r="C140" s="75"/>
      <c r="D140" s="75"/>
      <c r="E140" s="75"/>
      <c r="F140" s="75"/>
      <c r="G140" s="75"/>
      <c r="H140" s="75"/>
      <c r="I140" s="75"/>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zoomScale="50" zoomScaleNormal="50" workbookViewId="0">
      <selection activeCell="S36" sqref="S36"/>
    </sheetView>
  </sheetViews>
  <sheetFormatPr baseColWidth="10" defaultColWidth="11.42578125"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row>
    <row r="2" spans="1:91" ht="18" customHeight="1" x14ac:dyDescent="0.25">
      <c r="A2" s="75"/>
      <c r="B2" s="373" t="s">
        <v>206</v>
      </c>
      <c r="C2" s="374"/>
      <c r="D2" s="374"/>
      <c r="E2" s="374"/>
      <c r="F2" s="374"/>
      <c r="G2" s="374"/>
      <c r="H2" s="374"/>
      <c r="I2" s="374"/>
      <c r="J2" s="295" t="s">
        <v>15</v>
      </c>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row>
    <row r="3" spans="1:91" ht="18.75" customHeight="1" x14ac:dyDescent="0.25">
      <c r="A3" s="75"/>
      <c r="B3" s="374"/>
      <c r="C3" s="374"/>
      <c r="D3" s="374"/>
      <c r="E3" s="374"/>
      <c r="F3" s="374"/>
      <c r="G3" s="374"/>
      <c r="H3" s="374"/>
      <c r="I3" s="374"/>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row>
    <row r="4" spans="1:91" ht="15" customHeight="1" x14ac:dyDescent="0.25">
      <c r="A4" s="75"/>
      <c r="B4" s="374"/>
      <c r="C4" s="374"/>
      <c r="D4" s="374"/>
      <c r="E4" s="374"/>
      <c r="F4" s="374"/>
      <c r="G4" s="374"/>
      <c r="H4" s="374"/>
      <c r="I4" s="374"/>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row>
    <row r="5" spans="1:91" ht="15.75" thickBot="1" x14ac:dyDescent="0.3">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row>
    <row r="6" spans="1:91" ht="15" customHeight="1" x14ac:dyDescent="0.25">
      <c r="A6" s="75"/>
      <c r="B6" s="306" t="s">
        <v>191</v>
      </c>
      <c r="C6" s="306"/>
      <c r="D6" s="307"/>
      <c r="E6" s="344" t="s">
        <v>192</v>
      </c>
      <c r="F6" s="345"/>
      <c r="G6" s="345"/>
      <c r="H6" s="345"/>
      <c r="I6" s="346"/>
      <c r="J6" s="38" t="e">
        <f>IF(AND('Mapa final'!#REF!="Muy Alta",'Mapa final'!#REF!="Leve"),CONCATENATE("R1C",'Mapa final'!#REF!),"")</f>
        <v>#REF!</v>
      </c>
      <c r="K6" s="39" t="e">
        <f>IF(AND('Mapa final'!#REF!="Muy Alta",'Mapa final'!#REF!="Leve"),CONCATENATE("R1C",'Mapa final'!#REF!),"")</f>
        <v>#REF!</v>
      </c>
      <c r="L6" s="39" t="e">
        <f>IF(AND('Mapa final'!#REF!="Muy Alta",'Mapa final'!#REF!="Leve"),CONCATENATE("R1C",'Mapa final'!#REF!),"")</f>
        <v>#REF!</v>
      </c>
      <c r="M6" s="39" t="e">
        <f>IF(AND('Mapa final'!#REF!="Muy Alta",'Mapa final'!#REF!="Leve"),CONCATENATE("R1C",'Mapa final'!#REF!),"")</f>
        <v>#REF!</v>
      </c>
      <c r="N6" s="39" t="e">
        <f>IF(AND('Mapa final'!#REF!="Muy Alta",'Mapa final'!#REF!="Leve"),CONCATENATE("R1C",'Mapa final'!#REF!),"")</f>
        <v>#REF!</v>
      </c>
      <c r="O6" s="40" t="e">
        <f>IF(AND('Mapa final'!#REF!="Muy Alta",'Mapa final'!#REF!="Leve"),CONCATENATE("R1C",'Mapa final'!#REF!),"")</f>
        <v>#REF!</v>
      </c>
      <c r="P6" s="38" t="e">
        <f>IF(AND('Mapa final'!#REF!="Muy Alta",'Mapa final'!#REF!="Menor"),CONCATENATE("R1C",'Mapa final'!#REF!),"")</f>
        <v>#REF!</v>
      </c>
      <c r="Q6" s="39" t="e">
        <f>IF(AND('Mapa final'!#REF!="Muy Alta",'Mapa final'!#REF!="Menor"),CONCATENATE("R1C",'Mapa final'!#REF!),"")</f>
        <v>#REF!</v>
      </c>
      <c r="R6" s="39" t="e">
        <f>IF(AND('Mapa final'!#REF!="Muy Alta",'Mapa final'!#REF!="Menor"),CONCATENATE("R1C",'Mapa final'!#REF!),"")</f>
        <v>#REF!</v>
      </c>
      <c r="S6" s="39" t="e">
        <f>IF(AND('Mapa final'!#REF!="Muy Alta",'Mapa final'!#REF!="Menor"),CONCATENATE("R1C",'Mapa final'!#REF!),"")</f>
        <v>#REF!</v>
      </c>
      <c r="T6" s="39" t="e">
        <f>IF(AND('Mapa final'!#REF!="Muy Alta",'Mapa final'!#REF!="Menor"),CONCATENATE("R1C",'Mapa final'!#REF!),"")</f>
        <v>#REF!</v>
      </c>
      <c r="U6" s="40" t="e">
        <f>IF(AND('Mapa final'!#REF!="Muy Alta",'Mapa final'!#REF!="Menor"),CONCATENATE("R1C",'Mapa final'!#REF!),"")</f>
        <v>#REF!</v>
      </c>
      <c r="V6" s="38" t="e">
        <f>IF(AND('Mapa final'!#REF!="Muy Alta",'Mapa final'!#REF!="Moderado"),CONCATENATE("R1C",'Mapa final'!#REF!),"")</f>
        <v>#REF!</v>
      </c>
      <c r="W6" s="39" t="e">
        <f>IF(AND('Mapa final'!#REF!="Muy Alta",'Mapa final'!#REF!="Moderado"),CONCATENATE("R1C",'Mapa final'!#REF!),"")</f>
        <v>#REF!</v>
      </c>
      <c r="X6" s="39" t="e">
        <f>IF(AND('Mapa final'!#REF!="Muy Alta",'Mapa final'!#REF!="Moderado"),CONCATENATE("R1C",'Mapa final'!#REF!),"")</f>
        <v>#REF!</v>
      </c>
      <c r="Y6" s="39" t="e">
        <f>IF(AND('Mapa final'!#REF!="Muy Alta",'Mapa final'!#REF!="Moderado"),CONCATENATE("R1C",'Mapa final'!#REF!),"")</f>
        <v>#REF!</v>
      </c>
      <c r="Z6" s="39" t="e">
        <f>IF(AND('Mapa final'!#REF!="Muy Alta",'Mapa final'!#REF!="Moderado"),CONCATENATE("R1C",'Mapa final'!#REF!),"")</f>
        <v>#REF!</v>
      </c>
      <c r="AA6" s="40" t="e">
        <f>IF(AND('Mapa final'!#REF!="Muy Alta",'Mapa final'!#REF!="Moderado"),CONCATENATE("R1C",'Mapa final'!#REF!),"")</f>
        <v>#REF!</v>
      </c>
      <c r="AB6" s="38" t="e">
        <f>IF(AND('Mapa final'!#REF!="Muy Alta",'Mapa final'!#REF!="Mayor"),CONCATENATE("R1C",'Mapa final'!#REF!),"")</f>
        <v>#REF!</v>
      </c>
      <c r="AC6" s="39" t="e">
        <f>IF(AND('Mapa final'!#REF!="Muy Alta",'Mapa final'!#REF!="Mayor"),CONCATENATE("R1C",'Mapa final'!#REF!),"")</f>
        <v>#REF!</v>
      </c>
      <c r="AD6" s="39" t="e">
        <f>IF(AND('Mapa final'!#REF!="Muy Alta",'Mapa final'!#REF!="Mayor"),CONCATENATE("R1C",'Mapa final'!#REF!),"")</f>
        <v>#REF!</v>
      </c>
      <c r="AE6" s="39" t="e">
        <f>IF(AND('Mapa final'!#REF!="Muy Alta",'Mapa final'!#REF!="Mayor"),CONCATENATE("R1C",'Mapa final'!#REF!),"")</f>
        <v>#REF!</v>
      </c>
      <c r="AF6" s="39" t="e">
        <f>IF(AND('Mapa final'!#REF!="Muy Alta",'Mapa final'!#REF!="Mayor"),CONCATENATE("R1C",'Mapa final'!#REF!),"")</f>
        <v>#REF!</v>
      </c>
      <c r="AG6" s="40" t="e">
        <f>IF(AND('Mapa final'!#REF!="Muy Alta",'Mapa final'!#REF!="Mayor"),CONCATENATE("R1C",'Mapa final'!#REF!),"")</f>
        <v>#REF!</v>
      </c>
      <c r="AH6" s="41" t="e">
        <f>IF(AND('Mapa final'!#REF!="Muy Alta",'Mapa final'!#REF!="Catastrófico"),CONCATENATE("R1C",'Mapa final'!#REF!),"")</f>
        <v>#REF!</v>
      </c>
      <c r="AI6" s="42" t="e">
        <f>IF(AND('Mapa final'!#REF!="Muy Alta",'Mapa final'!#REF!="Catastrófico"),CONCATENATE("R1C",'Mapa final'!#REF!),"")</f>
        <v>#REF!</v>
      </c>
      <c r="AJ6" s="42" t="e">
        <f>IF(AND('Mapa final'!#REF!="Muy Alta",'Mapa final'!#REF!="Catastrófico"),CONCATENATE("R1C",'Mapa final'!#REF!),"")</f>
        <v>#REF!</v>
      </c>
      <c r="AK6" s="42" t="e">
        <f>IF(AND('Mapa final'!#REF!="Muy Alta",'Mapa final'!#REF!="Catastrófico"),CONCATENATE("R1C",'Mapa final'!#REF!),"")</f>
        <v>#REF!</v>
      </c>
      <c r="AL6" s="42" t="e">
        <f>IF(AND('Mapa final'!#REF!="Muy Alta",'Mapa final'!#REF!="Catastrófico"),CONCATENATE("R1C",'Mapa final'!#REF!),"")</f>
        <v>#REF!</v>
      </c>
      <c r="AM6" s="43" t="e">
        <f>IF(AND('Mapa final'!#REF!="Muy Alta",'Mapa final'!#REF!="Catastrófico"),CONCATENATE("R1C",'Mapa final'!#REF!),"")</f>
        <v>#REF!</v>
      </c>
      <c r="AN6" s="75"/>
      <c r="AO6" s="364" t="s">
        <v>193</v>
      </c>
      <c r="AP6" s="365"/>
      <c r="AQ6" s="365"/>
      <c r="AR6" s="365"/>
      <c r="AS6" s="365"/>
      <c r="AT6" s="366"/>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row>
    <row r="7" spans="1:91" ht="15" customHeight="1" x14ac:dyDescent="0.25">
      <c r="A7" s="75"/>
      <c r="B7" s="306"/>
      <c r="C7" s="306"/>
      <c r="D7" s="307"/>
      <c r="E7" s="347"/>
      <c r="F7" s="348"/>
      <c r="G7" s="348"/>
      <c r="H7" s="348"/>
      <c r="I7" s="349"/>
      <c r="J7" s="44" t="str">
        <f>IF(AND('Mapa final'!$AD$12="Muy Alta",'Mapa final'!$AF$12="Leve"),CONCATENATE("R2C",'Mapa final'!$S$12),"")</f>
        <v/>
      </c>
      <c r="K7" s="45" t="str">
        <f>IF(AND('Mapa final'!$AD$13="Muy Alta",'Mapa final'!$AF$13="Leve"),CONCATENATE("R2C",'Mapa final'!$S$13),"")</f>
        <v/>
      </c>
      <c r="L7" s="45" t="e">
        <f>IF(AND('Mapa final'!#REF!="Muy Alta",'Mapa final'!#REF!="Leve"),CONCATENATE("R2C",'Mapa final'!#REF!),"")</f>
        <v>#REF!</v>
      </c>
      <c r="M7" s="45" t="e">
        <f>IF(AND('Mapa final'!#REF!="Muy Alta",'Mapa final'!#REF!="Leve"),CONCATENATE("R2C",'Mapa final'!#REF!),"")</f>
        <v>#REF!</v>
      </c>
      <c r="N7" s="45" t="e">
        <f>IF(AND('Mapa final'!#REF!="Muy Alta",'Mapa final'!#REF!="Leve"),CONCATENATE("R2C",'Mapa final'!#REF!),"")</f>
        <v>#REF!</v>
      </c>
      <c r="O7" s="46" t="e">
        <f>IF(AND('Mapa final'!#REF!="Muy Alta",'Mapa final'!#REF!="Leve"),CONCATENATE("R2C",'Mapa final'!#REF!),"")</f>
        <v>#REF!</v>
      </c>
      <c r="P7" s="44" t="str">
        <f>IF(AND('Mapa final'!$AD$12="Muy Alta",'Mapa final'!$AF$12="Menor"),CONCATENATE("R2C",'Mapa final'!$S$12),"")</f>
        <v/>
      </c>
      <c r="Q7" s="45" t="str">
        <f>IF(AND('Mapa final'!$AD$13="Muy Alta",'Mapa final'!$AF$13="Menor"),CONCATENATE("R2C",'Mapa final'!$S$13),"")</f>
        <v/>
      </c>
      <c r="R7" s="45" t="e">
        <f>IF(AND('Mapa final'!#REF!="Muy Alta",'Mapa final'!#REF!="Menor"),CONCATENATE("R2C",'Mapa final'!#REF!),"")</f>
        <v>#REF!</v>
      </c>
      <c r="S7" s="45" t="e">
        <f>IF(AND('Mapa final'!#REF!="Muy Alta",'Mapa final'!#REF!="Menor"),CONCATENATE("R2C",'Mapa final'!#REF!),"")</f>
        <v>#REF!</v>
      </c>
      <c r="T7" s="45" t="e">
        <f>IF(AND('Mapa final'!#REF!="Muy Alta",'Mapa final'!#REF!="Menor"),CONCATENATE("R2C",'Mapa final'!#REF!),"")</f>
        <v>#REF!</v>
      </c>
      <c r="U7" s="46" t="e">
        <f>IF(AND('Mapa final'!#REF!="Muy Alta",'Mapa final'!#REF!="Menor"),CONCATENATE("R2C",'Mapa final'!#REF!),"")</f>
        <v>#REF!</v>
      </c>
      <c r="V7" s="44" t="str">
        <f>IF(AND('Mapa final'!$AD$12="Muy Alta",'Mapa final'!$AF$12="Moderado"),CONCATENATE("R2C",'Mapa final'!$S$12),"")</f>
        <v/>
      </c>
      <c r="W7" s="45" t="str">
        <f>IF(AND('Mapa final'!$AD$13="Muy Alta",'Mapa final'!$AF$13="Moderado"),CONCATENATE("R2C",'Mapa final'!$S$13),"")</f>
        <v/>
      </c>
      <c r="X7" s="45" t="e">
        <f>IF(AND('Mapa final'!#REF!="Muy Alta",'Mapa final'!#REF!="Moderado"),CONCATENATE("R2C",'Mapa final'!#REF!),"")</f>
        <v>#REF!</v>
      </c>
      <c r="Y7" s="45" t="e">
        <f>IF(AND('Mapa final'!#REF!="Muy Alta",'Mapa final'!#REF!="Moderado"),CONCATENATE("R2C",'Mapa final'!#REF!),"")</f>
        <v>#REF!</v>
      </c>
      <c r="Z7" s="45" t="e">
        <f>IF(AND('Mapa final'!#REF!="Muy Alta",'Mapa final'!#REF!="Moderado"),CONCATENATE("R2C",'Mapa final'!#REF!),"")</f>
        <v>#REF!</v>
      </c>
      <c r="AA7" s="46" t="e">
        <f>IF(AND('Mapa final'!#REF!="Muy Alta",'Mapa final'!#REF!="Moderado"),CONCATENATE("R2C",'Mapa final'!#REF!),"")</f>
        <v>#REF!</v>
      </c>
      <c r="AB7" s="44" t="str">
        <f>IF(AND('Mapa final'!$AD$12="Muy Alta",'Mapa final'!$AF$12="Mayor"),CONCATENATE("R2C",'Mapa final'!$S$12),"")</f>
        <v/>
      </c>
      <c r="AC7" s="45" t="str">
        <f>IF(AND('Mapa final'!$AD$13="Muy Alta",'Mapa final'!$AF$13="Mayor"),CONCATENATE("R2C",'Mapa final'!$S$13),"")</f>
        <v/>
      </c>
      <c r="AD7" s="45" t="e">
        <f>IF(AND('Mapa final'!#REF!="Muy Alta",'Mapa final'!#REF!="Mayor"),CONCATENATE("R2C",'Mapa final'!#REF!),"")</f>
        <v>#REF!</v>
      </c>
      <c r="AE7" s="45" t="e">
        <f>IF(AND('Mapa final'!#REF!="Muy Alta",'Mapa final'!#REF!="Mayor"),CONCATENATE("R2C",'Mapa final'!#REF!),"")</f>
        <v>#REF!</v>
      </c>
      <c r="AF7" s="45" t="e">
        <f>IF(AND('Mapa final'!#REF!="Muy Alta",'Mapa final'!#REF!="Mayor"),CONCATENATE("R2C",'Mapa final'!#REF!),"")</f>
        <v>#REF!</v>
      </c>
      <c r="AG7" s="46" t="e">
        <f>IF(AND('Mapa final'!#REF!="Muy Alta",'Mapa final'!#REF!="Mayor"),CONCATENATE("R2C",'Mapa final'!#REF!),"")</f>
        <v>#REF!</v>
      </c>
      <c r="AH7" s="47" t="str">
        <f>IF(AND('Mapa final'!$AD$12="Muy Alta",'Mapa final'!$AF$12="Catastrófico"),CONCATENATE("R2C",'Mapa final'!$S$12),"")</f>
        <v/>
      </c>
      <c r="AI7" s="48" t="str">
        <f>IF(AND('Mapa final'!$AD$13="Muy Alta",'Mapa final'!$AF$13="Catastrófico"),CONCATENATE("R2C",'Mapa final'!$S$13),"")</f>
        <v/>
      </c>
      <c r="AJ7" s="48" t="e">
        <f>IF(AND('Mapa final'!#REF!="Muy Alta",'Mapa final'!#REF!="Catastrófico"),CONCATENATE("R2C",'Mapa final'!#REF!),"")</f>
        <v>#REF!</v>
      </c>
      <c r="AK7" s="48" t="e">
        <f>IF(AND('Mapa final'!#REF!="Muy Alta",'Mapa final'!#REF!="Catastrófico"),CONCATENATE("R2C",'Mapa final'!#REF!),"")</f>
        <v>#REF!</v>
      </c>
      <c r="AL7" s="48" t="e">
        <f>IF(AND('Mapa final'!#REF!="Muy Alta",'Mapa final'!#REF!="Catastrófico"),CONCATENATE("R2C",'Mapa final'!#REF!),"")</f>
        <v>#REF!</v>
      </c>
      <c r="AM7" s="49" t="e">
        <f>IF(AND('Mapa final'!#REF!="Muy Alta",'Mapa final'!#REF!="Catastrófico"),CONCATENATE("R2C",'Mapa final'!#REF!),"")</f>
        <v>#REF!</v>
      </c>
      <c r="AN7" s="75"/>
      <c r="AO7" s="367"/>
      <c r="AP7" s="368"/>
      <c r="AQ7" s="368"/>
      <c r="AR7" s="368"/>
      <c r="AS7" s="368"/>
      <c r="AT7" s="369"/>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row>
    <row r="8" spans="1:91" ht="15" customHeight="1" x14ac:dyDescent="0.25">
      <c r="A8" s="75"/>
      <c r="B8" s="306"/>
      <c r="C8" s="306"/>
      <c r="D8" s="307"/>
      <c r="E8" s="347"/>
      <c r="F8" s="348"/>
      <c r="G8" s="348"/>
      <c r="H8" s="348"/>
      <c r="I8" s="349"/>
      <c r="J8" s="44" t="e">
        <f>IF(AND('Mapa final'!#REF!="Muy Alta",'Mapa final'!#REF!="Leve"),CONCATENATE("R3C",'Mapa final'!#REF!),"")</f>
        <v>#REF!</v>
      </c>
      <c r="K8" s="45" t="e">
        <f>IF(AND('Mapa final'!#REF!="Muy Alta",'Mapa final'!#REF!="Leve"),CONCATENATE("R3C",'Mapa final'!#REF!),"")</f>
        <v>#REF!</v>
      </c>
      <c r="L8" s="45" t="e">
        <f>IF(AND('Mapa final'!#REF!="Muy Alta",'Mapa final'!#REF!="Leve"),CONCATENATE("R3C",'Mapa final'!#REF!),"")</f>
        <v>#REF!</v>
      </c>
      <c r="M8" s="45" t="e">
        <f>IF(AND('Mapa final'!#REF!="Muy Alta",'Mapa final'!#REF!="Leve"),CONCATENATE("R3C",'Mapa final'!#REF!),"")</f>
        <v>#REF!</v>
      </c>
      <c r="N8" s="45" t="e">
        <f>IF(AND('Mapa final'!#REF!="Muy Alta",'Mapa final'!#REF!="Leve"),CONCATENATE("R3C",'Mapa final'!#REF!),"")</f>
        <v>#REF!</v>
      </c>
      <c r="O8" s="46" t="e">
        <f>IF(AND('Mapa final'!#REF!="Muy Alta",'Mapa final'!#REF!="Leve"),CONCATENATE("R3C",'Mapa final'!#REF!),"")</f>
        <v>#REF!</v>
      </c>
      <c r="P8" s="44" t="e">
        <f>IF(AND('Mapa final'!#REF!="Muy Alta",'Mapa final'!#REF!="Menor"),CONCATENATE("R3C",'Mapa final'!#REF!),"")</f>
        <v>#REF!</v>
      </c>
      <c r="Q8" s="45" t="e">
        <f>IF(AND('Mapa final'!#REF!="Muy Alta",'Mapa final'!#REF!="Menor"),CONCATENATE("R3C",'Mapa final'!#REF!),"")</f>
        <v>#REF!</v>
      </c>
      <c r="R8" s="45" t="e">
        <f>IF(AND('Mapa final'!#REF!="Muy Alta",'Mapa final'!#REF!="Menor"),CONCATENATE("R3C",'Mapa final'!#REF!),"")</f>
        <v>#REF!</v>
      </c>
      <c r="S8" s="45" t="e">
        <f>IF(AND('Mapa final'!#REF!="Muy Alta",'Mapa final'!#REF!="Menor"),CONCATENATE("R3C",'Mapa final'!#REF!),"")</f>
        <v>#REF!</v>
      </c>
      <c r="T8" s="45" t="e">
        <f>IF(AND('Mapa final'!#REF!="Muy Alta",'Mapa final'!#REF!="Menor"),CONCATENATE("R3C",'Mapa final'!#REF!),"")</f>
        <v>#REF!</v>
      </c>
      <c r="U8" s="46" t="e">
        <f>IF(AND('Mapa final'!#REF!="Muy Alta",'Mapa final'!#REF!="Menor"),CONCATENATE("R3C",'Mapa final'!#REF!),"")</f>
        <v>#REF!</v>
      </c>
      <c r="V8" s="44" t="e">
        <f>IF(AND('Mapa final'!#REF!="Muy Alta",'Mapa final'!#REF!="Moderado"),CONCATENATE("R3C",'Mapa final'!#REF!),"")</f>
        <v>#REF!</v>
      </c>
      <c r="W8" s="45" t="e">
        <f>IF(AND('Mapa final'!#REF!="Muy Alta",'Mapa final'!#REF!="Moderado"),CONCATENATE("R3C",'Mapa final'!#REF!),"")</f>
        <v>#REF!</v>
      </c>
      <c r="X8" s="45" t="e">
        <f>IF(AND('Mapa final'!#REF!="Muy Alta",'Mapa final'!#REF!="Moderado"),CONCATENATE("R3C",'Mapa final'!#REF!),"")</f>
        <v>#REF!</v>
      </c>
      <c r="Y8" s="45" t="e">
        <f>IF(AND('Mapa final'!#REF!="Muy Alta",'Mapa final'!#REF!="Moderado"),CONCATENATE("R3C",'Mapa final'!#REF!),"")</f>
        <v>#REF!</v>
      </c>
      <c r="Z8" s="45" t="e">
        <f>IF(AND('Mapa final'!#REF!="Muy Alta",'Mapa final'!#REF!="Moderado"),CONCATENATE("R3C",'Mapa final'!#REF!),"")</f>
        <v>#REF!</v>
      </c>
      <c r="AA8" s="46" t="e">
        <f>IF(AND('Mapa final'!#REF!="Muy Alta",'Mapa final'!#REF!="Moderado"),CONCATENATE("R3C",'Mapa final'!#REF!),"")</f>
        <v>#REF!</v>
      </c>
      <c r="AB8" s="44" t="e">
        <f>IF(AND('Mapa final'!#REF!="Muy Alta",'Mapa final'!#REF!="Mayor"),CONCATENATE("R3C",'Mapa final'!#REF!),"")</f>
        <v>#REF!</v>
      </c>
      <c r="AC8" s="45" t="e">
        <f>IF(AND('Mapa final'!#REF!="Muy Alta",'Mapa final'!#REF!="Mayor"),CONCATENATE("R3C",'Mapa final'!#REF!),"")</f>
        <v>#REF!</v>
      </c>
      <c r="AD8" s="45" t="e">
        <f>IF(AND('Mapa final'!#REF!="Muy Alta",'Mapa final'!#REF!="Mayor"),CONCATENATE("R3C",'Mapa final'!#REF!),"")</f>
        <v>#REF!</v>
      </c>
      <c r="AE8" s="45" t="e">
        <f>IF(AND('Mapa final'!#REF!="Muy Alta",'Mapa final'!#REF!="Mayor"),CONCATENATE("R3C",'Mapa final'!#REF!),"")</f>
        <v>#REF!</v>
      </c>
      <c r="AF8" s="45" t="e">
        <f>IF(AND('Mapa final'!#REF!="Muy Alta",'Mapa final'!#REF!="Mayor"),CONCATENATE("R3C",'Mapa final'!#REF!),"")</f>
        <v>#REF!</v>
      </c>
      <c r="AG8" s="46" t="e">
        <f>IF(AND('Mapa final'!#REF!="Muy Alta",'Mapa final'!#REF!="Mayor"),CONCATENATE("R3C",'Mapa final'!#REF!),"")</f>
        <v>#REF!</v>
      </c>
      <c r="AH8" s="47" t="e">
        <f>IF(AND('Mapa final'!#REF!="Muy Alta",'Mapa final'!#REF!="Catastrófico"),CONCATENATE("R3C",'Mapa final'!#REF!),"")</f>
        <v>#REF!</v>
      </c>
      <c r="AI8" s="48" t="e">
        <f>IF(AND('Mapa final'!#REF!="Muy Alta",'Mapa final'!#REF!="Catastrófico"),CONCATENATE("R3C",'Mapa final'!#REF!),"")</f>
        <v>#REF!</v>
      </c>
      <c r="AJ8" s="48" t="e">
        <f>IF(AND('Mapa final'!#REF!="Muy Alta",'Mapa final'!#REF!="Catastrófico"),CONCATENATE("R3C",'Mapa final'!#REF!),"")</f>
        <v>#REF!</v>
      </c>
      <c r="AK8" s="48" t="e">
        <f>IF(AND('Mapa final'!#REF!="Muy Alta",'Mapa final'!#REF!="Catastrófico"),CONCATENATE("R3C",'Mapa final'!#REF!),"")</f>
        <v>#REF!</v>
      </c>
      <c r="AL8" s="48" t="e">
        <f>IF(AND('Mapa final'!#REF!="Muy Alta",'Mapa final'!#REF!="Catastrófico"),CONCATENATE("R3C",'Mapa final'!#REF!),"")</f>
        <v>#REF!</v>
      </c>
      <c r="AM8" s="49" t="e">
        <f>IF(AND('Mapa final'!#REF!="Muy Alta",'Mapa final'!#REF!="Catastrófico"),CONCATENATE("R3C",'Mapa final'!#REF!),"")</f>
        <v>#REF!</v>
      </c>
      <c r="AN8" s="75"/>
      <c r="AO8" s="367"/>
      <c r="AP8" s="368"/>
      <c r="AQ8" s="368"/>
      <c r="AR8" s="368"/>
      <c r="AS8" s="368"/>
      <c r="AT8" s="369"/>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row>
    <row r="9" spans="1:91" ht="15" customHeight="1" x14ac:dyDescent="0.25">
      <c r="A9" s="75"/>
      <c r="B9" s="306"/>
      <c r="C9" s="306"/>
      <c r="D9" s="307"/>
      <c r="E9" s="347"/>
      <c r="F9" s="348"/>
      <c r="G9" s="348"/>
      <c r="H9" s="348"/>
      <c r="I9" s="349"/>
      <c r="J9" s="44" t="e">
        <f>IF(AND('Mapa final'!#REF!="Muy Alta",'Mapa final'!#REF!="Leve"),CONCATENATE("R4C",'Mapa final'!#REF!),"")</f>
        <v>#REF!</v>
      </c>
      <c r="K9" s="45" t="e">
        <f>IF(AND('Mapa final'!#REF!="Muy Alta",'Mapa final'!#REF!="Leve"),CONCATENATE("R4C",'Mapa final'!#REF!),"")</f>
        <v>#REF!</v>
      </c>
      <c r="L9" s="45" t="e">
        <f>IF(AND('Mapa final'!#REF!="Muy Alta",'Mapa final'!#REF!="Leve"),CONCATENATE("R4C",'Mapa final'!#REF!),"")</f>
        <v>#REF!</v>
      </c>
      <c r="M9" s="45" t="e">
        <f>IF(AND('Mapa final'!#REF!="Muy Alta",'Mapa final'!#REF!="Leve"),CONCATENATE("R4C",'Mapa final'!#REF!),"")</f>
        <v>#REF!</v>
      </c>
      <c r="N9" s="45" t="e">
        <f>IF(AND('Mapa final'!#REF!="Muy Alta",'Mapa final'!#REF!="Leve"),CONCATENATE("R4C",'Mapa final'!#REF!),"")</f>
        <v>#REF!</v>
      </c>
      <c r="O9" s="46" t="e">
        <f>IF(AND('Mapa final'!#REF!="Muy Alta",'Mapa final'!#REF!="Leve"),CONCATENATE("R4C",'Mapa final'!#REF!),"")</f>
        <v>#REF!</v>
      </c>
      <c r="P9" s="44" t="e">
        <f>IF(AND('Mapa final'!#REF!="Muy Alta",'Mapa final'!#REF!="Menor"),CONCATENATE("R4C",'Mapa final'!#REF!),"")</f>
        <v>#REF!</v>
      </c>
      <c r="Q9" s="45" t="e">
        <f>IF(AND('Mapa final'!#REF!="Muy Alta",'Mapa final'!#REF!="Menor"),CONCATENATE("R4C",'Mapa final'!#REF!),"")</f>
        <v>#REF!</v>
      </c>
      <c r="R9" s="45" t="e">
        <f>IF(AND('Mapa final'!#REF!="Muy Alta",'Mapa final'!#REF!="Menor"),CONCATENATE("R4C",'Mapa final'!#REF!),"")</f>
        <v>#REF!</v>
      </c>
      <c r="S9" s="45" t="e">
        <f>IF(AND('Mapa final'!#REF!="Muy Alta",'Mapa final'!#REF!="Menor"),CONCATENATE("R4C",'Mapa final'!#REF!),"")</f>
        <v>#REF!</v>
      </c>
      <c r="T9" s="45" t="e">
        <f>IF(AND('Mapa final'!#REF!="Muy Alta",'Mapa final'!#REF!="Menor"),CONCATENATE("R4C",'Mapa final'!#REF!),"")</f>
        <v>#REF!</v>
      </c>
      <c r="U9" s="46" t="e">
        <f>IF(AND('Mapa final'!#REF!="Muy Alta",'Mapa final'!#REF!="Menor"),CONCATENATE("R4C",'Mapa final'!#REF!),"")</f>
        <v>#REF!</v>
      </c>
      <c r="V9" s="44" t="e">
        <f>IF(AND('Mapa final'!#REF!="Muy Alta",'Mapa final'!#REF!="Moderado"),CONCATENATE("R4C",'Mapa final'!#REF!),"")</f>
        <v>#REF!</v>
      </c>
      <c r="W9" s="45" t="e">
        <f>IF(AND('Mapa final'!#REF!="Muy Alta",'Mapa final'!#REF!="Moderado"),CONCATENATE("R4C",'Mapa final'!#REF!),"")</f>
        <v>#REF!</v>
      </c>
      <c r="X9" s="45" t="e">
        <f>IF(AND('Mapa final'!#REF!="Muy Alta",'Mapa final'!#REF!="Moderado"),CONCATENATE("R4C",'Mapa final'!#REF!),"")</f>
        <v>#REF!</v>
      </c>
      <c r="Y9" s="45" t="e">
        <f>IF(AND('Mapa final'!#REF!="Muy Alta",'Mapa final'!#REF!="Moderado"),CONCATENATE("R4C",'Mapa final'!#REF!),"")</f>
        <v>#REF!</v>
      </c>
      <c r="Z9" s="45" t="e">
        <f>IF(AND('Mapa final'!#REF!="Muy Alta",'Mapa final'!#REF!="Moderado"),CONCATENATE("R4C",'Mapa final'!#REF!),"")</f>
        <v>#REF!</v>
      </c>
      <c r="AA9" s="46" t="e">
        <f>IF(AND('Mapa final'!#REF!="Muy Alta",'Mapa final'!#REF!="Moderado"),CONCATENATE("R4C",'Mapa final'!#REF!),"")</f>
        <v>#REF!</v>
      </c>
      <c r="AB9" s="44" t="e">
        <f>IF(AND('Mapa final'!#REF!="Muy Alta",'Mapa final'!#REF!="Mayor"),CONCATENATE("R4C",'Mapa final'!#REF!),"")</f>
        <v>#REF!</v>
      </c>
      <c r="AC9" s="45" t="e">
        <f>IF(AND('Mapa final'!#REF!="Muy Alta",'Mapa final'!#REF!="Mayor"),CONCATENATE("R4C",'Mapa final'!#REF!),"")</f>
        <v>#REF!</v>
      </c>
      <c r="AD9" s="45" t="e">
        <f>IF(AND('Mapa final'!#REF!="Muy Alta",'Mapa final'!#REF!="Mayor"),CONCATENATE("R4C",'Mapa final'!#REF!),"")</f>
        <v>#REF!</v>
      </c>
      <c r="AE9" s="45" t="e">
        <f>IF(AND('Mapa final'!#REF!="Muy Alta",'Mapa final'!#REF!="Mayor"),CONCATENATE("R4C",'Mapa final'!#REF!),"")</f>
        <v>#REF!</v>
      </c>
      <c r="AF9" s="45" t="e">
        <f>IF(AND('Mapa final'!#REF!="Muy Alta",'Mapa final'!#REF!="Mayor"),CONCATENATE("R4C",'Mapa final'!#REF!),"")</f>
        <v>#REF!</v>
      </c>
      <c r="AG9" s="46" t="e">
        <f>IF(AND('Mapa final'!#REF!="Muy Alta",'Mapa final'!#REF!="Mayor"),CONCATENATE("R4C",'Mapa final'!#REF!),"")</f>
        <v>#REF!</v>
      </c>
      <c r="AH9" s="47" t="e">
        <f>IF(AND('Mapa final'!#REF!="Muy Alta",'Mapa final'!#REF!="Catastrófico"),CONCATENATE("R4C",'Mapa final'!#REF!),"")</f>
        <v>#REF!</v>
      </c>
      <c r="AI9" s="48" t="e">
        <f>IF(AND('Mapa final'!#REF!="Muy Alta",'Mapa final'!#REF!="Catastrófico"),CONCATENATE("R4C",'Mapa final'!#REF!),"")</f>
        <v>#REF!</v>
      </c>
      <c r="AJ9" s="48" t="e">
        <f>IF(AND('Mapa final'!#REF!="Muy Alta",'Mapa final'!#REF!="Catastrófico"),CONCATENATE("R4C",'Mapa final'!#REF!),"")</f>
        <v>#REF!</v>
      </c>
      <c r="AK9" s="48" t="e">
        <f>IF(AND('Mapa final'!#REF!="Muy Alta",'Mapa final'!#REF!="Catastrófico"),CONCATENATE("R4C",'Mapa final'!#REF!),"")</f>
        <v>#REF!</v>
      </c>
      <c r="AL9" s="48" t="e">
        <f>IF(AND('Mapa final'!#REF!="Muy Alta",'Mapa final'!#REF!="Catastrófico"),CONCATENATE("R4C",'Mapa final'!#REF!),"")</f>
        <v>#REF!</v>
      </c>
      <c r="AM9" s="49" t="e">
        <f>IF(AND('Mapa final'!#REF!="Muy Alta",'Mapa final'!#REF!="Catastrófico"),CONCATENATE("R4C",'Mapa final'!#REF!),"")</f>
        <v>#REF!</v>
      </c>
      <c r="AN9" s="75"/>
      <c r="AO9" s="367"/>
      <c r="AP9" s="368"/>
      <c r="AQ9" s="368"/>
      <c r="AR9" s="368"/>
      <c r="AS9" s="368"/>
      <c r="AT9" s="369"/>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row>
    <row r="10" spans="1:91" ht="15" customHeight="1" x14ac:dyDescent="0.25">
      <c r="A10" s="75"/>
      <c r="B10" s="306"/>
      <c r="C10" s="306"/>
      <c r="D10" s="307"/>
      <c r="E10" s="347"/>
      <c r="F10" s="348"/>
      <c r="G10" s="348"/>
      <c r="H10" s="348"/>
      <c r="I10" s="349"/>
      <c r="J10" s="44" t="e">
        <f>IF(AND('Mapa final'!#REF!="Muy Alta",'Mapa final'!#REF!="Leve"),CONCATENATE("R5C",'Mapa final'!#REF!),"")</f>
        <v>#REF!</v>
      </c>
      <c r="K10" s="45" t="e">
        <f>IF(AND('Mapa final'!#REF!="Muy Alta",'Mapa final'!#REF!="Leve"),CONCATENATE("R5C",'Mapa final'!#REF!),"")</f>
        <v>#REF!</v>
      </c>
      <c r="L10" s="45" t="e">
        <f>IF(AND('Mapa final'!#REF!="Muy Alta",'Mapa final'!#REF!="Leve"),CONCATENATE("R5C",'Mapa final'!#REF!),"")</f>
        <v>#REF!</v>
      </c>
      <c r="M10" s="45" t="e">
        <f>IF(AND('Mapa final'!#REF!="Muy Alta",'Mapa final'!#REF!="Leve"),CONCATENATE("R5C",'Mapa final'!#REF!),"")</f>
        <v>#REF!</v>
      </c>
      <c r="N10" s="45" t="e">
        <f>IF(AND('Mapa final'!#REF!="Muy Alta",'Mapa final'!#REF!="Leve"),CONCATENATE("R5C",'Mapa final'!#REF!),"")</f>
        <v>#REF!</v>
      </c>
      <c r="O10" s="46" t="e">
        <f>IF(AND('Mapa final'!#REF!="Muy Alta",'Mapa final'!#REF!="Leve"),CONCATENATE("R5C",'Mapa final'!#REF!),"")</f>
        <v>#REF!</v>
      </c>
      <c r="P10" s="44" t="e">
        <f>IF(AND('Mapa final'!#REF!="Muy Alta",'Mapa final'!#REF!="Menor"),CONCATENATE("R5C",'Mapa final'!#REF!),"")</f>
        <v>#REF!</v>
      </c>
      <c r="Q10" s="45" t="e">
        <f>IF(AND('Mapa final'!#REF!="Muy Alta",'Mapa final'!#REF!="Menor"),CONCATENATE("R5C",'Mapa final'!#REF!),"")</f>
        <v>#REF!</v>
      </c>
      <c r="R10" s="45" t="e">
        <f>IF(AND('Mapa final'!#REF!="Muy Alta",'Mapa final'!#REF!="Menor"),CONCATENATE("R5C",'Mapa final'!#REF!),"")</f>
        <v>#REF!</v>
      </c>
      <c r="S10" s="45" t="e">
        <f>IF(AND('Mapa final'!#REF!="Muy Alta",'Mapa final'!#REF!="Menor"),CONCATENATE("R5C",'Mapa final'!#REF!),"")</f>
        <v>#REF!</v>
      </c>
      <c r="T10" s="45" t="e">
        <f>IF(AND('Mapa final'!#REF!="Muy Alta",'Mapa final'!#REF!="Menor"),CONCATENATE("R5C",'Mapa final'!#REF!),"")</f>
        <v>#REF!</v>
      </c>
      <c r="U10" s="46" t="e">
        <f>IF(AND('Mapa final'!#REF!="Muy Alta",'Mapa final'!#REF!="Menor"),CONCATENATE("R5C",'Mapa final'!#REF!),"")</f>
        <v>#REF!</v>
      </c>
      <c r="V10" s="44" t="e">
        <f>IF(AND('Mapa final'!#REF!="Muy Alta",'Mapa final'!#REF!="Moderado"),CONCATENATE("R5C",'Mapa final'!#REF!),"")</f>
        <v>#REF!</v>
      </c>
      <c r="W10" s="45" t="e">
        <f>IF(AND('Mapa final'!#REF!="Muy Alta",'Mapa final'!#REF!="Moderado"),CONCATENATE("R5C",'Mapa final'!#REF!),"")</f>
        <v>#REF!</v>
      </c>
      <c r="X10" s="45" t="e">
        <f>IF(AND('Mapa final'!#REF!="Muy Alta",'Mapa final'!#REF!="Moderado"),CONCATENATE("R5C",'Mapa final'!#REF!),"")</f>
        <v>#REF!</v>
      </c>
      <c r="Y10" s="45" t="e">
        <f>IF(AND('Mapa final'!#REF!="Muy Alta",'Mapa final'!#REF!="Moderado"),CONCATENATE("R5C",'Mapa final'!#REF!),"")</f>
        <v>#REF!</v>
      </c>
      <c r="Z10" s="45" t="e">
        <f>IF(AND('Mapa final'!#REF!="Muy Alta",'Mapa final'!#REF!="Moderado"),CONCATENATE("R5C",'Mapa final'!#REF!),"")</f>
        <v>#REF!</v>
      </c>
      <c r="AA10" s="46" t="e">
        <f>IF(AND('Mapa final'!#REF!="Muy Alta",'Mapa final'!#REF!="Moderado"),CONCATENATE("R5C",'Mapa final'!#REF!),"")</f>
        <v>#REF!</v>
      </c>
      <c r="AB10" s="44" t="e">
        <f>IF(AND('Mapa final'!#REF!="Muy Alta",'Mapa final'!#REF!="Mayor"),CONCATENATE("R5C",'Mapa final'!#REF!),"")</f>
        <v>#REF!</v>
      </c>
      <c r="AC10" s="45" t="e">
        <f>IF(AND('Mapa final'!#REF!="Muy Alta",'Mapa final'!#REF!="Mayor"),CONCATENATE("R5C",'Mapa final'!#REF!),"")</f>
        <v>#REF!</v>
      </c>
      <c r="AD10" s="45" t="e">
        <f>IF(AND('Mapa final'!#REF!="Muy Alta",'Mapa final'!#REF!="Mayor"),CONCATENATE("R5C",'Mapa final'!#REF!),"")</f>
        <v>#REF!</v>
      </c>
      <c r="AE10" s="45" t="e">
        <f>IF(AND('Mapa final'!#REF!="Muy Alta",'Mapa final'!#REF!="Mayor"),CONCATENATE("R5C",'Mapa final'!#REF!),"")</f>
        <v>#REF!</v>
      </c>
      <c r="AF10" s="45" t="e">
        <f>IF(AND('Mapa final'!#REF!="Muy Alta",'Mapa final'!#REF!="Mayor"),CONCATENATE("R5C",'Mapa final'!#REF!),"")</f>
        <v>#REF!</v>
      </c>
      <c r="AG10" s="46" t="e">
        <f>IF(AND('Mapa final'!#REF!="Muy Alta",'Mapa final'!#REF!="Mayor"),CONCATENATE("R5C",'Mapa final'!#REF!),"")</f>
        <v>#REF!</v>
      </c>
      <c r="AH10" s="47" t="e">
        <f>IF(AND('Mapa final'!#REF!="Muy Alta",'Mapa final'!#REF!="Catastrófico"),CONCATENATE("R5C",'Mapa final'!#REF!),"")</f>
        <v>#REF!</v>
      </c>
      <c r="AI10" s="48" t="e">
        <f>IF(AND('Mapa final'!#REF!="Muy Alta",'Mapa final'!#REF!="Catastrófico"),CONCATENATE("R5C",'Mapa final'!#REF!),"")</f>
        <v>#REF!</v>
      </c>
      <c r="AJ10" s="48" t="e">
        <f>IF(AND('Mapa final'!#REF!="Muy Alta",'Mapa final'!#REF!="Catastrófico"),CONCATENATE("R5C",'Mapa final'!#REF!),"")</f>
        <v>#REF!</v>
      </c>
      <c r="AK10" s="48" t="e">
        <f>IF(AND('Mapa final'!#REF!="Muy Alta",'Mapa final'!#REF!="Catastrófico"),CONCATENATE("R5C",'Mapa final'!#REF!),"")</f>
        <v>#REF!</v>
      </c>
      <c r="AL10" s="48" t="e">
        <f>IF(AND('Mapa final'!#REF!="Muy Alta",'Mapa final'!#REF!="Catastrófico"),CONCATENATE("R5C",'Mapa final'!#REF!),"")</f>
        <v>#REF!</v>
      </c>
      <c r="AM10" s="49" t="e">
        <f>IF(AND('Mapa final'!#REF!="Muy Alta",'Mapa final'!#REF!="Catastrófico"),CONCATENATE("R5C",'Mapa final'!#REF!),"")</f>
        <v>#REF!</v>
      </c>
      <c r="AN10" s="75"/>
      <c r="AO10" s="367"/>
      <c r="AP10" s="368"/>
      <c r="AQ10" s="368"/>
      <c r="AR10" s="368"/>
      <c r="AS10" s="368"/>
      <c r="AT10" s="369"/>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row>
    <row r="11" spans="1:91" ht="15" customHeight="1" x14ac:dyDescent="0.25">
      <c r="A11" s="75"/>
      <c r="B11" s="306"/>
      <c r="C11" s="306"/>
      <c r="D11" s="307"/>
      <c r="E11" s="347"/>
      <c r="F11" s="348"/>
      <c r="G11" s="348"/>
      <c r="H11" s="348"/>
      <c r="I11" s="349"/>
      <c r="J11" s="44" t="e">
        <f>IF(AND('Mapa final'!#REF!="Muy Alta",'Mapa final'!#REF!="Leve"),CONCATENATE("R6C",'Mapa final'!#REF!),"")</f>
        <v>#REF!</v>
      </c>
      <c r="K11" s="45" t="e">
        <f>IF(AND('Mapa final'!#REF!="Muy Alta",'Mapa final'!#REF!="Leve"),CONCATENATE("R6C",'Mapa final'!#REF!),"")</f>
        <v>#REF!</v>
      </c>
      <c r="L11" s="45" t="e">
        <f>IF(AND('Mapa final'!#REF!="Muy Alta",'Mapa final'!#REF!="Leve"),CONCATENATE("R6C",'Mapa final'!#REF!),"")</f>
        <v>#REF!</v>
      </c>
      <c r="M11" s="45" t="e">
        <f>IF(AND('Mapa final'!#REF!="Muy Alta",'Mapa final'!#REF!="Leve"),CONCATENATE("R6C",'Mapa final'!#REF!),"")</f>
        <v>#REF!</v>
      </c>
      <c r="N11" s="45" t="e">
        <f>IF(AND('Mapa final'!#REF!="Muy Alta",'Mapa final'!#REF!="Leve"),CONCATENATE("R6C",'Mapa final'!#REF!),"")</f>
        <v>#REF!</v>
      </c>
      <c r="O11" s="46" t="e">
        <f>IF(AND('Mapa final'!#REF!="Muy Alta",'Mapa final'!#REF!="Leve"),CONCATENATE("R6C",'Mapa final'!#REF!),"")</f>
        <v>#REF!</v>
      </c>
      <c r="P11" s="44" t="e">
        <f>IF(AND('Mapa final'!#REF!="Muy Alta",'Mapa final'!#REF!="Menor"),CONCATENATE("R6C",'Mapa final'!#REF!),"")</f>
        <v>#REF!</v>
      </c>
      <c r="Q11" s="45" t="e">
        <f>IF(AND('Mapa final'!#REF!="Muy Alta",'Mapa final'!#REF!="Menor"),CONCATENATE("R6C",'Mapa final'!#REF!),"")</f>
        <v>#REF!</v>
      </c>
      <c r="R11" s="45" t="e">
        <f>IF(AND('Mapa final'!#REF!="Muy Alta",'Mapa final'!#REF!="Menor"),CONCATENATE("R6C",'Mapa final'!#REF!),"")</f>
        <v>#REF!</v>
      </c>
      <c r="S11" s="45" t="e">
        <f>IF(AND('Mapa final'!#REF!="Muy Alta",'Mapa final'!#REF!="Menor"),CONCATENATE("R6C",'Mapa final'!#REF!),"")</f>
        <v>#REF!</v>
      </c>
      <c r="T11" s="45" t="e">
        <f>IF(AND('Mapa final'!#REF!="Muy Alta",'Mapa final'!#REF!="Menor"),CONCATENATE("R6C",'Mapa final'!#REF!),"")</f>
        <v>#REF!</v>
      </c>
      <c r="U11" s="46" t="e">
        <f>IF(AND('Mapa final'!#REF!="Muy Alta",'Mapa final'!#REF!="Menor"),CONCATENATE("R6C",'Mapa final'!#REF!),"")</f>
        <v>#REF!</v>
      </c>
      <c r="V11" s="44" t="e">
        <f>IF(AND('Mapa final'!#REF!="Muy Alta",'Mapa final'!#REF!="Moderado"),CONCATENATE("R6C",'Mapa final'!#REF!),"")</f>
        <v>#REF!</v>
      </c>
      <c r="W11" s="45" t="e">
        <f>IF(AND('Mapa final'!#REF!="Muy Alta",'Mapa final'!#REF!="Moderado"),CONCATENATE("R6C",'Mapa final'!#REF!),"")</f>
        <v>#REF!</v>
      </c>
      <c r="X11" s="45" t="e">
        <f>IF(AND('Mapa final'!#REF!="Muy Alta",'Mapa final'!#REF!="Moderado"),CONCATENATE("R6C",'Mapa final'!#REF!),"")</f>
        <v>#REF!</v>
      </c>
      <c r="Y11" s="45" t="e">
        <f>IF(AND('Mapa final'!#REF!="Muy Alta",'Mapa final'!#REF!="Moderado"),CONCATENATE("R6C",'Mapa final'!#REF!),"")</f>
        <v>#REF!</v>
      </c>
      <c r="Z11" s="45" t="e">
        <f>IF(AND('Mapa final'!#REF!="Muy Alta",'Mapa final'!#REF!="Moderado"),CONCATENATE("R6C",'Mapa final'!#REF!),"")</f>
        <v>#REF!</v>
      </c>
      <c r="AA11" s="46" t="e">
        <f>IF(AND('Mapa final'!#REF!="Muy Alta",'Mapa final'!#REF!="Moderado"),CONCATENATE("R6C",'Mapa final'!#REF!),"")</f>
        <v>#REF!</v>
      </c>
      <c r="AB11" s="44" t="e">
        <f>IF(AND('Mapa final'!#REF!="Muy Alta",'Mapa final'!#REF!="Mayor"),CONCATENATE("R6C",'Mapa final'!#REF!),"")</f>
        <v>#REF!</v>
      </c>
      <c r="AC11" s="45" t="e">
        <f>IF(AND('Mapa final'!#REF!="Muy Alta",'Mapa final'!#REF!="Mayor"),CONCATENATE("R6C",'Mapa final'!#REF!),"")</f>
        <v>#REF!</v>
      </c>
      <c r="AD11" s="45" t="e">
        <f>IF(AND('Mapa final'!#REF!="Muy Alta",'Mapa final'!#REF!="Mayor"),CONCATENATE("R6C",'Mapa final'!#REF!),"")</f>
        <v>#REF!</v>
      </c>
      <c r="AE11" s="45" t="e">
        <f>IF(AND('Mapa final'!#REF!="Muy Alta",'Mapa final'!#REF!="Mayor"),CONCATENATE("R6C",'Mapa final'!#REF!),"")</f>
        <v>#REF!</v>
      </c>
      <c r="AF11" s="45" t="e">
        <f>IF(AND('Mapa final'!#REF!="Muy Alta",'Mapa final'!#REF!="Mayor"),CONCATENATE("R6C",'Mapa final'!#REF!),"")</f>
        <v>#REF!</v>
      </c>
      <c r="AG11" s="46" t="e">
        <f>IF(AND('Mapa final'!#REF!="Muy Alta",'Mapa final'!#REF!="Mayor"),CONCATENATE("R6C",'Mapa final'!#REF!),"")</f>
        <v>#REF!</v>
      </c>
      <c r="AH11" s="47" t="e">
        <f>IF(AND('Mapa final'!#REF!="Muy Alta",'Mapa final'!#REF!="Catastrófico"),CONCATENATE("R6C",'Mapa final'!#REF!),"")</f>
        <v>#REF!</v>
      </c>
      <c r="AI11" s="48" t="e">
        <f>IF(AND('Mapa final'!#REF!="Muy Alta",'Mapa final'!#REF!="Catastrófico"),CONCATENATE("R6C",'Mapa final'!#REF!),"")</f>
        <v>#REF!</v>
      </c>
      <c r="AJ11" s="48" t="e">
        <f>IF(AND('Mapa final'!#REF!="Muy Alta",'Mapa final'!#REF!="Catastrófico"),CONCATENATE("R6C",'Mapa final'!#REF!),"")</f>
        <v>#REF!</v>
      </c>
      <c r="AK11" s="48" t="e">
        <f>IF(AND('Mapa final'!#REF!="Muy Alta",'Mapa final'!#REF!="Catastrófico"),CONCATENATE("R6C",'Mapa final'!#REF!),"")</f>
        <v>#REF!</v>
      </c>
      <c r="AL11" s="48" t="e">
        <f>IF(AND('Mapa final'!#REF!="Muy Alta",'Mapa final'!#REF!="Catastrófico"),CONCATENATE("R6C",'Mapa final'!#REF!),"")</f>
        <v>#REF!</v>
      </c>
      <c r="AM11" s="49" t="e">
        <f>IF(AND('Mapa final'!#REF!="Muy Alta",'Mapa final'!#REF!="Catastrófico"),CONCATENATE("R6C",'Mapa final'!#REF!),"")</f>
        <v>#REF!</v>
      </c>
      <c r="AN11" s="75"/>
      <c r="AO11" s="367"/>
      <c r="AP11" s="368"/>
      <c r="AQ11" s="368"/>
      <c r="AR11" s="368"/>
      <c r="AS11" s="368"/>
      <c r="AT11" s="369"/>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row>
    <row r="12" spans="1:91" ht="15" customHeight="1" x14ac:dyDescent="0.25">
      <c r="A12" s="75"/>
      <c r="B12" s="306"/>
      <c r="C12" s="306"/>
      <c r="D12" s="307"/>
      <c r="E12" s="347"/>
      <c r="F12" s="348"/>
      <c r="G12" s="348"/>
      <c r="H12" s="348"/>
      <c r="I12" s="349"/>
      <c r="J12" s="44" t="e">
        <f>IF(AND('Mapa final'!#REF!="Muy Alta",'Mapa final'!#REF!="Leve"),CONCATENATE("R7C",'Mapa final'!#REF!),"")</f>
        <v>#REF!</v>
      </c>
      <c r="K12" s="45" t="e">
        <f>IF(AND('Mapa final'!#REF!="Muy Alta",'Mapa final'!#REF!="Leve"),CONCATENATE("R7C",'Mapa final'!#REF!),"")</f>
        <v>#REF!</v>
      </c>
      <c r="L12" s="45" t="e">
        <f>IF(AND('Mapa final'!#REF!="Muy Alta",'Mapa final'!#REF!="Leve"),CONCATENATE("R7C",'Mapa final'!#REF!),"")</f>
        <v>#REF!</v>
      </c>
      <c r="M12" s="45" t="e">
        <f>IF(AND('Mapa final'!#REF!="Muy Alta",'Mapa final'!#REF!="Leve"),CONCATENATE("R7C",'Mapa final'!#REF!),"")</f>
        <v>#REF!</v>
      </c>
      <c r="N12" s="45" t="e">
        <f>IF(AND('Mapa final'!#REF!="Muy Alta",'Mapa final'!#REF!="Leve"),CONCATENATE("R7C",'Mapa final'!#REF!),"")</f>
        <v>#REF!</v>
      </c>
      <c r="O12" s="46" t="e">
        <f>IF(AND('Mapa final'!#REF!="Muy Alta",'Mapa final'!#REF!="Leve"),CONCATENATE("R7C",'Mapa final'!#REF!),"")</f>
        <v>#REF!</v>
      </c>
      <c r="P12" s="44" t="e">
        <f>IF(AND('Mapa final'!#REF!="Muy Alta",'Mapa final'!#REF!="Menor"),CONCATENATE("R7C",'Mapa final'!#REF!),"")</f>
        <v>#REF!</v>
      </c>
      <c r="Q12" s="45" t="e">
        <f>IF(AND('Mapa final'!#REF!="Muy Alta",'Mapa final'!#REF!="Menor"),CONCATENATE("R7C",'Mapa final'!#REF!),"")</f>
        <v>#REF!</v>
      </c>
      <c r="R12" s="45" t="e">
        <f>IF(AND('Mapa final'!#REF!="Muy Alta",'Mapa final'!#REF!="Menor"),CONCATENATE("R7C",'Mapa final'!#REF!),"")</f>
        <v>#REF!</v>
      </c>
      <c r="S12" s="45" t="e">
        <f>IF(AND('Mapa final'!#REF!="Muy Alta",'Mapa final'!#REF!="Menor"),CONCATENATE("R7C",'Mapa final'!#REF!),"")</f>
        <v>#REF!</v>
      </c>
      <c r="T12" s="45" t="e">
        <f>IF(AND('Mapa final'!#REF!="Muy Alta",'Mapa final'!#REF!="Menor"),CONCATENATE("R7C",'Mapa final'!#REF!),"")</f>
        <v>#REF!</v>
      </c>
      <c r="U12" s="46" t="e">
        <f>IF(AND('Mapa final'!#REF!="Muy Alta",'Mapa final'!#REF!="Menor"),CONCATENATE("R7C",'Mapa final'!#REF!),"")</f>
        <v>#REF!</v>
      </c>
      <c r="V12" s="44" t="e">
        <f>IF(AND('Mapa final'!#REF!="Muy Alta",'Mapa final'!#REF!="Moderado"),CONCATENATE("R7C",'Mapa final'!#REF!),"")</f>
        <v>#REF!</v>
      </c>
      <c r="W12" s="45" t="e">
        <f>IF(AND('Mapa final'!#REF!="Muy Alta",'Mapa final'!#REF!="Moderado"),CONCATENATE("R7C",'Mapa final'!#REF!),"")</f>
        <v>#REF!</v>
      </c>
      <c r="X12" s="45" t="e">
        <f>IF(AND('Mapa final'!#REF!="Muy Alta",'Mapa final'!#REF!="Moderado"),CONCATENATE("R7C",'Mapa final'!#REF!),"")</f>
        <v>#REF!</v>
      </c>
      <c r="Y12" s="45" t="e">
        <f>IF(AND('Mapa final'!#REF!="Muy Alta",'Mapa final'!#REF!="Moderado"),CONCATENATE("R7C",'Mapa final'!#REF!),"")</f>
        <v>#REF!</v>
      </c>
      <c r="Z12" s="45" t="e">
        <f>IF(AND('Mapa final'!#REF!="Muy Alta",'Mapa final'!#REF!="Moderado"),CONCATENATE("R7C",'Mapa final'!#REF!),"")</f>
        <v>#REF!</v>
      </c>
      <c r="AA12" s="46" t="e">
        <f>IF(AND('Mapa final'!#REF!="Muy Alta",'Mapa final'!#REF!="Moderado"),CONCATENATE("R7C",'Mapa final'!#REF!),"")</f>
        <v>#REF!</v>
      </c>
      <c r="AB12" s="44" t="e">
        <f>IF(AND('Mapa final'!#REF!="Muy Alta",'Mapa final'!#REF!="Mayor"),CONCATENATE("R7C",'Mapa final'!#REF!),"")</f>
        <v>#REF!</v>
      </c>
      <c r="AC12" s="45" t="e">
        <f>IF(AND('Mapa final'!#REF!="Muy Alta",'Mapa final'!#REF!="Mayor"),CONCATENATE("R7C",'Mapa final'!#REF!),"")</f>
        <v>#REF!</v>
      </c>
      <c r="AD12" s="45" t="e">
        <f>IF(AND('Mapa final'!#REF!="Muy Alta",'Mapa final'!#REF!="Mayor"),CONCATENATE("R7C",'Mapa final'!#REF!),"")</f>
        <v>#REF!</v>
      </c>
      <c r="AE12" s="45" t="e">
        <f>IF(AND('Mapa final'!#REF!="Muy Alta",'Mapa final'!#REF!="Mayor"),CONCATENATE("R7C",'Mapa final'!#REF!),"")</f>
        <v>#REF!</v>
      </c>
      <c r="AF12" s="45" t="e">
        <f>IF(AND('Mapa final'!#REF!="Muy Alta",'Mapa final'!#REF!="Mayor"),CONCATENATE("R7C",'Mapa final'!#REF!),"")</f>
        <v>#REF!</v>
      </c>
      <c r="AG12" s="46" t="e">
        <f>IF(AND('Mapa final'!#REF!="Muy Alta",'Mapa final'!#REF!="Mayor"),CONCATENATE("R7C",'Mapa final'!#REF!),"")</f>
        <v>#REF!</v>
      </c>
      <c r="AH12" s="47" t="e">
        <f>IF(AND('Mapa final'!#REF!="Muy Alta",'Mapa final'!#REF!="Catastrófico"),CONCATENATE("R7C",'Mapa final'!#REF!),"")</f>
        <v>#REF!</v>
      </c>
      <c r="AI12" s="48" t="e">
        <f>IF(AND('Mapa final'!#REF!="Muy Alta",'Mapa final'!#REF!="Catastrófico"),CONCATENATE("R7C",'Mapa final'!#REF!),"")</f>
        <v>#REF!</v>
      </c>
      <c r="AJ12" s="48" t="e">
        <f>IF(AND('Mapa final'!#REF!="Muy Alta",'Mapa final'!#REF!="Catastrófico"),CONCATENATE("R7C",'Mapa final'!#REF!),"")</f>
        <v>#REF!</v>
      </c>
      <c r="AK12" s="48" t="e">
        <f>IF(AND('Mapa final'!#REF!="Muy Alta",'Mapa final'!#REF!="Catastrófico"),CONCATENATE("R7C",'Mapa final'!#REF!),"")</f>
        <v>#REF!</v>
      </c>
      <c r="AL12" s="48" t="e">
        <f>IF(AND('Mapa final'!#REF!="Muy Alta",'Mapa final'!#REF!="Catastrófico"),CONCATENATE("R7C",'Mapa final'!#REF!),"")</f>
        <v>#REF!</v>
      </c>
      <c r="AM12" s="49" t="e">
        <f>IF(AND('Mapa final'!#REF!="Muy Alta",'Mapa final'!#REF!="Catastrófico"),CONCATENATE("R7C",'Mapa final'!#REF!),"")</f>
        <v>#REF!</v>
      </c>
      <c r="AN12" s="75"/>
      <c r="AO12" s="367"/>
      <c r="AP12" s="368"/>
      <c r="AQ12" s="368"/>
      <c r="AR12" s="368"/>
      <c r="AS12" s="368"/>
      <c r="AT12" s="369"/>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row>
    <row r="13" spans="1:91" ht="15" customHeight="1" x14ac:dyDescent="0.25">
      <c r="A13" s="75"/>
      <c r="B13" s="306"/>
      <c r="C13" s="306"/>
      <c r="D13" s="307"/>
      <c r="E13" s="347"/>
      <c r="F13" s="348"/>
      <c r="G13" s="348"/>
      <c r="H13" s="348"/>
      <c r="I13" s="349"/>
      <c r="J13" s="44" t="e">
        <f>IF(AND('Mapa final'!#REF!="Muy Alta",'Mapa final'!#REF!="Leve"),CONCATENATE("R8C",'Mapa final'!#REF!),"")</f>
        <v>#REF!</v>
      </c>
      <c r="K13" s="45" t="e">
        <f>IF(AND('Mapa final'!#REF!="Muy Alta",'Mapa final'!#REF!="Leve"),CONCATENATE("R8C",'Mapa final'!#REF!),"")</f>
        <v>#REF!</v>
      </c>
      <c r="L13" s="45" t="e">
        <f>IF(AND('Mapa final'!#REF!="Muy Alta",'Mapa final'!#REF!="Leve"),CONCATENATE("R8C",'Mapa final'!#REF!),"")</f>
        <v>#REF!</v>
      </c>
      <c r="M13" s="45" t="e">
        <f>IF(AND('Mapa final'!#REF!="Muy Alta",'Mapa final'!#REF!="Leve"),CONCATENATE("R8C",'Mapa final'!#REF!),"")</f>
        <v>#REF!</v>
      </c>
      <c r="N13" s="45" t="e">
        <f>IF(AND('Mapa final'!#REF!="Muy Alta",'Mapa final'!#REF!="Leve"),CONCATENATE("R8C",'Mapa final'!#REF!),"")</f>
        <v>#REF!</v>
      </c>
      <c r="O13" s="46" t="e">
        <f>IF(AND('Mapa final'!#REF!="Muy Alta",'Mapa final'!#REF!="Leve"),CONCATENATE("R8C",'Mapa final'!#REF!),"")</f>
        <v>#REF!</v>
      </c>
      <c r="P13" s="44" t="e">
        <f>IF(AND('Mapa final'!#REF!="Muy Alta",'Mapa final'!#REF!="Menor"),CONCATENATE("R8C",'Mapa final'!#REF!),"")</f>
        <v>#REF!</v>
      </c>
      <c r="Q13" s="45" t="e">
        <f>IF(AND('Mapa final'!#REF!="Muy Alta",'Mapa final'!#REF!="Menor"),CONCATENATE("R8C",'Mapa final'!#REF!),"")</f>
        <v>#REF!</v>
      </c>
      <c r="R13" s="45" t="e">
        <f>IF(AND('Mapa final'!#REF!="Muy Alta",'Mapa final'!#REF!="Menor"),CONCATENATE("R8C",'Mapa final'!#REF!),"")</f>
        <v>#REF!</v>
      </c>
      <c r="S13" s="45" t="e">
        <f>IF(AND('Mapa final'!#REF!="Muy Alta",'Mapa final'!#REF!="Menor"),CONCATENATE("R8C",'Mapa final'!#REF!),"")</f>
        <v>#REF!</v>
      </c>
      <c r="T13" s="45" t="e">
        <f>IF(AND('Mapa final'!#REF!="Muy Alta",'Mapa final'!#REF!="Menor"),CONCATENATE("R8C",'Mapa final'!#REF!),"")</f>
        <v>#REF!</v>
      </c>
      <c r="U13" s="46" t="e">
        <f>IF(AND('Mapa final'!#REF!="Muy Alta",'Mapa final'!#REF!="Menor"),CONCATENATE("R8C",'Mapa final'!#REF!),"")</f>
        <v>#REF!</v>
      </c>
      <c r="V13" s="44" t="e">
        <f>IF(AND('Mapa final'!#REF!="Muy Alta",'Mapa final'!#REF!="Moderado"),CONCATENATE("R8C",'Mapa final'!#REF!),"")</f>
        <v>#REF!</v>
      </c>
      <c r="W13" s="45" t="e">
        <f>IF(AND('Mapa final'!#REF!="Muy Alta",'Mapa final'!#REF!="Moderado"),CONCATENATE("R8C",'Mapa final'!#REF!),"")</f>
        <v>#REF!</v>
      </c>
      <c r="X13" s="45" t="e">
        <f>IF(AND('Mapa final'!#REF!="Muy Alta",'Mapa final'!#REF!="Moderado"),CONCATENATE("R8C",'Mapa final'!#REF!),"")</f>
        <v>#REF!</v>
      </c>
      <c r="Y13" s="45" t="e">
        <f>IF(AND('Mapa final'!#REF!="Muy Alta",'Mapa final'!#REF!="Moderado"),CONCATENATE("R8C",'Mapa final'!#REF!),"")</f>
        <v>#REF!</v>
      </c>
      <c r="Z13" s="45" t="e">
        <f>IF(AND('Mapa final'!#REF!="Muy Alta",'Mapa final'!#REF!="Moderado"),CONCATENATE("R8C",'Mapa final'!#REF!),"")</f>
        <v>#REF!</v>
      </c>
      <c r="AA13" s="46" t="e">
        <f>IF(AND('Mapa final'!#REF!="Muy Alta",'Mapa final'!#REF!="Moderado"),CONCATENATE("R8C",'Mapa final'!#REF!),"")</f>
        <v>#REF!</v>
      </c>
      <c r="AB13" s="44" t="e">
        <f>IF(AND('Mapa final'!#REF!="Muy Alta",'Mapa final'!#REF!="Mayor"),CONCATENATE("R8C",'Mapa final'!#REF!),"")</f>
        <v>#REF!</v>
      </c>
      <c r="AC13" s="45" t="e">
        <f>IF(AND('Mapa final'!#REF!="Muy Alta",'Mapa final'!#REF!="Mayor"),CONCATENATE("R8C",'Mapa final'!#REF!),"")</f>
        <v>#REF!</v>
      </c>
      <c r="AD13" s="45" t="e">
        <f>IF(AND('Mapa final'!#REF!="Muy Alta",'Mapa final'!#REF!="Mayor"),CONCATENATE("R8C",'Mapa final'!#REF!),"")</f>
        <v>#REF!</v>
      </c>
      <c r="AE13" s="45" t="e">
        <f>IF(AND('Mapa final'!#REF!="Muy Alta",'Mapa final'!#REF!="Mayor"),CONCATENATE("R8C",'Mapa final'!#REF!),"")</f>
        <v>#REF!</v>
      </c>
      <c r="AF13" s="45" t="e">
        <f>IF(AND('Mapa final'!#REF!="Muy Alta",'Mapa final'!#REF!="Mayor"),CONCATENATE("R8C",'Mapa final'!#REF!),"")</f>
        <v>#REF!</v>
      </c>
      <c r="AG13" s="46" t="e">
        <f>IF(AND('Mapa final'!#REF!="Muy Alta",'Mapa final'!#REF!="Mayor"),CONCATENATE("R8C",'Mapa final'!#REF!),"")</f>
        <v>#REF!</v>
      </c>
      <c r="AH13" s="47" t="e">
        <f>IF(AND('Mapa final'!#REF!="Muy Alta",'Mapa final'!#REF!="Catastrófico"),CONCATENATE("R8C",'Mapa final'!#REF!),"")</f>
        <v>#REF!</v>
      </c>
      <c r="AI13" s="48" t="e">
        <f>IF(AND('Mapa final'!#REF!="Muy Alta",'Mapa final'!#REF!="Catastrófico"),CONCATENATE("R8C",'Mapa final'!#REF!),"")</f>
        <v>#REF!</v>
      </c>
      <c r="AJ13" s="48" t="e">
        <f>IF(AND('Mapa final'!#REF!="Muy Alta",'Mapa final'!#REF!="Catastrófico"),CONCATENATE("R8C",'Mapa final'!#REF!),"")</f>
        <v>#REF!</v>
      </c>
      <c r="AK13" s="48" t="e">
        <f>IF(AND('Mapa final'!#REF!="Muy Alta",'Mapa final'!#REF!="Catastrófico"),CONCATENATE("R8C",'Mapa final'!#REF!),"")</f>
        <v>#REF!</v>
      </c>
      <c r="AL13" s="48" t="e">
        <f>IF(AND('Mapa final'!#REF!="Muy Alta",'Mapa final'!#REF!="Catastrófico"),CONCATENATE("R8C",'Mapa final'!#REF!),"")</f>
        <v>#REF!</v>
      </c>
      <c r="AM13" s="49" t="e">
        <f>IF(AND('Mapa final'!#REF!="Muy Alta",'Mapa final'!#REF!="Catastrófico"),CONCATENATE("R8C",'Mapa final'!#REF!),"")</f>
        <v>#REF!</v>
      </c>
      <c r="AN13" s="75"/>
      <c r="AO13" s="367"/>
      <c r="AP13" s="368"/>
      <c r="AQ13" s="368"/>
      <c r="AR13" s="368"/>
      <c r="AS13" s="368"/>
      <c r="AT13" s="369"/>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row>
    <row r="14" spans="1:91" ht="15" customHeight="1" x14ac:dyDescent="0.25">
      <c r="A14" s="75"/>
      <c r="B14" s="306"/>
      <c r="C14" s="306"/>
      <c r="D14" s="307"/>
      <c r="E14" s="347"/>
      <c r="F14" s="348"/>
      <c r="G14" s="348"/>
      <c r="H14" s="348"/>
      <c r="I14" s="349"/>
      <c r="J14" s="44" t="e">
        <f>IF(AND('Mapa final'!#REF!="Muy Alta",'Mapa final'!#REF!="Leve"),CONCATENATE("R9C",'Mapa final'!#REF!),"")</f>
        <v>#REF!</v>
      </c>
      <c r="K14" s="45" t="e">
        <f>IF(AND('Mapa final'!#REF!="Muy Alta",'Mapa final'!#REF!="Leve"),CONCATENATE("R9C",'Mapa final'!#REF!),"")</f>
        <v>#REF!</v>
      </c>
      <c r="L14" s="45" t="e">
        <f>IF(AND('Mapa final'!#REF!="Muy Alta",'Mapa final'!#REF!="Leve"),CONCATENATE("R9C",'Mapa final'!#REF!),"")</f>
        <v>#REF!</v>
      </c>
      <c r="M14" s="45" t="e">
        <f>IF(AND('Mapa final'!#REF!="Muy Alta",'Mapa final'!#REF!="Leve"),CONCATENATE("R9C",'Mapa final'!#REF!),"")</f>
        <v>#REF!</v>
      </c>
      <c r="N14" s="45" t="e">
        <f>IF(AND('Mapa final'!#REF!="Muy Alta",'Mapa final'!#REF!="Leve"),CONCATENATE("R9C",'Mapa final'!#REF!),"")</f>
        <v>#REF!</v>
      </c>
      <c r="O14" s="46" t="e">
        <f>IF(AND('Mapa final'!#REF!="Muy Alta",'Mapa final'!#REF!="Leve"),CONCATENATE("R9C",'Mapa final'!#REF!),"")</f>
        <v>#REF!</v>
      </c>
      <c r="P14" s="44" t="e">
        <f>IF(AND('Mapa final'!#REF!="Muy Alta",'Mapa final'!#REF!="Menor"),CONCATENATE("R9C",'Mapa final'!#REF!),"")</f>
        <v>#REF!</v>
      </c>
      <c r="Q14" s="45" t="e">
        <f>IF(AND('Mapa final'!#REF!="Muy Alta",'Mapa final'!#REF!="Menor"),CONCATENATE("R9C",'Mapa final'!#REF!),"")</f>
        <v>#REF!</v>
      </c>
      <c r="R14" s="45" t="e">
        <f>IF(AND('Mapa final'!#REF!="Muy Alta",'Mapa final'!#REF!="Menor"),CONCATENATE("R9C",'Mapa final'!#REF!),"")</f>
        <v>#REF!</v>
      </c>
      <c r="S14" s="45" t="e">
        <f>IF(AND('Mapa final'!#REF!="Muy Alta",'Mapa final'!#REF!="Menor"),CONCATENATE("R9C",'Mapa final'!#REF!),"")</f>
        <v>#REF!</v>
      </c>
      <c r="T14" s="45" t="e">
        <f>IF(AND('Mapa final'!#REF!="Muy Alta",'Mapa final'!#REF!="Menor"),CONCATENATE("R9C",'Mapa final'!#REF!),"")</f>
        <v>#REF!</v>
      </c>
      <c r="U14" s="46" t="e">
        <f>IF(AND('Mapa final'!#REF!="Muy Alta",'Mapa final'!#REF!="Menor"),CONCATENATE("R9C",'Mapa final'!#REF!),"")</f>
        <v>#REF!</v>
      </c>
      <c r="V14" s="44" t="e">
        <f>IF(AND('Mapa final'!#REF!="Muy Alta",'Mapa final'!#REF!="Moderado"),CONCATENATE("R9C",'Mapa final'!#REF!),"")</f>
        <v>#REF!</v>
      </c>
      <c r="W14" s="45" t="e">
        <f>IF(AND('Mapa final'!#REF!="Muy Alta",'Mapa final'!#REF!="Moderado"),CONCATENATE("R9C",'Mapa final'!#REF!),"")</f>
        <v>#REF!</v>
      </c>
      <c r="X14" s="45" t="e">
        <f>IF(AND('Mapa final'!#REF!="Muy Alta",'Mapa final'!#REF!="Moderado"),CONCATENATE("R9C",'Mapa final'!#REF!),"")</f>
        <v>#REF!</v>
      </c>
      <c r="Y14" s="45" t="e">
        <f>IF(AND('Mapa final'!#REF!="Muy Alta",'Mapa final'!#REF!="Moderado"),CONCATENATE("R9C",'Mapa final'!#REF!),"")</f>
        <v>#REF!</v>
      </c>
      <c r="Z14" s="45" t="e">
        <f>IF(AND('Mapa final'!#REF!="Muy Alta",'Mapa final'!#REF!="Moderado"),CONCATENATE("R9C",'Mapa final'!#REF!),"")</f>
        <v>#REF!</v>
      </c>
      <c r="AA14" s="46" t="e">
        <f>IF(AND('Mapa final'!#REF!="Muy Alta",'Mapa final'!#REF!="Moderado"),CONCATENATE("R9C",'Mapa final'!#REF!),"")</f>
        <v>#REF!</v>
      </c>
      <c r="AB14" s="44" t="e">
        <f>IF(AND('Mapa final'!#REF!="Muy Alta",'Mapa final'!#REF!="Mayor"),CONCATENATE("R9C",'Mapa final'!#REF!),"")</f>
        <v>#REF!</v>
      </c>
      <c r="AC14" s="45" t="e">
        <f>IF(AND('Mapa final'!#REF!="Muy Alta",'Mapa final'!#REF!="Mayor"),CONCATENATE("R9C",'Mapa final'!#REF!),"")</f>
        <v>#REF!</v>
      </c>
      <c r="AD14" s="45" t="e">
        <f>IF(AND('Mapa final'!#REF!="Muy Alta",'Mapa final'!#REF!="Mayor"),CONCATENATE("R9C",'Mapa final'!#REF!),"")</f>
        <v>#REF!</v>
      </c>
      <c r="AE14" s="45" t="e">
        <f>IF(AND('Mapa final'!#REF!="Muy Alta",'Mapa final'!#REF!="Mayor"),CONCATENATE("R9C",'Mapa final'!#REF!),"")</f>
        <v>#REF!</v>
      </c>
      <c r="AF14" s="45" t="e">
        <f>IF(AND('Mapa final'!#REF!="Muy Alta",'Mapa final'!#REF!="Mayor"),CONCATENATE("R9C",'Mapa final'!#REF!),"")</f>
        <v>#REF!</v>
      </c>
      <c r="AG14" s="46" t="e">
        <f>IF(AND('Mapa final'!#REF!="Muy Alta",'Mapa final'!#REF!="Mayor"),CONCATENATE("R9C",'Mapa final'!#REF!),"")</f>
        <v>#REF!</v>
      </c>
      <c r="AH14" s="47" t="e">
        <f>IF(AND('Mapa final'!#REF!="Muy Alta",'Mapa final'!#REF!="Catastrófico"),CONCATENATE("R9C",'Mapa final'!#REF!),"")</f>
        <v>#REF!</v>
      </c>
      <c r="AI14" s="48" t="e">
        <f>IF(AND('Mapa final'!#REF!="Muy Alta",'Mapa final'!#REF!="Catastrófico"),CONCATENATE("R9C",'Mapa final'!#REF!),"")</f>
        <v>#REF!</v>
      </c>
      <c r="AJ14" s="48" t="e">
        <f>IF(AND('Mapa final'!#REF!="Muy Alta",'Mapa final'!#REF!="Catastrófico"),CONCATENATE("R9C",'Mapa final'!#REF!),"")</f>
        <v>#REF!</v>
      </c>
      <c r="AK14" s="48" t="e">
        <f>IF(AND('Mapa final'!#REF!="Muy Alta",'Mapa final'!#REF!="Catastrófico"),CONCATENATE("R9C",'Mapa final'!#REF!),"")</f>
        <v>#REF!</v>
      </c>
      <c r="AL14" s="48" t="e">
        <f>IF(AND('Mapa final'!#REF!="Muy Alta",'Mapa final'!#REF!="Catastrófico"),CONCATENATE("R9C",'Mapa final'!#REF!),"")</f>
        <v>#REF!</v>
      </c>
      <c r="AM14" s="49" t="e">
        <f>IF(AND('Mapa final'!#REF!="Muy Alta",'Mapa final'!#REF!="Catastrófico"),CONCATENATE("R9C",'Mapa final'!#REF!),"")</f>
        <v>#REF!</v>
      </c>
      <c r="AN14" s="75"/>
      <c r="AO14" s="367"/>
      <c r="AP14" s="368"/>
      <c r="AQ14" s="368"/>
      <c r="AR14" s="368"/>
      <c r="AS14" s="368"/>
      <c r="AT14" s="369"/>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row>
    <row r="15" spans="1:91" ht="15.75" customHeight="1" thickBot="1" x14ac:dyDescent="0.3">
      <c r="A15" s="75"/>
      <c r="B15" s="306"/>
      <c r="C15" s="306"/>
      <c r="D15" s="307"/>
      <c r="E15" s="350"/>
      <c r="F15" s="351"/>
      <c r="G15" s="351"/>
      <c r="H15" s="351"/>
      <c r="I15" s="352"/>
      <c r="J15" s="50" t="e">
        <f>IF(AND('Mapa final'!#REF!="Muy Alta",'Mapa final'!#REF!="Leve"),CONCATENATE("R10C",'Mapa final'!#REF!),"")</f>
        <v>#REF!</v>
      </c>
      <c r="K15" s="51" t="e">
        <f>IF(AND('Mapa final'!#REF!="Muy Alta",'Mapa final'!#REF!="Leve"),CONCATENATE("R10C",'Mapa final'!#REF!),"")</f>
        <v>#REF!</v>
      </c>
      <c r="L15" s="51" t="e">
        <f>IF(AND('Mapa final'!#REF!="Muy Alta",'Mapa final'!#REF!="Leve"),CONCATENATE("R10C",'Mapa final'!#REF!),"")</f>
        <v>#REF!</v>
      </c>
      <c r="M15" s="51" t="e">
        <f>IF(AND('Mapa final'!#REF!="Muy Alta",'Mapa final'!#REF!="Leve"),CONCATENATE("R10C",'Mapa final'!#REF!),"")</f>
        <v>#REF!</v>
      </c>
      <c r="N15" s="51" t="e">
        <f>IF(AND('Mapa final'!#REF!="Muy Alta",'Mapa final'!#REF!="Leve"),CONCATENATE("R10C",'Mapa final'!#REF!),"")</f>
        <v>#REF!</v>
      </c>
      <c r="O15" s="52" t="e">
        <f>IF(AND('Mapa final'!#REF!="Muy Alta",'Mapa final'!#REF!="Leve"),CONCATENATE("R10C",'Mapa final'!#REF!),"")</f>
        <v>#REF!</v>
      </c>
      <c r="P15" s="44" t="e">
        <f>IF(AND('Mapa final'!#REF!="Muy Alta",'Mapa final'!#REF!="Menor"),CONCATENATE("R10C",'Mapa final'!#REF!),"")</f>
        <v>#REF!</v>
      </c>
      <c r="Q15" s="45" t="e">
        <f>IF(AND('Mapa final'!#REF!="Muy Alta",'Mapa final'!#REF!="Menor"),CONCATENATE("R10C",'Mapa final'!#REF!),"")</f>
        <v>#REF!</v>
      </c>
      <c r="R15" s="45" t="e">
        <f>IF(AND('Mapa final'!#REF!="Muy Alta",'Mapa final'!#REF!="Menor"),CONCATENATE("R10C",'Mapa final'!#REF!),"")</f>
        <v>#REF!</v>
      </c>
      <c r="S15" s="45" t="e">
        <f>IF(AND('Mapa final'!#REF!="Muy Alta",'Mapa final'!#REF!="Menor"),CONCATENATE("R10C",'Mapa final'!#REF!),"")</f>
        <v>#REF!</v>
      </c>
      <c r="T15" s="45" t="e">
        <f>IF(AND('Mapa final'!#REF!="Muy Alta",'Mapa final'!#REF!="Menor"),CONCATENATE("R10C",'Mapa final'!#REF!),"")</f>
        <v>#REF!</v>
      </c>
      <c r="U15" s="46" t="e">
        <f>IF(AND('Mapa final'!#REF!="Muy Alta",'Mapa final'!#REF!="Menor"),CONCATENATE("R10C",'Mapa final'!#REF!),"")</f>
        <v>#REF!</v>
      </c>
      <c r="V15" s="50" t="e">
        <f>IF(AND('Mapa final'!#REF!="Muy Alta",'Mapa final'!#REF!="Moderado"),CONCATENATE("R10C",'Mapa final'!#REF!),"")</f>
        <v>#REF!</v>
      </c>
      <c r="W15" s="51" t="e">
        <f>IF(AND('Mapa final'!#REF!="Muy Alta",'Mapa final'!#REF!="Moderado"),CONCATENATE("R10C",'Mapa final'!#REF!),"")</f>
        <v>#REF!</v>
      </c>
      <c r="X15" s="51" t="e">
        <f>IF(AND('Mapa final'!#REF!="Muy Alta",'Mapa final'!#REF!="Moderado"),CONCATENATE("R10C",'Mapa final'!#REF!),"")</f>
        <v>#REF!</v>
      </c>
      <c r="Y15" s="51" t="e">
        <f>IF(AND('Mapa final'!#REF!="Muy Alta",'Mapa final'!#REF!="Moderado"),CONCATENATE("R10C",'Mapa final'!#REF!),"")</f>
        <v>#REF!</v>
      </c>
      <c r="Z15" s="51" t="e">
        <f>IF(AND('Mapa final'!#REF!="Muy Alta",'Mapa final'!#REF!="Moderado"),CONCATENATE("R10C",'Mapa final'!#REF!),"")</f>
        <v>#REF!</v>
      </c>
      <c r="AA15" s="52" t="e">
        <f>IF(AND('Mapa final'!#REF!="Muy Alta",'Mapa final'!#REF!="Moderado"),CONCATENATE("R10C",'Mapa final'!#REF!),"")</f>
        <v>#REF!</v>
      </c>
      <c r="AB15" s="44" t="e">
        <f>IF(AND('Mapa final'!#REF!="Muy Alta",'Mapa final'!#REF!="Mayor"),CONCATENATE("R10C",'Mapa final'!#REF!),"")</f>
        <v>#REF!</v>
      </c>
      <c r="AC15" s="45" t="e">
        <f>IF(AND('Mapa final'!#REF!="Muy Alta",'Mapa final'!#REF!="Mayor"),CONCATENATE("R10C",'Mapa final'!#REF!),"")</f>
        <v>#REF!</v>
      </c>
      <c r="AD15" s="45" t="e">
        <f>IF(AND('Mapa final'!#REF!="Muy Alta",'Mapa final'!#REF!="Mayor"),CONCATENATE("R10C",'Mapa final'!#REF!),"")</f>
        <v>#REF!</v>
      </c>
      <c r="AE15" s="45" t="e">
        <f>IF(AND('Mapa final'!#REF!="Muy Alta",'Mapa final'!#REF!="Mayor"),CONCATENATE("R10C",'Mapa final'!#REF!),"")</f>
        <v>#REF!</v>
      </c>
      <c r="AF15" s="45" t="e">
        <f>IF(AND('Mapa final'!#REF!="Muy Alta",'Mapa final'!#REF!="Mayor"),CONCATENATE("R10C",'Mapa final'!#REF!),"")</f>
        <v>#REF!</v>
      </c>
      <c r="AG15" s="46" t="e">
        <f>IF(AND('Mapa final'!#REF!="Muy Alta",'Mapa final'!#REF!="Mayor"),CONCATENATE("R10C",'Mapa final'!#REF!),"")</f>
        <v>#REF!</v>
      </c>
      <c r="AH15" s="53" t="e">
        <f>IF(AND('Mapa final'!#REF!="Muy Alta",'Mapa final'!#REF!="Catastrófico"),CONCATENATE("R10C",'Mapa final'!#REF!),"")</f>
        <v>#REF!</v>
      </c>
      <c r="AI15" s="54" t="e">
        <f>IF(AND('Mapa final'!#REF!="Muy Alta",'Mapa final'!#REF!="Catastrófico"),CONCATENATE("R10C",'Mapa final'!#REF!),"")</f>
        <v>#REF!</v>
      </c>
      <c r="AJ15" s="54" t="e">
        <f>IF(AND('Mapa final'!#REF!="Muy Alta",'Mapa final'!#REF!="Catastrófico"),CONCATENATE("R10C",'Mapa final'!#REF!),"")</f>
        <v>#REF!</v>
      </c>
      <c r="AK15" s="54" t="e">
        <f>IF(AND('Mapa final'!#REF!="Muy Alta",'Mapa final'!#REF!="Catastrófico"),CONCATENATE("R10C",'Mapa final'!#REF!),"")</f>
        <v>#REF!</v>
      </c>
      <c r="AL15" s="54" t="e">
        <f>IF(AND('Mapa final'!#REF!="Muy Alta",'Mapa final'!#REF!="Catastrófico"),CONCATENATE("R10C",'Mapa final'!#REF!),"")</f>
        <v>#REF!</v>
      </c>
      <c r="AM15" s="55" t="e">
        <f>IF(AND('Mapa final'!#REF!="Muy Alta",'Mapa final'!#REF!="Catastrófico"),CONCATENATE("R10C",'Mapa final'!#REF!),"")</f>
        <v>#REF!</v>
      </c>
      <c r="AN15" s="75"/>
      <c r="AO15" s="370"/>
      <c r="AP15" s="371"/>
      <c r="AQ15" s="371"/>
      <c r="AR15" s="371"/>
      <c r="AS15" s="371"/>
      <c r="AT15" s="372"/>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row>
    <row r="16" spans="1:91" ht="15" customHeight="1" x14ac:dyDescent="0.25">
      <c r="A16" s="75"/>
      <c r="B16" s="306"/>
      <c r="C16" s="306"/>
      <c r="D16" s="307"/>
      <c r="E16" s="344" t="s">
        <v>194</v>
      </c>
      <c r="F16" s="345"/>
      <c r="G16" s="345"/>
      <c r="H16" s="345"/>
      <c r="I16" s="345"/>
      <c r="J16" s="56" t="e">
        <f>IF(AND('Mapa final'!#REF!="Alta",'Mapa final'!#REF!="Leve"),CONCATENATE("R1C",'Mapa final'!#REF!),"")</f>
        <v>#REF!</v>
      </c>
      <c r="K16" s="57" t="e">
        <f>IF(AND('Mapa final'!#REF!="Alta",'Mapa final'!#REF!="Leve"),CONCATENATE("R1C",'Mapa final'!#REF!),"")</f>
        <v>#REF!</v>
      </c>
      <c r="L16" s="57" t="e">
        <f>IF(AND('Mapa final'!#REF!="Alta",'Mapa final'!#REF!="Leve"),CONCATENATE("R1C",'Mapa final'!#REF!),"")</f>
        <v>#REF!</v>
      </c>
      <c r="M16" s="57" t="e">
        <f>IF(AND('Mapa final'!#REF!="Alta",'Mapa final'!#REF!="Leve"),CONCATENATE("R1C",'Mapa final'!#REF!),"")</f>
        <v>#REF!</v>
      </c>
      <c r="N16" s="57" t="e">
        <f>IF(AND('Mapa final'!#REF!="Alta",'Mapa final'!#REF!="Leve"),CONCATENATE("R1C",'Mapa final'!#REF!),"")</f>
        <v>#REF!</v>
      </c>
      <c r="O16" s="58" t="e">
        <f>IF(AND('Mapa final'!#REF!="Alta",'Mapa final'!#REF!="Leve"),CONCATENATE("R1C",'Mapa final'!#REF!),"")</f>
        <v>#REF!</v>
      </c>
      <c r="P16" s="56" t="e">
        <f>IF(AND('Mapa final'!#REF!="Alta",'Mapa final'!#REF!="Menor"),CONCATENATE("R1C",'Mapa final'!#REF!),"")</f>
        <v>#REF!</v>
      </c>
      <c r="Q16" s="57" t="e">
        <f>IF(AND('Mapa final'!#REF!="Alta",'Mapa final'!#REF!="Menor"),CONCATENATE("R1C",'Mapa final'!#REF!),"")</f>
        <v>#REF!</v>
      </c>
      <c r="R16" s="57" t="e">
        <f>IF(AND('Mapa final'!#REF!="Alta",'Mapa final'!#REF!="Menor"),CONCATENATE("R1C",'Mapa final'!#REF!),"")</f>
        <v>#REF!</v>
      </c>
      <c r="S16" s="57" t="e">
        <f>IF(AND('Mapa final'!#REF!="Alta",'Mapa final'!#REF!="Menor"),CONCATENATE("R1C",'Mapa final'!#REF!),"")</f>
        <v>#REF!</v>
      </c>
      <c r="T16" s="57" t="e">
        <f>IF(AND('Mapa final'!#REF!="Alta",'Mapa final'!#REF!="Menor"),CONCATENATE("R1C",'Mapa final'!#REF!),"")</f>
        <v>#REF!</v>
      </c>
      <c r="U16" s="58" t="e">
        <f>IF(AND('Mapa final'!#REF!="Alta",'Mapa final'!#REF!="Menor"),CONCATENATE("R1C",'Mapa final'!#REF!),"")</f>
        <v>#REF!</v>
      </c>
      <c r="V16" s="38" t="e">
        <f>IF(AND('Mapa final'!#REF!="Alta",'Mapa final'!#REF!="Moderado"),CONCATENATE("R1C",'Mapa final'!#REF!),"")</f>
        <v>#REF!</v>
      </c>
      <c r="W16" s="39" t="e">
        <f>IF(AND('Mapa final'!#REF!="Alta",'Mapa final'!#REF!="Moderado"),CONCATENATE("R1C",'Mapa final'!#REF!),"")</f>
        <v>#REF!</v>
      </c>
      <c r="X16" s="39" t="e">
        <f>IF(AND('Mapa final'!#REF!="Alta",'Mapa final'!#REF!="Moderado"),CONCATENATE("R1C",'Mapa final'!#REF!),"")</f>
        <v>#REF!</v>
      </c>
      <c r="Y16" s="39" t="e">
        <f>IF(AND('Mapa final'!#REF!="Alta",'Mapa final'!#REF!="Moderado"),CONCATENATE("R1C",'Mapa final'!#REF!),"")</f>
        <v>#REF!</v>
      </c>
      <c r="Z16" s="39" t="e">
        <f>IF(AND('Mapa final'!#REF!="Alta",'Mapa final'!#REF!="Moderado"),CONCATENATE("R1C",'Mapa final'!#REF!),"")</f>
        <v>#REF!</v>
      </c>
      <c r="AA16" s="40" t="e">
        <f>IF(AND('Mapa final'!#REF!="Alta",'Mapa final'!#REF!="Moderado"),CONCATENATE("R1C",'Mapa final'!#REF!),"")</f>
        <v>#REF!</v>
      </c>
      <c r="AB16" s="38" t="e">
        <f>IF(AND('Mapa final'!#REF!="Alta",'Mapa final'!#REF!="Mayor"),CONCATENATE("R1C",'Mapa final'!#REF!),"")</f>
        <v>#REF!</v>
      </c>
      <c r="AC16" s="39" t="e">
        <f>IF(AND('Mapa final'!#REF!="Alta",'Mapa final'!#REF!="Mayor"),CONCATENATE("R1C",'Mapa final'!#REF!),"")</f>
        <v>#REF!</v>
      </c>
      <c r="AD16" s="39" t="e">
        <f>IF(AND('Mapa final'!#REF!="Alta",'Mapa final'!#REF!="Mayor"),CONCATENATE("R1C",'Mapa final'!#REF!),"")</f>
        <v>#REF!</v>
      </c>
      <c r="AE16" s="39" t="e">
        <f>IF(AND('Mapa final'!#REF!="Alta",'Mapa final'!#REF!="Mayor"),CONCATENATE("R1C",'Mapa final'!#REF!),"")</f>
        <v>#REF!</v>
      </c>
      <c r="AF16" s="39" t="e">
        <f>IF(AND('Mapa final'!#REF!="Alta",'Mapa final'!#REF!="Mayor"),CONCATENATE("R1C",'Mapa final'!#REF!),"")</f>
        <v>#REF!</v>
      </c>
      <c r="AG16" s="40" t="e">
        <f>IF(AND('Mapa final'!#REF!="Alta",'Mapa final'!#REF!="Mayor"),CONCATENATE("R1C",'Mapa final'!#REF!),"")</f>
        <v>#REF!</v>
      </c>
      <c r="AH16" s="41" t="e">
        <f>IF(AND('Mapa final'!#REF!="Alta",'Mapa final'!#REF!="Catastrófico"),CONCATENATE("R1C",'Mapa final'!#REF!),"")</f>
        <v>#REF!</v>
      </c>
      <c r="AI16" s="42" t="e">
        <f>IF(AND('Mapa final'!#REF!="Alta",'Mapa final'!#REF!="Catastrófico"),CONCATENATE("R1C",'Mapa final'!#REF!),"")</f>
        <v>#REF!</v>
      </c>
      <c r="AJ16" s="42" t="e">
        <f>IF(AND('Mapa final'!#REF!="Alta",'Mapa final'!#REF!="Catastrófico"),CONCATENATE("R1C",'Mapa final'!#REF!),"")</f>
        <v>#REF!</v>
      </c>
      <c r="AK16" s="42" t="e">
        <f>IF(AND('Mapa final'!#REF!="Alta",'Mapa final'!#REF!="Catastrófico"),CONCATENATE("R1C",'Mapa final'!#REF!),"")</f>
        <v>#REF!</v>
      </c>
      <c r="AL16" s="42" t="e">
        <f>IF(AND('Mapa final'!#REF!="Alta",'Mapa final'!#REF!="Catastrófico"),CONCATENATE("R1C",'Mapa final'!#REF!),"")</f>
        <v>#REF!</v>
      </c>
      <c r="AM16" s="43" t="e">
        <f>IF(AND('Mapa final'!#REF!="Alta",'Mapa final'!#REF!="Catastrófico"),CONCATENATE("R1C",'Mapa final'!#REF!),"")</f>
        <v>#REF!</v>
      </c>
      <c r="AN16" s="75"/>
      <c r="AO16" s="354" t="s">
        <v>195</v>
      </c>
      <c r="AP16" s="355"/>
      <c r="AQ16" s="355"/>
      <c r="AR16" s="355"/>
      <c r="AS16" s="355"/>
      <c r="AT16" s="356"/>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row>
    <row r="17" spans="1:76" ht="15" customHeight="1" x14ac:dyDescent="0.25">
      <c r="A17" s="75"/>
      <c r="B17" s="306"/>
      <c r="C17" s="306"/>
      <c r="D17" s="307"/>
      <c r="E17" s="363"/>
      <c r="F17" s="348"/>
      <c r="G17" s="348"/>
      <c r="H17" s="348"/>
      <c r="I17" s="348"/>
      <c r="J17" s="59" t="str">
        <f>IF(AND('Mapa final'!$AD$12="Alta",'Mapa final'!$AF$12="Leve"),CONCATENATE("R2C",'Mapa final'!$S$12),"")</f>
        <v/>
      </c>
      <c r="K17" s="60" t="str">
        <f>IF(AND('Mapa final'!$AD$13="Alta",'Mapa final'!$AF$13="Leve"),CONCATENATE("R2C",'Mapa final'!$S$13),"")</f>
        <v/>
      </c>
      <c r="L17" s="60" t="e">
        <f>IF(AND('Mapa final'!#REF!="Alta",'Mapa final'!#REF!="Leve"),CONCATENATE("R2C",'Mapa final'!#REF!),"")</f>
        <v>#REF!</v>
      </c>
      <c r="M17" s="60" t="e">
        <f>IF(AND('Mapa final'!#REF!="Alta",'Mapa final'!#REF!="Leve"),CONCATENATE("R2C",'Mapa final'!#REF!),"")</f>
        <v>#REF!</v>
      </c>
      <c r="N17" s="60" t="e">
        <f>IF(AND('Mapa final'!#REF!="Alta",'Mapa final'!#REF!="Leve"),CONCATENATE("R2C",'Mapa final'!#REF!),"")</f>
        <v>#REF!</v>
      </c>
      <c r="O17" s="61" t="e">
        <f>IF(AND('Mapa final'!#REF!="Alta",'Mapa final'!#REF!="Leve"),CONCATENATE("R2C",'Mapa final'!#REF!),"")</f>
        <v>#REF!</v>
      </c>
      <c r="P17" s="59" t="str">
        <f>IF(AND('Mapa final'!$AD$12="Alta",'Mapa final'!$AF$12="Menor"),CONCATENATE("R2C",'Mapa final'!$S$12),"")</f>
        <v/>
      </c>
      <c r="Q17" s="60" t="str">
        <f>IF(AND('Mapa final'!$AD$13="Alta",'Mapa final'!$AF$13="Menor"),CONCATENATE("R2C",'Mapa final'!$S$13),"")</f>
        <v/>
      </c>
      <c r="R17" s="60" t="e">
        <f>IF(AND('Mapa final'!#REF!="Alta",'Mapa final'!#REF!="Menor"),CONCATENATE("R2C",'Mapa final'!#REF!),"")</f>
        <v>#REF!</v>
      </c>
      <c r="S17" s="60" t="e">
        <f>IF(AND('Mapa final'!#REF!="Alta",'Mapa final'!#REF!="Menor"),CONCATENATE("R2C",'Mapa final'!#REF!),"")</f>
        <v>#REF!</v>
      </c>
      <c r="T17" s="60" t="e">
        <f>IF(AND('Mapa final'!#REF!="Alta",'Mapa final'!#REF!="Menor"),CONCATENATE("R2C",'Mapa final'!#REF!),"")</f>
        <v>#REF!</v>
      </c>
      <c r="U17" s="61" t="e">
        <f>IF(AND('Mapa final'!#REF!="Alta",'Mapa final'!#REF!="Menor"),CONCATENATE("R2C",'Mapa final'!#REF!),"")</f>
        <v>#REF!</v>
      </c>
      <c r="V17" s="44" t="str">
        <f>IF(AND('Mapa final'!$AD$12="Alta",'Mapa final'!$AF$12="Moderado"),CONCATENATE("R2C",'Mapa final'!$S$12),"")</f>
        <v/>
      </c>
      <c r="W17" s="45" t="str">
        <f>IF(AND('Mapa final'!$AD$13="Alta",'Mapa final'!$AF$13="Moderado"),CONCATENATE("R2C",'Mapa final'!$S$13),"")</f>
        <v/>
      </c>
      <c r="X17" s="45" t="e">
        <f>IF(AND('Mapa final'!#REF!="Alta",'Mapa final'!#REF!="Moderado"),CONCATENATE("R2C",'Mapa final'!#REF!),"")</f>
        <v>#REF!</v>
      </c>
      <c r="Y17" s="45" t="e">
        <f>IF(AND('Mapa final'!#REF!="Alta",'Mapa final'!#REF!="Moderado"),CONCATENATE("R2C",'Mapa final'!#REF!),"")</f>
        <v>#REF!</v>
      </c>
      <c r="Z17" s="45" t="e">
        <f>IF(AND('Mapa final'!#REF!="Alta",'Mapa final'!#REF!="Moderado"),CONCATENATE("R2C",'Mapa final'!#REF!),"")</f>
        <v>#REF!</v>
      </c>
      <c r="AA17" s="46" t="e">
        <f>IF(AND('Mapa final'!#REF!="Alta",'Mapa final'!#REF!="Moderado"),CONCATENATE("R2C",'Mapa final'!#REF!),"")</f>
        <v>#REF!</v>
      </c>
      <c r="AB17" s="44" t="str">
        <f>IF(AND('Mapa final'!$AD$12="Alta",'Mapa final'!$AF$12="Mayor"),CONCATENATE("R2C",'Mapa final'!$S$12),"")</f>
        <v/>
      </c>
      <c r="AC17" s="45" t="str">
        <f>IF(AND('Mapa final'!$AD$13="Alta",'Mapa final'!$AF$13="Mayor"),CONCATENATE("R2C",'Mapa final'!$S$13),"")</f>
        <v/>
      </c>
      <c r="AD17" s="45" t="e">
        <f>IF(AND('Mapa final'!#REF!="Alta",'Mapa final'!#REF!="Mayor"),CONCATENATE("R2C",'Mapa final'!#REF!),"")</f>
        <v>#REF!</v>
      </c>
      <c r="AE17" s="45" t="e">
        <f>IF(AND('Mapa final'!#REF!="Alta",'Mapa final'!#REF!="Mayor"),CONCATENATE("R2C",'Mapa final'!#REF!),"")</f>
        <v>#REF!</v>
      </c>
      <c r="AF17" s="45" t="e">
        <f>IF(AND('Mapa final'!#REF!="Alta",'Mapa final'!#REF!="Mayor"),CONCATENATE("R2C",'Mapa final'!#REF!),"")</f>
        <v>#REF!</v>
      </c>
      <c r="AG17" s="46" t="e">
        <f>IF(AND('Mapa final'!#REF!="Alta",'Mapa final'!#REF!="Mayor"),CONCATENATE("R2C",'Mapa final'!#REF!),"")</f>
        <v>#REF!</v>
      </c>
      <c r="AH17" s="47" t="str">
        <f>IF(AND('Mapa final'!$AD$12="Alta",'Mapa final'!$AF$12="Catastrófico"),CONCATENATE("R2C",'Mapa final'!$S$12),"")</f>
        <v/>
      </c>
      <c r="AI17" s="48" t="str">
        <f>IF(AND('Mapa final'!$AD$13="Alta",'Mapa final'!$AF$13="Catastrófico"),CONCATENATE("R2C",'Mapa final'!$S$13),"")</f>
        <v/>
      </c>
      <c r="AJ17" s="48" t="e">
        <f>IF(AND('Mapa final'!#REF!="Alta",'Mapa final'!#REF!="Catastrófico"),CONCATENATE("R2C",'Mapa final'!#REF!),"")</f>
        <v>#REF!</v>
      </c>
      <c r="AK17" s="48" t="e">
        <f>IF(AND('Mapa final'!#REF!="Alta",'Mapa final'!#REF!="Catastrófico"),CONCATENATE("R2C",'Mapa final'!#REF!),"")</f>
        <v>#REF!</v>
      </c>
      <c r="AL17" s="48" t="e">
        <f>IF(AND('Mapa final'!#REF!="Alta",'Mapa final'!#REF!="Catastrófico"),CONCATENATE("R2C",'Mapa final'!#REF!),"")</f>
        <v>#REF!</v>
      </c>
      <c r="AM17" s="49" t="e">
        <f>IF(AND('Mapa final'!#REF!="Alta",'Mapa final'!#REF!="Catastrófico"),CONCATENATE("R2C",'Mapa final'!#REF!),"")</f>
        <v>#REF!</v>
      </c>
      <c r="AN17" s="75"/>
      <c r="AO17" s="357"/>
      <c r="AP17" s="358"/>
      <c r="AQ17" s="358"/>
      <c r="AR17" s="358"/>
      <c r="AS17" s="358"/>
      <c r="AT17" s="359"/>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row>
    <row r="18" spans="1:76" ht="15" customHeight="1" x14ac:dyDescent="0.25">
      <c r="A18" s="75"/>
      <c r="B18" s="306"/>
      <c r="C18" s="306"/>
      <c r="D18" s="307"/>
      <c r="E18" s="347"/>
      <c r="F18" s="348"/>
      <c r="G18" s="348"/>
      <c r="H18" s="348"/>
      <c r="I18" s="348"/>
      <c r="J18" s="59" t="e">
        <f>IF(AND('Mapa final'!#REF!="Alta",'Mapa final'!#REF!="Leve"),CONCATENATE("R3C",'Mapa final'!#REF!),"")</f>
        <v>#REF!</v>
      </c>
      <c r="K18" s="60" t="e">
        <f>IF(AND('Mapa final'!#REF!="Alta",'Mapa final'!#REF!="Leve"),CONCATENATE("R3C",'Mapa final'!#REF!),"")</f>
        <v>#REF!</v>
      </c>
      <c r="L18" s="60" t="e">
        <f>IF(AND('Mapa final'!#REF!="Alta",'Mapa final'!#REF!="Leve"),CONCATENATE("R3C",'Mapa final'!#REF!),"")</f>
        <v>#REF!</v>
      </c>
      <c r="M18" s="60" t="e">
        <f>IF(AND('Mapa final'!#REF!="Alta",'Mapa final'!#REF!="Leve"),CONCATENATE("R3C",'Mapa final'!#REF!),"")</f>
        <v>#REF!</v>
      </c>
      <c r="N18" s="60" t="e">
        <f>IF(AND('Mapa final'!#REF!="Alta",'Mapa final'!#REF!="Leve"),CONCATENATE("R3C",'Mapa final'!#REF!),"")</f>
        <v>#REF!</v>
      </c>
      <c r="O18" s="61" t="e">
        <f>IF(AND('Mapa final'!#REF!="Alta",'Mapa final'!#REF!="Leve"),CONCATENATE("R3C",'Mapa final'!#REF!),"")</f>
        <v>#REF!</v>
      </c>
      <c r="P18" s="59" t="e">
        <f>IF(AND('Mapa final'!#REF!="Alta",'Mapa final'!#REF!="Menor"),CONCATENATE("R3C",'Mapa final'!#REF!),"")</f>
        <v>#REF!</v>
      </c>
      <c r="Q18" s="60" t="e">
        <f>IF(AND('Mapa final'!#REF!="Alta",'Mapa final'!#REF!="Menor"),CONCATENATE("R3C",'Mapa final'!#REF!),"")</f>
        <v>#REF!</v>
      </c>
      <c r="R18" s="60" t="e">
        <f>IF(AND('Mapa final'!#REF!="Alta",'Mapa final'!#REF!="Menor"),CONCATENATE("R3C",'Mapa final'!#REF!),"")</f>
        <v>#REF!</v>
      </c>
      <c r="S18" s="60" t="e">
        <f>IF(AND('Mapa final'!#REF!="Alta",'Mapa final'!#REF!="Menor"),CONCATENATE("R3C",'Mapa final'!#REF!),"")</f>
        <v>#REF!</v>
      </c>
      <c r="T18" s="60" t="e">
        <f>IF(AND('Mapa final'!#REF!="Alta",'Mapa final'!#REF!="Menor"),CONCATENATE("R3C",'Mapa final'!#REF!),"")</f>
        <v>#REF!</v>
      </c>
      <c r="U18" s="61" t="e">
        <f>IF(AND('Mapa final'!#REF!="Alta",'Mapa final'!#REF!="Menor"),CONCATENATE("R3C",'Mapa final'!#REF!),"")</f>
        <v>#REF!</v>
      </c>
      <c r="V18" s="44" t="e">
        <f>IF(AND('Mapa final'!#REF!="Alta",'Mapa final'!#REF!="Moderado"),CONCATENATE("R3C",'Mapa final'!#REF!),"")</f>
        <v>#REF!</v>
      </c>
      <c r="W18" s="45" t="e">
        <f>IF(AND('Mapa final'!#REF!="Alta",'Mapa final'!#REF!="Moderado"),CONCATENATE("R3C",'Mapa final'!#REF!),"")</f>
        <v>#REF!</v>
      </c>
      <c r="X18" s="45" t="e">
        <f>IF(AND('Mapa final'!#REF!="Alta",'Mapa final'!#REF!="Moderado"),CONCATENATE("R3C",'Mapa final'!#REF!),"")</f>
        <v>#REF!</v>
      </c>
      <c r="Y18" s="45" t="e">
        <f>IF(AND('Mapa final'!#REF!="Alta",'Mapa final'!#REF!="Moderado"),CONCATENATE("R3C",'Mapa final'!#REF!),"")</f>
        <v>#REF!</v>
      </c>
      <c r="Z18" s="45" t="e">
        <f>IF(AND('Mapa final'!#REF!="Alta",'Mapa final'!#REF!="Moderado"),CONCATENATE("R3C",'Mapa final'!#REF!),"")</f>
        <v>#REF!</v>
      </c>
      <c r="AA18" s="46" t="e">
        <f>IF(AND('Mapa final'!#REF!="Alta",'Mapa final'!#REF!="Moderado"),CONCATENATE("R3C",'Mapa final'!#REF!),"")</f>
        <v>#REF!</v>
      </c>
      <c r="AB18" s="44" t="e">
        <f>IF(AND('Mapa final'!#REF!="Alta",'Mapa final'!#REF!="Mayor"),CONCATENATE("R3C",'Mapa final'!#REF!),"")</f>
        <v>#REF!</v>
      </c>
      <c r="AC18" s="45" t="e">
        <f>IF(AND('Mapa final'!#REF!="Alta",'Mapa final'!#REF!="Mayor"),CONCATENATE("R3C",'Mapa final'!#REF!),"")</f>
        <v>#REF!</v>
      </c>
      <c r="AD18" s="45" t="e">
        <f>IF(AND('Mapa final'!#REF!="Alta",'Mapa final'!#REF!="Mayor"),CONCATENATE("R3C",'Mapa final'!#REF!),"")</f>
        <v>#REF!</v>
      </c>
      <c r="AE18" s="45" t="e">
        <f>IF(AND('Mapa final'!#REF!="Alta",'Mapa final'!#REF!="Mayor"),CONCATENATE("R3C",'Mapa final'!#REF!),"")</f>
        <v>#REF!</v>
      </c>
      <c r="AF18" s="45" t="e">
        <f>IF(AND('Mapa final'!#REF!="Alta",'Mapa final'!#REF!="Mayor"),CONCATENATE("R3C",'Mapa final'!#REF!),"")</f>
        <v>#REF!</v>
      </c>
      <c r="AG18" s="46" t="e">
        <f>IF(AND('Mapa final'!#REF!="Alta",'Mapa final'!#REF!="Mayor"),CONCATENATE("R3C",'Mapa final'!#REF!),"")</f>
        <v>#REF!</v>
      </c>
      <c r="AH18" s="47" t="e">
        <f>IF(AND('Mapa final'!#REF!="Alta",'Mapa final'!#REF!="Catastrófico"),CONCATENATE("R3C",'Mapa final'!#REF!),"")</f>
        <v>#REF!</v>
      </c>
      <c r="AI18" s="48" t="e">
        <f>IF(AND('Mapa final'!#REF!="Alta",'Mapa final'!#REF!="Catastrófico"),CONCATENATE("R3C",'Mapa final'!#REF!),"")</f>
        <v>#REF!</v>
      </c>
      <c r="AJ18" s="48" t="e">
        <f>IF(AND('Mapa final'!#REF!="Alta",'Mapa final'!#REF!="Catastrófico"),CONCATENATE("R3C",'Mapa final'!#REF!),"")</f>
        <v>#REF!</v>
      </c>
      <c r="AK18" s="48" t="e">
        <f>IF(AND('Mapa final'!#REF!="Alta",'Mapa final'!#REF!="Catastrófico"),CONCATENATE("R3C",'Mapa final'!#REF!),"")</f>
        <v>#REF!</v>
      </c>
      <c r="AL18" s="48" t="e">
        <f>IF(AND('Mapa final'!#REF!="Alta",'Mapa final'!#REF!="Catastrófico"),CONCATENATE("R3C",'Mapa final'!#REF!),"")</f>
        <v>#REF!</v>
      </c>
      <c r="AM18" s="49" t="e">
        <f>IF(AND('Mapa final'!#REF!="Alta",'Mapa final'!#REF!="Catastrófico"),CONCATENATE("R3C",'Mapa final'!#REF!),"")</f>
        <v>#REF!</v>
      </c>
      <c r="AN18" s="75"/>
      <c r="AO18" s="357"/>
      <c r="AP18" s="358"/>
      <c r="AQ18" s="358"/>
      <c r="AR18" s="358"/>
      <c r="AS18" s="358"/>
      <c r="AT18" s="359"/>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row>
    <row r="19" spans="1:76" ht="15" customHeight="1" x14ac:dyDescent="0.25">
      <c r="A19" s="75"/>
      <c r="B19" s="306"/>
      <c r="C19" s="306"/>
      <c r="D19" s="307"/>
      <c r="E19" s="347"/>
      <c r="F19" s="348"/>
      <c r="G19" s="348"/>
      <c r="H19" s="348"/>
      <c r="I19" s="348"/>
      <c r="J19" s="59" t="e">
        <f>IF(AND('Mapa final'!#REF!="Alta",'Mapa final'!#REF!="Leve"),CONCATENATE("R4C",'Mapa final'!#REF!),"")</f>
        <v>#REF!</v>
      </c>
      <c r="K19" s="60" t="e">
        <f>IF(AND('Mapa final'!#REF!="Alta",'Mapa final'!#REF!="Leve"),CONCATENATE("R4C",'Mapa final'!#REF!),"")</f>
        <v>#REF!</v>
      </c>
      <c r="L19" s="60" t="e">
        <f>IF(AND('Mapa final'!#REF!="Alta",'Mapa final'!#REF!="Leve"),CONCATENATE("R4C",'Mapa final'!#REF!),"")</f>
        <v>#REF!</v>
      </c>
      <c r="M19" s="60" t="e">
        <f>IF(AND('Mapa final'!#REF!="Alta",'Mapa final'!#REF!="Leve"),CONCATENATE("R4C",'Mapa final'!#REF!),"")</f>
        <v>#REF!</v>
      </c>
      <c r="N19" s="60" t="e">
        <f>IF(AND('Mapa final'!#REF!="Alta",'Mapa final'!#REF!="Leve"),CONCATENATE("R4C",'Mapa final'!#REF!),"")</f>
        <v>#REF!</v>
      </c>
      <c r="O19" s="61" t="e">
        <f>IF(AND('Mapa final'!#REF!="Alta",'Mapa final'!#REF!="Leve"),CONCATENATE("R4C",'Mapa final'!#REF!),"")</f>
        <v>#REF!</v>
      </c>
      <c r="P19" s="59" t="e">
        <f>IF(AND('Mapa final'!#REF!="Alta",'Mapa final'!#REF!="Menor"),CONCATENATE("R4C",'Mapa final'!#REF!),"")</f>
        <v>#REF!</v>
      </c>
      <c r="Q19" s="60" t="e">
        <f>IF(AND('Mapa final'!#REF!="Alta",'Mapa final'!#REF!="Menor"),CONCATENATE("R4C",'Mapa final'!#REF!),"")</f>
        <v>#REF!</v>
      </c>
      <c r="R19" s="60" t="e">
        <f>IF(AND('Mapa final'!#REF!="Alta",'Mapa final'!#REF!="Menor"),CONCATENATE("R4C",'Mapa final'!#REF!),"")</f>
        <v>#REF!</v>
      </c>
      <c r="S19" s="60" t="e">
        <f>IF(AND('Mapa final'!#REF!="Alta",'Mapa final'!#REF!="Menor"),CONCATENATE("R4C",'Mapa final'!#REF!),"")</f>
        <v>#REF!</v>
      </c>
      <c r="T19" s="60" t="e">
        <f>IF(AND('Mapa final'!#REF!="Alta",'Mapa final'!#REF!="Menor"),CONCATENATE("R4C",'Mapa final'!#REF!),"")</f>
        <v>#REF!</v>
      </c>
      <c r="U19" s="61" t="e">
        <f>IF(AND('Mapa final'!#REF!="Alta",'Mapa final'!#REF!="Menor"),CONCATENATE("R4C",'Mapa final'!#REF!),"")</f>
        <v>#REF!</v>
      </c>
      <c r="V19" s="44" t="e">
        <f>IF(AND('Mapa final'!#REF!="Alta",'Mapa final'!#REF!="Moderado"),CONCATENATE("R4C",'Mapa final'!#REF!),"")</f>
        <v>#REF!</v>
      </c>
      <c r="W19" s="45" t="e">
        <f>IF(AND('Mapa final'!#REF!="Alta",'Mapa final'!#REF!="Moderado"),CONCATENATE("R4C",'Mapa final'!#REF!),"")</f>
        <v>#REF!</v>
      </c>
      <c r="X19" s="45" t="e">
        <f>IF(AND('Mapa final'!#REF!="Alta",'Mapa final'!#REF!="Moderado"),CONCATENATE("R4C",'Mapa final'!#REF!),"")</f>
        <v>#REF!</v>
      </c>
      <c r="Y19" s="45" t="e">
        <f>IF(AND('Mapa final'!#REF!="Alta",'Mapa final'!#REF!="Moderado"),CONCATENATE("R4C",'Mapa final'!#REF!),"")</f>
        <v>#REF!</v>
      </c>
      <c r="Z19" s="45" t="e">
        <f>IF(AND('Mapa final'!#REF!="Alta",'Mapa final'!#REF!="Moderado"),CONCATENATE("R4C",'Mapa final'!#REF!),"")</f>
        <v>#REF!</v>
      </c>
      <c r="AA19" s="46" t="e">
        <f>IF(AND('Mapa final'!#REF!="Alta",'Mapa final'!#REF!="Moderado"),CONCATENATE("R4C",'Mapa final'!#REF!),"")</f>
        <v>#REF!</v>
      </c>
      <c r="AB19" s="44" t="e">
        <f>IF(AND('Mapa final'!#REF!="Alta",'Mapa final'!#REF!="Mayor"),CONCATENATE("R4C",'Mapa final'!#REF!),"")</f>
        <v>#REF!</v>
      </c>
      <c r="AC19" s="45" t="e">
        <f>IF(AND('Mapa final'!#REF!="Alta",'Mapa final'!#REF!="Mayor"),CONCATENATE("R4C",'Mapa final'!#REF!),"")</f>
        <v>#REF!</v>
      </c>
      <c r="AD19" s="45" t="e">
        <f>IF(AND('Mapa final'!#REF!="Alta",'Mapa final'!#REF!="Mayor"),CONCATENATE("R4C",'Mapa final'!#REF!),"")</f>
        <v>#REF!</v>
      </c>
      <c r="AE19" s="45" t="e">
        <f>IF(AND('Mapa final'!#REF!="Alta",'Mapa final'!#REF!="Mayor"),CONCATENATE("R4C",'Mapa final'!#REF!),"")</f>
        <v>#REF!</v>
      </c>
      <c r="AF19" s="45" t="e">
        <f>IF(AND('Mapa final'!#REF!="Alta",'Mapa final'!#REF!="Mayor"),CONCATENATE("R4C",'Mapa final'!#REF!),"")</f>
        <v>#REF!</v>
      </c>
      <c r="AG19" s="46" t="e">
        <f>IF(AND('Mapa final'!#REF!="Alta",'Mapa final'!#REF!="Mayor"),CONCATENATE("R4C",'Mapa final'!#REF!),"")</f>
        <v>#REF!</v>
      </c>
      <c r="AH19" s="47" t="e">
        <f>IF(AND('Mapa final'!#REF!="Alta",'Mapa final'!#REF!="Catastrófico"),CONCATENATE("R4C",'Mapa final'!#REF!),"")</f>
        <v>#REF!</v>
      </c>
      <c r="AI19" s="48" t="e">
        <f>IF(AND('Mapa final'!#REF!="Alta",'Mapa final'!#REF!="Catastrófico"),CONCATENATE("R4C",'Mapa final'!#REF!),"")</f>
        <v>#REF!</v>
      </c>
      <c r="AJ19" s="48" t="e">
        <f>IF(AND('Mapa final'!#REF!="Alta",'Mapa final'!#REF!="Catastrófico"),CONCATENATE("R4C",'Mapa final'!#REF!),"")</f>
        <v>#REF!</v>
      </c>
      <c r="AK19" s="48" t="e">
        <f>IF(AND('Mapa final'!#REF!="Alta",'Mapa final'!#REF!="Catastrófico"),CONCATENATE("R4C",'Mapa final'!#REF!),"")</f>
        <v>#REF!</v>
      </c>
      <c r="AL19" s="48" t="e">
        <f>IF(AND('Mapa final'!#REF!="Alta",'Mapa final'!#REF!="Catastrófico"),CONCATENATE("R4C",'Mapa final'!#REF!),"")</f>
        <v>#REF!</v>
      </c>
      <c r="AM19" s="49" t="e">
        <f>IF(AND('Mapa final'!#REF!="Alta",'Mapa final'!#REF!="Catastrófico"),CONCATENATE("R4C",'Mapa final'!#REF!),"")</f>
        <v>#REF!</v>
      </c>
      <c r="AN19" s="75"/>
      <c r="AO19" s="357"/>
      <c r="AP19" s="358"/>
      <c r="AQ19" s="358"/>
      <c r="AR19" s="358"/>
      <c r="AS19" s="358"/>
      <c r="AT19" s="359"/>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row>
    <row r="20" spans="1:76" ht="15" customHeight="1" x14ac:dyDescent="0.25">
      <c r="A20" s="75"/>
      <c r="B20" s="306"/>
      <c r="C20" s="306"/>
      <c r="D20" s="307"/>
      <c r="E20" s="347"/>
      <c r="F20" s="348"/>
      <c r="G20" s="348"/>
      <c r="H20" s="348"/>
      <c r="I20" s="348"/>
      <c r="J20" s="59" t="e">
        <f>IF(AND('Mapa final'!#REF!="Alta",'Mapa final'!#REF!="Leve"),CONCATENATE("R5C",'Mapa final'!#REF!),"")</f>
        <v>#REF!</v>
      </c>
      <c r="K20" s="60" t="e">
        <f>IF(AND('Mapa final'!#REF!="Alta",'Mapa final'!#REF!="Leve"),CONCATENATE("R5C",'Mapa final'!#REF!),"")</f>
        <v>#REF!</v>
      </c>
      <c r="L20" s="60" t="e">
        <f>IF(AND('Mapa final'!#REF!="Alta",'Mapa final'!#REF!="Leve"),CONCATENATE("R5C",'Mapa final'!#REF!),"")</f>
        <v>#REF!</v>
      </c>
      <c r="M20" s="60" t="e">
        <f>IF(AND('Mapa final'!#REF!="Alta",'Mapa final'!#REF!="Leve"),CONCATENATE("R5C",'Mapa final'!#REF!),"")</f>
        <v>#REF!</v>
      </c>
      <c r="N20" s="60" t="e">
        <f>IF(AND('Mapa final'!#REF!="Alta",'Mapa final'!#REF!="Leve"),CONCATENATE("R5C",'Mapa final'!#REF!),"")</f>
        <v>#REF!</v>
      </c>
      <c r="O20" s="61" t="e">
        <f>IF(AND('Mapa final'!#REF!="Alta",'Mapa final'!#REF!="Leve"),CONCATENATE("R5C",'Mapa final'!#REF!),"")</f>
        <v>#REF!</v>
      </c>
      <c r="P20" s="59" t="e">
        <f>IF(AND('Mapa final'!#REF!="Alta",'Mapa final'!#REF!="Menor"),CONCATENATE("R5C",'Mapa final'!#REF!),"")</f>
        <v>#REF!</v>
      </c>
      <c r="Q20" s="60" t="e">
        <f>IF(AND('Mapa final'!#REF!="Alta",'Mapa final'!#REF!="Menor"),CONCATENATE("R5C",'Mapa final'!#REF!),"")</f>
        <v>#REF!</v>
      </c>
      <c r="R20" s="60" t="e">
        <f>IF(AND('Mapa final'!#REF!="Alta",'Mapa final'!#REF!="Menor"),CONCATENATE("R5C",'Mapa final'!#REF!),"")</f>
        <v>#REF!</v>
      </c>
      <c r="S20" s="60" t="e">
        <f>IF(AND('Mapa final'!#REF!="Alta",'Mapa final'!#REF!="Menor"),CONCATENATE("R5C",'Mapa final'!#REF!),"")</f>
        <v>#REF!</v>
      </c>
      <c r="T20" s="60" t="e">
        <f>IF(AND('Mapa final'!#REF!="Alta",'Mapa final'!#REF!="Menor"),CONCATENATE("R5C",'Mapa final'!#REF!),"")</f>
        <v>#REF!</v>
      </c>
      <c r="U20" s="61" t="e">
        <f>IF(AND('Mapa final'!#REF!="Alta",'Mapa final'!#REF!="Menor"),CONCATENATE("R5C",'Mapa final'!#REF!),"")</f>
        <v>#REF!</v>
      </c>
      <c r="V20" s="44" t="e">
        <f>IF(AND('Mapa final'!#REF!="Alta",'Mapa final'!#REF!="Moderado"),CONCATENATE("R5C",'Mapa final'!#REF!),"")</f>
        <v>#REF!</v>
      </c>
      <c r="W20" s="45" t="e">
        <f>IF(AND('Mapa final'!#REF!="Alta",'Mapa final'!#REF!="Moderado"),CONCATENATE("R5C",'Mapa final'!#REF!),"")</f>
        <v>#REF!</v>
      </c>
      <c r="X20" s="45" t="e">
        <f>IF(AND('Mapa final'!#REF!="Alta",'Mapa final'!#REF!="Moderado"),CONCATENATE("R5C",'Mapa final'!#REF!),"")</f>
        <v>#REF!</v>
      </c>
      <c r="Y20" s="45" t="e">
        <f>IF(AND('Mapa final'!#REF!="Alta",'Mapa final'!#REF!="Moderado"),CONCATENATE("R5C",'Mapa final'!#REF!),"")</f>
        <v>#REF!</v>
      </c>
      <c r="Z20" s="45" t="e">
        <f>IF(AND('Mapa final'!#REF!="Alta",'Mapa final'!#REF!="Moderado"),CONCATENATE("R5C",'Mapa final'!#REF!),"")</f>
        <v>#REF!</v>
      </c>
      <c r="AA20" s="46" t="e">
        <f>IF(AND('Mapa final'!#REF!="Alta",'Mapa final'!#REF!="Moderado"),CONCATENATE("R5C",'Mapa final'!#REF!),"")</f>
        <v>#REF!</v>
      </c>
      <c r="AB20" s="44" t="e">
        <f>IF(AND('Mapa final'!#REF!="Alta",'Mapa final'!#REF!="Mayor"),CONCATENATE("R5C",'Mapa final'!#REF!),"")</f>
        <v>#REF!</v>
      </c>
      <c r="AC20" s="45" t="e">
        <f>IF(AND('Mapa final'!#REF!="Alta",'Mapa final'!#REF!="Mayor"),CONCATENATE("R5C",'Mapa final'!#REF!),"")</f>
        <v>#REF!</v>
      </c>
      <c r="AD20" s="45" t="e">
        <f>IF(AND('Mapa final'!#REF!="Alta",'Mapa final'!#REF!="Mayor"),CONCATENATE("R5C",'Mapa final'!#REF!),"")</f>
        <v>#REF!</v>
      </c>
      <c r="AE20" s="45" t="e">
        <f>IF(AND('Mapa final'!#REF!="Alta",'Mapa final'!#REF!="Mayor"),CONCATENATE("R5C",'Mapa final'!#REF!),"")</f>
        <v>#REF!</v>
      </c>
      <c r="AF20" s="45" t="e">
        <f>IF(AND('Mapa final'!#REF!="Alta",'Mapa final'!#REF!="Mayor"),CONCATENATE("R5C",'Mapa final'!#REF!),"")</f>
        <v>#REF!</v>
      </c>
      <c r="AG20" s="46" t="e">
        <f>IF(AND('Mapa final'!#REF!="Alta",'Mapa final'!#REF!="Mayor"),CONCATENATE("R5C",'Mapa final'!#REF!),"")</f>
        <v>#REF!</v>
      </c>
      <c r="AH20" s="47" t="e">
        <f>IF(AND('Mapa final'!#REF!="Alta",'Mapa final'!#REF!="Catastrófico"),CONCATENATE("R5C",'Mapa final'!#REF!),"")</f>
        <v>#REF!</v>
      </c>
      <c r="AI20" s="48" t="e">
        <f>IF(AND('Mapa final'!#REF!="Alta",'Mapa final'!#REF!="Catastrófico"),CONCATENATE("R5C",'Mapa final'!#REF!),"")</f>
        <v>#REF!</v>
      </c>
      <c r="AJ20" s="48" t="e">
        <f>IF(AND('Mapa final'!#REF!="Alta",'Mapa final'!#REF!="Catastrófico"),CONCATENATE("R5C",'Mapa final'!#REF!),"")</f>
        <v>#REF!</v>
      </c>
      <c r="AK20" s="48" t="e">
        <f>IF(AND('Mapa final'!#REF!="Alta",'Mapa final'!#REF!="Catastrófico"),CONCATENATE("R5C",'Mapa final'!#REF!),"")</f>
        <v>#REF!</v>
      </c>
      <c r="AL20" s="48" t="e">
        <f>IF(AND('Mapa final'!#REF!="Alta",'Mapa final'!#REF!="Catastrófico"),CONCATENATE("R5C",'Mapa final'!#REF!),"")</f>
        <v>#REF!</v>
      </c>
      <c r="AM20" s="49" t="e">
        <f>IF(AND('Mapa final'!#REF!="Alta",'Mapa final'!#REF!="Catastrófico"),CONCATENATE("R5C",'Mapa final'!#REF!),"")</f>
        <v>#REF!</v>
      </c>
      <c r="AN20" s="75"/>
      <c r="AO20" s="357"/>
      <c r="AP20" s="358"/>
      <c r="AQ20" s="358"/>
      <c r="AR20" s="358"/>
      <c r="AS20" s="358"/>
      <c r="AT20" s="359"/>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row>
    <row r="21" spans="1:76" ht="15" customHeight="1" x14ac:dyDescent="0.25">
      <c r="A21" s="75"/>
      <c r="B21" s="306"/>
      <c r="C21" s="306"/>
      <c r="D21" s="307"/>
      <c r="E21" s="347"/>
      <c r="F21" s="348"/>
      <c r="G21" s="348"/>
      <c r="H21" s="348"/>
      <c r="I21" s="348"/>
      <c r="J21" s="59" t="e">
        <f>IF(AND('Mapa final'!#REF!="Alta",'Mapa final'!#REF!="Leve"),CONCATENATE("R6C",'Mapa final'!#REF!),"")</f>
        <v>#REF!</v>
      </c>
      <c r="K21" s="60" t="e">
        <f>IF(AND('Mapa final'!#REF!="Alta",'Mapa final'!#REF!="Leve"),CONCATENATE("R6C",'Mapa final'!#REF!),"")</f>
        <v>#REF!</v>
      </c>
      <c r="L21" s="60" t="e">
        <f>IF(AND('Mapa final'!#REF!="Alta",'Mapa final'!#REF!="Leve"),CONCATENATE("R6C",'Mapa final'!#REF!),"")</f>
        <v>#REF!</v>
      </c>
      <c r="M21" s="60" t="e">
        <f>IF(AND('Mapa final'!#REF!="Alta",'Mapa final'!#REF!="Leve"),CONCATENATE("R6C",'Mapa final'!#REF!),"")</f>
        <v>#REF!</v>
      </c>
      <c r="N21" s="60" t="e">
        <f>IF(AND('Mapa final'!#REF!="Alta",'Mapa final'!#REF!="Leve"),CONCATENATE("R6C",'Mapa final'!#REF!),"")</f>
        <v>#REF!</v>
      </c>
      <c r="O21" s="61" t="e">
        <f>IF(AND('Mapa final'!#REF!="Alta",'Mapa final'!#REF!="Leve"),CONCATENATE("R6C",'Mapa final'!#REF!),"")</f>
        <v>#REF!</v>
      </c>
      <c r="P21" s="59" t="e">
        <f>IF(AND('Mapa final'!#REF!="Alta",'Mapa final'!#REF!="Menor"),CONCATENATE("R6C",'Mapa final'!#REF!),"")</f>
        <v>#REF!</v>
      </c>
      <c r="Q21" s="60" t="e">
        <f>IF(AND('Mapa final'!#REF!="Alta",'Mapa final'!#REF!="Menor"),CONCATENATE("R6C",'Mapa final'!#REF!),"")</f>
        <v>#REF!</v>
      </c>
      <c r="R21" s="60" t="e">
        <f>IF(AND('Mapa final'!#REF!="Alta",'Mapa final'!#REF!="Menor"),CONCATENATE("R6C",'Mapa final'!#REF!),"")</f>
        <v>#REF!</v>
      </c>
      <c r="S21" s="60" t="e">
        <f>IF(AND('Mapa final'!#REF!="Alta",'Mapa final'!#REF!="Menor"),CONCATENATE("R6C",'Mapa final'!#REF!),"")</f>
        <v>#REF!</v>
      </c>
      <c r="T21" s="60" t="e">
        <f>IF(AND('Mapa final'!#REF!="Alta",'Mapa final'!#REF!="Menor"),CONCATENATE("R6C",'Mapa final'!#REF!),"")</f>
        <v>#REF!</v>
      </c>
      <c r="U21" s="61" t="e">
        <f>IF(AND('Mapa final'!#REF!="Alta",'Mapa final'!#REF!="Menor"),CONCATENATE("R6C",'Mapa final'!#REF!),"")</f>
        <v>#REF!</v>
      </c>
      <c r="V21" s="44" t="e">
        <f>IF(AND('Mapa final'!#REF!="Alta",'Mapa final'!#REF!="Moderado"),CONCATENATE("R6C",'Mapa final'!#REF!),"")</f>
        <v>#REF!</v>
      </c>
      <c r="W21" s="45" t="e">
        <f>IF(AND('Mapa final'!#REF!="Alta",'Mapa final'!#REF!="Moderado"),CONCATENATE("R6C",'Mapa final'!#REF!),"")</f>
        <v>#REF!</v>
      </c>
      <c r="X21" s="45" t="e">
        <f>IF(AND('Mapa final'!#REF!="Alta",'Mapa final'!#REF!="Moderado"),CONCATENATE("R6C",'Mapa final'!#REF!),"")</f>
        <v>#REF!</v>
      </c>
      <c r="Y21" s="45" t="e">
        <f>IF(AND('Mapa final'!#REF!="Alta",'Mapa final'!#REF!="Moderado"),CONCATENATE("R6C",'Mapa final'!#REF!),"")</f>
        <v>#REF!</v>
      </c>
      <c r="Z21" s="45" t="e">
        <f>IF(AND('Mapa final'!#REF!="Alta",'Mapa final'!#REF!="Moderado"),CONCATENATE("R6C",'Mapa final'!#REF!),"")</f>
        <v>#REF!</v>
      </c>
      <c r="AA21" s="46" t="e">
        <f>IF(AND('Mapa final'!#REF!="Alta",'Mapa final'!#REF!="Moderado"),CONCATENATE("R6C",'Mapa final'!#REF!),"")</f>
        <v>#REF!</v>
      </c>
      <c r="AB21" s="44" t="e">
        <f>IF(AND('Mapa final'!#REF!="Alta",'Mapa final'!#REF!="Mayor"),CONCATENATE("R6C",'Mapa final'!#REF!),"")</f>
        <v>#REF!</v>
      </c>
      <c r="AC21" s="45" t="e">
        <f>IF(AND('Mapa final'!#REF!="Alta",'Mapa final'!#REF!="Mayor"),CONCATENATE("R6C",'Mapa final'!#REF!),"")</f>
        <v>#REF!</v>
      </c>
      <c r="AD21" s="45" t="e">
        <f>IF(AND('Mapa final'!#REF!="Alta",'Mapa final'!#REF!="Mayor"),CONCATENATE("R6C",'Mapa final'!#REF!),"")</f>
        <v>#REF!</v>
      </c>
      <c r="AE21" s="45" t="e">
        <f>IF(AND('Mapa final'!#REF!="Alta",'Mapa final'!#REF!="Mayor"),CONCATENATE("R6C",'Mapa final'!#REF!),"")</f>
        <v>#REF!</v>
      </c>
      <c r="AF21" s="45" t="e">
        <f>IF(AND('Mapa final'!#REF!="Alta",'Mapa final'!#REF!="Mayor"),CONCATENATE("R6C",'Mapa final'!#REF!),"")</f>
        <v>#REF!</v>
      </c>
      <c r="AG21" s="46" t="e">
        <f>IF(AND('Mapa final'!#REF!="Alta",'Mapa final'!#REF!="Mayor"),CONCATENATE("R6C",'Mapa final'!#REF!),"")</f>
        <v>#REF!</v>
      </c>
      <c r="AH21" s="47" t="e">
        <f>IF(AND('Mapa final'!#REF!="Alta",'Mapa final'!#REF!="Catastrófico"),CONCATENATE("R6C",'Mapa final'!#REF!),"")</f>
        <v>#REF!</v>
      </c>
      <c r="AI21" s="48" t="e">
        <f>IF(AND('Mapa final'!#REF!="Alta",'Mapa final'!#REF!="Catastrófico"),CONCATENATE("R6C",'Mapa final'!#REF!),"")</f>
        <v>#REF!</v>
      </c>
      <c r="AJ21" s="48" t="e">
        <f>IF(AND('Mapa final'!#REF!="Alta",'Mapa final'!#REF!="Catastrófico"),CONCATENATE("R6C",'Mapa final'!#REF!),"")</f>
        <v>#REF!</v>
      </c>
      <c r="AK21" s="48" t="e">
        <f>IF(AND('Mapa final'!#REF!="Alta",'Mapa final'!#REF!="Catastrófico"),CONCATENATE("R6C",'Mapa final'!#REF!),"")</f>
        <v>#REF!</v>
      </c>
      <c r="AL21" s="48" t="e">
        <f>IF(AND('Mapa final'!#REF!="Alta",'Mapa final'!#REF!="Catastrófico"),CONCATENATE("R6C",'Mapa final'!#REF!),"")</f>
        <v>#REF!</v>
      </c>
      <c r="AM21" s="49" t="e">
        <f>IF(AND('Mapa final'!#REF!="Alta",'Mapa final'!#REF!="Catastrófico"),CONCATENATE("R6C",'Mapa final'!#REF!),"")</f>
        <v>#REF!</v>
      </c>
      <c r="AN21" s="75"/>
      <c r="AO21" s="357"/>
      <c r="AP21" s="358"/>
      <c r="AQ21" s="358"/>
      <c r="AR21" s="358"/>
      <c r="AS21" s="358"/>
      <c r="AT21" s="359"/>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row>
    <row r="22" spans="1:76" ht="15" customHeight="1" x14ac:dyDescent="0.25">
      <c r="A22" s="75"/>
      <c r="B22" s="306"/>
      <c r="C22" s="306"/>
      <c r="D22" s="307"/>
      <c r="E22" s="347"/>
      <c r="F22" s="348"/>
      <c r="G22" s="348"/>
      <c r="H22" s="348"/>
      <c r="I22" s="348"/>
      <c r="J22" s="59" t="e">
        <f>IF(AND('Mapa final'!#REF!="Alta",'Mapa final'!#REF!="Leve"),CONCATENATE("R7C",'Mapa final'!#REF!),"")</f>
        <v>#REF!</v>
      </c>
      <c r="K22" s="60" t="e">
        <f>IF(AND('Mapa final'!#REF!="Alta",'Mapa final'!#REF!="Leve"),CONCATENATE("R7C",'Mapa final'!#REF!),"")</f>
        <v>#REF!</v>
      </c>
      <c r="L22" s="60" t="e">
        <f>IF(AND('Mapa final'!#REF!="Alta",'Mapa final'!#REF!="Leve"),CONCATENATE("R7C",'Mapa final'!#REF!),"")</f>
        <v>#REF!</v>
      </c>
      <c r="M22" s="60" t="e">
        <f>IF(AND('Mapa final'!#REF!="Alta",'Mapa final'!#REF!="Leve"),CONCATENATE("R7C",'Mapa final'!#REF!),"")</f>
        <v>#REF!</v>
      </c>
      <c r="N22" s="60" t="e">
        <f>IF(AND('Mapa final'!#REF!="Alta",'Mapa final'!#REF!="Leve"),CONCATENATE("R7C",'Mapa final'!#REF!),"")</f>
        <v>#REF!</v>
      </c>
      <c r="O22" s="61" t="e">
        <f>IF(AND('Mapa final'!#REF!="Alta",'Mapa final'!#REF!="Leve"),CONCATENATE("R7C",'Mapa final'!#REF!),"")</f>
        <v>#REF!</v>
      </c>
      <c r="P22" s="59" t="e">
        <f>IF(AND('Mapa final'!#REF!="Alta",'Mapa final'!#REF!="Menor"),CONCATENATE("R7C",'Mapa final'!#REF!),"")</f>
        <v>#REF!</v>
      </c>
      <c r="Q22" s="60" t="e">
        <f>IF(AND('Mapa final'!#REF!="Alta",'Mapa final'!#REF!="Menor"),CONCATENATE("R7C",'Mapa final'!#REF!),"")</f>
        <v>#REF!</v>
      </c>
      <c r="R22" s="60" t="e">
        <f>IF(AND('Mapa final'!#REF!="Alta",'Mapa final'!#REF!="Menor"),CONCATENATE("R7C",'Mapa final'!#REF!),"")</f>
        <v>#REF!</v>
      </c>
      <c r="S22" s="60" t="e">
        <f>IF(AND('Mapa final'!#REF!="Alta",'Mapa final'!#REF!="Menor"),CONCATENATE("R7C",'Mapa final'!#REF!),"")</f>
        <v>#REF!</v>
      </c>
      <c r="T22" s="60" t="e">
        <f>IF(AND('Mapa final'!#REF!="Alta",'Mapa final'!#REF!="Menor"),CONCATENATE("R7C",'Mapa final'!#REF!),"")</f>
        <v>#REF!</v>
      </c>
      <c r="U22" s="61" t="e">
        <f>IF(AND('Mapa final'!#REF!="Alta",'Mapa final'!#REF!="Menor"),CONCATENATE("R7C",'Mapa final'!#REF!),"")</f>
        <v>#REF!</v>
      </c>
      <c r="V22" s="44" t="e">
        <f>IF(AND('Mapa final'!#REF!="Alta",'Mapa final'!#REF!="Moderado"),CONCATENATE("R7C",'Mapa final'!#REF!),"")</f>
        <v>#REF!</v>
      </c>
      <c r="W22" s="45" t="e">
        <f>IF(AND('Mapa final'!#REF!="Alta",'Mapa final'!#REF!="Moderado"),CONCATENATE("R7C",'Mapa final'!#REF!),"")</f>
        <v>#REF!</v>
      </c>
      <c r="X22" s="45" t="e">
        <f>IF(AND('Mapa final'!#REF!="Alta",'Mapa final'!#REF!="Moderado"),CONCATENATE("R7C",'Mapa final'!#REF!),"")</f>
        <v>#REF!</v>
      </c>
      <c r="Y22" s="45" t="e">
        <f>IF(AND('Mapa final'!#REF!="Alta",'Mapa final'!#REF!="Moderado"),CONCATENATE("R7C",'Mapa final'!#REF!),"")</f>
        <v>#REF!</v>
      </c>
      <c r="Z22" s="45" t="e">
        <f>IF(AND('Mapa final'!#REF!="Alta",'Mapa final'!#REF!="Moderado"),CONCATENATE("R7C",'Mapa final'!#REF!),"")</f>
        <v>#REF!</v>
      </c>
      <c r="AA22" s="46" t="e">
        <f>IF(AND('Mapa final'!#REF!="Alta",'Mapa final'!#REF!="Moderado"),CONCATENATE("R7C",'Mapa final'!#REF!),"")</f>
        <v>#REF!</v>
      </c>
      <c r="AB22" s="44" t="e">
        <f>IF(AND('Mapa final'!#REF!="Alta",'Mapa final'!#REF!="Mayor"),CONCATENATE("R7C",'Mapa final'!#REF!),"")</f>
        <v>#REF!</v>
      </c>
      <c r="AC22" s="45" t="e">
        <f>IF(AND('Mapa final'!#REF!="Alta",'Mapa final'!#REF!="Mayor"),CONCATENATE("R7C",'Mapa final'!#REF!),"")</f>
        <v>#REF!</v>
      </c>
      <c r="AD22" s="45" t="e">
        <f>IF(AND('Mapa final'!#REF!="Alta",'Mapa final'!#REF!="Mayor"),CONCATENATE("R7C",'Mapa final'!#REF!),"")</f>
        <v>#REF!</v>
      </c>
      <c r="AE22" s="45" t="e">
        <f>IF(AND('Mapa final'!#REF!="Alta",'Mapa final'!#REF!="Mayor"),CONCATENATE("R7C",'Mapa final'!#REF!),"")</f>
        <v>#REF!</v>
      </c>
      <c r="AF22" s="45" t="e">
        <f>IF(AND('Mapa final'!#REF!="Alta",'Mapa final'!#REF!="Mayor"),CONCATENATE("R7C",'Mapa final'!#REF!),"")</f>
        <v>#REF!</v>
      </c>
      <c r="AG22" s="46" t="e">
        <f>IF(AND('Mapa final'!#REF!="Alta",'Mapa final'!#REF!="Mayor"),CONCATENATE("R7C",'Mapa final'!#REF!),"")</f>
        <v>#REF!</v>
      </c>
      <c r="AH22" s="47" t="e">
        <f>IF(AND('Mapa final'!#REF!="Alta",'Mapa final'!#REF!="Catastrófico"),CONCATENATE("R7C",'Mapa final'!#REF!),"")</f>
        <v>#REF!</v>
      </c>
      <c r="AI22" s="48" t="e">
        <f>IF(AND('Mapa final'!#REF!="Alta",'Mapa final'!#REF!="Catastrófico"),CONCATENATE("R7C",'Mapa final'!#REF!),"")</f>
        <v>#REF!</v>
      </c>
      <c r="AJ22" s="48" t="e">
        <f>IF(AND('Mapa final'!#REF!="Alta",'Mapa final'!#REF!="Catastrófico"),CONCATENATE("R7C",'Mapa final'!#REF!),"")</f>
        <v>#REF!</v>
      </c>
      <c r="AK22" s="48" t="e">
        <f>IF(AND('Mapa final'!#REF!="Alta",'Mapa final'!#REF!="Catastrófico"),CONCATENATE("R7C",'Mapa final'!#REF!),"")</f>
        <v>#REF!</v>
      </c>
      <c r="AL22" s="48" t="e">
        <f>IF(AND('Mapa final'!#REF!="Alta",'Mapa final'!#REF!="Catastrófico"),CONCATENATE("R7C",'Mapa final'!#REF!),"")</f>
        <v>#REF!</v>
      </c>
      <c r="AM22" s="49" t="e">
        <f>IF(AND('Mapa final'!#REF!="Alta",'Mapa final'!#REF!="Catastrófico"),CONCATENATE("R7C",'Mapa final'!#REF!),"")</f>
        <v>#REF!</v>
      </c>
      <c r="AN22" s="75"/>
      <c r="AO22" s="357"/>
      <c r="AP22" s="358"/>
      <c r="AQ22" s="358"/>
      <c r="AR22" s="358"/>
      <c r="AS22" s="358"/>
      <c r="AT22" s="359"/>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row>
    <row r="23" spans="1:76" ht="15" customHeight="1" x14ac:dyDescent="0.25">
      <c r="A23" s="75"/>
      <c r="B23" s="306"/>
      <c r="C23" s="306"/>
      <c r="D23" s="307"/>
      <c r="E23" s="347"/>
      <c r="F23" s="348"/>
      <c r="G23" s="348"/>
      <c r="H23" s="348"/>
      <c r="I23" s="348"/>
      <c r="J23" s="59" t="e">
        <f>IF(AND('Mapa final'!#REF!="Alta",'Mapa final'!#REF!="Leve"),CONCATENATE("R8C",'Mapa final'!#REF!),"")</f>
        <v>#REF!</v>
      </c>
      <c r="K23" s="60" t="e">
        <f>IF(AND('Mapa final'!#REF!="Alta",'Mapa final'!#REF!="Leve"),CONCATENATE("R8C",'Mapa final'!#REF!),"")</f>
        <v>#REF!</v>
      </c>
      <c r="L23" s="60" t="e">
        <f>IF(AND('Mapa final'!#REF!="Alta",'Mapa final'!#REF!="Leve"),CONCATENATE("R8C",'Mapa final'!#REF!),"")</f>
        <v>#REF!</v>
      </c>
      <c r="M23" s="60" t="e">
        <f>IF(AND('Mapa final'!#REF!="Alta",'Mapa final'!#REF!="Leve"),CONCATENATE("R8C",'Mapa final'!#REF!),"")</f>
        <v>#REF!</v>
      </c>
      <c r="N23" s="60" t="e">
        <f>IF(AND('Mapa final'!#REF!="Alta",'Mapa final'!#REF!="Leve"),CONCATENATE("R8C",'Mapa final'!#REF!),"")</f>
        <v>#REF!</v>
      </c>
      <c r="O23" s="61" t="e">
        <f>IF(AND('Mapa final'!#REF!="Alta",'Mapa final'!#REF!="Leve"),CONCATENATE("R8C",'Mapa final'!#REF!),"")</f>
        <v>#REF!</v>
      </c>
      <c r="P23" s="59" t="e">
        <f>IF(AND('Mapa final'!#REF!="Alta",'Mapa final'!#REF!="Menor"),CONCATENATE("R8C",'Mapa final'!#REF!),"")</f>
        <v>#REF!</v>
      </c>
      <c r="Q23" s="60" t="e">
        <f>IF(AND('Mapa final'!#REF!="Alta",'Mapa final'!#REF!="Menor"),CONCATENATE("R8C",'Mapa final'!#REF!),"")</f>
        <v>#REF!</v>
      </c>
      <c r="R23" s="60" t="e">
        <f>IF(AND('Mapa final'!#REF!="Alta",'Mapa final'!#REF!="Menor"),CONCATENATE("R8C",'Mapa final'!#REF!),"")</f>
        <v>#REF!</v>
      </c>
      <c r="S23" s="60" t="e">
        <f>IF(AND('Mapa final'!#REF!="Alta",'Mapa final'!#REF!="Menor"),CONCATENATE("R8C",'Mapa final'!#REF!),"")</f>
        <v>#REF!</v>
      </c>
      <c r="T23" s="60" t="e">
        <f>IF(AND('Mapa final'!#REF!="Alta",'Mapa final'!#REF!="Menor"),CONCATENATE("R8C",'Mapa final'!#REF!),"")</f>
        <v>#REF!</v>
      </c>
      <c r="U23" s="61" t="e">
        <f>IF(AND('Mapa final'!#REF!="Alta",'Mapa final'!#REF!="Menor"),CONCATENATE("R8C",'Mapa final'!#REF!),"")</f>
        <v>#REF!</v>
      </c>
      <c r="V23" s="44" t="e">
        <f>IF(AND('Mapa final'!#REF!="Alta",'Mapa final'!#REF!="Moderado"),CONCATENATE("R8C",'Mapa final'!#REF!),"")</f>
        <v>#REF!</v>
      </c>
      <c r="W23" s="45" t="e">
        <f>IF(AND('Mapa final'!#REF!="Alta",'Mapa final'!#REF!="Moderado"),CONCATENATE("R8C",'Mapa final'!#REF!),"")</f>
        <v>#REF!</v>
      </c>
      <c r="X23" s="45" t="e">
        <f>IF(AND('Mapa final'!#REF!="Alta",'Mapa final'!#REF!="Moderado"),CONCATENATE("R8C",'Mapa final'!#REF!),"")</f>
        <v>#REF!</v>
      </c>
      <c r="Y23" s="45" t="e">
        <f>IF(AND('Mapa final'!#REF!="Alta",'Mapa final'!#REF!="Moderado"),CONCATENATE("R8C",'Mapa final'!#REF!),"")</f>
        <v>#REF!</v>
      </c>
      <c r="Z23" s="45" t="e">
        <f>IF(AND('Mapa final'!#REF!="Alta",'Mapa final'!#REF!="Moderado"),CONCATENATE("R8C",'Mapa final'!#REF!),"")</f>
        <v>#REF!</v>
      </c>
      <c r="AA23" s="46" t="e">
        <f>IF(AND('Mapa final'!#REF!="Alta",'Mapa final'!#REF!="Moderado"),CONCATENATE("R8C",'Mapa final'!#REF!),"")</f>
        <v>#REF!</v>
      </c>
      <c r="AB23" s="44" t="e">
        <f>IF(AND('Mapa final'!#REF!="Alta",'Mapa final'!#REF!="Mayor"),CONCATENATE("R8C",'Mapa final'!#REF!),"")</f>
        <v>#REF!</v>
      </c>
      <c r="AC23" s="45" t="e">
        <f>IF(AND('Mapa final'!#REF!="Alta",'Mapa final'!#REF!="Mayor"),CONCATENATE("R8C",'Mapa final'!#REF!),"")</f>
        <v>#REF!</v>
      </c>
      <c r="AD23" s="45" t="e">
        <f>IF(AND('Mapa final'!#REF!="Alta",'Mapa final'!#REF!="Mayor"),CONCATENATE("R8C",'Mapa final'!#REF!),"")</f>
        <v>#REF!</v>
      </c>
      <c r="AE23" s="45" t="e">
        <f>IF(AND('Mapa final'!#REF!="Alta",'Mapa final'!#REF!="Mayor"),CONCATENATE("R8C",'Mapa final'!#REF!),"")</f>
        <v>#REF!</v>
      </c>
      <c r="AF23" s="45" t="e">
        <f>IF(AND('Mapa final'!#REF!="Alta",'Mapa final'!#REF!="Mayor"),CONCATENATE("R8C",'Mapa final'!#REF!),"")</f>
        <v>#REF!</v>
      </c>
      <c r="AG23" s="46" t="e">
        <f>IF(AND('Mapa final'!#REF!="Alta",'Mapa final'!#REF!="Mayor"),CONCATENATE("R8C",'Mapa final'!#REF!),"")</f>
        <v>#REF!</v>
      </c>
      <c r="AH23" s="47" t="e">
        <f>IF(AND('Mapa final'!#REF!="Alta",'Mapa final'!#REF!="Catastrófico"),CONCATENATE("R8C",'Mapa final'!#REF!),"")</f>
        <v>#REF!</v>
      </c>
      <c r="AI23" s="48" t="e">
        <f>IF(AND('Mapa final'!#REF!="Alta",'Mapa final'!#REF!="Catastrófico"),CONCATENATE("R8C",'Mapa final'!#REF!),"")</f>
        <v>#REF!</v>
      </c>
      <c r="AJ23" s="48" t="e">
        <f>IF(AND('Mapa final'!#REF!="Alta",'Mapa final'!#REF!="Catastrófico"),CONCATENATE("R8C",'Mapa final'!#REF!),"")</f>
        <v>#REF!</v>
      </c>
      <c r="AK23" s="48" t="e">
        <f>IF(AND('Mapa final'!#REF!="Alta",'Mapa final'!#REF!="Catastrófico"),CONCATENATE("R8C",'Mapa final'!#REF!),"")</f>
        <v>#REF!</v>
      </c>
      <c r="AL23" s="48" t="e">
        <f>IF(AND('Mapa final'!#REF!="Alta",'Mapa final'!#REF!="Catastrófico"),CONCATENATE("R8C",'Mapa final'!#REF!),"")</f>
        <v>#REF!</v>
      </c>
      <c r="AM23" s="49" t="e">
        <f>IF(AND('Mapa final'!#REF!="Alta",'Mapa final'!#REF!="Catastrófico"),CONCATENATE("R8C",'Mapa final'!#REF!),"")</f>
        <v>#REF!</v>
      </c>
      <c r="AN23" s="75"/>
      <c r="AO23" s="357"/>
      <c r="AP23" s="358"/>
      <c r="AQ23" s="358"/>
      <c r="AR23" s="358"/>
      <c r="AS23" s="358"/>
      <c r="AT23" s="359"/>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row>
    <row r="24" spans="1:76" ht="15" customHeight="1" x14ac:dyDescent="0.25">
      <c r="A24" s="75"/>
      <c r="B24" s="306"/>
      <c r="C24" s="306"/>
      <c r="D24" s="307"/>
      <c r="E24" s="347"/>
      <c r="F24" s="348"/>
      <c r="G24" s="348"/>
      <c r="H24" s="348"/>
      <c r="I24" s="348"/>
      <c r="J24" s="59" t="e">
        <f>IF(AND('Mapa final'!#REF!="Alta",'Mapa final'!#REF!="Leve"),CONCATENATE("R9C",'Mapa final'!#REF!),"")</f>
        <v>#REF!</v>
      </c>
      <c r="K24" s="60" t="e">
        <f>IF(AND('Mapa final'!#REF!="Alta",'Mapa final'!#REF!="Leve"),CONCATENATE("R9C",'Mapa final'!#REF!),"")</f>
        <v>#REF!</v>
      </c>
      <c r="L24" s="60" t="e">
        <f>IF(AND('Mapa final'!#REF!="Alta",'Mapa final'!#REF!="Leve"),CONCATENATE("R9C",'Mapa final'!#REF!),"")</f>
        <v>#REF!</v>
      </c>
      <c r="M24" s="60" t="e">
        <f>IF(AND('Mapa final'!#REF!="Alta",'Mapa final'!#REF!="Leve"),CONCATENATE("R9C",'Mapa final'!#REF!),"")</f>
        <v>#REF!</v>
      </c>
      <c r="N24" s="60" t="e">
        <f>IF(AND('Mapa final'!#REF!="Alta",'Mapa final'!#REF!="Leve"),CONCATENATE("R9C",'Mapa final'!#REF!),"")</f>
        <v>#REF!</v>
      </c>
      <c r="O24" s="61" t="e">
        <f>IF(AND('Mapa final'!#REF!="Alta",'Mapa final'!#REF!="Leve"),CONCATENATE("R9C",'Mapa final'!#REF!),"")</f>
        <v>#REF!</v>
      </c>
      <c r="P24" s="59" t="e">
        <f>IF(AND('Mapa final'!#REF!="Alta",'Mapa final'!#REF!="Menor"),CONCATENATE("R9C",'Mapa final'!#REF!),"")</f>
        <v>#REF!</v>
      </c>
      <c r="Q24" s="60" t="e">
        <f>IF(AND('Mapa final'!#REF!="Alta",'Mapa final'!#REF!="Menor"),CONCATENATE("R9C",'Mapa final'!#REF!),"")</f>
        <v>#REF!</v>
      </c>
      <c r="R24" s="60" t="e">
        <f>IF(AND('Mapa final'!#REF!="Alta",'Mapa final'!#REF!="Menor"),CONCATENATE("R9C",'Mapa final'!#REF!),"")</f>
        <v>#REF!</v>
      </c>
      <c r="S24" s="60" t="e">
        <f>IF(AND('Mapa final'!#REF!="Alta",'Mapa final'!#REF!="Menor"),CONCATENATE("R9C",'Mapa final'!#REF!),"")</f>
        <v>#REF!</v>
      </c>
      <c r="T24" s="60" t="e">
        <f>IF(AND('Mapa final'!#REF!="Alta",'Mapa final'!#REF!="Menor"),CONCATENATE("R9C",'Mapa final'!#REF!),"")</f>
        <v>#REF!</v>
      </c>
      <c r="U24" s="61" t="e">
        <f>IF(AND('Mapa final'!#REF!="Alta",'Mapa final'!#REF!="Menor"),CONCATENATE("R9C",'Mapa final'!#REF!),"")</f>
        <v>#REF!</v>
      </c>
      <c r="V24" s="44" t="e">
        <f>IF(AND('Mapa final'!#REF!="Alta",'Mapa final'!#REF!="Moderado"),CONCATENATE("R9C",'Mapa final'!#REF!),"")</f>
        <v>#REF!</v>
      </c>
      <c r="W24" s="45" t="e">
        <f>IF(AND('Mapa final'!#REF!="Alta",'Mapa final'!#REF!="Moderado"),CONCATENATE("R9C",'Mapa final'!#REF!),"")</f>
        <v>#REF!</v>
      </c>
      <c r="X24" s="45" t="e">
        <f>IF(AND('Mapa final'!#REF!="Alta",'Mapa final'!#REF!="Moderado"),CONCATENATE("R9C",'Mapa final'!#REF!),"")</f>
        <v>#REF!</v>
      </c>
      <c r="Y24" s="45" t="e">
        <f>IF(AND('Mapa final'!#REF!="Alta",'Mapa final'!#REF!="Moderado"),CONCATENATE("R9C",'Mapa final'!#REF!),"")</f>
        <v>#REF!</v>
      </c>
      <c r="Z24" s="45" t="e">
        <f>IF(AND('Mapa final'!#REF!="Alta",'Mapa final'!#REF!="Moderado"),CONCATENATE("R9C",'Mapa final'!#REF!),"")</f>
        <v>#REF!</v>
      </c>
      <c r="AA24" s="46" t="e">
        <f>IF(AND('Mapa final'!#REF!="Alta",'Mapa final'!#REF!="Moderado"),CONCATENATE("R9C",'Mapa final'!#REF!),"")</f>
        <v>#REF!</v>
      </c>
      <c r="AB24" s="44" t="e">
        <f>IF(AND('Mapa final'!#REF!="Alta",'Mapa final'!#REF!="Mayor"),CONCATENATE("R9C",'Mapa final'!#REF!),"")</f>
        <v>#REF!</v>
      </c>
      <c r="AC24" s="45" t="e">
        <f>IF(AND('Mapa final'!#REF!="Alta",'Mapa final'!#REF!="Mayor"),CONCATENATE("R9C",'Mapa final'!#REF!),"")</f>
        <v>#REF!</v>
      </c>
      <c r="AD24" s="45" t="e">
        <f>IF(AND('Mapa final'!#REF!="Alta",'Mapa final'!#REF!="Mayor"),CONCATENATE("R9C",'Mapa final'!#REF!),"")</f>
        <v>#REF!</v>
      </c>
      <c r="AE24" s="45" t="e">
        <f>IF(AND('Mapa final'!#REF!="Alta",'Mapa final'!#REF!="Mayor"),CONCATENATE("R9C",'Mapa final'!#REF!),"")</f>
        <v>#REF!</v>
      </c>
      <c r="AF24" s="45" t="e">
        <f>IF(AND('Mapa final'!#REF!="Alta",'Mapa final'!#REF!="Mayor"),CONCATENATE("R9C",'Mapa final'!#REF!),"")</f>
        <v>#REF!</v>
      </c>
      <c r="AG24" s="46" t="e">
        <f>IF(AND('Mapa final'!#REF!="Alta",'Mapa final'!#REF!="Mayor"),CONCATENATE("R9C",'Mapa final'!#REF!),"")</f>
        <v>#REF!</v>
      </c>
      <c r="AH24" s="47" t="e">
        <f>IF(AND('Mapa final'!#REF!="Alta",'Mapa final'!#REF!="Catastrófico"),CONCATENATE("R9C",'Mapa final'!#REF!),"")</f>
        <v>#REF!</v>
      </c>
      <c r="AI24" s="48" t="e">
        <f>IF(AND('Mapa final'!#REF!="Alta",'Mapa final'!#REF!="Catastrófico"),CONCATENATE("R9C",'Mapa final'!#REF!),"")</f>
        <v>#REF!</v>
      </c>
      <c r="AJ24" s="48" t="e">
        <f>IF(AND('Mapa final'!#REF!="Alta",'Mapa final'!#REF!="Catastrófico"),CONCATENATE("R9C",'Mapa final'!#REF!),"")</f>
        <v>#REF!</v>
      </c>
      <c r="AK24" s="48" t="e">
        <f>IF(AND('Mapa final'!#REF!="Alta",'Mapa final'!#REF!="Catastrófico"),CONCATENATE("R9C",'Mapa final'!#REF!),"")</f>
        <v>#REF!</v>
      </c>
      <c r="AL24" s="48" t="e">
        <f>IF(AND('Mapa final'!#REF!="Alta",'Mapa final'!#REF!="Catastrófico"),CONCATENATE("R9C",'Mapa final'!#REF!),"")</f>
        <v>#REF!</v>
      </c>
      <c r="AM24" s="49" t="e">
        <f>IF(AND('Mapa final'!#REF!="Alta",'Mapa final'!#REF!="Catastrófico"),CONCATENATE("R9C",'Mapa final'!#REF!),"")</f>
        <v>#REF!</v>
      </c>
      <c r="AN24" s="75"/>
      <c r="AO24" s="357"/>
      <c r="AP24" s="358"/>
      <c r="AQ24" s="358"/>
      <c r="AR24" s="358"/>
      <c r="AS24" s="358"/>
      <c r="AT24" s="359"/>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row>
    <row r="25" spans="1:76" ht="15.75" customHeight="1" thickBot="1" x14ac:dyDescent="0.3">
      <c r="A25" s="75"/>
      <c r="B25" s="306"/>
      <c r="C25" s="306"/>
      <c r="D25" s="307"/>
      <c r="E25" s="350"/>
      <c r="F25" s="351"/>
      <c r="G25" s="351"/>
      <c r="H25" s="351"/>
      <c r="I25" s="351"/>
      <c r="J25" s="62" t="e">
        <f>IF(AND('Mapa final'!#REF!="Alta",'Mapa final'!#REF!="Leve"),CONCATENATE("R10C",'Mapa final'!#REF!),"")</f>
        <v>#REF!</v>
      </c>
      <c r="K25" s="63" t="e">
        <f>IF(AND('Mapa final'!#REF!="Alta",'Mapa final'!#REF!="Leve"),CONCATENATE("R10C",'Mapa final'!#REF!),"")</f>
        <v>#REF!</v>
      </c>
      <c r="L25" s="63" t="e">
        <f>IF(AND('Mapa final'!#REF!="Alta",'Mapa final'!#REF!="Leve"),CONCATENATE("R10C",'Mapa final'!#REF!),"")</f>
        <v>#REF!</v>
      </c>
      <c r="M25" s="63" t="e">
        <f>IF(AND('Mapa final'!#REF!="Alta",'Mapa final'!#REF!="Leve"),CONCATENATE("R10C",'Mapa final'!#REF!),"")</f>
        <v>#REF!</v>
      </c>
      <c r="N25" s="63" t="e">
        <f>IF(AND('Mapa final'!#REF!="Alta",'Mapa final'!#REF!="Leve"),CONCATENATE("R10C",'Mapa final'!#REF!),"")</f>
        <v>#REF!</v>
      </c>
      <c r="O25" s="64" t="e">
        <f>IF(AND('Mapa final'!#REF!="Alta",'Mapa final'!#REF!="Leve"),CONCATENATE("R10C",'Mapa final'!#REF!),"")</f>
        <v>#REF!</v>
      </c>
      <c r="P25" s="62" t="e">
        <f>IF(AND('Mapa final'!#REF!="Alta",'Mapa final'!#REF!="Menor"),CONCATENATE("R10C",'Mapa final'!#REF!),"")</f>
        <v>#REF!</v>
      </c>
      <c r="Q25" s="63" t="e">
        <f>IF(AND('Mapa final'!#REF!="Alta",'Mapa final'!#REF!="Menor"),CONCATENATE("R10C",'Mapa final'!#REF!),"")</f>
        <v>#REF!</v>
      </c>
      <c r="R25" s="63" t="e">
        <f>IF(AND('Mapa final'!#REF!="Alta",'Mapa final'!#REF!="Menor"),CONCATENATE("R10C",'Mapa final'!#REF!),"")</f>
        <v>#REF!</v>
      </c>
      <c r="S25" s="63" t="e">
        <f>IF(AND('Mapa final'!#REF!="Alta",'Mapa final'!#REF!="Menor"),CONCATENATE("R10C",'Mapa final'!#REF!),"")</f>
        <v>#REF!</v>
      </c>
      <c r="T25" s="63" t="e">
        <f>IF(AND('Mapa final'!#REF!="Alta",'Mapa final'!#REF!="Menor"),CONCATENATE("R10C",'Mapa final'!#REF!),"")</f>
        <v>#REF!</v>
      </c>
      <c r="U25" s="64" t="e">
        <f>IF(AND('Mapa final'!#REF!="Alta",'Mapa final'!#REF!="Menor"),CONCATENATE("R10C",'Mapa final'!#REF!),"")</f>
        <v>#REF!</v>
      </c>
      <c r="V25" s="50" t="e">
        <f>IF(AND('Mapa final'!#REF!="Alta",'Mapa final'!#REF!="Moderado"),CONCATENATE("R10C",'Mapa final'!#REF!),"")</f>
        <v>#REF!</v>
      </c>
      <c r="W25" s="51" t="e">
        <f>IF(AND('Mapa final'!#REF!="Alta",'Mapa final'!#REF!="Moderado"),CONCATENATE("R10C",'Mapa final'!#REF!),"")</f>
        <v>#REF!</v>
      </c>
      <c r="X25" s="51" t="e">
        <f>IF(AND('Mapa final'!#REF!="Alta",'Mapa final'!#REF!="Moderado"),CONCATENATE("R10C",'Mapa final'!#REF!),"")</f>
        <v>#REF!</v>
      </c>
      <c r="Y25" s="51" t="e">
        <f>IF(AND('Mapa final'!#REF!="Alta",'Mapa final'!#REF!="Moderado"),CONCATENATE("R10C",'Mapa final'!#REF!),"")</f>
        <v>#REF!</v>
      </c>
      <c r="Z25" s="51" t="e">
        <f>IF(AND('Mapa final'!#REF!="Alta",'Mapa final'!#REF!="Moderado"),CONCATENATE("R10C",'Mapa final'!#REF!),"")</f>
        <v>#REF!</v>
      </c>
      <c r="AA25" s="52" t="e">
        <f>IF(AND('Mapa final'!#REF!="Alta",'Mapa final'!#REF!="Moderado"),CONCATENATE("R10C",'Mapa final'!#REF!),"")</f>
        <v>#REF!</v>
      </c>
      <c r="AB25" s="50" t="e">
        <f>IF(AND('Mapa final'!#REF!="Alta",'Mapa final'!#REF!="Mayor"),CONCATENATE("R10C",'Mapa final'!#REF!),"")</f>
        <v>#REF!</v>
      </c>
      <c r="AC25" s="51" t="e">
        <f>IF(AND('Mapa final'!#REF!="Alta",'Mapa final'!#REF!="Mayor"),CONCATENATE("R10C",'Mapa final'!#REF!),"")</f>
        <v>#REF!</v>
      </c>
      <c r="AD25" s="51" t="e">
        <f>IF(AND('Mapa final'!#REF!="Alta",'Mapa final'!#REF!="Mayor"),CONCATENATE("R10C",'Mapa final'!#REF!),"")</f>
        <v>#REF!</v>
      </c>
      <c r="AE25" s="51" t="e">
        <f>IF(AND('Mapa final'!#REF!="Alta",'Mapa final'!#REF!="Mayor"),CONCATENATE("R10C",'Mapa final'!#REF!),"")</f>
        <v>#REF!</v>
      </c>
      <c r="AF25" s="51" t="e">
        <f>IF(AND('Mapa final'!#REF!="Alta",'Mapa final'!#REF!="Mayor"),CONCATENATE("R10C",'Mapa final'!#REF!),"")</f>
        <v>#REF!</v>
      </c>
      <c r="AG25" s="52" t="e">
        <f>IF(AND('Mapa final'!#REF!="Alta",'Mapa final'!#REF!="Mayor"),CONCATENATE("R10C",'Mapa final'!#REF!),"")</f>
        <v>#REF!</v>
      </c>
      <c r="AH25" s="53" t="e">
        <f>IF(AND('Mapa final'!#REF!="Alta",'Mapa final'!#REF!="Catastrófico"),CONCATENATE("R10C",'Mapa final'!#REF!),"")</f>
        <v>#REF!</v>
      </c>
      <c r="AI25" s="54" t="e">
        <f>IF(AND('Mapa final'!#REF!="Alta",'Mapa final'!#REF!="Catastrófico"),CONCATENATE("R10C",'Mapa final'!#REF!),"")</f>
        <v>#REF!</v>
      </c>
      <c r="AJ25" s="54" t="e">
        <f>IF(AND('Mapa final'!#REF!="Alta",'Mapa final'!#REF!="Catastrófico"),CONCATENATE("R10C",'Mapa final'!#REF!),"")</f>
        <v>#REF!</v>
      </c>
      <c r="AK25" s="54" t="e">
        <f>IF(AND('Mapa final'!#REF!="Alta",'Mapa final'!#REF!="Catastrófico"),CONCATENATE("R10C",'Mapa final'!#REF!),"")</f>
        <v>#REF!</v>
      </c>
      <c r="AL25" s="54" t="e">
        <f>IF(AND('Mapa final'!#REF!="Alta",'Mapa final'!#REF!="Catastrófico"),CONCATENATE("R10C",'Mapa final'!#REF!),"")</f>
        <v>#REF!</v>
      </c>
      <c r="AM25" s="55" t="e">
        <f>IF(AND('Mapa final'!#REF!="Alta",'Mapa final'!#REF!="Catastrófico"),CONCATENATE("R10C",'Mapa final'!#REF!),"")</f>
        <v>#REF!</v>
      </c>
      <c r="AN25" s="75"/>
      <c r="AO25" s="360"/>
      <c r="AP25" s="361"/>
      <c r="AQ25" s="361"/>
      <c r="AR25" s="361"/>
      <c r="AS25" s="361"/>
      <c r="AT25" s="362"/>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row>
    <row r="26" spans="1:76" ht="15" customHeight="1" x14ac:dyDescent="0.25">
      <c r="A26" s="75"/>
      <c r="B26" s="306"/>
      <c r="C26" s="306"/>
      <c r="D26" s="307"/>
      <c r="E26" s="344" t="s">
        <v>196</v>
      </c>
      <c r="F26" s="345"/>
      <c r="G26" s="345"/>
      <c r="H26" s="345"/>
      <c r="I26" s="346"/>
      <c r="J26" s="56" t="e">
        <f>IF(AND('Mapa final'!#REF!="Media",'Mapa final'!#REF!="Leve"),CONCATENATE("R1C",'Mapa final'!#REF!),"")</f>
        <v>#REF!</v>
      </c>
      <c r="K26" s="57" t="e">
        <f>IF(AND('Mapa final'!#REF!="Media",'Mapa final'!#REF!="Leve"),CONCATENATE("R1C",'Mapa final'!#REF!),"")</f>
        <v>#REF!</v>
      </c>
      <c r="L26" s="57" t="e">
        <f>IF(AND('Mapa final'!#REF!="Media",'Mapa final'!#REF!="Leve"),CONCATENATE("R1C",'Mapa final'!#REF!),"")</f>
        <v>#REF!</v>
      </c>
      <c r="M26" s="57" t="e">
        <f>IF(AND('Mapa final'!#REF!="Media",'Mapa final'!#REF!="Leve"),CONCATENATE("R1C",'Mapa final'!#REF!),"")</f>
        <v>#REF!</v>
      </c>
      <c r="N26" s="57" t="e">
        <f>IF(AND('Mapa final'!#REF!="Media",'Mapa final'!#REF!="Leve"),CONCATENATE("R1C",'Mapa final'!#REF!),"")</f>
        <v>#REF!</v>
      </c>
      <c r="O26" s="58" t="e">
        <f>IF(AND('Mapa final'!#REF!="Media",'Mapa final'!#REF!="Leve"),CONCATENATE("R1C",'Mapa final'!#REF!),"")</f>
        <v>#REF!</v>
      </c>
      <c r="P26" s="56" t="e">
        <f>IF(AND('Mapa final'!#REF!="Media",'Mapa final'!#REF!="Menor"),CONCATENATE("R1C",'Mapa final'!#REF!),"")</f>
        <v>#REF!</v>
      </c>
      <c r="Q26" s="57" t="e">
        <f>IF(AND('Mapa final'!#REF!="Media",'Mapa final'!#REF!="Menor"),CONCATENATE("R1C",'Mapa final'!#REF!),"")</f>
        <v>#REF!</v>
      </c>
      <c r="R26" s="57" t="e">
        <f>IF(AND('Mapa final'!#REF!="Media",'Mapa final'!#REF!="Menor"),CONCATENATE("R1C",'Mapa final'!#REF!),"")</f>
        <v>#REF!</v>
      </c>
      <c r="S26" s="57" t="e">
        <f>IF(AND('Mapa final'!#REF!="Media",'Mapa final'!#REF!="Menor"),CONCATENATE("R1C",'Mapa final'!#REF!),"")</f>
        <v>#REF!</v>
      </c>
      <c r="T26" s="57" t="e">
        <f>IF(AND('Mapa final'!#REF!="Media",'Mapa final'!#REF!="Menor"),CONCATENATE("R1C",'Mapa final'!#REF!),"")</f>
        <v>#REF!</v>
      </c>
      <c r="U26" s="58" t="e">
        <f>IF(AND('Mapa final'!#REF!="Media",'Mapa final'!#REF!="Menor"),CONCATENATE("R1C",'Mapa final'!#REF!),"")</f>
        <v>#REF!</v>
      </c>
      <c r="V26" s="56" t="e">
        <f>IF(AND('Mapa final'!#REF!="Media",'Mapa final'!#REF!="Moderado"),CONCATENATE("R1C",'Mapa final'!#REF!),"")</f>
        <v>#REF!</v>
      </c>
      <c r="W26" s="57" t="e">
        <f>IF(AND('Mapa final'!#REF!="Media",'Mapa final'!#REF!="Moderado"),CONCATENATE("R1C",'Mapa final'!#REF!),"")</f>
        <v>#REF!</v>
      </c>
      <c r="X26" s="57" t="e">
        <f>IF(AND('Mapa final'!#REF!="Media",'Mapa final'!#REF!="Moderado"),CONCATENATE("R1C",'Mapa final'!#REF!),"")</f>
        <v>#REF!</v>
      </c>
      <c r="Y26" s="57" t="e">
        <f>IF(AND('Mapa final'!#REF!="Media",'Mapa final'!#REF!="Moderado"),CONCATENATE("R1C",'Mapa final'!#REF!),"")</f>
        <v>#REF!</v>
      </c>
      <c r="Z26" s="57" t="e">
        <f>IF(AND('Mapa final'!#REF!="Media",'Mapa final'!#REF!="Moderado"),CONCATENATE("R1C",'Mapa final'!#REF!),"")</f>
        <v>#REF!</v>
      </c>
      <c r="AA26" s="58" t="e">
        <f>IF(AND('Mapa final'!#REF!="Media",'Mapa final'!#REF!="Moderado"),CONCATENATE("R1C",'Mapa final'!#REF!),"")</f>
        <v>#REF!</v>
      </c>
      <c r="AB26" s="38" t="e">
        <f>IF(AND('Mapa final'!#REF!="Media",'Mapa final'!#REF!="Mayor"),CONCATENATE("R1C",'Mapa final'!#REF!),"")</f>
        <v>#REF!</v>
      </c>
      <c r="AC26" s="39" t="e">
        <f>IF(AND('Mapa final'!#REF!="Media",'Mapa final'!#REF!="Mayor"),CONCATENATE("R1C",'Mapa final'!#REF!),"")</f>
        <v>#REF!</v>
      </c>
      <c r="AD26" s="39" t="e">
        <f>IF(AND('Mapa final'!#REF!="Media",'Mapa final'!#REF!="Mayor"),CONCATENATE("R1C",'Mapa final'!#REF!),"")</f>
        <v>#REF!</v>
      </c>
      <c r="AE26" s="39" t="e">
        <f>IF(AND('Mapa final'!#REF!="Media",'Mapa final'!#REF!="Mayor"),CONCATENATE("R1C",'Mapa final'!#REF!),"")</f>
        <v>#REF!</v>
      </c>
      <c r="AF26" s="39" t="e">
        <f>IF(AND('Mapa final'!#REF!="Media",'Mapa final'!#REF!="Mayor"),CONCATENATE("R1C",'Mapa final'!#REF!),"")</f>
        <v>#REF!</v>
      </c>
      <c r="AG26" s="40" t="e">
        <f>IF(AND('Mapa final'!#REF!="Media",'Mapa final'!#REF!="Mayor"),CONCATENATE("R1C",'Mapa final'!#REF!),"")</f>
        <v>#REF!</v>
      </c>
      <c r="AH26" s="41" t="e">
        <f>IF(AND('Mapa final'!#REF!="Media",'Mapa final'!#REF!="Catastrófico"),CONCATENATE("R1C",'Mapa final'!#REF!),"")</f>
        <v>#REF!</v>
      </c>
      <c r="AI26" s="42" t="e">
        <f>IF(AND('Mapa final'!#REF!="Media",'Mapa final'!#REF!="Catastrófico"),CONCATENATE("R1C",'Mapa final'!#REF!),"")</f>
        <v>#REF!</v>
      </c>
      <c r="AJ26" s="42" t="e">
        <f>IF(AND('Mapa final'!#REF!="Media",'Mapa final'!#REF!="Catastrófico"),CONCATENATE("R1C",'Mapa final'!#REF!),"")</f>
        <v>#REF!</v>
      </c>
      <c r="AK26" s="42" t="e">
        <f>IF(AND('Mapa final'!#REF!="Media",'Mapa final'!#REF!="Catastrófico"),CONCATENATE("R1C",'Mapa final'!#REF!),"")</f>
        <v>#REF!</v>
      </c>
      <c r="AL26" s="42" t="e">
        <f>IF(AND('Mapa final'!#REF!="Media",'Mapa final'!#REF!="Catastrófico"),CONCATENATE("R1C",'Mapa final'!#REF!),"")</f>
        <v>#REF!</v>
      </c>
      <c r="AM26" s="43" t="e">
        <f>IF(AND('Mapa final'!#REF!="Media",'Mapa final'!#REF!="Catastrófico"),CONCATENATE("R1C",'Mapa final'!#REF!),"")</f>
        <v>#REF!</v>
      </c>
      <c r="AN26" s="75"/>
      <c r="AO26" s="384" t="s">
        <v>197</v>
      </c>
      <c r="AP26" s="385"/>
      <c r="AQ26" s="385"/>
      <c r="AR26" s="385"/>
      <c r="AS26" s="385"/>
      <c r="AT26" s="386"/>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row>
    <row r="27" spans="1:76" ht="15" customHeight="1" x14ac:dyDescent="0.25">
      <c r="A27" s="75"/>
      <c r="B27" s="306"/>
      <c r="C27" s="306"/>
      <c r="D27" s="307"/>
      <c r="E27" s="363"/>
      <c r="F27" s="348"/>
      <c r="G27" s="348"/>
      <c r="H27" s="348"/>
      <c r="I27" s="349"/>
      <c r="J27" s="59" t="str">
        <f>IF(AND('Mapa final'!$AD$12="Media",'Mapa final'!$AF$12="Leve"),CONCATENATE("R2C",'Mapa final'!$S$12),"")</f>
        <v/>
      </c>
      <c r="K27" s="60" t="str">
        <f>IF(AND('Mapa final'!$AD$13="Media",'Mapa final'!$AF$13="Leve"),CONCATENATE("R2C",'Mapa final'!$S$13),"")</f>
        <v/>
      </c>
      <c r="L27" s="60" t="e">
        <f>IF(AND('Mapa final'!#REF!="Media",'Mapa final'!#REF!="Leve"),CONCATENATE("R2C",'Mapa final'!#REF!),"")</f>
        <v>#REF!</v>
      </c>
      <c r="M27" s="60" t="e">
        <f>IF(AND('Mapa final'!#REF!="Media",'Mapa final'!#REF!="Leve"),CONCATENATE("R2C",'Mapa final'!#REF!),"")</f>
        <v>#REF!</v>
      </c>
      <c r="N27" s="60" t="e">
        <f>IF(AND('Mapa final'!#REF!="Media",'Mapa final'!#REF!="Leve"),CONCATENATE("R2C",'Mapa final'!#REF!),"")</f>
        <v>#REF!</v>
      </c>
      <c r="O27" s="61" t="e">
        <f>IF(AND('Mapa final'!#REF!="Media",'Mapa final'!#REF!="Leve"),CONCATENATE("R2C",'Mapa final'!#REF!),"")</f>
        <v>#REF!</v>
      </c>
      <c r="P27" s="59" t="str">
        <f>IF(AND('Mapa final'!$AD$12="Media",'Mapa final'!$AF$12="Menor"),CONCATENATE("R2C",'Mapa final'!$S$12),"")</f>
        <v/>
      </c>
      <c r="Q27" s="60" t="str">
        <f>IF(AND('Mapa final'!$AD$13="Media",'Mapa final'!$AF$13="Menor"),CONCATENATE("R2C",'Mapa final'!$S$13),"")</f>
        <v/>
      </c>
      <c r="R27" s="60" t="e">
        <f>IF(AND('Mapa final'!#REF!="Media",'Mapa final'!#REF!="Menor"),CONCATENATE("R2C",'Mapa final'!#REF!),"")</f>
        <v>#REF!</v>
      </c>
      <c r="S27" s="60" t="e">
        <f>IF(AND('Mapa final'!#REF!="Media",'Mapa final'!#REF!="Menor"),CONCATENATE("R2C",'Mapa final'!#REF!),"")</f>
        <v>#REF!</v>
      </c>
      <c r="T27" s="60" t="e">
        <f>IF(AND('Mapa final'!#REF!="Media",'Mapa final'!#REF!="Menor"),CONCATENATE("R2C",'Mapa final'!#REF!),"")</f>
        <v>#REF!</v>
      </c>
      <c r="U27" s="61" t="e">
        <f>IF(AND('Mapa final'!#REF!="Media",'Mapa final'!#REF!="Menor"),CONCATENATE("R2C",'Mapa final'!#REF!),"")</f>
        <v>#REF!</v>
      </c>
      <c r="V27" s="59" t="str">
        <f>IF(AND('Mapa final'!$AD$12="Media",'Mapa final'!$AF$12="Moderado"),CONCATENATE("R2C",'Mapa final'!$S$12),"")</f>
        <v/>
      </c>
      <c r="W27" s="60" t="str">
        <f>IF(AND('Mapa final'!$AD$13="Media",'Mapa final'!$AF$13="Moderado"),CONCATENATE("R2C",'Mapa final'!$S$13),"")</f>
        <v/>
      </c>
      <c r="X27" s="60" t="e">
        <f>IF(AND('Mapa final'!#REF!="Media",'Mapa final'!#REF!="Moderado"),CONCATENATE("R2C",'Mapa final'!#REF!),"")</f>
        <v>#REF!</v>
      </c>
      <c r="Y27" s="60" t="e">
        <f>IF(AND('Mapa final'!#REF!="Media",'Mapa final'!#REF!="Moderado"),CONCATENATE("R2C",'Mapa final'!#REF!),"")</f>
        <v>#REF!</v>
      </c>
      <c r="Z27" s="60" t="e">
        <f>IF(AND('Mapa final'!#REF!="Media",'Mapa final'!#REF!="Moderado"),CONCATENATE("R2C",'Mapa final'!#REF!),"")</f>
        <v>#REF!</v>
      </c>
      <c r="AA27" s="61" t="e">
        <f>IF(AND('Mapa final'!#REF!="Media",'Mapa final'!#REF!="Moderado"),CONCATENATE("R2C",'Mapa final'!#REF!),"")</f>
        <v>#REF!</v>
      </c>
      <c r="AB27" s="44" t="str">
        <f>IF(AND('Mapa final'!$AD$12="Media",'Mapa final'!$AF$12="Mayor"),CONCATENATE("R2C",'Mapa final'!$S$12),"")</f>
        <v/>
      </c>
      <c r="AC27" s="45" t="str">
        <f>IF(AND('Mapa final'!$AD$13="Media",'Mapa final'!$AF$13="Mayor"),CONCATENATE("R2C",'Mapa final'!$S$13),"")</f>
        <v/>
      </c>
      <c r="AD27" s="45" t="e">
        <f>IF(AND('Mapa final'!#REF!="Media",'Mapa final'!#REF!="Mayor"),CONCATENATE("R2C",'Mapa final'!#REF!),"")</f>
        <v>#REF!</v>
      </c>
      <c r="AE27" s="45" t="e">
        <f>IF(AND('Mapa final'!#REF!="Media",'Mapa final'!#REF!="Mayor"),CONCATENATE("R2C",'Mapa final'!#REF!),"")</f>
        <v>#REF!</v>
      </c>
      <c r="AF27" s="45" t="e">
        <f>IF(AND('Mapa final'!#REF!="Media",'Mapa final'!#REF!="Mayor"),CONCATENATE("R2C",'Mapa final'!#REF!),"")</f>
        <v>#REF!</v>
      </c>
      <c r="AG27" s="46" t="e">
        <f>IF(AND('Mapa final'!#REF!="Media",'Mapa final'!#REF!="Mayor"),CONCATENATE("R2C",'Mapa final'!#REF!),"")</f>
        <v>#REF!</v>
      </c>
      <c r="AH27" s="47" t="str">
        <f>IF(AND('Mapa final'!$AD$12="Media",'Mapa final'!$AF$12="Catastrófico"),CONCATENATE("R2C",'Mapa final'!$S$12),"")</f>
        <v/>
      </c>
      <c r="AI27" s="48" t="str">
        <f>IF(AND('Mapa final'!$AD$13="Media",'Mapa final'!$AF$13="Catastrófico"),CONCATENATE("R2C",'Mapa final'!$S$13),"")</f>
        <v/>
      </c>
      <c r="AJ27" s="48" t="e">
        <f>IF(AND('Mapa final'!#REF!="Media",'Mapa final'!#REF!="Catastrófico"),CONCATENATE("R2C",'Mapa final'!#REF!),"")</f>
        <v>#REF!</v>
      </c>
      <c r="AK27" s="48" t="e">
        <f>IF(AND('Mapa final'!#REF!="Media",'Mapa final'!#REF!="Catastrófico"),CONCATENATE("R2C",'Mapa final'!#REF!),"")</f>
        <v>#REF!</v>
      </c>
      <c r="AL27" s="48" t="e">
        <f>IF(AND('Mapa final'!#REF!="Media",'Mapa final'!#REF!="Catastrófico"),CONCATENATE("R2C",'Mapa final'!#REF!),"")</f>
        <v>#REF!</v>
      </c>
      <c r="AM27" s="49" t="e">
        <f>IF(AND('Mapa final'!#REF!="Media",'Mapa final'!#REF!="Catastrófico"),CONCATENATE("R2C",'Mapa final'!#REF!),"")</f>
        <v>#REF!</v>
      </c>
      <c r="AN27" s="75"/>
      <c r="AO27" s="387"/>
      <c r="AP27" s="388"/>
      <c r="AQ27" s="388"/>
      <c r="AR27" s="388"/>
      <c r="AS27" s="388"/>
      <c r="AT27" s="389"/>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row>
    <row r="28" spans="1:76" ht="15" customHeight="1" x14ac:dyDescent="0.25">
      <c r="A28" s="75"/>
      <c r="B28" s="306"/>
      <c r="C28" s="306"/>
      <c r="D28" s="307"/>
      <c r="E28" s="347"/>
      <c r="F28" s="348"/>
      <c r="G28" s="348"/>
      <c r="H28" s="348"/>
      <c r="I28" s="349"/>
      <c r="J28" s="59" t="e">
        <f>IF(AND('Mapa final'!#REF!="Media",'Mapa final'!#REF!="Leve"),CONCATENATE("R3C",'Mapa final'!#REF!),"")</f>
        <v>#REF!</v>
      </c>
      <c r="K28" s="60" t="e">
        <f>IF(AND('Mapa final'!#REF!="Media",'Mapa final'!#REF!="Leve"),CONCATENATE("R3C",'Mapa final'!#REF!),"")</f>
        <v>#REF!</v>
      </c>
      <c r="L28" s="60" t="e">
        <f>IF(AND('Mapa final'!#REF!="Media",'Mapa final'!#REF!="Leve"),CONCATENATE("R3C",'Mapa final'!#REF!),"")</f>
        <v>#REF!</v>
      </c>
      <c r="M28" s="60" t="e">
        <f>IF(AND('Mapa final'!#REF!="Media",'Mapa final'!#REF!="Leve"),CONCATENATE("R3C",'Mapa final'!#REF!),"")</f>
        <v>#REF!</v>
      </c>
      <c r="N28" s="60" t="e">
        <f>IF(AND('Mapa final'!#REF!="Media",'Mapa final'!#REF!="Leve"),CONCATENATE("R3C",'Mapa final'!#REF!),"")</f>
        <v>#REF!</v>
      </c>
      <c r="O28" s="61" t="e">
        <f>IF(AND('Mapa final'!#REF!="Media",'Mapa final'!#REF!="Leve"),CONCATENATE("R3C",'Mapa final'!#REF!),"")</f>
        <v>#REF!</v>
      </c>
      <c r="P28" s="59" t="e">
        <f>IF(AND('Mapa final'!#REF!="Media",'Mapa final'!#REF!="Menor"),CONCATENATE("R3C",'Mapa final'!#REF!),"")</f>
        <v>#REF!</v>
      </c>
      <c r="Q28" s="60" t="e">
        <f>IF(AND('Mapa final'!#REF!="Media",'Mapa final'!#REF!="Menor"),CONCATENATE("R3C",'Mapa final'!#REF!),"")</f>
        <v>#REF!</v>
      </c>
      <c r="R28" s="60" t="e">
        <f>IF(AND('Mapa final'!#REF!="Media",'Mapa final'!#REF!="Menor"),CONCATENATE("R3C",'Mapa final'!#REF!),"")</f>
        <v>#REF!</v>
      </c>
      <c r="S28" s="60" t="e">
        <f>IF(AND('Mapa final'!#REF!="Media",'Mapa final'!#REF!="Menor"),CONCATENATE("R3C",'Mapa final'!#REF!),"")</f>
        <v>#REF!</v>
      </c>
      <c r="T28" s="60" t="e">
        <f>IF(AND('Mapa final'!#REF!="Media",'Mapa final'!#REF!="Menor"),CONCATENATE("R3C",'Mapa final'!#REF!),"")</f>
        <v>#REF!</v>
      </c>
      <c r="U28" s="61" t="e">
        <f>IF(AND('Mapa final'!#REF!="Media",'Mapa final'!#REF!="Menor"),CONCATENATE("R3C",'Mapa final'!#REF!),"")</f>
        <v>#REF!</v>
      </c>
      <c r="V28" s="59" t="e">
        <f>IF(AND('Mapa final'!#REF!="Media",'Mapa final'!#REF!="Moderado"),CONCATENATE("R3C",'Mapa final'!#REF!),"")</f>
        <v>#REF!</v>
      </c>
      <c r="W28" s="60" t="e">
        <f>IF(AND('Mapa final'!#REF!="Media",'Mapa final'!#REF!="Moderado"),CONCATENATE("R3C",'Mapa final'!#REF!),"")</f>
        <v>#REF!</v>
      </c>
      <c r="X28" s="60" t="e">
        <f>IF(AND('Mapa final'!#REF!="Media",'Mapa final'!#REF!="Moderado"),CONCATENATE("R3C",'Mapa final'!#REF!),"")</f>
        <v>#REF!</v>
      </c>
      <c r="Y28" s="60" t="e">
        <f>IF(AND('Mapa final'!#REF!="Media",'Mapa final'!#REF!="Moderado"),CONCATENATE("R3C",'Mapa final'!#REF!),"")</f>
        <v>#REF!</v>
      </c>
      <c r="Z28" s="60" t="e">
        <f>IF(AND('Mapa final'!#REF!="Media",'Mapa final'!#REF!="Moderado"),CONCATENATE("R3C",'Mapa final'!#REF!),"")</f>
        <v>#REF!</v>
      </c>
      <c r="AA28" s="61" t="e">
        <f>IF(AND('Mapa final'!#REF!="Media",'Mapa final'!#REF!="Moderado"),CONCATENATE("R3C",'Mapa final'!#REF!),"")</f>
        <v>#REF!</v>
      </c>
      <c r="AB28" s="44" t="e">
        <f>IF(AND('Mapa final'!#REF!="Media",'Mapa final'!#REF!="Mayor"),CONCATENATE("R3C",'Mapa final'!#REF!),"")</f>
        <v>#REF!</v>
      </c>
      <c r="AC28" s="45" t="e">
        <f>IF(AND('Mapa final'!#REF!="Media",'Mapa final'!#REF!="Mayor"),CONCATENATE("R3C",'Mapa final'!#REF!),"")</f>
        <v>#REF!</v>
      </c>
      <c r="AD28" s="45" t="e">
        <f>IF(AND('Mapa final'!#REF!="Media",'Mapa final'!#REF!="Mayor"),CONCATENATE("R3C",'Mapa final'!#REF!),"")</f>
        <v>#REF!</v>
      </c>
      <c r="AE28" s="45" t="e">
        <f>IF(AND('Mapa final'!#REF!="Media",'Mapa final'!#REF!="Mayor"),CONCATENATE("R3C",'Mapa final'!#REF!),"")</f>
        <v>#REF!</v>
      </c>
      <c r="AF28" s="45" t="e">
        <f>IF(AND('Mapa final'!#REF!="Media",'Mapa final'!#REF!="Mayor"),CONCATENATE("R3C",'Mapa final'!#REF!),"")</f>
        <v>#REF!</v>
      </c>
      <c r="AG28" s="46" t="e">
        <f>IF(AND('Mapa final'!#REF!="Media",'Mapa final'!#REF!="Mayor"),CONCATENATE("R3C",'Mapa final'!#REF!),"")</f>
        <v>#REF!</v>
      </c>
      <c r="AH28" s="47" t="e">
        <f>IF(AND('Mapa final'!#REF!="Media",'Mapa final'!#REF!="Catastrófico"),CONCATENATE("R3C",'Mapa final'!#REF!),"")</f>
        <v>#REF!</v>
      </c>
      <c r="AI28" s="48" t="e">
        <f>IF(AND('Mapa final'!#REF!="Media",'Mapa final'!#REF!="Catastrófico"),CONCATENATE("R3C",'Mapa final'!#REF!),"")</f>
        <v>#REF!</v>
      </c>
      <c r="AJ28" s="48" t="e">
        <f>IF(AND('Mapa final'!#REF!="Media",'Mapa final'!#REF!="Catastrófico"),CONCATENATE("R3C",'Mapa final'!#REF!),"")</f>
        <v>#REF!</v>
      </c>
      <c r="AK28" s="48" t="e">
        <f>IF(AND('Mapa final'!#REF!="Media",'Mapa final'!#REF!="Catastrófico"),CONCATENATE("R3C",'Mapa final'!#REF!),"")</f>
        <v>#REF!</v>
      </c>
      <c r="AL28" s="48" t="e">
        <f>IF(AND('Mapa final'!#REF!="Media",'Mapa final'!#REF!="Catastrófico"),CONCATENATE("R3C",'Mapa final'!#REF!),"")</f>
        <v>#REF!</v>
      </c>
      <c r="AM28" s="49" t="e">
        <f>IF(AND('Mapa final'!#REF!="Media",'Mapa final'!#REF!="Catastrófico"),CONCATENATE("R3C",'Mapa final'!#REF!),"")</f>
        <v>#REF!</v>
      </c>
      <c r="AN28" s="75"/>
      <c r="AO28" s="387"/>
      <c r="AP28" s="388"/>
      <c r="AQ28" s="388"/>
      <c r="AR28" s="388"/>
      <c r="AS28" s="388"/>
      <c r="AT28" s="389"/>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row>
    <row r="29" spans="1:76" ht="15" customHeight="1" x14ac:dyDescent="0.25">
      <c r="A29" s="75"/>
      <c r="B29" s="306"/>
      <c r="C29" s="306"/>
      <c r="D29" s="307"/>
      <c r="E29" s="347"/>
      <c r="F29" s="348"/>
      <c r="G29" s="348"/>
      <c r="H29" s="348"/>
      <c r="I29" s="349"/>
      <c r="J29" s="59" t="e">
        <f>IF(AND('Mapa final'!#REF!="Media",'Mapa final'!#REF!="Leve"),CONCATENATE("R4C",'Mapa final'!#REF!),"")</f>
        <v>#REF!</v>
      </c>
      <c r="K29" s="60" t="e">
        <f>IF(AND('Mapa final'!#REF!="Media",'Mapa final'!#REF!="Leve"),CONCATENATE("R4C",'Mapa final'!#REF!),"")</f>
        <v>#REF!</v>
      </c>
      <c r="L29" s="60" t="e">
        <f>IF(AND('Mapa final'!#REF!="Media",'Mapa final'!#REF!="Leve"),CONCATENATE("R4C",'Mapa final'!#REF!),"")</f>
        <v>#REF!</v>
      </c>
      <c r="M29" s="60" t="e">
        <f>IF(AND('Mapa final'!#REF!="Media",'Mapa final'!#REF!="Leve"),CONCATENATE("R4C",'Mapa final'!#REF!),"")</f>
        <v>#REF!</v>
      </c>
      <c r="N29" s="60" t="e">
        <f>IF(AND('Mapa final'!#REF!="Media",'Mapa final'!#REF!="Leve"),CONCATENATE("R4C",'Mapa final'!#REF!),"")</f>
        <v>#REF!</v>
      </c>
      <c r="O29" s="61" t="e">
        <f>IF(AND('Mapa final'!#REF!="Media",'Mapa final'!#REF!="Leve"),CONCATENATE("R4C",'Mapa final'!#REF!),"")</f>
        <v>#REF!</v>
      </c>
      <c r="P29" s="59" t="e">
        <f>IF(AND('Mapa final'!#REF!="Media",'Mapa final'!#REF!="Menor"),CONCATENATE("R4C",'Mapa final'!#REF!),"")</f>
        <v>#REF!</v>
      </c>
      <c r="Q29" s="60" t="e">
        <f>IF(AND('Mapa final'!#REF!="Media",'Mapa final'!#REF!="Menor"),CONCATENATE("R4C",'Mapa final'!#REF!),"")</f>
        <v>#REF!</v>
      </c>
      <c r="R29" s="60" t="e">
        <f>IF(AND('Mapa final'!#REF!="Media",'Mapa final'!#REF!="Menor"),CONCATENATE("R4C",'Mapa final'!#REF!),"")</f>
        <v>#REF!</v>
      </c>
      <c r="S29" s="60" t="e">
        <f>IF(AND('Mapa final'!#REF!="Media",'Mapa final'!#REF!="Menor"),CONCATENATE("R4C",'Mapa final'!#REF!),"")</f>
        <v>#REF!</v>
      </c>
      <c r="T29" s="60" t="e">
        <f>IF(AND('Mapa final'!#REF!="Media",'Mapa final'!#REF!="Menor"),CONCATENATE("R4C",'Mapa final'!#REF!),"")</f>
        <v>#REF!</v>
      </c>
      <c r="U29" s="61" t="e">
        <f>IF(AND('Mapa final'!#REF!="Media",'Mapa final'!#REF!="Menor"),CONCATENATE("R4C",'Mapa final'!#REF!),"")</f>
        <v>#REF!</v>
      </c>
      <c r="V29" s="59" t="e">
        <f>IF(AND('Mapa final'!#REF!="Media",'Mapa final'!#REF!="Moderado"),CONCATENATE("R4C",'Mapa final'!#REF!),"")</f>
        <v>#REF!</v>
      </c>
      <c r="W29" s="60" t="e">
        <f>IF(AND('Mapa final'!#REF!="Media",'Mapa final'!#REF!="Moderado"),CONCATENATE("R4C",'Mapa final'!#REF!),"")</f>
        <v>#REF!</v>
      </c>
      <c r="X29" s="60" t="e">
        <f>IF(AND('Mapa final'!#REF!="Media",'Mapa final'!#REF!="Moderado"),CONCATENATE("R4C",'Mapa final'!#REF!),"")</f>
        <v>#REF!</v>
      </c>
      <c r="Y29" s="60" t="e">
        <f>IF(AND('Mapa final'!#REF!="Media",'Mapa final'!#REF!="Moderado"),CONCATENATE("R4C",'Mapa final'!#REF!),"")</f>
        <v>#REF!</v>
      </c>
      <c r="Z29" s="60" t="e">
        <f>IF(AND('Mapa final'!#REF!="Media",'Mapa final'!#REF!="Moderado"),CONCATENATE("R4C",'Mapa final'!#REF!),"")</f>
        <v>#REF!</v>
      </c>
      <c r="AA29" s="61" t="e">
        <f>IF(AND('Mapa final'!#REF!="Media",'Mapa final'!#REF!="Moderado"),CONCATENATE("R4C",'Mapa final'!#REF!),"")</f>
        <v>#REF!</v>
      </c>
      <c r="AB29" s="44" t="e">
        <f>IF(AND('Mapa final'!#REF!="Media",'Mapa final'!#REF!="Mayor"),CONCATENATE("R4C",'Mapa final'!#REF!),"")</f>
        <v>#REF!</v>
      </c>
      <c r="AC29" s="45" t="e">
        <f>IF(AND('Mapa final'!#REF!="Media",'Mapa final'!#REF!="Mayor"),CONCATENATE("R4C",'Mapa final'!#REF!),"")</f>
        <v>#REF!</v>
      </c>
      <c r="AD29" s="45" t="e">
        <f>IF(AND('Mapa final'!#REF!="Media",'Mapa final'!#REF!="Mayor"),CONCATENATE("R4C",'Mapa final'!#REF!),"")</f>
        <v>#REF!</v>
      </c>
      <c r="AE29" s="45" t="e">
        <f>IF(AND('Mapa final'!#REF!="Media",'Mapa final'!#REF!="Mayor"),CONCATENATE("R4C",'Mapa final'!#REF!),"")</f>
        <v>#REF!</v>
      </c>
      <c r="AF29" s="45" t="e">
        <f>IF(AND('Mapa final'!#REF!="Media",'Mapa final'!#REF!="Mayor"),CONCATENATE("R4C",'Mapa final'!#REF!),"")</f>
        <v>#REF!</v>
      </c>
      <c r="AG29" s="46" t="e">
        <f>IF(AND('Mapa final'!#REF!="Media",'Mapa final'!#REF!="Mayor"),CONCATENATE("R4C",'Mapa final'!#REF!),"")</f>
        <v>#REF!</v>
      </c>
      <c r="AH29" s="47" t="e">
        <f>IF(AND('Mapa final'!#REF!="Media",'Mapa final'!#REF!="Catastrófico"),CONCATENATE("R4C",'Mapa final'!#REF!),"")</f>
        <v>#REF!</v>
      </c>
      <c r="AI29" s="48" t="e">
        <f>IF(AND('Mapa final'!#REF!="Media",'Mapa final'!#REF!="Catastrófico"),CONCATENATE("R4C",'Mapa final'!#REF!),"")</f>
        <v>#REF!</v>
      </c>
      <c r="AJ29" s="48" t="e">
        <f>IF(AND('Mapa final'!#REF!="Media",'Mapa final'!#REF!="Catastrófico"),CONCATENATE("R4C",'Mapa final'!#REF!),"")</f>
        <v>#REF!</v>
      </c>
      <c r="AK29" s="48" t="e">
        <f>IF(AND('Mapa final'!#REF!="Media",'Mapa final'!#REF!="Catastrófico"),CONCATENATE("R4C",'Mapa final'!#REF!),"")</f>
        <v>#REF!</v>
      </c>
      <c r="AL29" s="48" t="e">
        <f>IF(AND('Mapa final'!#REF!="Media",'Mapa final'!#REF!="Catastrófico"),CONCATENATE("R4C",'Mapa final'!#REF!),"")</f>
        <v>#REF!</v>
      </c>
      <c r="AM29" s="49" t="e">
        <f>IF(AND('Mapa final'!#REF!="Media",'Mapa final'!#REF!="Catastrófico"),CONCATENATE("R4C",'Mapa final'!#REF!),"")</f>
        <v>#REF!</v>
      </c>
      <c r="AN29" s="75"/>
      <c r="AO29" s="387"/>
      <c r="AP29" s="388"/>
      <c r="AQ29" s="388"/>
      <c r="AR29" s="388"/>
      <c r="AS29" s="388"/>
      <c r="AT29" s="389"/>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row>
    <row r="30" spans="1:76" ht="15" customHeight="1" x14ac:dyDescent="0.25">
      <c r="A30" s="75"/>
      <c r="B30" s="306"/>
      <c r="C30" s="306"/>
      <c r="D30" s="307"/>
      <c r="E30" s="347"/>
      <c r="F30" s="348"/>
      <c r="G30" s="348"/>
      <c r="H30" s="348"/>
      <c r="I30" s="349"/>
      <c r="J30" s="59" t="e">
        <f>IF(AND('Mapa final'!#REF!="Media",'Mapa final'!#REF!="Leve"),CONCATENATE("R5C",'Mapa final'!#REF!),"")</f>
        <v>#REF!</v>
      </c>
      <c r="K30" s="60" t="e">
        <f>IF(AND('Mapa final'!#REF!="Media",'Mapa final'!#REF!="Leve"),CONCATENATE("R5C",'Mapa final'!#REF!),"")</f>
        <v>#REF!</v>
      </c>
      <c r="L30" s="60" t="e">
        <f>IF(AND('Mapa final'!#REF!="Media",'Mapa final'!#REF!="Leve"),CONCATENATE("R5C",'Mapa final'!#REF!),"")</f>
        <v>#REF!</v>
      </c>
      <c r="M30" s="60" t="e">
        <f>IF(AND('Mapa final'!#REF!="Media",'Mapa final'!#REF!="Leve"),CONCATENATE("R5C",'Mapa final'!#REF!),"")</f>
        <v>#REF!</v>
      </c>
      <c r="N30" s="60" t="e">
        <f>IF(AND('Mapa final'!#REF!="Media",'Mapa final'!#REF!="Leve"),CONCATENATE("R5C",'Mapa final'!#REF!),"")</f>
        <v>#REF!</v>
      </c>
      <c r="O30" s="61" t="e">
        <f>IF(AND('Mapa final'!#REF!="Media",'Mapa final'!#REF!="Leve"),CONCATENATE("R5C",'Mapa final'!#REF!),"")</f>
        <v>#REF!</v>
      </c>
      <c r="P30" s="59" t="e">
        <f>IF(AND('Mapa final'!#REF!="Media",'Mapa final'!#REF!="Menor"),CONCATENATE("R5C",'Mapa final'!#REF!),"")</f>
        <v>#REF!</v>
      </c>
      <c r="Q30" s="60" t="e">
        <f>IF(AND('Mapa final'!#REF!="Media",'Mapa final'!#REF!="Menor"),CONCATENATE("R5C",'Mapa final'!#REF!),"")</f>
        <v>#REF!</v>
      </c>
      <c r="R30" s="60" t="e">
        <f>IF(AND('Mapa final'!#REF!="Media",'Mapa final'!#REF!="Menor"),CONCATENATE("R5C",'Mapa final'!#REF!),"")</f>
        <v>#REF!</v>
      </c>
      <c r="S30" s="60" t="e">
        <f>IF(AND('Mapa final'!#REF!="Media",'Mapa final'!#REF!="Menor"),CONCATENATE("R5C",'Mapa final'!#REF!),"")</f>
        <v>#REF!</v>
      </c>
      <c r="T30" s="60" t="e">
        <f>IF(AND('Mapa final'!#REF!="Media",'Mapa final'!#REF!="Menor"),CONCATENATE("R5C",'Mapa final'!#REF!),"")</f>
        <v>#REF!</v>
      </c>
      <c r="U30" s="61" t="e">
        <f>IF(AND('Mapa final'!#REF!="Media",'Mapa final'!#REF!="Menor"),CONCATENATE("R5C",'Mapa final'!#REF!),"")</f>
        <v>#REF!</v>
      </c>
      <c r="V30" s="59" t="e">
        <f>IF(AND('Mapa final'!#REF!="Media",'Mapa final'!#REF!="Moderado"),CONCATENATE("R5C",'Mapa final'!#REF!),"")</f>
        <v>#REF!</v>
      </c>
      <c r="W30" s="60" t="e">
        <f>IF(AND('Mapa final'!#REF!="Media",'Mapa final'!#REF!="Moderado"),CONCATENATE("R5C",'Mapa final'!#REF!),"")</f>
        <v>#REF!</v>
      </c>
      <c r="X30" s="60" t="e">
        <f>IF(AND('Mapa final'!#REF!="Media",'Mapa final'!#REF!="Moderado"),CONCATENATE("R5C",'Mapa final'!#REF!),"")</f>
        <v>#REF!</v>
      </c>
      <c r="Y30" s="60" t="e">
        <f>IF(AND('Mapa final'!#REF!="Media",'Mapa final'!#REF!="Moderado"),CONCATENATE("R5C",'Mapa final'!#REF!),"")</f>
        <v>#REF!</v>
      </c>
      <c r="Z30" s="60" t="e">
        <f>IF(AND('Mapa final'!#REF!="Media",'Mapa final'!#REF!="Moderado"),CONCATENATE("R5C",'Mapa final'!#REF!),"")</f>
        <v>#REF!</v>
      </c>
      <c r="AA30" s="61" t="e">
        <f>IF(AND('Mapa final'!#REF!="Media",'Mapa final'!#REF!="Moderado"),CONCATENATE("R5C",'Mapa final'!#REF!),"")</f>
        <v>#REF!</v>
      </c>
      <c r="AB30" s="44" t="e">
        <f>IF(AND('Mapa final'!#REF!="Media",'Mapa final'!#REF!="Mayor"),CONCATENATE("R5C",'Mapa final'!#REF!),"")</f>
        <v>#REF!</v>
      </c>
      <c r="AC30" s="45" t="e">
        <f>IF(AND('Mapa final'!#REF!="Media",'Mapa final'!#REF!="Mayor"),CONCATENATE("R5C",'Mapa final'!#REF!),"")</f>
        <v>#REF!</v>
      </c>
      <c r="AD30" s="45" t="e">
        <f>IF(AND('Mapa final'!#REF!="Media",'Mapa final'!#REF!="Mayor"),CONCATENATE("R5C",'Mapa final'!#REF!),"")</f>
        <v>#REF!</v>
      </c>
      <c r="AE30" s="45" t="e">
        <f>IF(AND('Mapa final'!#REF!="Media",'Mapa final'!#REF!="Mayor"),CONCATENATE("R5C",'Mapa final'!#REF!),"")</f>
        <v>#REF!</v>
      </c>
      <c r="AF30" s="45" t="e">
        <f>IF(AND('Mapa final'!#REF!="Media",'Mapa final'!#REF!="Mayor"),CONCATENATE("R5C",'Mapa final'!#REF!),"")</f>
        <v>#REF!</v>
      </c>
      <c r="AG30" s="46" t="e">
        <f>IF(AND('Mapa final'!#REF!="Media",'Mapa final'!#REF!="Mayor"),CONCATENATE("R5C",'Mapa final'!#REF!),"")</f>
        <v>#REF!</v>
      </c>
      <c r="AH30" s="47" t="e">
        <f>IF(AND('Mapa final'!#REF!="Media",'Mapa final'!#REF!="Catastrófico"),CONCATENATE("R5C",'Mapa final'!#REF!),"")</f>
        <v>#REF!</v>
      </c>
      <c r="AI30" s="48" t="e">
        <f>IF(AND('Mapa final'!#REF!="Media",'Mapa final'!#REF!="Catastrófico"),CONCATENATE("R5C",'Mapa final'!#REF!),"")</f>
        <v>#REF!</v>
      </c>
      <c r="AJ30" s="48" t="e">
        <f>IF(AND('Mapa final'!#REF!="Media",'Mapa final'!#REF!="Catastrófico"),CONCATENATE("R5C",'Mapa final'!#REF!),"")</f>
        <v>#REF!</v>
      </c>
      <c r="AK30" s="48" t="e">
        <f>IF(AND('Mapa final'!#REF!="Media",'Mapa final'!#REF!="Catastrófico"),CONCATENATE("R5C",'Mapa final'!#REF!),"")</f>
        <v>#REF!</v>
      </c>
      <c r="AL30" s="48" t="e">
        <f>IF(AND('Mapa final'!#REF!="Media",'Mapa final'!#REF!="Catastrófico"),CONCATENATE("R5C",'Mapa final'!#REF!),"")</f>
        <v>#REF!</v>
      </c>
      <c r="AM30" s="49" t="e">
        <f>IF(AND('Mapa final'!#REF!="Media",'Mapa final'!#REF!="Catastrófico"),CONCATENATE("R5C",'Mapa final'!#REF!),"")</f>
        <v>#REF!</v>
      </c>
      <c r="AN30" s="75"/>
      <c r="AO30" s="387"/>
      <c r="AP30" s="388"/>
      <c r="AQ30" s="388"/>
      <c r="AR30" s="388"/>
      <c r="AS30" s="388"/>
      <c r="AT30" s="389"/>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row>
    <row r="31" spans="1:76" ht="15" customHeight="1" x14ac:dyDescent="0.25">
      <c r="A31" s="75"/>
      <c r="B31" s="306"/>
      <c r="C31" s="306"/>
      <c r="D31" s="307"/>
      <c r="E31" s="347"/>
      <c r="F31" s="348"/>
      <c r="G31" s="348"/>
      <c r="H31" s="348"/>
      <c r="I31" s="349"/>
      <c r="J31" s="59" t="e">
        <f>IF(AND('Mapa final'!#REF!="Media",'Mapa final'!#REF!="Leve"),CONCATENATE("R6C",'Mapa final'!#REF!),"")</f>
        <v>#REF!</v>
      </c>
      <c r="K31" s="60" t="e">
        <f>IF(AND('Mapa final'!#REF!="Media",'Mapa final'!#REF!="Leve"),CONCATENATE("R6C",'Mapa final'!#REF!),"")</f>
        <v>#REF!</v>
      </c>
      <c r="L31" s="60" t="e">
        <f>IF(AND('Mapa final'!#REF!="Media",'Mapa final'!#REF!="Leve"),CONCATENATE("R6C",'Mapa final'!#REF!),"")</f>
        <v>#REF!</v>
      </c>
      <c r="M31" s="60" t="e">
        <f>IF(AND('Mapa final'!#REF!="Media",'Mapa final'!#REF!="Leve"),CONCATENATE("R6C",'Mapa final'!#REF!),"")</f>
        <v>#REF!</v>
      </c>
      <c r="N31" s="60" t="e">
        <f>IF(AND('Mapa final'!#REF!="Media",'Mapa final'!#REF!="Leve"),CONCATENATE("R6C",'Mapa final'!#REF!),"")</f>
        <v>#REF!</v>
      </c>
      <c r="O31" s="61" t="e">
        <f>IF(AND('Mapa final'!#REF!="Media",'Mapa final'!#REF!="Leve"),CONCATENATE("R6C",'Mapa final'!#REF!),"")</f>
        <v>#REF!</v>
      </c>
      <c r="P31" s="59" t="e">
        <f>IF(AND('Mapa final'!#REF!="Media",'Mapa final'!#REF!="Menor"),CONCATENATE("R6C",'Mapa final'!#REF!),"")</f>
        <v>#REF!</v>
      </c>
      <c r="Q31" s="60" t="e">
        <f>IF(AND('Mapa final'!#REF!="Media",'Mapa final'!#REF!="Menor"),CONCATENATE("R6C",'Mapa final'!#REF!),"")</f>
        <v>#REF!</v>
      </c>
      <c r="R31" s="60" t="e">
        <f>IF(AND('Mapa final'!#REF!="Media",'Mapa final'!#REF!="Menor"),CONCATENATE("R6C",'Mapa final'!#REF!),"")</f>
        <v>#REF!</v>
      </c>
      <c r="S31" s="60" t="e">
        <f>IF(AND('Mapa final'!#REF!="Media",'Mapa final'!#REF!="Menor"),CONCATENATE("R6C",'Mapa final'!#REF!),"")</f>
        <v>#REF!</v>
      </c>
      <c r="T31" s="60" t="e">
        <f>IF(AND('Mapa final'!#REF!="Media",'Mapa final'!#REF!="Menor"),CONCATENATE("R6C",'Mapa final'!#REF!),"")</f>
        <v>#REF!</v>
      </c>
      <c r="U31" s="61" t="e">
        <f>IF(AND('Mapa final'!#REF!="Media",'Mapa final'!#REF!="Menor"),CONCATENATE("R6C",'Mapa final'!#REF!),"")</f>
        <v>#REF!</v>
      </c>
      <c r="V31" s="59" t="e">
        <f>IF(AND('Mapa final'!#REF!="Media",'Mapa final'!#REF!="Moderado"),CONCATENATE("R6C",'Mapa final'!#REF!),"")</f>
        <v>#REF!</v>
      </c>
      <c r="W31" s="60" t="e">
        <f>IF(AND('Mapa final'!#REF!="Media",'Mapa final'!#REF!="Moderado"),CONCATENATE("R6C",'Mapa final'!#REF!),"")</f>
        <v>#REF!</v>
      </c>
      <c r="X31" s="60" t="e">
        <f>IF(AND('Mapa final'!#REF!="Media",'Mapa final'!#REF!="Moderado"),CONCATENATE("R6C",'Mapa final'!#REF!),"")</f>
        <v>#REF!</v>
      </c>
      <c r="Y31" s="60" t="e">
        <f>IF(AND('Mapa final'!#REF!="Media",'Mapa final'!#REF!="Moderado"),CONCATENATE("R6C",'Mapa final'!#REF!),"")</f>
        <v>#REF!</v>
      </c>
      <c r="Z31" s="60" t="e">
        <f>IF(AND('Mapa final'!#REF!="Media",'Mapa final'!#REF!="Moderado"),CONCATENATE("R6C",'Mapa final'!#REF!),"")</f>
        <v>#REF!</v>
      </c>
      <c r="AA31" s="61" t="e">
        <f>IF(AND('Mapa final'!#REF!="Media",'Mapa final'!#REF!="Moderado"),CONCATENATE("R6C",'Mapa final'!#REF!),"")</f>
        <v>#REF!</v>
      </c>
      <c r="AB31" s="44" t="e">
        <f>IF(AND('Mapa final'!#REF!="Media",'Mapa final'!#REF!="Mayor"),CONCATENATE("R6C",'Mapa final'!#REF!),"")</f>
        <v>#REF!</v>
      </c>
      <c r="AC31" s="45" t="e">
        <f>IF(AND('Mapa final'!#REF!="Media",'Mapa final'!#REF!="Mayor"),CONCATENATE("R6C",'Mapa final'!#REF!),"")</f>
        <v>#REF!</v>
      </c>
      <c r="AD31" s="45" t="e">
        <f>IF(AND('Mapa final'!#REF!="Media",'Mapa final'!#REF!="Mayor"),CONCATENATE("R6C",'Mapa final'!#REF!),"")</f>
        <v>#REF!</v>
      </c>
      <c r="AE31" s="45" t="e">
        <f>IF(AND('Mapa final'!#REF!="Media",'Mapa final'!#REF!="Mayor"),CONCATENATE("R6C",'Mapa final'!#REF!),"")</f>
        <v>#REF!</v>
      </c>
      <c r="AF31" s="45" t="e">
        <f>IF(AND('Mapa final'!#REF!="Media",'Mapa final'!#REF!="Mayor"),CONCATENATE("R6C",'Mapa final'!#REF!),"")</f>
        <v>#REF!</v>
      </c>
      <c r="AG31" s="46" t="e">
        <f>IF(AND('Mapa final'!#REF!="Media",'Mapa final'!#REF!="Mayor"),CONCATENATE("R6C",'Mapa final'!#REF!),"")</f>
        <v>#REF!</v>
      </c>
      <c r="AH31" s="47" t="e">
        <f>IF(AND('Mapa final'!#REF!="Media",'Mapa final'!#REF!="Catastrófico"),CONCATENATE("R6C",'Mapa final'!#REF!),"")</f>
        <v>#REF!</v>
      </c>
      <c r="AI31" s="48" t="e">
        <f>IF(AND('Mapa final'!#REF!="Media",'Mapa final'!#REF!="Catastrófico"),CONCATENATE("R6C",'Mapa final'!#REF!),"")</f>
        <v>#REF!</v>
      </c>
      <c r="AJ31" s="48" t="e">
        <f>IF(AND('Mapa final'!#REF!="Media",'Mapa final'!#REF!="Catastrófico"),CONCATENATE("R6C",'Mapa final'!#REF!),"")</f>
        <v>#REF!</v>
      </c>
      <c r="AK31" s="48" t="e">
        <f>IF(AND('Mapa final'!#REF!="Media",'Mapa final'!#REF!="Catastrófico"),CONCATENATE("R6C",'Mapa final'!#REF!),"")</f>
        <v>#REF!</v>
      </c>
      <c r="AL31" s="48" t="e">
        <f>IF(AND('Mapa final'!#REF!="Media",'Mapa final'!#REF!="Catastrófico"),CONCATENATE("R6C",'Mapa final'!#REF!),"")</f>
        <v>#REF!</v>
      </c>
      <c r="AM31" s="49" t="e">
        <f>IF(AND('Mapa final'!#REF!="Media",'Mapa final'!#REF!="Catastrófico"),CONCATENATE("R6C",'Mapa final'!#REF!),"")</f>
        <v>#REF!</v>
      </c>
      <c r="AN31" s="75"/>
      <c r="AO31" s="387"/>
      <c r="AP31" s="388"/>
      <c r="AQ31" s="388"/>
      <c r="AR31" s="388"/>
      <c r="AS31" s="388"/>
      <c r="AT31" s="389"/>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row>
    <row r="32" spans="1:76" ht="15" customHeight="1" x14ac:dyDescent="0.25">
      <c r="A32" s="75"/>
      <c r="B32" s="306"/>
      <c r="C32" s="306"/>
      <c r="D32" s="307"/>
      <c r="E32" s="347"/>
      <c r="F32" s="348"/>
      <c r="G32" s="348"/>
      <c r="H32" s="348"/>
      <c r="I32" s="349"/>
      <c r="J32" s="59" t="e">
        <f>IF(AND('Mapa final'!#REF!="Media",'Mapa final'!#REF!="Leve"),CONCATENATE("R7C",'Mapa final'!#REF!),"")</f>
        <v>#REF!</v>
      </c>
      <c r="K32" s="60" t="e">
        <f>IF(AND('Mapa final'!#REF!="Media",'Mapa final'!#REF!="Leve"),CONCATENATE("R7C",'Mapa final'!#REF!),"")</f>
        <v>#REF!</v>
      </c>
      <c r="L32" s="60" t="e">
        <f>IF(AND('Mapa final'!#REF!="Media",'Mapa final'!#REF!="Leve"),CONCATENATE("R7C",'Mapa final'!#REF!),"")</f>
        <v>#REF!</v>
      </c>
      <c r="M32" s="60" t="e">
        <f>IF(AND('Mapa final'!#REF!="Media",'Mapa final'!#REF!="Leve"),CONCATENATE("R7C",'Mapa final'!#REF!),"")</f>
        <v>#REF!</v>
      </c>
      <c r="N32" s="60" t="e">
        <f>IF(AND('Mapa final'!#REF!="Media",'Mapa final'!#REF!="Leve"),CONCATENATE("R7C",'Mapa final'!#REF!),"")</f>
        <v>#REF!</v>
      </c>
      <c r="O32" s="61" t="e">
        <f>IF(AND('Mapa final'!#REF!="Media",'Mapa final'!#REF!="Leve"),CONCATENATE("R7C",'Mapa final'!#REF!),"")</f>
        <v>#REF!</v>
      </c>
      <c r="P32" s="59" t="e">
        <f>IF(AND('Mapa final'!#REF!="Media",'Mapa final'!#REF!="Menor"),CONCATENATE("R7C",'Mapa final'!#REF!),"")</f>
        <v>#REF!</v>
      </c>
      <c r="Q32" s="60" t="e">
        <f>IF(AND('Mapa final'!#REF!="Media",'Mapa final'!#REF!="Menor"),CONCATENATE("R7C",'Mapa final'!#REF!),"")</f>
        <v>#REF!</v>
      </c>
      <c r="R32" s="60" t="e">
        <f>IF(AND('Mapa final'!#REF!="Media",'Mapa final'!#REF!="Menor"),CONCATENATE("R7C",'Mapa final'!#REF!),"")</f>
        <v>#REF!</v>
      </c>
      <c r="S32" s="60" t="e">
        <f>IF(AND('Mapa final'!#REF!="Media",'Mapa final'!#REF!="Menor"),CONCATENATE("R7C",'Mapa final'!#REF!),"")</f>
        <v>#REF!</v>
      </c>
      <c r="T32" s="60" t="e">
        <f>IF(AND('Mapa final'!#REF!="Media",'Mapa final'!#REF!="Menor"),CONCATENATE("R7C",'Mapa final'!#REF!),"")</f>
        <v>#REF!</v>
      </c>
      <c r="U32" s="61" t="e">
        <f>IF(AND('Mapa final'!#REF!="Media",'Mapa final'!#REF!="Menor"),CONCATENATE("R7C",'Mapa final'!#REF!),"")</f>
        <v>#REF!</v>
      </c>
      <c r="V32" s="59" t="e">
        <f>IF(AND('Mapa final'!#REF!="Media",'Mapa final'!#REF!="Moderado"),CONCATENATE("R7C",'Mapa final'!#REF!),"")</f>
        <v>#REF!</v>
      </c>
      <c r="W32" s="60" t="e">
        <f>IF(AND('Mapa final'!#REF!="Media",'Mapa final'!#REF!="Moderado"),CONCATENATE("R7C",'Mapa final'!#REF!),"")</f>
        <v>#REF!</v>
      </c>
      <c r="X32" s="60" t="e">
        <f>IF(AND('Mapa final'!#REF!="Media",'Mapa final'!#REF!="Moderado"),CONCATENATE("R7C",'Mapa final'!#REF!),"")</f>
        <v>#REF!</v>
      </c>
      <c r="Y32" s="60" t="e">
        <f>IF(AND('Mapa final'!#REF!="Media",'Mapa final'!#REF!="Moderado"),CONCATENATE("R7C",'Mapa final'!#REF!),"")</f>
        <v>#REF!</v>
      </c>
      <c r="Z32" s="60" t="e">
        <f>IF(AND('Mapa final'!#REF!="Media",'Mapa final'!#REF!="Moderado"),CONCATENATE("R7C",'Mapa final'!#REF!),"")</f>
        <v>#REF!</v>
      </c>
      <c r="AA32" s="61" t="e">
        <f>IF(AND('Mapa final'!#REF!="Media",'Mapa final'!#REF!="Moderado"),CONCATENATE("R7C",'Mapa final'!#REF!),"")</f>
        <v>#REF!</v>
      </c>
      <c r="AB32" s="44" t="e">
        <f>IF(AND('Mapa final'!#REF!="Media",'Mapa final'!#REF!="Mayor"),CONCATENATE("R7C",'Mapa final'!#REF!),"")</f>
        <v>#REF!</v>
      </c>
      <c r="AC32" s="45" t="e">
        <f>IF(AND('Mapa final'!#REF!="Media",'Mapa final'!#REF!="Mayor"),CONCATENATE("R7C",'Mapa final'!#REF!),"")</f>
        <v>#REF!</v>
      </c>
      <c r="AD32" s="45" t="e">
        <f>IF(AND('Mapa final'!#REF!="Media",'Mapa final'!#REF!="Mayor"),CONCATENATE("R7C",'Mapa final'!#REF!),"")</f>
        <v>#REF!</v>
      </c>
      <c r="AE32" s="45" t="e">
        <f>IF(AND('Mapa final'!#REF!="Media",'Mapa final'!#REF!="Mayor"),CONCATENATE("R7C",'Mapa final'!#REF!),"")</f>
        <v>#REF!</v>
      </c>
      <c r="AF32" s="45" t="e">
        <f>IF(AND('Mapa final'!#REF!="Media",'Mapa final'!#REF!="Mayor"),CONCATENATE("R7C",'Mapa final'!#REF!),"")</f>
        <v>#REF!</v>
      </c>
      <c r="AG32" s="46" t="e">
        <f>IF(AND('Mapa final'!#REF!="Media",'Mapa final'!#REF!="Mayor"),CONCATENATE("R7C",'Mapa final'!#REF!),"")</f>
        <v>#REF!</v>
      </c>
      <c r="AH32" s="47" t="e">
        <f>IF(AND('Mapa final'!#REF!="Media",'Mapa final'!#REF!="Catastrófico"),CONCATENATE("R7C",'Mapa final'!#REF!),"")</f>
        <v>#REF!</v>
      </c>
      <c r="AI32" s="48" t="e">
        <f>IF(AND('Mapa final'!#REF!="Media",'Mapa final'!#REF!="Catastrófico"),CONCATENATE("R7C",'Mapa final'!#REF!),"")</f>
        <v>#REF!</v>
      </c>
      <c r="AJ32" s="48" t="e">
        <f>IF(AND('Mapa final'!#REF!="Media",'Mapa final'!#REF!="Catastrófico"),CONCATENATE("R7C",'Mapa final'!#REF!),"")</f>
        <v>#REF!</v>
      </c>
      <c r="AK32" s="48" t="e">
        <f>IF(AND('Mapa final'!#REF!="Media",'Mapa final'!#REF!="Catastrófico"),CONCATENATE("R7C",'Mapa final'!#REF!),"")</f>
        <v>#REF!</v>
      </c>
      <c r="AL32" s="48" t="e">
        <f>IF(AND('Mapa final'!#REF!="Media",'Mapa final'!#REF!="Catastrófico"),CONCATENATE("R7C",'Mapa final'!#REF!),"")</f>
        <v>#REF!</v>
      </c>
      <c r="AM32" s="49" t="e">
        <f>IF(AND('Mapa final'!#REF!="Media",'Mapa final'!#REF!="Catastrófico"),CONCATENATE("R7C",'Mapa final'!#REF!),"")</f>
        <v>#REF!</v>
      </c>
      <c r="AN32" s="75"/>
      <c r="AO32" s="387"/>
      <c r="AP32" s="388"/>
      <c r="AQ32" s="388"/>
      <c r="AR32" s="388"/>
      <c r="AS32" s="388"/>
      <c r="AT32" s="389"/>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row>
    <row r="33" spans="1:80" ht="15" customHeight="1" x14ac:dyDescent="0.25">
      <c r="A33" s="75"/>
      <c r="B33" s="306"/>
      <c r="C33" s="306"/>
      <c r="D33" s="307"/>
      <c r="E33" s="347"/>
      <c r="F33" s="348"/>
      <c r="G33" s="348"/>
      <c r="H33" s="348"/>
      <c r="I33" s="349"/>
      <c r="J33" s="59" t="e">
        <f>IF(AND('Mapa final'!#REF!="Media",'Mapa final'!#REF!="Leve"),CONCATENATE("R8C",'Mapa final'!#REF!),"")</f>
        <v>#REF!</v>
      </c>
      <c r="K33" s="60" t="e">
        <f>IF(AND('Mapa final'!#REF!="Media",'Mapa final'!#REF!="Leve"),CONCATENATE("R8C",'Mapa final'!#REF!),"")</f>
        <v>#REF!</v>
      </c>
      <c r="L33" s="60" t="e">
        <f>IF(AND('Mapa final'!#REF!="Media",'Mapa final'!#REF!="Leve"),CONCATENATE("R8C",'Mapa final'!#REF!),"")</f>
        <v>#REF!</v>
      </c>
      <c r="M33" s="60" t="e">
        <f>IF(AND('Mapa final'!#REF!="Media",'Mapa final'!#REF!="Leve"),CONCATENATE("R8C",'Mapa final'!#REF!),"")</f>
        <v>#REF!</v>
      </c>
      <c r="N33" s="60" t="e">
        <f>IF(AND('Mapa final'!#REF!="Media",'Mapa final'!#REF!="Leve"),CONCATENATE("R8C",'Mapa final'!#REF!),"")</f>
        <v>#REF!</v>
      </c>
      <c r="O33" s="61" t="e">
        <f>IF(AND('Mapa final'!#REF!="Media",'Mapa final'!#REF!="Leve"),CONCATENATE("R8C",'Mapa final'!#REF!),"")</f>
        <v>#REF!</v>
      </c>
      <c r="P33" s="59" t="e">
        <f>IF(AND('Mapa final'!#REF!="Media",'Mapa final'!#REF!="Menor"),CONCATENATE("R8C",'Mapa final'!#REF!),"")</f>
        <v>#REF!</v>
      </c>
      <c r="Q33" s="60" t="e">
        <f>IF(AND('Mapa final'!#REF!="Media",'Mapa final'!#REF!="Menor"),CONCATENATE("R8C",'Mapa final'!#REF!),"")</f>
        <v>#REF!</v>
      </c>
      <c r="R33" s="60" t="e">
        <f>IF(AND('Mapa final'!#REF!="Media",'Mapa final'!#REF!="Menor"),CONCATENATE("R8C",'Mapa final'!#REF!),"")</f>
        <v>#REF!</v>
      </c>
      <c r="S33" s="60" t="e">
        <f>IF(AND('Mapa final'!#REF!="Media",'Mapa final'!#REF!="Menor"),CONCATENATE("R8C",'Mapa final'!#REF!),"")</f>
        <v>#REF!</v>
      </c>
      <c r="T33" s="60" t="e">
        <f>IF(AND('Mapa final'!#REF!="Media",'Mapa final'!#REF!="Menor"),CONCATENATE("R8C",'Mapa final'!#REF!),"")</f>
        <v>#REF!</v>
      </c>
      <c r="U33" s="61" t="e">
        <f>IF(AND('Mapa final'!#REF!="Media",'Mapa final'!#REF!="Menor"),CONCATENATE("R8C",'Mapa final'!#REF!),"")</f>
        <v>#REF!</v>
      </c>
      <c r="V33" s="59" t="e">
        <f>IF(AND('Mapa final'!#REF!="Media",'Mapa final'!#REF!="Moderado"),CONCATENATE("R8C",'Mapa final'!#REF!),"")</f>
        <v>#REF!</v>
      </c>
      <c r="W33" s="60" t="e">
        <f>IF(AND('Mapa final'!#REF!="Media",'Mapa final'!#REF!="Moderado"),CONCATENATE("R8C",'Mapa final'!#REF!),"")</f>
        <v>#REF!</v>
      </c>
      <c r="X33" s="60" t="e">
        <f>IF(AND('Mapa final'!#REF!="Media",'Mapa final'!#REF!="Moderado"),CONCATENATE("R8C",'Mapa final'!#REF!),"")</f>
        <v>#REF!</v>
      </c>
      <c r="Y33" s="60" t="e">
        <f>IF(AND('Mapa final'!#REF!="Media",'Mapa final'!#REF!="Moderado"),CONCATENATE("R8C",'Mapa final'!#REF!),"")</f>
        <v>#REF!</v>
      </c>
      <c r="Z33" s="60" t="e">
        <f>IF(AND('Mapa final'!#REF!="Media",'Mapa final'!#REF!="Moderado"),CONCATENATE("R8C",'Mapa final'!#REF!),"")</f>
        <v>#REF!</v>
      </c>
      <c r="AA33" s="61" t="e">
        <f>IF(AND('Mapa final'!#REF!="Media",'Mapa final'!#REF!="Moderado"),CONCATENATE("R8C",'Mapa final'!#REF!),"")</f>
        <v>#REF!</v>
      </c>
      <c r="AB33" s="44" t="e">
        <f>IF(AND('Mapa final'!#REF!="Media",'Mapa final'!#REF!="Mayor"),CONCATENATE("R8C",'Mapa final'!#REF!),"")</f>
        <v>#REF!</v>
      </c>
      <c r="AC33" s="45" t="e">
        <f>IF(AND('Mapa final'!#REF!="Media",'Mapa final'!#REF!="Mayor"),CONCATENATE("R8C",'Mapa final'!#REF!),"")</f>
        <v>#REF!</v>
      </c>
      <c r="AD33" s="45" t="e">
        <f>IF(AND('Mapa final'!#REF!="Media",'Mapa final'!#REF!="Mayor"),CONCATENATE("R8C",'Mapa final'!#REF!),"")</f>
        <v>#REF!</v>
      </c>
      <c r="AE33" s="45" t="e">
        <f>IF(AND('Mapa final'!#REF!="Media",'Mapa final'!#REF!="Mayor"),CONCATENATE("R8C",'Mapa final'!#REF!),"")</f>
        <v>#REF!</v>
      </c>
      <c r="AF33" s="45" t="e">
        <f>IF(AND('Mapa final'!#REF!="Media",'Mapa final'!#REF!="Mayor"),CONCATENATE("R8C",'Mapa final'!#REF!),"")</f>
        <v>#REF!</v>
      </c>
      <c r="AG33" s="46" t="e">
        <f>IF(AND('Mapa final'!#REF!="Media",'Mapa final'!#REF!="Mayor"),CONCATENATE("R8C",'Mapa final'!#REF!),"")</f>
        <v>#REF!</v>
      </c>
      <c r="AH33" s="47" t="e">
        <f>IF(AND('Mapa final'!#REF!="Media",'Mapa final'!#REF!="Catastrófico"),CONCATENATE("R8C",'Mapa final'!#REF!),"")</f>
        <v>#REF!</v>
      </c>
      <c r="AI33" s="48" t="e">
        <f>IF(AND('Mapa final'!#REF!="Media",'Mapa final'!#REF!="Catastrófico"),CONCATENATE("R8C",'Mapa final'!#REF!),"")</f>
        <v>#REF!</v>
      </c>
      <c r="AJ33" s="48" t="e">
        <f>IF(AND('Mapa final'!#REF!="Media",'Mapa final'!#REF!="Catastrófico"),CONCATENATE("R8C",'Mapa final'!#REF!),"")</f>
        <v>#REF!</v>
      </c>
      <c r="AK33" s="48" t="e">
        <f>IF(AND('Mapa final'!#REF!="Media",'Mapa final'!#REF!="Catastrófico"),CONCATENATE("R8C",'Mapa final'!#REF!),"")</f>
        <v>#REF!</v>
      </c>
      <c r="AL33" s="48" t="e">
        <f>IF(AND('Mapa final'!#REF!="Media",'Mapa final'!#REF!="Catastrófico"),CONCATENATE("R8C",'Mapa final'!#REF!),"")</f>
        <v>#REF!</v>
      </c>
      <c r="AM33" s="49" t="e">
        <f>IF(AND('Mapa final'!#REF!="Media",'Mapa final'!#REF!="Catastrófico"),CONCATENATE("R8C",'Mapa final'!#REF!),"")</f>
        <v>#REF!</v>
      </c>
      <c r="AN33" s="75"/>
      <c r="AO33" s="387"/>
      <c r="AP33" s="388"/>
      <c r="AQ33" s="388"/>
      <c r="AR33" s="388"/>
      <c r="AS33" s="388"/>
      <c r="AT33" s="389"/>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row>
    <row r="34" spans="1:80" ht="15" customHeight="1" x14ac:dyDescent="0.25">
      <c r="A34" s="75"/>
      <c r="B34" s="306"/>
      <c r="C34" s="306"/>
      <c r="D34" s="307"/>
      <c r="E34" s="347"/>
      <c r="F34" s="348"/>
      <c r="G34" s="348"/>
      <c r="H34" s="348"/>
      <c r="I34" s="349"/>
      <c r="J34" s="59" t="e">
        <f>IF(AND('Mapa final'!#REF!="Media",'Mapa final'!#REF!="Leve"),CONCATENATE("R9C",'Mapa final'!#REF!),"")</f>
        <v>#REF!</v>
      </c>
      <c r="K34" s="60" t="e">
        <f>IF(AND('Mapa final'!#REF!="Media",'Mapa final'!#REF!="Leve"),CONCATENATE("R9C",'Mapa final'!#REF!),"")</f>
        <v>#REF!</v>
      </c>
      <c r="L34" s="60" t="e">
        <f>IF(AND('Mapa final'!#REF!="Media",'Mapa final'!#REF!="Leve"),CONCATENATE("R9C",'Mapa final'!#REF!),"")</f>
        <v>#REF!</v>
      </c>
      <c r="M34" s="60" t="e">
        <f>IF(AND('Mapa final'!#REF!="Media",'Mapa final'!#REF!="Leve"),CONCATENATE("R9C",'Mapa final'!#REF!),"")</f>
        <v>#REF!</v>
      </c>
      <c r="N34" s="60" t="e">
        <f>IF(AND('Mapa final'!#REF!="Media",'Mapa final'!#REF!="Leve"),CONCATENATE("R9C",'Mapa final'!#REF!),"")</f>
        <v>#REF!</v>
      </c>
      <c r="O34" s="61" t="e">
        <f>IF(AND('Mapa final'!#REF!="Media",'Mapa final'!#REF!="Leve"),CONCATENATE("R9C",'Mapa final'!#REF!),"")</f>
        <v>#REF!</v>
      </c>
      <c r="P34" s="59" t="e">
        <f>IF(AND('Mapa final'!#REF!="Media",'Mapa final'!#REF!="Menor"),CONCATENATE("R9C",'Mapa final'!#REF!),"")</f>
        <v>#REF!</v>
      </c>
      <c r="Q34" s="60" t="e">
        <f>IF(AND('Mapa final'!#REF!="Media",'Mapa final'!#REF!="Menor"),CONCATENATE("R9C",'Mapa final'!#REF!),"")</f>
        <v>#REF!</v>
      </c>
      <c r="R34" s="60" t="e">
        <f>IF(AND('Mapa final'!#REF!="Media",'Mapa final'!#REF!="Menor"),CONCATENATE("R9C",'Mapa final'!#REF!),"")</f>
        <v>#REF!</v>
      </c>
      <c r="S34" s="60" t="e">
        <f>IF(AND('Mapa final'!#REF!="Media",'Mapa final'!#REF!="Menor"),CONCATENATE("R9C",'Mapa final'!#REF!),"")</f>
        <v>#REF!</v>
      </c>
      <c r="T34" s="60" t="e">
        <f>IF(AND('Mapa final'!#REF!="Media",'Mapa final'!#REF!="Menor"),CONCATENATE("R9C",'Mapa final'!#REF!),"")</f>
        <v>#REF!</v>
      </c>
      <c r="U34" s="61" t="e">
        <f>IF(AND('Mapa final'!#REF!="Media",'Mapa final'!#REF!="Menor"),CONCATENATE("R9C",'Mapa final'!#REF!),"")</f>
        <v>#REF!</v>
      </c>
      <c r="V34" s="59" t="e">
        <f>IF(AND('Mapa final'!#REF!="Media",'Mapa final'!#REF!="Moderado"),CONCATENATE("R9C",'Mapa final'!#REF!),"")</f>
        <v>#REF!</v>
      </c>
      <c r="W34" s="60" t="e">
        <f>IF(AND('Mapa final'!#REF!="Media",'Mapa final'!#REF!="Moderado"),CONCATENATE("R9C",'Mapa final'!#REF!),"")</f>
        <v>#REF!</v>
      </c>
      <c r="X34" s="60" t="e">
        <f>IF(AND('Mapa final'!#REF!="Media",'Mapa final'!#REF!="Moderado"),CONCATENATE("R9C",'Mapa final'!#REF!),"")</f>
        <v>#REF!</v>
      </c>
      <c r="Y34" s="60" t="e">
        <f>IF(AND('Mapa final'!#REF!="Media",'Mapa final'!#REF!="Moderado"),CONCATENATE("R9C",'Mapa final'!#REF!),"")</f>
        <v>#REF!</v>
      </c>
      <c r="Z34" s="60" t="e">
        <f>IF(AND('Mapa final'!#REF!="Media",'Mapa final'!#REF!="Moderado"),CONCATENATE("R9C",'Mapa final'!#REF!),"")</f>
        <v>#REF!</v>
      </c>
      <c r="AA34" s="61" t="e">
        <f>IF(AND('Mapa final'!#REF!="Media",'Mapa final'!#REF!="Moderado"),CONCATENATE("R9C",'Mapa final'!#REF!),"")</f>
        <v>#REF!</v>
      </c>
      <c r="AB34" s="44" t="e">
        <f>IF(AND('Mapa final'!#REF!="Media",'Mapa final'!#REF!="Mayor"),CONCATENATE("R9C",'Mapa final'!#REF!),"")</f>
        <v>#REF!</v>
      </c>
      <c r="AC34" s="45" t="e">
        <f>IF(AND('Mapa final'!#REF!="Media",'Mapa final'!#REF!="Mayor"),CONCATENATE("R9C",'Mapa final'!#REF!),"")</f>
        <v>#REF!</v>
      </c>
      <c r="AD34" s="45" t="e">
        <f>IF(AND('Mapa final'!#REF!="Media",'Mapa final'!#REF!="Mayor"),CONCATENATE("R9C",'Mapa final'!#REF!),"")</f>
        <v>#REF!</v>
      </c>
      <c r="AE34" s="45" t="e">
        <f>IF(AND('Mapa final'!#REF!="Media",'Mapa final'!#REF!="Mayor"),CONCATENATE("R9C",'Mapa final'!#REF!),"")</f>
        <v>#REF!</v>
      </c>
      <c r="AF34" s="45" t="e">
        <f>IF(AND('Mapa final'!#REF!="Media",'Mapa final'!#REF!="Mayor"),CONCATENATE("R9C",'Mapa final'!#REF!),"")</f>
        <v>#REF!</v>
      </c>
      <c r="AG34" s="46" t="e">
        <f>IF(AND('Mapa final'!#REF!="Media",'Mapa final'!#REF!="Mayor"),CONCATENATE("R9C",'Mapa final'!#REF!),"")</f>
        <v>#REF!</v>
      </c>
      <c r="AH34" s="47" t="e">
        <f>IF(AND('Mapa final'!#REF!="Media",'Mapa final'!#REF!="Catastrófico"),CONCATENATE("R9C",'Mapa final'!#REF!),"")</f>
        <v>#REF!</v>
      </c>
      <c r="AI34" s="48" t="e">
        <f>IF(AND('Mapa final'!#REF!="Media",'Mapa final'!#REF!="Catastrófico"),CONCATENATE("R9C",'Mapa final'!#REF!),"")</f>
        <v>#REF!</v>
      </c>
      <c r="AJ34" s="48" t="e">
        <f>IF(AND('Mapa final'!#REF!="Media",'Mapa final'!#REF!="Catastrófico"),CONCATENATE("R9C",'Mapa final'!#REF!),"")</f>
        <v>#REF!</v>
      </c>
      <c r="AK34" s="48" t="e">
        <f>IF(AND('Mapa final'!#REF!="Media",'Mapa final'!#REF!="Catastrófico"),CONCATENATE("R9C",'Mapa final'!#REF!),"")</f>
        <v>#REF!</v>
      </c>
      <c r="AL34" s="48" t="e">
        <f>IF(AND('Mapa final'!#REF!="Media",'Mapa final'!#REF!="Catastrófico"),CONCATENATE("R9C",'Mapa final'!#REF!),"")</f>
        <v>#REF!</v>
      </c>
      <c r="AM34" s="49" t="e">
        <f>IF(AND('Mapa final'!#REF!="Media",'Mapa final'!#REF!="Catastrófico"),CONCATENATE("R9C",'Mapa final'!#REF!),"")</f>
        <v>#REF!</v>
      </c>
      <c r="AN34" s="75"/>
      <c r="AO34" s="387"/>
      <c r="AP34" s="388"/>
      <c r="AQ34" s="388"/>
      <c r="AR34" s="388"/>
      <c r="AS34" s="388"/>
      <c r="AT34" s="389"/>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row>
    <row r="35" spans="1:80" ht="15.75" customHeight="1" thickBot="1" x14ac:dyDescent="0.3">
      <c r="A35" s="75"/>
      <c r="B35" s="306"/>
      <c r="C35" s="306"/>
      <c r="D35" s="307"/>
      <c r="E35" s="350"/>
      <c r="F35" s="351"/>
      <c r="G35" s="351"/>
      <c r="H35" s="351"/>
      <c r="I35" s="352"/>
      <c r="J35" s="59" t="e">
        <f>IF(AND('Mapa final'!#REF!="Media",'Mapa final'!#REF!="Leve"),CONCATENATE("R10C",'Mapa final'!#REF!),"")</f>
        <v>#REF!</v>
      </c>
      <c r="K35" s="60" t="e">
        <f>IF(AND('Mapa final'!#REF!="Media",'Mapa final'!#REF!="Leve"),CONCATENATE("R10C",'Mapa final'!#REF!),"")</f>
        <v>#REF!</v>
      </c>
      <c r="L35" s="60" t="e">
        <f>IF(AND('Mapa final'!#REF!="Media",'Mapa final'!#REF!="Leve"),CONCATENATE("R10C",'Mapa final'!#REF!),"")</f>
        <v>#REF!</v>
      </c>
      <c r="M35" s="60" t="e">
        <f>IF(AND('Mapa final'!#REF!="Media",'Mapa final'!#REF!="Leve"),CONCATENATE("R10C",'Mapa final'!#REF!),"")</f>
        <v>#REF!</v>
      </c>
      <c r="N35" s="60" t="e">
        <f>IF(AND('Mapa final'!#REF!="Media",'Mapa final'!#REF!="Leve"),CONCATENATE("R10C",'Mapa final'!#REF!),"")</f>
        <v>#REF!</v>
      </c>
      <c r="O35" s="61" t="e">
        <f>IF(AND('Mapa final'!#REF!="Media",'Mapa final'!#REF!="Leve"),CONCATENATE("R10C",'Mapa final'!#REF!),"")</f>
        <v>#REF!</v>
      </c>
      <c r="P35" s="59" t="e">
        <f>IF(AND('Mapa final'!#REF!="Media",'Mapa final'!#REF!="Menor"),CONCATENATE("R10C",'Mapa final'!#REF!),"")</f>
        <v>#REF!</v>
      </c>
      <c r="Q35" s="60" t="e">
        <f>IF(AND('Mapa final'!#REF!="Media",'Mapa final'!#REF!="Menor"),CONCATENATE("R10C",'Mapa final'!#REF!),"")</f>
        <v>#REF!</v>
      </c>
      <c r="R35" s="60" t="e">
        <f>IF(AND('Mapa final'!#REF!="Media",'Mapa final'!#REF!="Menor"),CONCATENATE("R10C",'Mapa final'!#REF!),"")</f>
        <v>#REF!</v>
      </c>
      <c r="S35" s="60" t="e">
        <f>IF(AND('Mapa final'!#REF!="Media",'Mapa final'!#REF!="Menor"),CONCATENATE("R10C",'Mapa final'!#REF!),"")</f>
        <v>#REF!</v>
      </c>
      <c r="T35" s="60" t="e">
        <f>IF(AND('Mapa final'!#REF!="Media",'Mapa final'!#REF!="Menor"),CONCATENATE("R10C",'Mapa final'!#REF!),"")</f>
        <v>#REF!</v>
      </c>
      <c r="U35" s="61" t="e">
        <f>IF(AND('Mapa final'!#REF!="Media",'Mapa final'!#REF!="Menor"),CONCATENATE("R10C",'Mapa final'!#REF!),"")</f>
        <v>#REF!</v>
      </c>
      <c r="V35" s="59" t="e">
        <f>IF(AND('Mapa final'!#REF!="Media",'Mapa final'!#REF!="Moderado"),CONCATENATE("R10C",'Mapa final'!#REF!),"")</f>
        <v>#REF!</v>
      </c>
      <c r="W35" s="60" t="e">
        <f>IF(AND('Mapa final'!#REF!="Media",'Mapa final'!#REF!="Moderado"),CONCATENATE("R10C",'Mapa final'!#REF!),"")</f>
        <v>#REF!</v>
      </c>
      <c r="X35" s="60" t="e">
        <f>IF(AND('Mapa final'!#REF!="Media",'Mapa final'!#REF!="Moderado"),CONCATENATE("R10C",'Mapa final'!#REF!),"")</f>
        <v>#REF!</v>
      </c>
      <c r="Y35" s="60" t="e">
        <f>IF(AND('Mapa final'!#REF!="Media",'Mapa final'!#REF!="Moderado"),CONCATENATE("R10C",'Mapa final'!#REF!),"")</f>
        <v>#REF!</v>
      </c>
      <c r="Z35" s="60" t="e">
        <f>IF(AND('Mapa final'!#REF!="Media",'Mapa final'!#REF!="Moderado"),CONCATENATE("R10C",'Mapa final'!#REF!),"")</f>
        <v>#REF!</v>
      </c>
      <c r="AA35" s="61" t="e">
        <f>IF(AND('Mapa final'!#REF!="Media",'Mapa final'!#REF!="Moderado"),CONCATENATE("R10C",'Mapa final'!#REF!),"")</f>
        <v>#REF!</v>
      </c>
      <c r="AB35" s="50" t="e">
        <f>IF(AND('Mapa final'!#REF!="Media",'Mapa final'!#REF!="Mayor"),CONCATENATE("R10C",'Mapa final'!#REF!),"")</f>
        <v>#REF!</v>
      </c>
      <c r="AC35" s="51" t="e">
        <f>IF(AND('Mapa final'!#REF!="Media",'Mapa final'!#REF!="Mayor"),CONCATENATE("R10C",'Mapa final'!#REF!),"")</f>
        <v>#REF!</v>
      </c>
      <c r="AD35" s="51" t="e">
        <f>IF(AND('Mapa final'!#REF!="Media",'Mapa final'!#REF!="Mayor"),CONCATENATE("R10C",'Mapa final'!#REF!),"")</f>
        <v>#REF!</v>
      </c>
      <c r="AE35" s="51" t="e">
        <f>IF(AND('Mapa final'!#REF!="Media",'Mapa final'!#REF!="Mayor"),CONCATENATE("R10C",'Mapa final'!#REF!),"")</f>
        <v>#REF!</v>
      </c>
      <c r="AF35" s="51" t="e">
        <f>IF(AND('Mapa final'!#REF!="Media",'Mapa final'!#REF!="Mayor"),CONCATENATE("R10C",'Mapa final'!#REF!),"")</f>
        <v>#REF!</v>
      </c>
      <c r="AG35" s="52" t="e">
        <f>IF(AND('Mapa final'!#REF!="Media",'Mapa final'!#REF!="Mayor"),CONCATENATE("R10C",'Mapa final'!#REF!),"")</f>
        <v>#REF!</v>
      </c>
      <c r="AH35" s="53" t="e">
        <f>IF(AND('Mapa final'!#REF!="Media",'Mapa final'!#REF!="Catastrófico"),CONCATENATE("R10C",'Mapa final'!#REF!),"")</f>
        <v>#REF!</v>
      </c>
      <c r="AI35" s="54" t="e">
        <f>IF(AND('Mapa final'!#REF!="Media",'Mapa final'!#REF!="Catastrófico"),CONCATENATE("R10C",'Mapa final'!#REF!),"")</f>
        <v>#REF!</v>
      </c>
      <c r="AJ35" s="54" t="e">
        <f>IF(AND('Mapa final'!#REF!="Media",'Mapa final'!#REF!="Catastrófico"),CONCATENATE("R10C",'Mapa final'!#REF!),"")</f>
        <v>#REF!</v>
      </c>
      <c r="AK35" s="54" t="e">
        <f>IF(AND('Mapa final'!#REF!="Media",'Mapa final'!#REF!="Catastrófico"),CONCATENATE("R10C",'Mapa final'!#REF!),"")</f>
        <v>#REF!</v>
      </c>
      <c r="AL35" s="54" t="e">
        <f>IF(AND('Mapa final'!#REF!="Media",'Mapa final'!#REF!="Catastrófico"),CONCATENATE("R10C",'Mapa final'!#REF!),"")</f>
        <v>#REF!</v>
      </c>
      <c r="AM35" s="55" t="e">
        <f>IF(AND('Mapa final'!#REF!="Media",'Mapa final'!#REF!="Catastrófico"),CONCATENATE("R10C",'Mapa final'!#REF!),"")</f>
        <v>#REF!</v>
      </c>
      <c r="AN35" s="75"/>
      <c r="AO35" s="390"/>
      <c r="AP35" s="391"/>
      <c r="AQ35" s="391"/>
      <c r="AR35" s="391"/>
      <c r="AS35" s="391"/>
      <c r="AT35" s="392"/>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row>
    <row r="36" spans="1:80" ht="15" customHeight="1" x14ac:dyDescent="0.25">
      <c r="A36" s="75"/>
      <c r="B36" s="306"/>
      <c r="C36" s="306"/>
      <c r="D36" s="307"/>
      <c r="E36" s="344" t="s">
        <v>198</v>
      </c>
      <c r="F36" s="345"/>
      <c r="G36" s="345"/>
      <c r="H36" s="345"/>
      <c r="I36" s="345"/>
      <c r="J36" s="65" t="e">
        <f>IF(AND('Mapa final'!#REF!="Baja",'Mapa final'!#REF!="Leve"),CONCATENATE("R1C",'Mapa final'!#REF!),"")</f>
        <v>#REF!</v>
      </c>
      <c r="K36" s="66" t="e">
        <f>IF(AND('Mapa final'!#REF!="Baja",'Mapa final'!#REF!="Leve"),CONCATENATE("R1C",'Mapa final'!#REF!),"")</f>
        <v>#REF!</v>
      </c>
      <c r="L36" s="66" t="e">
        <f>IF(AND('Mapa final'!#REF!="Baja",'Mapa final'!#REF!="Leve"),CONCATENATE("R1C",'Mapa final'!#REF!),"")</f>
        <v>#REF!</v>
      </c>
      <c r="M36" s="66" t="e">
        <f>IF(AND('Mapa final'!#REF!="Baja",'Mapa final'!#REF!="Leve"),CONCATENATE("R1C",'Mapa final'!#REF!),"")</f>
        <v>#REF!</v>
      </c>
      <c r="N36" s="66" t="e">
        <f>IF(AND('Mapa final'!#REF!="Baja",'Mapa final'!#REF!="Leve"),CONCATENATE("R1C",'Mapa final'!#REF!),"")</f>
        <v>#REF!</v>
      </c>
      <c r="O36" s="67" t="e">
        <f>IF(AND('Mapa final'!#REF!="Baja",'Mapa final'!#REF!="Leve"),CONCATENATE("R1C",'Mapa final'!#REF!),"")</f>
        <v>#REF!</v>
      </c>
      <c r="P36" s="56" t="e">
        <f>IF(AND('Mapa final'!#REF!="Baja",'Mapa final'!#REF!="Menor"),CONCATENATE("R1C",'Mapa final'!#REF!),"")</f>
        <v>#REF!</v>
      </c>
      <c r="Q36" s="57" t="e">
        <f>IF(AND('Mapa final'!#REF!="Baja",'Mapa final'!#REF!="Menor"),CONCATENATE("R1C",'Mapa final'!#REF!),"")</f>
        <v>#REF!</v>
      </c>
      <c r="R36" s="57" t="e">
        <f>IF(AND('Mapa final'!#REF!="Baja",'Mapa final'!#REF!="Menor"),CONCATENATE("R1C",'Mapa final'!#REF!),"")</f>
        <v>#REF!</v>
      </c>
      <c r="S36" s="57" t="e">
        <f>IF(AND('Mapa final'!#REF!="Baja",'Mapa final'!#REF!="Menor"),CONCATENATE("R1C",'Mapa final'!#REF!),"")</f>
        <v>#REF!</v>
      </c>
      <c r="T36" s="57" t="e">
        <f>IF(AND('Mapa final'!#REF!="Baja",'Mapa final'!#REF!="Menor"),CONCATENATE("R1C",'Mapa final'!#REF!),"")</f>
        <v>#REF!</v>
      </c>
      <c r="U36" s="58" t="e">
        <f>IF(AND('Mapa final'!#REF!="Baja",'Mapa final'!#REF!="Menor"),CONCATENATE("R1C",'Mapa final'!#REF!),"")</f>
        <v>#REF!</v>
      </c>
      <c r="V36" s="56" t="e">
        <f>IF(AND('Mapa final'!#REF!="Baja",'Mapa final'!#REF!="Moderado"),CONCATENATE("R1C",'Mapa final'!#REF!),"")</f>
        <v>#REF!</v>
      </c>
      <c r="W36" s="57" t="e">
        <f>IF(AND('Mapa final'!#REF!="Baja",'Mapa final'!#REF!="Moderado"),CONCATENATE("R1C",'Mapa final'!#REF!),"")</f>
        <v>#REF!</v>
      </c>
      <c r="X36" s="57" t="e">
        <f>IF(AND('Mapa final'!#REF!="Baja",'Mapa final'!#REF!="Moderado"),CONCATENATE("R1C",'Mapa final'!#REF!),"")</f>
        <v>#REF!</v>
      </c>
      <c r="Y36" s="57" t="e">
        <f>IF(AND('Mapa final'!#REF!="Baja",'Mapa final'!#REF!="Moderado"),CONCATENATE("R1C",'Mapa final'!#REF!),"")</f>
        <v>#REF!</v>
      </c>
      <c r="Z36" s="57" t="e">
        <f>IF(AND('Mapa final'!#REF!="Baja",'Mapa final'!#REF!="Moderado"),CONCATENATE("R1C",'Mapa final'!#REF!),"")</f>
        <v>#REF!</v>
      </c>
      <c r="AA36" s="58" t="e">
        <f>IF(AND('Mapa final'!#REF!="Baja",'Mapa final'!#REF!="Moderado"),CONCATENATE("R1C",'Mapa final'!#REF!),"")</f>
        <v>#REF!</v>
      </c>
      <c r="AB36" s="38" t="e">
        <f>IF(AND('Mapa final'!#REF!="Baja",'Mapa final'!#REF!="Mayor"),CONCATENATE("R1C",'Mapa final'!#REF!),"")</f>
        <v>#REF!</v>
      </c>
      <c r="AC36" s="39" t="e">
        <f>IF(AND('Mapa final'!#REF!="Baja",'Mapa final'!#REF!="Mayor"),CONCATENATE("R1C",'Mapa final'!#REF!),"")</f>
        <v>#REF!</v>
      </c>
      <c r="AD36" s="39" t="e">
        <f>IF(AND('Mapa final'!#REF!="Baja",'Mapa final'!#REF!="Mayor"),CONCATENATE("R1C",'Mapa final'!#REF!),"")</f>
        <v>#REF!</v>
      </c>
      <c r="AE36" s="39" t="e">
        <f>IF(AND('Mapa final'!#REF!="Baja",'Mapa final'!#REF!="Mayor"),CONCATENATE("R1C",'Mapa final'!#REF!),"")</f>
        <v>#REF!</v>
      </c>
      <c r="AF36" s="39" t="e">
        <f>IF(AND('Mapa final'!#REF!="Baja",'Mapa final'!#REF!="Mayor"),CONCATENATE("R1C",'Mapa final'!#REF!),"")</f>
        <v>#REF!</v>
      </c>
      <c r="AG36" s="40" t="e">
        <f>IF(AND('Mapa final'!#REF!="Baja",'Mapa final'!#REF!="Mayor"),CONCATENATE("R1C",'Mapa final'!#REF!),"")</f>
        <v>#REF!</v>
      </c>
      <c r="AH36" s="41" t="e">
        <f>IF(AND('Mapa final'!#REF!="Baja",'Mapa final'!#REF!="Catastrófico"),CONCATENATE("R1C",'Mapa final'!#REF!),"")</f>
        <v>#REF!</v>
      </c>
      <c r="AI36" s="42" t="e">
        <f>IF(AND('Mapa final'!#REF!="Baja",'Mapa final'!#REF!="Catastrófico"),CONCATENATE("R1C",'Mapa final'!#REF!),"")</f>
        <v>#REF!</v>
      </c>
      <c r="AJ36" s="42" t="e">
        <f>IF(AND('Mapa final'!#REF!="Baja",'Mapa final'!#REF!="Catastrófico"),CONCATENATE("R1C",'Mapa final'!#REF!),"")</f>
        <v>#REF!</v>
      </c>
      <c r="AK36" s="42" t="e">
        <f>IF(AND('Mapa final'!#REF!="Baja",'Mapa final'!#REF!="Catastrófico"),CONCATENATE("R1C",'Mapa final'!#REF!),"")</f>
        <v>#REF!</v>
      </c>
      <c r="AL36" s="42" t="e">
        <f>IF(AND('Mapa final'!#REF!="Baja",'Mapa final'!#REF!="Catastrófico"),CONCATENATE("R1C",'Mapa final'!#REF!),"")</f>
        <v>#REF!</v>
      </c>
      <c r="AM36" s="43" t="e">
        <f>IF(AND('Mapa final'!#REF!="Baja",'Mapa final'!#REF!="Catastrófico"),CONCATENATE("R1C",'Mapa final'!#REF!),"")</f>
        <v>#REF!</v>
      </c>
      <c r="AN36" s="75"/>
      <c r="AO36" s="375" t="s">
        <v>199</v>
      </c>
      <c r="AP36" s="376"/>
      <c r="AQ36" s="376"/>
      <c r="AR36" s="376"/>
      <c r="AS36" s="376"/>
      <c r="AT36" s="377"/>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row>
    <row r="37" spans="1:80" ht="15" customHeight="1" x14ac:dyDescent="0.25">
      <c r="A37" s="75"/>
      <c r="B37" s="306"/>
      <c r="C37" s="306"/>
      <c r="D37" s="307"/>
      <c r="E37" s="363"/>
      <c r="F37" s="348"/>
      <c r="G37" s="348"/>
      <c r="H37" s="348"/>
      <c r="I37" s="348"/>
      <c r="J37" s="68" t="str">
        <f>IF(AND('Mapa final'!$AD$12="Baja",'Mapa final'!$AF$12="Leve"),CONCATENATE("R2C",'Mapa final'!$S$12),"")</f>
        <v/>
      </c>
      <c r="K37" s="69" t="str">
        <f>IF(AND('Mapa final'!$AD$13="Baja",'Mapa final'!$AF$13="Leve"),CONCATENATE("R2C",'Mapa final'!$S$13),"")</f>
        <v/>
      </c>
      <c r="L37" s="69" t="e">
        <f>IF(AND('Mapa final'!#REF!="Baja",'Mapa final'!#REF!="Leve"),CONCATENATE("R2C",'Mapa final'!#REF!),"")</f>
        <v>#REF!</v>
      </c>
      <c r="M37" s="69" t="e">
        <f>IF(AND('Mapa final'!#REF!="Baja",'Mapa final'!#REF!="Leve"),CONCATENATE("R2C",'Mapa final'!#REF!),"")</f>
        <v>#REF!</v>
      </c>
      <c r="N37" s="69" t="e">
        <f>IF(AND('Mapa final'!#REF!="Baja",'Mapa final'!#REF!="Leve"),CONCATENATE("R2C",'Mapa final'!#REF!),"")</f>
        <v>#REF!</v>
      </c>
      <c r="O37" s="70" t="e">
        <f>IF(AND('Mapa final'!#REF!="Baja",'Mapa final'!#REF!="Leve"),CONCATENATE("R2C",'Mapa final'!#REF!),"")</f>
        <v>#REF!</v>
      </c>
      <c r="P37" s="59" t="str">
        <f>IF(AND('Mapa final'!$AD$12="Baja",'Mapa final'!$AF$12="Menor"),CONCATENATE("R2C",'Mapa final'!$S$12),"")</f>
        <v>R2C1</v>
      </c>
      <c r="Q37" s="60" t="str">
        <f>IF(AND('Mapa final'!$AD$13="Baja",'Mapa final'!$AF$13="Menor"),CONCATENATE("R2C",'Mapa final'!$S$13),"")</f>
        <v>R2C2</v>
      </c>
      <c r="R37" s="60" t="e">
        <f>IF(AND('Mapa final'!#REF!="Baja",'Mapa final'!#REF!="Menor"),CONCATENATE("R2C",'Mapa final'!#REF!),"")</f>
        <v>#REF!</v>
      </c>
      <c r="S37" s="60" t="e">
        <f>IF(AND('Mapa final'!#REF!="Baja",'Mapa final'!#REF!="Menor"),CONCATENATE("R2C",'Mapa final'!#REF!),"")</f>
        <v>#REF!</v>
      </c>
      <c r="T37" s="60" t="e">
        <f>IF(AND('Mapa final'!#REF!="Baja",'Mapa final'!#REF!="Menor"),CONCATENATE("R2C",'Mapa final'!#REF!),"")</f>
        <v>#REF!</v>
      </c>
      <c r="U37" s="61" t="e">
        <f>IF(AND('Mapa final'!#REF!="Baja",'Mapa final'!#REF!="Menor"),CONCATENATE("R2C",'Mapa final'!#REF!),"")</f>
        <v>#REF!</v>
      </c>
      <c r="V37" s="59" t="str">
        <f>IF(AND('Mapa final'!$AD$12="Baja",'Mapa final'!$AF$12="Moderado"),CONCATENATE("R2C",'Mapa final'!$S$12),"")</f>
        <v/>
      </c>
      <c r="W37" s="60" t="str">
        <f>IF(AND('Mapa final'!$AD$13="Baja",'Mapa final'!$AF$13="Moderado"),CONCATENATE("R2C",'Mapa final'!$S$13),"")</f>
        <v/>
      </c>
      <c r="X37" s="60" t="e">
        <f>IF(AND('Mapa final'!#REF!="Baja",'Mapa final'!#REF!="Moderado"),CONCATENATE("R2C",'Mapa final'!#REF!),"")</f>
        <v>#REF!</v>
      </c>
      <c r="Y37" s="60" t="e">
        <f>IF(AND('Mapa final'!#REF!="Baja",'Mapa final'!#REF!="Moderado"),CONCATENATE("R2C",'Mapa final'!#REF!),"")</f>
        <v>#REF!</v>
      </c>
      <c r="Z37" s="60" t="e">
        <f>IF(AND('Mapa final'!#REF!="Baja",'Mapa final'!#REF!="Moderado"),CONCATENATE("R2C",'Mapa final'!#REF!),"")</f>
        <v>#REF!</v>
      </c>
      <c r="AA37" s="61" t="e">
        <f>IF(AND('Mapa final'!#REF!="Baja",'Mapa final'!#REF!="Moderado"),CONCATENATE("R2C",'Mapa final'!#REF!),"")</f>
        <v>#REF!</v>
      </c>
      <c r="AB37" s="44" t="str">
        <f>IF(AND('Mapa final'!$AD$12="Baja",'Mapa final'!$AF$12="Mayor"),CONCATENATE("R2C",'Mapa final'!$S$12),"")</f>
        <v/>
      </c>
      <c r="AC37" s="45" t="str">
        <f>IF(AND('Mapa final'!$AD$13="Baja",'Mapa final'!$AF$13="Mayor"),CONCATENATE("R2C",'Mapa final'!$S$13),"")</f>
        <v/>
      </c>
      <c r="AD37" s="45" t="e">
        <f>IF(AND('Mapa final'!#REF!="Baja",'Mapa final'!#REF!="Mayor"),CONCATENATE("R2C",'Mapa final'!#REF!),"")</f>
        <v>#REF!</v>
      </c>
      <c r="AE37" s="45" t="e">
        <f>IF(AND('Mapa final'!#REF!="Baja",'Mapa final'!#REF!="Mayor"),CONCATENATE("R2C",'Mapa final'!#REF!),"")</f>
        <v>#REF!</v>
      </c>
      <c r="AF37" s="45" t="e">
        <f>IF(AND('Mapa final'!#REF!="Baja",'Mapa final'!#REF!="Mayor"),CONCATENATE("R2C",'Mapa final'!#REF!),"")</f>
        <v>#REF!</v>
      </c>
      <c r="AG37" s="46" t="e">
        <f>IF(AND('Mapa final'!#REF!="Baja",'Mapa final'!#REF!="Mayor"),CONCATENATE("R2C",'Mapa final'!#REF!),"")</f>
        <v>#REF!</v>
      </c>
      <c r="AH37" s="47" t="str">
        <f>IF(AND('Mapa final'!$AD$12="Baja",'Mapa final'!$AF$12="Catastrófico"),CONCATENATE("R2C",'Mapa final'!$S$12),"")</f>
        <v/>
      </c>
      <c r="AI37" s="48" t="str">
        <f>IF(AND('Mapa final'!$AD$13="Baja",'Mapa final'!$AF$13="Catastrófico"),CONCATENATE("R2C",'Mapa final'!$S$13),"")</f>
        <v/>
      </c>
      <c r="AJ37" s="48" t="e">
        <f>IF(AND('Mapa final'!#REF!="Baja",'Mapa final'!#REF!="Catastrófico"),CONCATENATE("R2C",'Mapa final'!#REF!),"")</f>
        <v>#REF!</v>
      </c>
      <c r="AK37" s="48" t="e">
        <f>IF(AND('Mapa final'!#REF!="Baja",'Mapa final'!#REF!="Catastrófico"),CONCATENATE("R2C",'Mapa final'!#REF!),"")</f>
        <v>#REF!</v>
      </c>
      <c r="AL37" s="48" t="e">
        <f>IF(AND('Mapa final'!#REF!="Baja",'Mapa final'!#REF!="Catastrófico"),CONCATENATE("R2C",'Mapa final'!#REF!),"")</f>
        <v>#REF!</v>
      </c>
      <c r="AM37" s="49" t="e">
        <f>IF(AND('Mapa final'!#REF!="Baja",'Mapa final'!#REF!="Catastrófico"),CONCATENATE("R2C",'Mapa final'!#REF!),"")</f>
        <v>#REF!</v>
      </c>
      <c r="AN37" s="75"/>
      <c r="AO37" s="378"/>
      <c r="AP37" s="379"/>
      <c r="AQ37" s="379"/>
      <c r="AR37" s="379"/>
      <c r="AS37" s="379"/>
      <c r="AT37" s="380"/>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row>
    <row r="38" spans="1:80" ht="15" customHeight="1" x14ac:dyDescent="0.25">
      <c r="A38" s="75"/>
      <c r="B38" s="306"/>
      <c r="C38" s="306"/>
      <c r="D38" s="307"/>
      <c r="E38" s="347"/>
      <c r="F38" s="348"/>
      <c r="G38" s="348"/>
      <c r="H38" s="348"/>
      <c r="I38" s="348"/>
      <c r="J38" s="68" t="e">
        <f>IF(AND('Mapa final'!#REF!="Baja",'Mapa final'!#REF!="Leve"),CONCATENATE("R3C",'Mapa final'!#REF!),"")</f>
        <v>#REF!</v>
      </c>
      <c r="K38" s="69" t="e">
        <f>IF(AND('Mapa final'!#REF!="Baja",'Mapa final'!#REF!="Leve"),CONCATENATE("R3C",'Mapa final'!#REF!),"")</f>
        <v>#REF!</v>
      </c>
      <c r="L38" s="69" t="e">
        <f>IF(AND('Mapa final'!#REF!="Baja",'Mapa final'!#REF!="Leve"),CONCATENATE("R3C",'Mapa final'!#REF!),"")</f>
        <v>#REF!</v>
      </c>
      <c r="M38" s="69" t="e">
        <f>IF(AND('Mapa final'!#REF!="Baja",'Mapa final'!#REF!="Leve"),CONCATENATE("R3C",'Mapa final'!#REF!),"")</f>
        <v>#REF!</v>
      </c>
      <c r="N38" s="69" t="e">
        <f>IF(AND('Mapa final'!#REF!="Baja",'Mapa final'!#REF!="Leve"),CONCATENATE("R3C",'Mapa final'!#REF!),"")</f>
        <v>#REF!</v>
      </c>
      <c r="O38" s="70" t="e">
        <f>IF(AND('Mapa final'!#REF!="Baja",'Mapa final'!#REF!="Leve"),CONCATENATE("R3C",'Mapa final'!#REF!),"")</f>
        <v>#REF!</v>
      </c>
      <c r="P38" s="59" t="e">
        <f>IF(AND('Mapa final'!#REF!="Baja",'Mapa final'!#REF!="Menor"),CONCATENATE("R3C",'Mapa final'!#REF!),"")</f>
        <v>#REF!</v>
      </c>
      <c r="Q38" s="60" t="e">
        <f>IF(AND('Mapa final'!#REF!="Baja",'Mapa final'!#REF!="Menor"),CONCATENATE("R3C",'Mapa final'!#REF!),"")</f>
        <v>#REF!</v>
      </c>
      <c r="R38" s="60" t="e">
        <f>IF(AND('Mapa final'!#REF!="Baja",'Mapa final'!#REF!="Menor"),CONCATENATE("R3C",'Mapa final'!#REF!),"")</f>
        <v>#REF!</v>
      </c>
      <c r="S38" s="60" t="e">
        <f>IF(AND('Mapa final'!#REF!="Baja",'Mapa final'!#REF!="Menor"),CONCATENATE("R3C",'Mapa final'!#REF!),"")</f>
        <v>#REF!</v>
      </c>
      <c r="T38" s="60" t="e">
        <f>IF(AND('Mapa final'!#REF!="Baja",'Mapa final'!#REF!="Menor"),CONCATENATE("R3C",'Mapa final'!#REF!),"")</f>
        <v>#REF!</v>
      </c>
      <c r="U38" s="61" t="e">
        <f>IF(AND('Mapa final'!#REF!="Baja",'Mapa final'!#REF!="Menor"),CONCATENATE("R3C",'Mapa final'!#REF!),"")</f>
        <v>#REF!</v>
      </c>
      <c r="V38" s="59" t="e">
        <f>IF(AND('Mapa final'!#REF!="Baja",'Mapa final'!#REF!="Moderado"),CONCATENATE("R3C",'Mapa final'!#REF!),"")</f>
        <v>#REF!</v>
      </c>
      <c r="W38" s="60" t="e">
        <f>IF(AND('Mapa final'!#REF!="Baja",'Mapa final'!#REF!="Moderado"),CONCATENATE("R3C",'Mapa final'!#REF!),"")</f>
        <v>#REF!</v>
      </c>
      <c r="X38" s="60" t="e">
        <f>IF(AND('Mapa final'!#REF!="Baja",'Mapa final'!#REF!="Moderado"),CONCATENATE("R3C",'Mapa final'!#REF!),"")</f>
        <v>#REF!</v>
      </c>
      <c r="Y38" s="60" t="e">
        <f>IF(AND('Mapa final'!#REF!="Baja",'Mapa final'!#REF!="Moderado"),CONCATENATE("R3C",'Mapa final'!#REF!),"")</f>
        <v>#REF!</v>
      </c>
      <c r="Z38" s="60" t="e">
        <f>IF(AND('Mapa final'!#REF!="Baja",'Mapa final'!#REF!="Moderado"),CONCATENATE("R3C",'Mapa final'!#REF!),"")</f>
        <v>#REF!</v>
      </c>
      <c r="AA38" s="61" t="e">
        <f>IF(AND('Mapa final'!#REF!="Baja",'Mapa final'!#REF!="Moderado"),CONCATENATE("R3C",'Mapa final'!#REF!),"")</f>
        <v>#REF!</v>
      </c>
      <c r="AB38" s="44" t="e">
        <f>IF(AND('Mapa final'!#REF!="Baja",'Mapa final'!#REF!="Mayor"),CONCATENATE("R3C",'Mapa final'!#REF!),"")</f>
        <v>#REF!</v>
      </c>
      <c r="AC38" s="45" t="e">
        <f>IF(AND('Mapa final'!#REF!="Baja",'Mapa final'!#REF!="Mayor"),CONCATENATE("R3C",'Mapa final'!#REF!),"")</f>
        <v>#REF!</v>
      </c>
      <c r="AD38" s="45" t="e">
        <f>IF(AND('Mapa final'!#REF!="Baja",'Mapa final'!#REF!="Mayor"),CONCATENATE("R3C",'Mapa final'!#REF!),"")</f>
        <v>#REF!</v>
      </c>
      <c r="AE38" s="45" t="e">
        <f>IF(AND('Mapa final'!#REF!="Baja",'Mapa final'!#REF!="Mayor"),CONCATENATE("R3C",'Mapa final'!#REF!),"")</f>
        <v>#REF!</v>
      </c>
      <c r="AF38" s="45" t="e">
        <f>IF(AND('Mapa final'!#REF!="Baja",'Mapa final'!#REF!="Mayor"),CONCATENATE("R3C",'Mapa final'!#REF!),"")</f>
        <v>#REF!</v>
      </c>
      <c r="AG38" s="46" t="e">
        <f>IF(AND('Mapa final'!#REF!="Baja",'Mapa final'!#REF!="Mayor"),CONCATENATE("R3C",'Mapa final'!#REF!),"")</f>
        <v>#REF!</v>
      </c>
      <c r="AH38" s="47" t="e">
        <f>IF(AND('Mapa final'!#REF!="Baja",'Mapa final'!#REF!="Catastrófico"),CONCATENATE("R3C",'Mapa final'!#REF!),"")</f>
        <v>#REF!</v>
      </c>
      <c r="AI38" s="48" t="e">
        <f>IF(AND('Mapa final'!#REF!="Baja",'Mapa final'!#REF!="Catastrófico"),CONCATENATE("R3C",'Mapa final'!#REF!),"")</f>
        <v>#REF!</v>
      </c>
      <c r="AJ38" s="48" t="e">
        <f>IF(AND('Mapa final'!#REF!="Baja",'Mapa final'!#REF!="Catastrófico"),CONCATENATE("R3C",'Mapa final'!#REF!),"")</f>
        <v>#REF!</v>
      </c>
      <c r="AK38" s="48" t="e">
        <f>IF(AND('Mapa final'!#REF!="Baja",'Mapa final'!#REF!="Catastrófico"),CONCATENATE("R3C",'Mapa final'!#REF!),"")</f>
        <v>#REF!</v>
      </c>
      <c r="AL38" s="48" t="e">
        <f>IF(AND('Mapa final'!#REF!="Baja",'Mapa final'!#REF!="Catastrófico"),CONCATENATE("R3C",'Mapa final'!#REF!),"")</f>
        <v>#REF!</v>
      </c>
      <c r="AM38" s="49" t="e">
        <f>IF(AND('Mapa final'!#REF!="Baja",'Mapa final'!#REF!="Catastrófico"),CONCATENATE("R3C",'Mapa final'!#REF!),"")</f>
        <v>#REF!</v>
      </c>
      <c r="AN38" s="75"/>
      <c r="AO38" s="378"/>
      <c r="AP38" s="379"/>
      <c r="AQ38" s="379"/>
      <c r="AR38" s="379"/>
      <c r="AS38" s="379"/>
      <c r="AT38" s="380"/>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row>
    <row r="39" spans="1:80" ht="15" customHeight="1" x14ac:dyDescent="0.25">
      <c r="A39" s="75"/>
      <c r="B39" s="306"/>
      <c r="C39" s="306"/>
      <c r="D39" s="307"/>
      <c r="E39" s="347"/>
      <c r="F39" s="348"/>
      <c r="G39" s="348"/>
      <c r="H39" s="348"/>
      <c r="I39" s="348"/>
      <c r="J39" s="68" t="e">
        <f>IF(AND('Mapa final'!#REF!="Baja",'Mapa final'!#REF!="Leve"),CONCATENATE("R4C",'Mapa final'!#REF!),"")</f>
        <v>#REF!</v>
      </c>
      <c r="K39" s="69" t="e">
        <f>IF(AND('Mapa final'!#REF!="Baja",'Mapa final'!#REF!="Leve"),CONCATENATE("R4C",'Mapa final'!#REF!),"")</f>
        <v>#REF!</v>
      </c>
      <c r="L39" s="69" t="e">
        <f>IF(AND('Mapa final'!#REF!="Baja",'Mapa final'!#REF!="Leve"),CONCATENATE("R4C",'Mapa final'!#REF!),"")</f>
        <v>#REF!</v>
      </c>
      <c r="M39" s="69" t="e">
        <f>IF(AND('Mapa final'!#REF!="Baja",'Mapa final'!#REF!="Leve"),CONCATENATE("R4C",'Mapa final'!#REF!),"")</f>
        <v>#REF!</v>
      </c>
      <c r="N39" s="69" t="e">
        <f>IF(AND('Mapa final'!#REF!="Baja",'Mapa final'!#REF!="Leve"),CONCATENATE("R4C",'Mapa final'!#REF!),"")</f>
        <v>#REF!</v>
      </c>
      <c r="O39" s="70" t="e">
        <f>IF(AND('Mapa final'!#REF!="Baja",'Mapa final'!#REF!="Leve"),CONCATENATE("R4C",'Mapa final'!#REF!),"")</f>
        <v>#REF!</v>
      </c>
      <c r="P39" s="59" t="e">
        <f>IF(AND('Mapa final'!#REF!="Baja",'Mapa final'!#REF!="Menor"),CONCATENATE("R4C",'Mapa final'!#REF!),"")</f>
        <v>#REF!</v>
      </c>
      <c r="Q39" s="60" t="e">
        <f>IF(AND('Mapa final'!#REF!="Baja",'Mapa final'!#REF!="Menor"),CONCATENATE("R4C",'Mapa final'!#REF!),"")</f>
        <v>#REF!</v>
      </c>
      <c r="R39" s="60" t="e">
        <f>IF(AND('Mapa final'!#REF!="Baja",'Mapa final'!#REF!="Menor"),CONCATENATE("R4C",'Mapa final'!#REF!),"")</f>
        <v>#REF!</v>
      </c>
      <c r="S39" s="60" t="e">
        <f>IF(AND('Mapa final'!#REF!="Baja",'Mapa final'!#REF!="Menor"),CONCATENATE("R4C",'Mapa final'!#REF!),"")</f>
        <v>#REF!</v>
      </c>
      <c r="T39" s="60" t="e">
        <f>IF(AND('Mapa final'!#REF!="Baja",'Mapa final'!#REF!="Menor"),CONCATENATE("R4C",'Mapa final'!#REF!),"")</f>
        <v>#REF!</v>
      </c>
      <c r="U39" s="61" t="e">
        <f>IF(AND('Mapa final'!#REF!="Baja",'Mapa final'!#REF!="Menor"),CONCATENATE("R4C",'Mapa final'!#REF!),"")</f>
        <v>#REF!</v>
      </c>
      <c r="V39" s="59" t="e">
        <f>IF(AND('Mapa final'!#REF!="Baja",'Mapa final'!#REF!="Moderado"),CONCATENATE("R4C",'Mapa final'!#REF!),"")</f>
        <v>#REF!</v>
      </c>
      <c r="W39" s="60" t="e">
        <f>IF(AND('Mapa final'!#REF!="Baja",'Mapa final'!#REF!="Moderado"),CONCATENATE("R4C",'Mapa final'!#REF!),"")</f>
        <v>#REF!</v>
      </c>
      <c r="X39" s="60" t="e">
        <f>IF(AND('Mapa final'!#REF!="Baja",'Mapa final'!#REF!="Moderado"),CONCATENATE("R4C",'Mapa final'!#REF!),"")</f>
        <v>#REF!</v>
      </c>
      <c r="Y39" s="60" t="e">
        <f>IF(AND('Mapa final'!#REF!="Baja",'Mapa final'!#REF!="Moderado"),CONCATENATE("R4C",'Mapa final'!#REF!),"")</f>
        <v>#REF!</v>
      </c>
      <c r="Z39" s="60" t="e">
        <f>IF(AND('Mapa final'!#REF!="Baja",'Mapa final'!#REF!="Moderado"),CONCATENATE("R4C",'Mapa final'!#REF!),"")</f>
        <v>#REF!</v>
      </c>
      <c r="AA39" s="61" t="e">
        <f>IF(AND('Mapa final'!#REF!="Baja",'Mapa final'!#REF!="Moderado"),CONCATENATE("R4C",'Mapa final'!#REF!),"")</f>
        <v>#REF!</v>
      </c>
      <c r="AB39" s="44" t="e">
        <f>IF(AND('Mapa final'!#REF!="Baja",'Mapa final'!#REF!="Mayor"),CONCATENATE("R4C",'Mapa final'!#REF!),"")</f>
        <v>#REF!</v>
      </c>
      <c r="AC39" s="45" t="e">
        <f>IF(AND('Mapa final'!#REF!="Baja",'Mapa final'!#REF!="Mayor"),CONCATENATE("R4C",'Mapa final'!#REF!),"")</f>
        <v>#REF!</v>
      </c>
      <c r="AD39" s="45" t="e">
        <f>IF(AND('Mapa final'!#REF!="Baja",'Mapa final'!#REF!="Mayor"),CONCATENATE("R4C",'Mapa final'!#REF!),"")</f>
        <v>#REF!</v>
      </c>
      <c r="AE39" s="45" t="e">
        <f>IF(AND('Mapa final'!#REF!="Baja",'Mapa final'!#REF!="Mayor"),CONCATENATE("R4C",'Mapa final'!#REF!),"")</f>
        <v>#REF!</v>
      </c>
      <c r="AF39" s="45" t="e">
        <f>IF(AND('Mapa final'!#REF!="Baja",'Mapa final'!#REF!="Mayor"),CONCATENATE("R4C",'Mapa final'!#REF!),"")</f>
        <v>#REF!</v>
      </c>
      <c r="AG39" s="46" t="e">
        <f>IF(AND('Mapa final'!#REF!="Baja",'Mapa final'!#REF!="Mayor"),CONCATENATE("R4C",'Mapa final'!#REF!),"")</f>
        <v>#REF!</v>
      </c>
      <c r="AH39" s="47" t="e">
        <f>IF(AND('Mapa final'!#REF!="Baja",'Mapa final'!#REF!="Catastrófico"),CONCATENATE("R4C",'Mapa final'!#REF!),"")</f>
        <v>#REF!</v>
      </c>
      <c r="AI39" s="48" t="e">
        <f>IF(AND('Mapa final'!#REF!="Baja",'Mapa final'!#REF!="Catastrófico"),CONCATENATE("R4C",'Mapa final'!#REF!),"")</f>
        <v>#REF!</v>
      </c>
      <c r="AJ39" s="48" t="e">
        <f>IF(AND('Mapa final'!#REF!="Baja",'Mapa final'!#REF!="Catastrófico"),CONCATENATE("R4C",'Mapa final'!#REF!),"")</f>
        <v>#REF!</v>
      </c>
      <c r="AK39" s="48" t="e">
        <f>IF(AND('Mapa final'!#REF!="Baja",'Mapa final'!#REF!="Catastrófico"),CONCATENATE("R4C",'Mapa final'!#REF!),"")</f>
        <v>#REF!</v>
      </c>
      <c r="AL39" s="48" t="e">
        <f>IF(AND('Mapa final'!#REF!="Baja",'Mapa final'!#REF!="Catastrófico"),CONCATENATE("R4C",'Mapa final'!#REF!),"")</f>
        <v>#REF!</v>
      </c>
      <c r="AM39" s="49" t="e">
        <f>IF(AND('Mapa final'!#REF!="Baja",'Mapa final'!#REF!="Catastrófico"),CONCATENATE("R4C",'Mapa final'!#REF!),"")</f>
        <v>#REF!</v>
      </c>
      <c r="AN39" s="75"/>
      <c r="AO39" s="378"/>
      <c r="AP39" s="379"/>
      <c r="AQ39" s="379"/>
      <c r="AR39" s="379"/>
      <c r="AS39" s="379"/>
      <c r="AT39" s="380"/>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row>
    <row r="40" spans="1:80" ht="15" customHeight="1" x14ac:dyDescent="0.25">
      <c r="A40" s="75"/>
      <c r="B40" s="306"/>
      <c r="C40" s="306"/>
      <c r="D40" s="307"/>
      <c r="E40" s="347"/>
      <c r="F40" s="348"/>
      <c r="G40" s="348"/>
      <c r="H40" s="348"/>
      <c r="I40" s="348"/>
      <c r="J40" s="68" t="e">
        <f>IF(AND('Mapa final'!#REF!="Baja",'Mapa final'!#REF!="Leve"),CONCATENATE("R5C",'Mapa final'!#REF!),"")</f>
        <v>#REF!</v>
      </c>
      <c r="K40" s="69" t="e">
        <f>IF(AND('Mapa final'!#REF!="Baja",'Mapa final'!#REF!="Leve"),CONCATENATE("R5C",'Mapa final'!#REF!),"")</f>
        <v>#REF!</v>
      </c>
      <c r="L40" s="69" t="e">
        <f>IF(AND('Mapa final'!#REF!="Baja",'Mapa final'!#REF!="Leve"),CONCATENATE("R5C",'Mapa final'!#REF!),"")</f>
        <v>#REF!</v>
      </c>
      <c r="M40" s="69" t="e">
        <f>IF(AND('Mapa final'!#REF!="Baja",'Mapa final'!#REF!="Leve"),CONCATENATE("R5C",'Mapa final'!#REF!),"")</f>
        <v>#REF!</v>
      </c>
      <c r="N40" s="69" t="e">
        <f>IF(AND('Mapa final'!#REF!="Baja",'Mapa final'!#REF!="Leve"),CONCATENATE("R5C",'Mapa final'!#REF!),"")</f>
        <v>#REF!</v>
      </c>
      <c r="O40" s="70" t="e">
        <f>IF(AND('Mapa final'!#REF!="Baja",'Mapa final'!#REF!="Leve"),CONCATENATE("R5C",'Mapa final'!#REF!),"")</f>
        <v>#REF!</v>
      </c>
      <c r="P40" s="59" t="e">
        <f>IF(AND('Mapa final'!#REF!="Baja",'Mapa final'!#REF!="Menor"),CONCATENATE("R5C",'Mapa final'!#REF!),"")</f>
        <v>#REF!</v>
      </c>
      <c r="Q40" s="60" t="e">
        <f>IF(AND('Mapa final'!#REF!="Baja",'Mapa final'!#REF!="Menor"),CONCATENATE("R5C",'Mapa final'!#REF!),"")</f>
        <v>#REF!</v>
      </c>
      <c r="R40" s="60" t="e">
        <f>IF(AND('Mapa final'!#REF!="Baja",'Mapa final'!#REF!="Menor"),CONCATENATE("R5C",'Mapa final'!#REF!),"")</f>
        <v>#REF!</v>
      </c>
      <c r="S40" s="60" t="e">
        <f>IF(AND('Mapa final'!#REF!="Baja",'Mapa final'!#REF!="Menor"),CONCATENATE("R5C",'Mapa final'!#REF!),"")</f>
        <v>#REF!</v>
      </c>
      <c r="T40" s="60" t="e">
        <f>IF(AND('Mapa final'!#REF!="Baja",'Mapa final'!#REF!="Menor"),CONCATENATE("R5C",'Mapa final'!#REF!),"")</f>
        <v>#REF!</v>
      </c>
      <c r="U40" s="61" t="e">
        <f>IF(AND('Mapa final'!#REF!="Baja",'Mapa final'!#REF!="Menor"),CONCATENATE("R5C",'Mapa final'!#REF!),"")</f>
        <v>#REF!</v>
      </c>
      <c r="V40" s="59" t="e">
        <f>IF(AND('Mapa final'!#REF!="Baja",'Mapa final'!#REF!="Moderado"),CONCATENATE("R5C",'Mapa final'!#REF!),"")</f>
        <v>#REF!</v>
      </c>
      <c r="W40" s="60" t="e">
        <f>IF(AND('Mapa final'!#REF!="Baja",'Mapa final'!#REF!="Moderado"),CONCATENATE("R5C",'Mapa final'!#REF!),"")</f>
        <v>#REF!</v>
      </c>
      <c r="X40" s="60" t="e">
        <f>IF(AND('Mapa final'!#REF!="Baja",'Mapa final'!#REF!="Moderado"),CONCATENATE("R5C",'Mapa final'!#REF!),"")</f>
        <v>#REF!</v>
      </c>
      <c r="Y40" s="60" t="e">
        <f>IF(AND('Mapa final'!#REF!="Baja",'Mapa final'!#REF!="Moderado"),CONCATENATE("R5C",'Mapa final'!#REF!),"")</f>
        <v>#REF!</v>
      </c>
      <c r="Z40" s="60" t="e">
        <f>IF(AND('Mapa final'!#REF!="Baja",'Mapa final'!#REF!="Moderado"),CONCATENATE("R5C",'Mapa final'!#REF!),"")</f>
        <v>#REF!</v>
      </c>
      <c r="AA40" s="61" t="e">
        <f>IF(AND('Mapa final'!#REF!="Baja",'Mapa final'!#REF!="Moderado"),CONCATENATE("R5C",'Mapa final'!#REF!),"")</f>
        <v>#REF!</v>
      </c>
      <c r="AB40" s="44" t="e">
        <f>IF(AND('Mapa final'!#REF!="Baja",'Mapa final'!#REF!="Mayor"),CONCATENATE("R5C",'Mapa final'!#REF!),"")</f>
        <v>#REF!</v>
      </c>
      <c r="AC40" s="45" t="e">
        <f>IF(AND('Mapa final'!#REF!="Baja",'Mapa final'!#REF!="Mayor"),CONCATENATE("R5C",'Mapa final'!#REF!),"")</f>
        <v>#REF!</v>
      </c>
      <c r="AD40" s="45" t="e">
        <f>IF(AND('Mapa final'!#REF!="Baja",'Mapa final'!#REF!="Mayor"),CONCATENATE("R5C",'Mapa final'!#REF!),"")</f>
        <v>#REF!</v>
      </c>
      <c r="AE40" s="45" t="e">
        <f>IF(AND('Mapa final'!#REF!="Baja",'Mapa final'!#REF!="Mayor"),CONCATENATE("R5C",'Mapa final'!#REF!),"")</f>
        <v>#REF!</v>
      </c>
      <c r="AF40" s="45" t="e">
        <f>IF(AND('Mapa final'!#REF!="Baja",'Mapa final'!#REF!="Mayor"),CONCATENATE("R5C",'Mapa final'!#REF!),"")</f>
        <v>#REF!</v>
      </c>
      <c r="AG40" s="46" t="e">
        <f>IF(AND('Mapa final'!#REF!="Baja",'Mapa final'!#REF!="Mayor"),CONCATENATE("R5C",'Mapa final'!#REF!),"")</f>
        <v>#REF!</v>
      </c>
      <c r="AH40" s="47" t="e">
        <f>IF(AND('Mapa final'!#REF!="Baja",'Mapa final'!#REF!="Catastrófico"),CONCATENATE("R5C",'Mapa final'!#REF!),"")</f>
        <v>#REF!</v>
      </c>
      <c r="AI40" s="48" t="e">
        <f>IF(AND('Mapa final'!#REF!="Baja",'Mapa final'!#REF!="Catastrófico"),CONCATENATE("R5C",'Mapa final'!#REF!),"")</f>
        <v>#REF!</v>
      </c>
      <c r="AJ40" s="48" t="e">
        <f>IF(AND('Mapa final'!#REF!="Baja",'Mapa final'!#REF!="Catastrófico"),CONCATENATE("R5C",'Mapa final'!#REF!),"")</f>
        <v>#REF!</v>
      </c>
      <c r="AK40" s="48" t="e">
        <f>IF(AND('Mapa final'!#REF!="Baja",'Mapa final'!#REF!="Catastrófico"),CONCATENATE("R5C",'Mapa final'!#REF!),"")</f>
        <v>#REF!</v>
      </c>
      <c r="AL40" s="48" t="e">
        <f>IF(AND('Mapa final'!#REF!="Baja",'Mapa final'!#REF!="Catastrófico"),CONCATENATE("R5C",'Mapa final'!#REF!),"")</f>
        <v>#REF!</v>
      </c>
      <c r="AM40" s="49" t="e">
        <f>IF(AND('Mapa final'!#REF!="Baja",'Mapa final'!#REF!="Catastrófico"),CONCATENATE("R5C",'Mapa final'!#REF!),"")</f>
        <v>#REF!</v>
      </c>
      <c r="AN40" s="75"/>
      <c r="AO40" s="378"/>
      <c r="AP40" s="379"/>
      <c r="AQ40" s="379"/>
      <c r="AR40" s="379"/>
      <c r="AS40" s="379"/>
      <c r="AT40" s="380"/>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row>
    <row r="41" spans="1:80" ht="15" customHeight="1" x14ac:dyDescent="0.25">
      <c r="A41" s="75"/>
      <c r="B41" s="306"/>
      <c r="C41" s="306"/>
      <c r="D41" s="307"/>
      <c r="E41" s="347"/>
      <c r="F41" s="348"/>
      <c r="G41" s="348"/>
      <c r="H41" s="348"/>
      <c r="I41" s="348"/>
      <c r="J41" s="68" t="e">
        <f>IF(AND('Mapa final'!#REF!="Baja",'Mapa final'!#REF!="Leve"),CONCATENATE("R6C",'Mapa final'!#REF!),"")</f>
        <v>#REF!</v>
      </c>
      <c r="K41" s="69" t="e">
        <f>IF(AND('Mapa final'!#REF!="Baja",'Mapa final'!#REF!="Leve"),CONCATENATE("R6C",'Mapa final'!#REF!),"")</f>
        <v>#REF!</v>
      </c>
      <c r="L41" s="69" t="e">
        <f>IF(AND('Mapa final'!#REF!="Baja",'Mapa final'!#REF!="Leve"),CONCATENATE("R6C",'Mapa final'!#REF!),"")</f>
        <v>#REF!</v>
      </c>
      <c r="M41" s="69" t="e">
        <f>IF(AND('Mapa final'!#REF!="Baja",'Mapa final'!#REF!="Leve"),CONCATENATE("R6C",'Mapa final'!#REF!),"")</f>
        <v>#REF!</v>
      </c>
      <c r="N41" s="69" t="e">
        <f>IF(AND('Mapa final'!#REF!="Baja",'Mapa final'!#REF!="Leve"),CONCATENATE("R6C",'Mapa final'!#REF!),"")</f>
        <v>#REF!</v>
      </c>
      <c r="O41" s="70" t="e">
        <f>IF(AND('Mapa final'!#REF!="Baja",'Mapa final'!#REF!="Leve"),CONCATENATE("R6C",'Mapa final'!#REF!),"")</f>
        <v>#REF!</v>
      </c>
      <c r="P41" s="59" t="e">
        <f>IF(AND('Mapa final'!#REF!="Baja",'Mapa final'!#REF!="Menor"),CONCATENATE("R6C",'Mapa final'!#REF!),"")</f>
        <v>#REF!</v>
      </c>
      <c r="Q41" s="60" t="e">
        <f>IF(AND('Mapa final'!#REF!="Baja",'Mapa final'!#REF!="Menor"),CONCATENATE("R6C",'Mapa final'!#REF!),"")</f>
        <v>#REF!</v>
      </c>
      <c r="R41" s="60" t="e">
        <f>IF(AND('Mapa final'!#REF!="Baja",'Mapa final'!#REF!="Menor"),CONCATENATE("R6C",'Mapa final'!#REF!),"")</f>
        <v>#REF!</v>
      </c>
      <c r="S41" s="60" t="e">
        <f>IF(AND('Mapa final'!#REF!="Baja",'Mapa final'!#REF!="Menor"),CONCATENATE("R6C",'Mapa final'!#REF!),"")</f>
        <v>#REF!</v>
      </c>
      <c r="T41" s="60" t="e">
        <f>IF(AND('Mapa final'!#REF!="Baja",'Mapa final'!#REF!="Menor"),CONCATENATE("R6C",'Mapa final'!#REF!),"")</f>
        <v>#REF!</v>
      </c>
      <c r="U41" s="61" t="e">
        <f>IF(AND('Mapa final'!#REF!="Baja",'Mapa final'!#REF!="Menor"),CONCATENATE("R6C",'Mapa final'!#REF!),"")</f>
        <v>#REF!</v>
      </c>
      <c r="V41" s="59" t="e">
        <f>IF(AND('Mapa final'!#REF!="Baja",'Mapa final'!#REF!="Moderado"),CONCATENATE("R6C",'Mapa final'!#REF!),"")</f>
        <v>#REF!</v>
      </c>
      <c r="W41" s="60" t="e">
        <f>IF(AND('Mapa final'!#REF!="Baja",'Mapa final'!#REF!="Moderado"),CONCATENATE("R6C",'Mapa final'!#REF!),"")</f>
        <v>#REF!</v>
      </c>
      <c r="X41" s="60" t="e">
        <f>IF(AND('Mapa final'!#REF!="Baja",'Mapa final'!#REF!="Moderado"),CONCATENATE("R6C",'Mapa final'!#REF!),"")</f>
        <v>#REF!</v>
      </c>
      <c r="Y41" s="60" t="e">
        <f>IF(AND('Mapa final'!#REF!="Baja",'Mapa final'!#REF!="Moderado"),CONCATENATE("R6C",'Mapa final'!#REF!),"")</f>
        <v>#REF!</v>
      </c>
      <c r="Z41" s="60" t="e">
        <f>IF(AND('Mapa final'!#REF!="Baja",'Mapa final'!#REF!="Moderado"),CONCATENATE("R6C",'Mapa final'!#REF!),"")</f>
        <v>#REF!</v>
      </c>
      <c r="AA41" s="61" t="e">
        <f>IF(AND('Mapa final'!#REF!="Baja",'Mapa final'!#REF!="Moderado"),CONCATENATE("R6C",'Mapa final'!#REF!),"")</f>
        <v>#REF!</v>
      </c>
      <c r="AB41" s="44" t="e">
        <f>IF(AND('Mapa final'!#REF!="Baja",'Mapa final'!#REF!="Mayor"),CONCATENATE("R6C",'Mapa final'!#REF!),"")</f>
        <v>#REF!</v>
      </c>
      <c r="AC41" s="45" t="e">
        <f>IF(AND('Mapa final'!#REF!="Baja",'Mapa final'!#REF!="Mayor"),CONCATENATE("R6C",'Mapa final'!#REF!),"")</f>
        <v>#REF!</v>
      </c>
      <c r="AD41" s="45" t="e">
        <f>IF(AND('Mapa final'!#REF!="Baja",'Mapa final'!#REF!="Mayor"),CONCATENATE("R6C",'Mapa final'!#REF!),"")</f>
        <v>#REF!</v>
      </c>
      <c r="AE41" s="45" t="e">
        <f>IF(AND('Mapa final'!#REF!="Baja",'Mapa final'!#REF!="Mayor"),CONCATENATE("R6C",'Mapa final'!#REF!),"")</f>
        <v>#REF!</v>
      </c>
      <c r="AF41" s="45" t="e">
        <f>IF(AND('Mapa final'!#REF!="Baja",'Mapa final'!#REF!="Mayor"),CONCATENATE("R6C",'Mapa final'!#REF!),"")</f>
        <v>#REF!</v>
      </c>
      <c r="AG41" s="46" t="e">
        <f>IF(AND('Mapa final'!#REF!="Baja",'Mapa final'!#REF!="Mayor"),CONCATENATE("R6C",'Mapa final'!#REF!),"")</f>
        <v>#REF!</v>
      </c>
      <c r="AH41" s="47" t="e">
        <f>IF(AND('Mapa final'!#REF!="Baja",'Mapa final'!#REF!="Catastrófico"),CONCATENATE("R6C",'Mapa final'!#REF!),"")</f>
        <v>#REF!</v>
      </c>
      <c r="AI41" s="48" t="e">
        <f>IF(AND('Mapa final'!#REF!="Baja",'Mapa final'!#REF!="Catastrófico"),CONCATENATE("R6C",'Mapa final'!#REF!),"")</f>
        <v>#REF!</v>
      </c>
      <c r="AJ41" s="48" t="e">
        <f>IF(AND('Mapa final'!#REF!="Baja",'Mapa final'!#REF!="Catastrófico"),CONCATENATE("R6C",'Mapa final'!#REF!),"")</f>
        <v>#REF!</v>
      </c>
      <c r="AK41" s="48" t="e">
        <f>IF(AND('Mapa final'!#REF!="Baja",'Mapa final'!#REF!="Catastrófico"),CONCATENATE("R6C",'Mapa final'!#REF!),"")</f>
        <v>#REF!</v>
      </c>
      <c r="AL41" s="48" t="e">
        <f>IF(AND('Mapa final'!#REF!="Baja",'Mapa final'!#REF!="Catastrófico"),CONCATENATE("R6C",'Mapa final'!#REF!),"")</f>
        <v>#REF!</v>
      </c>
      <c r="AM41" s="49" t="e">
        <f>IF(AND('Mapa final'!#REF!="Baja",'Mapa final'!#REF!="Catastrófico"),CONCATENATE("R6C",'Mapa final'!#REF!),"")</f>
        <v>#REF!</v>
      </c>
      <c r="AN41" s="75"/>
      <c r="AO41" s="378"/>
      <c r="AP41" s="379"/>
      <c r="AQ41" s="379"/>
      <c r="AR41" s="379"/>
      <c r="AS41" s="379"/>
      <c r="AT41" s="380"/>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row>
    <row r="42" spans="1:80" ht="15" customHeight="1" x14ac:dyDescent="0.25">
      <c r="A42" s="75"/>
      <c r="B42" s="306"/>
      <c r="C42" s="306"/>
      <c r="D42" s="307"/>
      <c r="E42" s="347"/>
      <c r="F42" s="348"/>
      <c r="G42" s="348"/>
      <c r="H42" s="348"/>
      <c r="I42" s="348"/>
      <c r="J42" s="68" t="e">
        <f>IF(AND('Mapa final'!#REF!="Baja",'Mapa final'!#REF!="Leve"),CONCATENATE("R7C",'Mapa final'!#REF!),"")</f>
        <v>#REF!</v>
      </c>
      <c r="K42" s="69" t="e">
        <f>IF(AND('Mapa final'!#REF!="Baja",'Mapa final'!#REF!="Leve"),CONCATENATE("R7C",'Mapa final'!#REF!),"")</f>
        <v>#REF!</v>
      </c>
      <c r="L42" s="69" t="e">
        <f>IF(AND('Mapa final'!#REF!="Baja",'Mapa final'!#REF!="Leve"),CONCATENATE("R7C",'Mapa final'!#REF!),"")</f>
        <v>#REF!</v>
      </c>
      <c r="M42" s="69" t="e">
        <f>IF(AND('Mapa final'!#REF!="Baja",'Mapa final'!#REF!="Leve"),CONCATENATE("R7C",'Mapa final'!#REF!),"")</f>
        <v>#REF!</v>
      </c>
      <c r="N42" s="69" t="e">
        <f>IF(AND('Mapa final'!#REF!="Baja",'Mapa final'!#REF!="Leve"),CONCATENATE("R7C",'Mapa final'!#REF!),"")</f>
        <v>#REF!</v>
      </c>
      <c r="O42" s="70" t="e">
        <f>IF(AND('Mapa final'!#REF!="Baja",'Mapa final'!#REF!="Leve"),CONCATENATE("R7C",'Mapa final'!#REF!),"")</f>
        <v>#REF!</v>
      </c>
      <c r="P42" s="59" t="e">
        <f>IF(AND('Mapa final'!#REF!="Baja",'Mapa final'!#REF!="Menor"),CONCATENATE("R7C",'Mapa final'!#REF!),"")</f>
        <v>#REF!</v>
      </c>
      <c r="Q42" s="60" t="e">
        <f>IF(AND('Mapa final'!#REF!="Baja",'Mapa final'!#REF!="Menor"),CONCATENATE("R7C",'Mapa final'!#REF!),"")</f>
        <v>#REF!</v>
      </c>
      <c r="R42" s="60" t="e">
        <f>IF(AND('Mapa final'!#REF!="Baja",'Mapa final'!#REF!="Menor"),CONCATENATE("R7C",'Mapa final'!#REF!),"")</f>
        <v>#REF!</v>
      </c>
      <c r="S42" s="60" t="e">
        <f>IF(AND('Mapa final'!#REF!="Baja",'Mapa final'!#REF!="Menor"),CONCATENATE("R7C",'Mapa final'!#REF!),"")</f>
        <v>#REF!</v>
      </c>
      <c r="T42" s="60" t="e">
        <f>IF(AND('Mapa final'!#REF!="Baja",'Mapa final'!#REF!="Menor"),CONCATENATE("R7C",'Mapa final'!#REF!),"")</f>
        <v>#REF!</v>
      </c>
      <c r="U42" s="61" t="e">
        <f>IF(AND('Mapa final'!#REF!="Baja",'Mapa final'!#REF!="Menor"),CONCATENATE("R7C",'Mapa final'!#REF!),"")</f>
        <v>#REF!</v>
      </c>
      <c r="V42" s="59" t="e">
        <f>IF(AND('Mapa final'!#REF!="Baja",'Mapa final'!#REF!="Moderado"),CONCATENATE("R7C",'Mapa final'!#REF!),"")</f>
        <v>#REF!</v>
      </c>
      <c r="W42" s="60" t="e">
        <f>IF(AND('Mapa final'!#REF!="Baja",'Mapa final'!#REF!="Moderado"),CONCATENATE("R7C",'Mapa final'!#REF!),"")</f>
        <v>#REF!</v>
      </c>
      <c r="X42" s="60" t="e">
        <f>IF(AND('Mapa final'!#REF!="Baja",'Mapa final'!#REF!="Moderado"),CONCATENATE("R7C",'Mapa final'!#REF!),"")</f>
        <v>#REF!</v>
      </c>
      <c r="Y42" s="60" t="e">
        <f>IF(AND('Mapa final'!#REF!="Baja",'Mapa final'!#REF!="Moderado"),CONCATENATE("R7C",'Mapa final'!#REF!),"")</f>
        <v>#REF!</v>
      </c>
      <c r="Z42" s="60" t="e">
        <f>IF(AND('Mapa final'!#REF!="Baja",'Mapa final'!#REF!="Moderado"),CONCATENATE("R7C",'Mapa final'!#REF!),"")</f>
        <v>#REF!</v>
      </c>
      <c r="AA42" s="61" t="e">
        <f>IF(AND('Mapa final'!#REF!="Baja",'Mapa final'!#REF!="Moderado"),CONCATENATE("R7C",'Mapa final'!#REF!),"")</f>
        <v>#REF!</v>
      </c>
      <c r="AB42" s="44" t="e">
        <f>IF(AND('Mapa final'!#REF!="Baja",'Mapa final'!#REF!="Mayor"),CONCATENATE("R7C",'Mapa final'!#REF!),"")</f>
        <v>#REF!</v>
      </c>
      <c r="AC42" s="45" t="e">
        <f>IF(AND('Mapa final'!#REF!="Baja",'Mapa final'!#REF!="Mayor"),CONCATENATE("R7C",'Mapa final'!#REF!),"")</f>
        <v>#REF!</v>
      </c>
      <c r="AD42" s="45" t="e">
        <f>IF(AND('Mapa final'!#REF!="Baja",'Mapa final'!#REF!="Mayor"),CONCATENATE("R7C",'Mapa final'!#REF!),"")</f>
        <v>#REF!</v>
      </c>
      <c r="AE42" s="45" t="e">
        <f>IF(AND('Mapa final'!#REF!="Baja",'Mapa final'!#REF!="Mayor"),CONCATENATE("R7C",'Mapa final'!#REF!),"")</f>
        <v>#REF!</v>
      </c>
      <c r="AF42" s="45" t="e">
        <f>IF(AND('Mapa final'!#REF!="Baja",'Mapa final'!#REF!="Mayor"),CONCATENATE("R7C",'Mapa final'!#REF!),"")</f>
        <v>#REF!</v>
      </c>
      <c r="AG42" s="46" t="e">
        <f>IF(AND('Mapa final'!#REF!="Baja",'Mapa final'!#REF!="Mayor"),CONCATENATE("R7C",'Mapa final'!#REF!),"")</f>
        <v>#REF!</v>
      </c>
      <c r="AH42" s="47" t="e">
        <f>IF(AND('Mapa final'!#REF!="Baja",'Mapa final'!#REF!="Catastrófico"),CONCATENATE("R7C",'Mapa final'!#REF!),"")</f>
        <v>#REF!</v>
      </c>
      <c r="AI42" s="48" t="e">
        <f>IF(AND('Mapa final'!#REF!="Baja",'Mapa final'!#REF!="Catastrófico"),CONCATENATE("R7C",'Mapa final'!#REF!),"")</f>
        <v>#REF!</v>
      </c>
      <c r="AJ42" s="48" t="e">
        <f>IF(AND('Mapa final'!#REF!="Baja",'Mapa final'!#REF!="Catastrófico"),CONCATENATE("R7C",'Mapa final'!#REF!),"")</f>
        <v>#REF!</v>
      </c>
      <c r="AK42" s="48" t="e">
        <f>IF(AND('Mapa final'!#REF!="Baja",'Mapa final'!#REF!="Catastrófico"),CONCATENATE("R7C",'Mapa final'!#REF!),"")</f>
        <v>#REF!</v>
      </c>
      <c r="AL42" s="48" t="e">
        <f>IF(AND('Mapa final'!#REF!="Baja",'Mapa final'!#REF!="Catastrófico"),CONCATENATE("R7C",'Mapa final'!#REF!),"")</f>
        <v>#REF!</v>
      </c>
      <c r="AM42" s="49" t="e">
        <f>IF(AND('Mapa final'!#REF!="Baja",'Mapa final'!#REF!="Catastrófico"),CONCATENATE("R7C",'Mapa final'!#REF!),"")</f>
        <v>#REF!</v>
      </c>
      <c r="AN42" s="75"/>
      <c r="AO42" s="378"/>
      <c r="AP42" s="379"/>
      <c r="AQ42" s="379"/>
      <c r="AR42" s="379"/>
      <c r="AS42" s="379"/>
      <c r="AT42" s="380"/>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row>
    <row r="43" spans="1:80" ht="15" customHeight="1" x14ac:dyDescent="0.25">
      <c r="A43" s="75"/>
      <c r="B43" s="306"/>
      <c r="C43" s="306"/>
      <c r="D43" s="307"/>
      <c r="E43" s="347"/>
      <c r="F43" s="348"/>
      <c r="G43" s="348"/>
      <c r="H43" s="348"/>
      <c r="I43" s="348"/>
      <c r="J43" s="68" t="e">
        <f>IF(AND('Mapa final'!#REF!="Baja",'Mapa final'!#REF!="Leve"),CONCATENATE("R8C",'Mapa final'!#REF!),"")</f>
        <v>#REF!</v>
      </c>
      <c r="K43" s="69" t="e">
        <f>IF(AND('Mapa final'!#REF!="Baja",'Mapa final'!#REF!="Leve"),CONCATENATE("R8C",'Mapa final'!#REF!),"")</f>
        <v>#REF!</v>
      </c>
      <c r="L43" s="69" t="e">
        <f>IF(AND('Mapa final'!#REF!="Baja",'Mapa final'!#REF!="Leve"),CONCATENATE("R8C",'Mapa final'!#REF!),"")</f>
        <v>#REF!</v>
      </c>
      <c r="M43" s="69" t="e">
        <f>IF(AND('Mapa final'!#REF!="Baja",'Mapa final'!#REF!="Leve"),CONCATENATE("R8C",'Mapa final'!#REF!),"")</f>
        <v>#REF!</v>
      </c>
      <c r="N43" s="69" t="e">
        <f>IF(AND('Mapa final'!#REF!="Baja",'Mapa final'!#REF!="Leve"),CONCATENATE("R8C",'Mapa final'!#REF!),"")</f>
        <v>#REF!</v>
      </c>
      <c r="O43" s="70" t="e">
        <f>IF(AND('Mapa final'!#REF!="Baja",'Mapa final'!#REF!="Leve"),CONCATENATE("R8C",'Mapa final'!#REF!),"")</f>
        <v>#REF!</v>
      </c>
      <c r="P43" s="59" t="e">
        <f>IF(AND('Mapa final'!#REF!="Baja",'Mapa final'!#REF!="Menor"),CONCATENATE("R8C",'Mapa final'!#REF!),"")</f>
        <v>#REF!</v>
      </c>
      <c r="Q43" s="60" t="e">
        <f>IF(AND('Mapa final'!#REF!="Baja",'Mapa final'!#REF!="Menor"),CONCATENATE("R8C",'Mapa final'!#REF!),"")</f>
        <v>#REF!</v>
      </c>
      <c r="R43" s="60" t="e">
        <f>IF(AND('Mapa final'!#REF!="Baja",'Mapa final'!#REF!="Menor"),CONCATENATE("R8C",'Mapa final'!#REF!),"")</f>
        <v>#REF!</v>
      </c>
      <c r="S43" s="60" t="e">
        <f>IF(AND('Mapa final'!#REF!="Baja",'Mapa final'!#REF!="Menor"),CONCATENATE("R8C",'Mapa final'!#REF!),"")</f>
        <v>#REF!</v>
      </c>
      <c r="T43" s="60" t="e">
        <f>IF(AND('Mapa final'!#REF!="Baja",'Mapa final'!#REF!="Menor"),CONCATENATE("R8C",'Mapa final'!#REF!),"")</f>
        <v>#REF!</v>
      </c>
      <c r="U43" s="61" t="e">
        <f>IF(AND('Mapa final'!#REF!="Baja",'Mapa final'!#REF!="Menor"),CONCATENATE("R8C",'Mapa final'!#REF!),"")</f>
        <v>#REF!</v>
      </c>
      <c r="V43" s="59" t="e">
        <f>IF(AND('Mapa final'!#REF!="Baja",'Mapa final'!#REF!="Moderado"),CONCATENATE("R8C",'Mapa final'!#REF!),"")</f>
        <v>#REF!</v>
      </c>
      <c r="W43" s="60" t="e">
        <f>IF(AND('Mapa final'!#REF!="Baja",'Mapa final'!#REF!="Moderado"),CONCATENATE("R8C",'Mapa final'!#REF!),"")</f>
        <v>#REF!</v>
      </c>
      <c r="X43" s="60" t="e">
        <f>IF(AND('Mapa final'!#REF!="Baja",'Mapa final'!#REF!="Moderado"),CONCATENATE("R8C",'Mapa final'!#REF!),"")</f>
        <v>#REF!</v>
      </c>
      <c r="Y43" s="60" t="e">
        <f>IF(AND('Mapa final'!#REF!="Baja",'Mapa final'!#REF!="Moderado"),CONCATENATE("R8C",'Mapa final'!#REF!),"")</f>
        <v>#REF!</v>
      </c>
      <c r="Z43" s="60" t="e">
        <f>IF(AND('Mapa final'!#REF!="Baja",'Mapa final'!#REF!="Moderado"),CONCATENATE("R8C",'Mapa final'!#REF!),"")</f>
        <v>#REF!</v>
      </c>
      <c r="AA43" s="61" t="e">
        <f>IF(AND('Mapa final'!#REF!="Baja",'Mapa final'!#REF!="Moderado"),CONCATENATE("R8C",'Mapa final'!#REF!),"")</f>
        <v>#REF!</v>
      </c>
      <c r="AB43" s="44" t="e">
        <f>IF(AND('Mapa final'!#REF!="Baja",'Mapa final'!#REF!="Mayor"),CONCATENATE("R8C",'Mapa final'!#REF!),"")</f>
        <v>#REF!</v>
      </c>
      <c r="AC43" s="45" t="e">
        <f>IF(AND('Mapa final'!#REF!="Baja",'Mapa final'!#REF!="Mayor"),CONCATENATE("R8C",'Mapa final'!#REF!),"")</f>
        <v>#REF!</v>
      </c>
      <c r="AD43" s="45" t="e">
        <f>IF(AND('Mapa final'!#REF!="Baja",'Mapa final'!#REF!="Mayor"),CONCATENATE("R8C",'Mapa final'!#REF!),"")</f>
        <v>#REF!</v>
      </c>
      <c r="AE43" s="45" t="e">
        <f>IF(AND('Mapa final'!#REF!="Baja",'Mapa final'!#REF!="Mayor"),CONCATENATE("R8C",'Mapa final'!#REF!),"")</f>
        <v>#REF!</v>
      </c>
      <c r="AF43" s="45" t="e">
        <f>IF(AND('Mapa final'!#REF!="Baja",'Mapa final'!#REF!="Mayor"),CONCATENATE("R8C",'Mapa final'!#REF!),"")</f>
        <v>#REF!</v>
      </c>
      <c r="AG43" s="46" t="e">
        <f>IF(AND('Mapa final'!#REF!="Baja",'Mapa final'!#REF!="Mayor"),CONCATENATE("R8C",'Mapa final'!#REF!),"")</f>
        <v>#REF!</v>
      </c>
      <c r="AH43" s="47" t="e">
        <f>IF(AND('Mapa final'!#REF!="Baja",'Mapa final'!#REF!="Catastrófico"),CONCATENATE("R8C",'Mapa final'!#REF!),"")</f>
        <v>#REF!</v>
      </c>
      <c r="AI43" s="48" t="e">
        <f>IF(AND('Mapa final'!#REF!="Baja",'Mapa final'!#REF!="Catastrófico"),CONCATENATE("R8C",'Mapa final'!#REF!),"")</f>
        <v>#REF!</v>
      </c>
      <c r="AJ43" s="48" t="e">
        <f>IF(AND('Mapa final'!#REF!="Baja",'Mapa final'!#REF!="Catastrófico"),CONCATENATE("R8C",'Mapa final'!#REF!),"")</f>
        <v>#REF!</v>
      </c>
      <c r="AK43" s="48" t="e">
        <f>IF(AND('Mapa final'!#REF!="Baja",'Mapa final'!#REF!="Catastrófico"),CONCATENATE("R8C",'Mapa final'!#REF!),"")</f>
        <v>#REF!</v>
      </c>
      <c r="AL43" s="48" t="e">
        <f>IF(AND('Mapa final'!#REF!="Baja",'Mapa final'!#REF!="Catastrófico"),CONCATENATE("R8C",'Mapa final'!#REF!),"")</f>
        <v>#REF!</v>
      </c>
      <c r="AM43" s="49" t="e">
        <f>IF(AND('Mapa final'!#REF!="Baja",'Mapa final'!#REF!="Catastrófico"),CONCATENATE("R8C",'Mapa final'!#REF!),"")</f>
        <v>#REF!</v>
      </c>
      <c r="AN43" s="75"/>
      <c r="AO43" s="378"/>
      <c r="AP43" s="379"/>
      <c r="AQ43" s="379"/>
      <c r="AR43" s="379"/>
      <c r="AS43" s="379"/>
      <c r="AT43" s="380"/>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row>
    <row r="44" spans="1:80" ht="15" customHeight="1" x14ac:dyDescent="0.25">
      <c r="A44" s="75"/>
      <c r="B44" s="306"/>
      <c r="C44" s="306"/>
      <c r="D44" s="307"/>
      <c r="E44" s="347"/>
      <c r="F44" s="348"/>
      <c r="G44" s="348"/>
      <c r="H44" s="348"/>
      <c r="I44" s="348"/>
      <c r="J44" s="68" t="e">
        <f>IF(AND('Mapa final'!#REF!="Baja",'Mapa final'!#REF!="Leve"),CONCATENATE("R9C",'Mapa final'!#REF!),"")</f>
        <v>#REF!</v>
      </c>
      <c r="K44" s="69" t="e">
        <f>IF(AND('Mapa final'!#REF!="Baja",'Mapa final'!#REF!="Leve"),CONCATENATE("R9C",'Mapa final'!#REF!),"")</f>
        <v>#REF!</v>
      </c>
      <c r="L44" s="69" t="e">
        <f>IF(AND('Mapa final'!#REF!="Baja",'Mapa final'!#REF!="Leve"),CONCATENATE("R9C",'Mapa final'!#REF!),"")</f>
        <v>#REF!</v>
      </c>
      <c r="M44" s="69" t="e">
        <f>IF(AND('Mapa final'!#REF!="Baja",'Mapa final'!#REF!="Leve"),CONCATENATE("R9C",'Mapa final'!#REF!),"")</f>
        <v>#REF!</v>
      </c>
      <c r="N44" s="69" t="e">
        <f>IF(AND('Mapa final'!#REF!="Baja",'Mapa final'!#REF!="Leve"),CONCATENATE("R9C",'Mapa final'!#REF!),"")</f>
        <v>#REF!</v>
      </c>
      <c r="O44" s="70" t="e">
        <f>IF(AND('Mapa final'!#REF!="Baja",'Mapa final'!#REF!="Leve"),CONCATENATE("R9C",'Mapa final'!#REF!),"")</f>
        <v>#REF!</v>
      </c>
      <c r="P44" s="59" t="e">
        <f>IF(AND('Mapa final'!#REF!="Baja",'Mapa final'!#REF!="Menor"),CONCATENATE("R9C",'Mapa final'!#REF!),"")</f>
        <v>#REF!</v>
      </c>
      <c r="Q44" s="60" t="e">
        <f>IF(AND('Mapa final'!#REF!="Baja",'Mapa final'!#REF!="Menor"),CONCATENATE("R9C",'Mapa final'!#REF!),"")</f>
        <v>#REF!</v>
      </c>
      <c r="R44" s="60" t="e">
        <f>IF(AND('Mapa final'!#REF!="Baja",'Mapa final'!#REF!="Menor"),CONCATENATE("R9C",'Mapa final'!#REF!),"")</f>
        <v>#REF!</v>
      </c>
      <c r="S44" s="60" t="e">
        <f>IF(AND('Mapa final'!#REF!="Baja",'Mapa final'!#REF!="Menor"),CONCATENATE("R9C",'Mapa final'!#REF!),"")</f>
        <v>#REF!</v>
      </c>
      <c r="T44" s="60" t="e">
        <f>IF(AND('Mapa final'!#REF!="Baja",'Mapa final'!#REF!="Menor"),CONCATENATE("R9C",'Mapa final'!#REF!),"")</f>
        <v>#REF!</v>
      </c>
      <c r="U44" s="61" t="e">
        <f>IF(AND('Mapa final'!#REF!="Baja",'Mapa final'!#REF!="Menor"),CONCATENATE("R9C",'Mapa final'!#REF!),"")</f>
        <v>#REF!</v>
      </c>
      <c r="V44" s="59" t="e">
        <f>IF(AND('Mapa final'!#REF!="Baja",'Mapa final'!#REF!="Moderado"),CONCATENATE("R9C",'Mapa final'!#REF!),"")</f>
        <v>#REF!</v>
      </c>
      <c r="W44" s="60" t="e">
        <f>IF(AND('Mapa final'!#REF!="Baja",'Mapa final'!#REF!="Moderado"),CONCATENATE("R9C",'Mapa final'!#REF!),"")</f>
        <v>#REF!</v>
      </c>
      <c r="X44" s="60" t="e">
        <f>IF(AND('Mapa final'!#REF!="Baja",'Mapa final'!#REF!="Moderado"),CONCATENATE("R9C",'Mapa final'!#REF!),"")</f>
        <v>#REF!</v>
      </c>
      <c r="Y44" s="60" t="e">
        <f>IF(AND('Mapa final'!#REF!="Baja",'Mapa final'!#REF!="Moderado"),CONCATENATE("R9C",'Mapa final'!#REF!),"")</f>
        <v>#REF!</v>
      </c>
      <c r="Z44" s="60" t="e">
        <f>IF(AND('Mapa final'!#REF!="Baja",'Mapa final'!#REF!="Moderado"),CONCATENATE("R9C",'Mapa final'!#REF!),"")</f>
        <v>#REF!</v>
      </c>
      <c r="AA44" s="61" t="e">
        <f>IF(AND('Mapa final'!#REF!="Baja",'Mapa final'!#REF!="Moderado"),CONCATENATE("R9C",'Mapa final'!#REF!),"")</f>
        <v>#REF!</v>
      </c>
      <c r="AB44" s="44" t="e">
        <f>IF(AND('Mapa final'!#REF!="Baja",'Mapa final'!#REF!="Mayor"),CONCATENATE("R9C",'Mapa final'!#REF!),"")</f>
        <v>#REF!</v>
      </c>
      <c r="AC44" s="45" t="e">
        <f>IF(AND('Mapa final'!#REF!="Baja",'Mapa final'!#REF!="Mayor"),CONCATENATE("R9C",'Mapa final'!#REF!),"")</f>
        <v>#REF!</v>
      </c>
      <c r="AD44" s="45" t="e">
        <f>IF(AND('Mapa final'!#REF!="Baja",'Mapa final'!#REF!="Mayor"),CONCATENATE("R9C",'Mapa final'!#REF!),"")</f>
        <v>#REF!</v>
      </c>
      <c r="AE44" s="45" t="e">
        <f>IF(AND('Mapa final'!#REF!="Baja",'Mapa final'!#REF!="Mayor"),CONCATENATE("R9C",'Mapa final'!#REF!),"")</f>
        <v>#REF!</v>
      </c>
      <c r="AF44" s="45" t="e">
        <f>IF(AND('Mapa final'!#REF!="Baja",'Mapa final'!#REF!="Mayor"),CONCATENATE("R9C",'Mapa final'!#REF!),"")</f>
        <v>#REF!</v>
      </c>
      <c r="AG44" s="46" t="e">
        <f>IF(AND('Mapa final'!#REF!="Baja",'Mapa final'!#REF!="Mayor"),CONCATENATE("R9C",'Mapa final'!#REF!),"")</f>
        <v>#REF!</v>
      </c>
      <c r="AH44" s="47" t="e">
        <f>IF(AND('Mapa final'!#REF!="Baja",'Mapa final'!#REF!="Catastrófico"),CONCATENATE("R9C",'Mapa final'!#REF!),"")</f>
        <v>#REF!</v>
      </c>
      <c r="AI44" s="48" t="e">
        <f>IF(AND('Mapa final'!#REF!="Baja",'Mapa final'!#REF!="Catastrófico"),CONCATENATE("R9C",'Mapa final'!#REF!),"")</f>
        <v>#REF!</v>
      </c>
      <c r="AJ44" s="48" t="e">
        <f>IF(AND('Mapa final'!#REF!="Baja",'Mapa final'!#REF!="Catastrófico"),CONCATENATE("R9C",'Mapa final'!#REF!),"")</f>
        <v>#REF!</v>
      </c>
      <c r="AK44" s="48" t="e">
        <f>IF(AND('Mapa final'!#REF!="Baja",'Mapa final'!#REF!="Catastrófico"),CONCATENATE("R9C",'Mapa final'!#REF!),"")</f>
        <v>#REF!</v>
      </c>
      <c r="AL44" s="48" t="e">
        <f>IF(AND('Mapa final'!#REF!="Baja",'Mapa final'!#REF!="Catastrófico"),CONCATENATE("R9C",'Mapa final'!#REF!),"")</f>
        <v>#REF!</v>
      </c>
      <c r="AM44" s="49" t="e">
        <f>IF(AND('Mapa final'!#REF!="Baja",'Mapa final'!#REF!="Catastrófico"),CONCATENATE("R9C",'Mapa final'!#REF!),"")</f>
        <v>#REF!</v>
      </c>
      <c r="AN44" s="75"/>
      <c r="AO44" s="378"/>
      <c r="AP44" s="379"/>
      <c r="AQ44" s="379"/>
      <c r="AR44" s="379"/>
      <c r="AS44" s="379"/>
      <c r="AT44" s="380"/>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row>
    <row r="45" spans="1:80" ht="15.75" customHeight="1" thickBot="1" x14ac:dyDescent="0.3">
      <c r="A45" s="75"/>
      <c r="B45" s="306"/>
      <c r="C45" s="306"/>
      <c r="D45" s="307"/>
      <c r="E45" s="350"/>
      <c r="F45" s="351"/>
      <c r="G45" s="351"/>
      <c r="H45" s="351"/>
      <c r="I45" s="351"/>
      <c r="J45" s="71" t="e">
        <f>IF(AND('Mapa final'!#REF!="Baja",'Mapa final'!#REF!="Leve"),CONCATENATE("R10C",'Mapa final'!#REF!),"")</f>
        <v>#REF!</v>
      </c>
      <c r="K45" s="72" t="e">
        <f>IF(AND('Mapa final'!#REF!="Baja",'Mapa final'!#REF!="Leve"),CONCATENATE("R10C",'Mapa final'!#REF!),"")</f>
        <v>#REF!</v>
      </c>
      <c r="L45" s="72" t="e">
        <f>IF(AND('Mapa final'!#REF!="Baja",'Mapa final'!#REF!="Leve"),CONCATENATE("R10C",'Mapa final'!#REF!),"")</f>
        <v>#REF!</v>
      </c>
      <c r="M45" s="72" t="e">
        <f>IF(AND('Mapa final'!#REF!="Baja",'Mapa final'!#REF!="Leve"),CONCATENATE("R10C",'Mapa final'!#REF!),"")</f>
        <v>#REF!</v>
      </c>
      <c r="N45" s="72" t="e">
        <f>IF(AND('Mapa final'!#REF!="Baja",'Mapa final'!#REF!="Leve"),CONCATENATE("R10C",'Mapa final'!#REF!),"")</f>
        <v>#REF!</v>
      </c>
      <c r="O45" s="73" t="e">
        <f>IF(AND('Mapa final'!#REF!="Baja",'Mapa final'!#REF!="Leve"),CONCATENATE("R10C",'Mapa final'!#REF!),"")</f>
        <v>#REF!</v>
      </c>
      <c r="P45" s="59" t="e">
        <f>IF(AND('Mapa final'!#REF!="Baja",'Mapa final'!#REF!="Menor"),CONCATENATE("R10C",'Mapa final'!#REF!),"")</f>
        <v>#REF!</v>
      </c>
      <c r="Q45" s="60" t="e">
        <f>IF(AND('Mapa final'!#REF!="Baja",'Mapa final'!#REF!="Menor"),CONCATENATE("R10C",'Mapa final'!#REF!),"")</f>
        <v>#REF!</v>
      </c>
      <c r="R45" s="60" t="e">
        <f>IF(AND('Mapa final'!#REF!="Baja",'Mapa final'!#REF!="Menor"),CONCATENATE("R10C",'Mapa final'!#REF!),"")</f>
        <v>#REF!</v>
      </c>
      <c r="S45" s="60" t="e">
        <f>IF(AND('Mapa final'!#REF!="Baja",'Mapa final'!#REF!="Menor"),CONCATENATE("R10C",'Mapa final'!#REF!),"")</f>
        <v>#REF!</v>
      </c>
      <c r="T45" s="60" t="e">
        <f>IF(AND('Mapa final'!#REF!="Baja",'Mapa final'!#REF!="Menor"),CONCATENATE("R10C",'Mapa final'!#REF!),"")</f>
        <v>#REF!</v>
      </c>
      <c r="U45" s="61" t="e">
        <f>IF(AND('Mapa final'!#REF!="Baja",'Mapa final'!#REF!="Menor"),CONCATENATE("R10C",'Mapa final'!#REF!),"")</f>
        <v>#REF!</v>
      </c>
      <c r="V45" s="62" t="e">
        <f>IF(AND('Mapa final'!#REF!="Baja",'Mapa final'!#REF!="Moderado"),CONCATENATE("R10C",'Mapa final'!#REF!),"")</f>
        <v>#REF!</v>
      </c>
      <c r="W45" s="63" t="e">
        <f>IF(AND('Mapa final'!#REF!="Baja",'Mapa final'!#REF!="Moderado"),CONCATENATE("R10C",'Mapa final'!#REF!),"")</f>
        <v>#REF!</v>
      </c>
      <c r="X45" s="63" t="e">
        <f>IF(AND('Mapa final'!#REF!="Baja",'Mapa final'!#REF!="Moderado"),CONCATENATE("R10C",'Mapa final'!#REF!),"")</f>
        <v>#REF!</v>
      </c>
      <c r="Y45" s="63" t="e">
        <f>IF(AND('Mapa final'!#REF!="Baja",'Mapa final'!#REF!="Moderado"),CONCATENATE("R10C",'Mapa final'!#REF!),"")</f>
        <v>#REF!</v>
      </c>
      <c r="Z45" s="63" t="e">
        <f>IF(AND('Mapa final'!#REF!="Baja",'Mapa final'!#REF!="Moderado"),CONCATENATE("R10C",'Mapa final'!#REF!),"")</f>
        <v>#REF!</v>
      </c>
      <c r="AA45" s="64" t="e">
        <f>IF(AND('Mapa final'!#REF!="Baja",'Mapa final'!#REF!="Moderado"),CONCATENATE("R10C",'Mapa final'!#REF!),"")</f>
        <v>#REF!</v>
      </c>
      <c r="AB45" s="50" t="e">
        <f>IF(AND('Mapa final'!#REF!="Baja",'Mapa final'!#REF!="Mayor"),CONCATENATE("R10C",'Mapa final'!#REF!),"")</f>
        <v>#REF!</v>
      </c>
      <c r="AC45" s="51" t="e">
        <f>IF(AND('Mapa final'!#REF!="Baja",'Mapa final'!#REF!="Mayor"),CONCATENATE("R10C",'Mapa final'!#REF!),"")</f>
        <v>#REF!</v>
      </c>
      <c r="AD45" s="51" t="e">
        <f>IF(AND('Mapa final'!#REF!="Baja",'Mapa final'!#REF!="Mayor"),CONCATENATE("R10C",'Mapa final'!#REF!),"")</f>
        <v>#REF!</v>
      </c>
      <c r="AE45" s="51" t="e">
        <f>IF(AND('Mapa final'!#REF!="Baja",'Mapa final'!#REF!="Mayor"),CONCATENATE("R10C",'Mapa final'!#REF!),"")</f>
        <v>#REF!</v>
      </c>
      <c r="AF45" s="51" t="e">
        <f>IF(AND('Mapa final'!#REF!="Baja",'Mapa final'!#REF!="Mayor"),CONCATENATE("R10C",'Mapa final'!#REF!),"")</f>
        <v>#REF!</v>
      </c>
      <c r="AG45" s="52" t="e">
        <f>IF(AND('Mapa final'!#REF!="Baja",'Mapa final'!#REF!="Mayor"),CONCATENATE("R10C",'Mapa final'!#REF!),"")</f>
        <v>#REF!</v>
      </c>
      <c r="AH45" s="53" t="e">
        <f>IF(AND('Mapa final'!#REF!="Baja",'Mapa final'!#REF!="Catastrófico"),CONCATENATE("R10C",'Mapa final'!#REF!),"")</f>
        <v>#REF!</v>
      </c>
      <c r="AI45" s="54" t="e">
        <f>IF(AND('Mapa final'!#REF!="Baja",'Mapa final'!#REF!="Catastrófico"),CONCATENATE("R10C",'Mapa final'!#REF!),"")</f>
        <v>#REF!</v>
      </c>
      <c r="AJ45" s="54" t="e">
        <f>IF(AND('Mapa final'!#REF!="Baja",'Mapa final'!#REF!="Catastrófico"),CONCATENATE("R10C",'Mapa final'!#REF!),"")</f>
        <v>#REF!</v>
      </c>
      <c r="AK45" s="54" t="e">
        <f>IF(AND('Mapa final'!#REF!="Baja",'Mapa final'!#REF!="Catastrófico"),CONCATENATE("R10C",'Mapa final'!#REF!),"")</f>
        <v>#REF!</v>
      </c>
      <c r="AL45" s="54" t="e">
        <f>IF(AND('Mapa final'!#REF!="Baja",'Mapa final'!#REF!="Catastrófico"),CONCATENATE("R10C",'Mapa final'!#REF!),"")</f>
        <v>#REF!</v>
      </c>
      <c r="AM45" s="55" t="e">
        <f>IF(AND('Mapa final'!#REF!="Baja",'Mapa final'!#REF!="Catastrófico"),CONCATENATE("R10C",'Mapa final'!#REF!),"")</f>
        <v>#REF!</v>
      </c>
      <c r="AN45" s="75"/>
      <c r="AO45" s="381"/>
      <c r="AP45" s="382"/>
      <c r="AQ45" s="382"/>
      <c r="AR45" s="382"/>
      <c r="AS45" s="382"/>
      <c r="AT45" s="383"/>
    </row>
    <row r="46" spans="1:80" ht="46.5" customHeight="1" x14ac:dyDescent="0.35">
      <c r="A46" s="75"/>
      <c r="B46" s="306"/>
      <c r="C46" s="306"/>
      <c r="D46" s="307"/>
      <c r="E46" s="344" t="s">
        <v>200</v>
      </c>
      <c r="F46" s="345"/>
      <c r="G46" s="345"/>
      <c r="H46" s="345"/>
      <c r="I46" s="346"/>
      <c r="J46" s="65" t="e">
        <f>IF(AND('Mapa final'!#REF!="Muy Baja",'Mapa final'!#REF!="Leve"),CONCATENATE("R1C",'Mapa final'!#REF!),"")</f>
        <v>#REF!</v>
      </c>
      <c r="K46" s="66" t="e">
        <f>IF(AND('Mapa final'!#REF!="Muy Baja",'Mapa final'!#REF!="Leve"),CONCATENATE("R1C",'Mapa final'!#REF!),"")</f>
        <v>#REF!</v>
      </c>
      <c r="L46" s="66" t="e">
        <f>IF(AND('Mapa final'!#REF!="Muy Baja",'Mapa final'!#REF!="Leve"),CONCATENATE("R1C",'Mapa final'!#REF!),"")</f>
        <v>#REF!</v>
      </c>
      <c r="M46" s="66" t="e">
        <f>IF(AND('Mapa final'!#REF!="Muy Baja",'Mapa final'!#REF!="Leve"),CONCATENATE("R1C",'Mapa final'!#REF!),"")</f>
        <v>#REF!</v>
      </c>
      <c r="N46" s="66" t="e">
        <f>IF(AND('Mapa final'!#REF!="Muy Baja",'Mapa final'!#REF!="Leve"),CONCATENATE("R1C",'Mapa final'!#REF!),"")</f>
        <v>#REF!</v>
      </c>
      <c r="O46" s="67" t="e">
        <f>IF(AND('Mapa final'!#REF!="Muy Baja",'Mapa final'!#REF!="Leve"),CONCATENATE("R1C",'Mapa final'!#REF!),"")</f>
        <v>#REF!</v>
      </c>
      <c r="P46" s="65" t="e">
        <f>IF(AND('Mapa final'!#REF!="Muy Baja",'Mapa final'!#REF!="Menor"),CONCATENATE("R1C",'Mapa final'!#REF!),"")</f>
        <v>#REF!</v>
      </c>
      <c r="Q46" s="66" t="e">
        <f>IF(AND('Mapa final'!#REF!="Muy Baja",'Mapa final'!#REF!="Menor"),CONCATENATE("R1C",'Mapa final'!#REF!),"")</f>
        <v>#REF!</v>
      </c>
      <c r="R46" s="66" t="e">
        <f>IF(AND('Mapa final'!#REF!="Muy Baja",'Mapa final'!#REF!="Menor"),CONCATENATE("R1C",'Mapa final'!#REF!),"")</f>
        <v>#REF!</v>
      </c>
      <c r="S46" s="66" t="e">
        <f>IF(AND('Mapa final'!#REF!="Muy Baja",'Mapa final'!#REF!="Menor"),CONCATENATE("R1C",'Mapa final'!#REF!),"")</f>
        <v>#REF!</v>
      </c>
      <c r="T46" s="66" t="e">
        <f>IF(AND('Mapa final'!#REF!="Muy Baja",'Mapa final'!#REF!="Menor"),CONCATENATE("R1C",'Mapa final'!#REF!),"")</f>
        <v>#REF!</v>
      </c>
      <c r="U46" s="67" t="e">
        <f>IF(AND('Mapa final'!#REF!="Muy Baja",'Mapa final'!#REF!="Menor"),CONCATENATE("R1C",'Mapa final'!#REF!),"")</f>
        <v>#REF!</v>
      </c>
      <c r="V46" s="56" t="e">
        <f>IF(AND('Mapa final'!#REF!="Muy Baja",'Mapa final'!#REF!="Moderado"),CONCATENATE("R1C",'Mapa final'!#REF!),"")</f>
        <v>#REF!</v>
      </c>
      <c r="W46" s="74" t="e">
        <f>IF(AND('Mapa final'!#REF!="Muy Baja",'Mapa final'!#REF!="Moderado"),CONCATENATE("R1C",'Mapa final'!#REF!),"")</f>
        <v>#REF!</v>
      </c>
      <c r="X46" s="57" t="e">
        <f>IF(AND('Mapa final'!#REF!="Muy Baja",'Mapa final'!#REF!="Moderado"),CONCATENATE("R1C",'Mapa final'!#REF!),"")</f>
        <v>#REF!</v>
      </c>
      <c r="Y46" s="57" t="e">
        <f>IF(AND('Mapa final'!#REF!="Muy Baja",'Mapa final'!#REF!="Moderado"),CONCATENATE("R1C",'Mapa final'!#REF!),"")</f>
        <v>#REF!</v>
      </c>
      <c r="Z46" s="57" t="e">
        <f>IF(AND('Mapa final'!#REF!="Muy Baja",'Mapa final'!#REF!="Moderado"),CONCATENATE("R1C",'Mapa final'!#REF!),"")</f>
        <v>#REF!</v>
      </c>
      <c r="AA46" s="58" t="e">
        <f>IF(AND('Mapa final'!#REF!="Muy Baja",'Mapa final'!#REF!="Moderado"),CONCATENATE("R1C",'Mapa final'!#REF!),"")</f>
        <v>#REF!</v>
      </c>
      <c r="AB46" s="38" t="e">
        <f>IF(AND('Mapa final'!#REF!="Muy Baja",'Mapa final'!#REF!="Mayor"),CONCATENATE("R1C",'Mapa final'!#REF!),"")</f>
        <v>#REF!</v>
      </c>
      <c r="AC46" s="39" t="e">
        <f>IF(AND('Mapa final'!#REF!="Muy Baja",'Mapa final'!#REF!="Mayor"),CONCATENATE("R1C",'Mapa final'!#REF!),"")</f>
        <v>#REF!</v>
      </c>
      <c r="AD46" s="39" t="e">
        <f>IF(AND('Mapa final'!#REF!="Muy Baja",'Mapa final'!#REF!="Mayor"),CONCATENATE("R1C",'Mapa final'!#REF!),"")</f>
        <v>#REF!</v>
      </c>
      <c r="AE46" s="39" t="e">
        <f>IF(AND('Mapa final'!#REF!="Muy Baja",'Mapa final'!#REF!="Mayor"),CONCATENATE("R1C",'Mapa final'!#REF!),"")</f>
        <v>#REF!</v>
      </c>
      <c r="AF46" s="39" t="e">
        <f>IF(AND('Mapa final'!#REF!="Muy Baja",'Mapa final'!#REF!="Mayor"),CONCATENATE("R1C",'Mapa final'!#REF!),"")</f>
        <v>#REF!</v>
      </c>
      <c r="AG46" s="40" t="e">
        <f>IF(AND('Mapa final'!#REF!="Muy Baja",'Mapa final'!#REF!="Mayor"),CONCATENATE("R1C",'Mapa final'!#REF!),"")</f>
        <v>#REF!</v>
      </c>
      <c r="AH46" s="41" t="e">
        <f>IF(AND('Mapa final'!#REF!="Muy Baja",'Mapa final'!#REF!="Catastrófico"),CONCATENATE("R1C",'Mapa final'!#REF!),"")</f>
        <v>#REF!</v>
      </c>
      <c r="AI46" s="42" t="e">
        <f>IF(AND('Mapa final'!#REF!="Muy Baja",'Mapa final'!#REF!="Catastrófico"),CONCATENATE("R1C",'Mapa final'!#REF!),"")</f>
        <v>#REF!</v>
      </c>
      <c r="AJ46" s="42" t="e">
        <f>IF(AND('Mapa final'!#REF!="Muy Baja",'Mapa final'!#REF!="Catastrófico"),CONCATENATE("R1C",'Mapa final'!#REF!),"")</f>
        <v>#REF!</v>
      </c>
      <c r="AK46" s="42" t="e">
        <f>IF(AND('Mapa final'!#REF!="Muy Baja",'Mapa final'!#REF!="Catastrófico"),CONCATENATE("R1C",'Mapa final'!#REF!),"")</f>
        <v>#REF!</v>
      </c>
      <c r="AL46" s="42" t="e">
        <f>IF(AND('Mapa final'!#REF!="Muy Baja",'Mapa final'!#REF!="Catastrófico"),CONCATENATE("R1C",'Mapa final'!#REF!),"")</f>
        <v>#REF!</v>
      </c>
      <c r="AM46" s="43" t="e">
        <f>IF(AND('Mapa final'!#REF!="Muy Baja",'Mapa final'!#REF!="Catastrófico"),CONCATENATE("R1C",'Mapa final'!#REF!),"")</f>
        <v>#REF!</v>
      </c>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row>
    <row r="47" spans="1:80" ht="46.5" customHeight="1" x14ac:dyDescent="0.25">
      <c r="A47" s="75"/>
      <c r="B47" s="306"/>
      <c r="C47" s="306"/>
      <c r="D47" s="307"/>
      <c r="E47" s="363"/>
      <c r="F47" s="348"/>
      <c r="G47" s="348"/>
      <c r="H47" s="348"/>
      <c r="I47" s="349"/>
      <c r="J47" s="68" t="str">
        <f>IF(AND('Mapa final'!$AD$12="Muy Baja",'Mapa final'!$AF$12="Leve"),CONCATENATE("R2C",'Mapa final'!$S$12),"")</f>
        <v/>
      </c>
      <c r="K47" s="69" t="str">
        <f>IF(AND('Mapa final'!$AD$13="Muy Baja",'Mapa final'!$AF$13="Leve"),CONCATENATE("R2C",'Mapa final'!$S$13),"")</f>
        <v/>
      </c>
      <c r="L47" s="69" t="e">
        <f>IF(AND('Mapa final'!#REF!="Muy Baja",'Mapa final'!#REF!="Leve"),CONCATENATE("R2C",'Mapa final'!#REF!),"")</f>
        <v>#REF!</v>
      </c>
      <c r="M47" s="69" t="e">
        <f>IF(AND('Mapa final'!#REF!="Muy Baja",'Mapa final'!#REF!="Leve"),CONCATENATE("R2C",'Mapa final'!#REF!),"")</f>
        <v>#REF!</v>
      </c>
      <c r="N47" s="69" t="e">
        <f>IF(AND('Mapa final'!#REF!="Muy Baja",'Mapa final'!#REF!="Leve"),CONCATENATE("R2C",'Mapa final'!#REF!),"")</f>
        <v>#REF!</v>
      </c>
      <c r="O47" s="70" t="e">
        <f>IF(AND('Mapa final'!#REF!="Muy Baja",'Mapa final'!#REF!="Leve"),CONCATENATE("R2C",'Mapa final'!#REF!),"")</f>
        <v>#REF!</v>
      </c>
      <c r="P47" s="68" t="str">
        <f>IF(AND('Mapa final'!$AD$12="Muy Baja",'Mapa final'!$AF$12="Menor"),CONCATENATE("R2C",'Mapa final'!$S$12),"")</f>
        <v/>
      </c>
      <c r="Q47" s="69" t="str">
        <f>IF(AND('Mapa final'!$AD$13="Muy Baja",'Mapa final'!$AF$13="Menor"),CONCATENATE("R2C",'Mapa final'!$S$13),"")</f>
        <v/>
      </c>
      <c r="R47" s="69" t="e">
        <f>IF(AND('Mapa final'!#REF!="Muy Baja",'Mapa final'!#REF!="Menor"),CONCATENATE("R2C",'Mapa final'!#REF!),"")</f>
        <v>#REF!</v>
      </c>
      <c r="S47" s="69" t="e">
        <f>IF(AND('Mapa final'!#REF!="Muy Baja",'Mapa final'!#REF!="Menor"),CONCATENATE("R2C",'Mapa final'!#REF!),"")</f>
        <v>#REF!</v>
      </c>
      <c r="T47" s="69" t="e">
        <f>IF(AND('Mapa final'!#REF!="Muy Baja",'Mapa final'!#REF!="Menor"),CONCATENATE("R2C",'Mapa final'!#REF!),"")</f>
        <v>#REF!</v>
      </c>
      <c r="U47" s="70" t="e">
        <f>IF(AND('Mapa final'!#REF!="Muy Baja",'Mapa final'!#REF!="Menor"),CONCATENATE("R2C",'Mapa final'!#REF!),"")</f>
        <v>#REF!</v>
      </c>
      <c r="V47" s="59" t="str">
        <f>IF(AND('Mapa final'!$AD$12="Muy Baja",'Mapa final'!$AF$12="Moderado"),CONCATENATE("R2C",'Mapa final'!$S$12),"")</f>
        <v/>
      </c>
      <c r="W47" s="60" t="str">
        <f>IF(AND('Mapa final'!$AD$13="Muy Baja",'Mapa final'!$AF$13="Moderado"),CONCATENATE("R2C",'Mapa final'!$S$13),"")</f>
        <v/>
      </c>
      <c r="X47" s="60" t="e">
        <f>IF(AND('Mapa final'!#REF!="Muy Baja",'Mapa final'!#REF!="Moderado"),CONCATENATE("R2C",'Mapa final'!#REF!),"")</f>
        <v>#REF!</v>
      </c>
      <c r="Y47" s="60" t="e">
        <f>IF(AND('Mapa final'!#REF!="Muy Baja",'Mapa final'!#REF!="Moderado"),CONCATENATE("R2C",'Mapa final'!#REF!),"")</f>
        <v>#REF!</v>
      </c>
      <c r="Z47" s="60" t="e">
        <f>IF(AND('Mapa final'!#REF!="Muy Baja",'Mapa final'!#REF!="Moderado"),CONCATENATE("R2C",'Mapa final'!#REF!),"")</f>
        <v>#REF!</v>
      </c>
      <c r="AA47" s="61" t="e">
        <f>IF(AND('Mapa final'!#REF!="Muy Baja",'Mapa final'!#REF!="Moderado"),CONCATENATE("R2C",'Mapa final'!#REF!),"")</f>
        <v>#REF!</v>
      </c>
      <c r="AB47" s="44" t="str">
        <f>IF(AND('Mapa final'!$AD$12="Muy Baja",'Mapa final'!$AF$12="Mayor"),CONCATENATE("R2C",'Mapa final'!$S$12),"")</f>
        <v/>
      </c>
      <c r="AC47" s="45" t="str">
        <f>IF(AND('Mapa final'!$AD$13="Muy Baja",'Mapa final'!$AF$13="Mayor"),CONCATENATE("R2C",'Mapa final'!$S$13),"")</f>
        <v/>
      </c>
      <c r="AD47" s="45" t="e">
        <f>IF(AND('Mapa final'!#REF!="Muy Baja",'Mapa final'!#REF!="Mayor"),CONCATENATE("R2C",'Mapa final'!#REF!),"")</f>
        <v>#REF!</v>
      </c>
      <c r="AE47" s="45" t="e">
        <f>IF(AND('Mapa final'!#REF!="Muy Baja",'Mapa final'!#REF!="Mayor"),CONCATENATE("R2C",'Mapa final'!#REF!),"")</f>
        <v>#REF!</v>
      </c>
      <c r="AF47" s="45" t="e">
        <f>IF(AND('Mapa final'!#REF!="Muy Baja",'Mapa final'!#REF!="Mayor"),CONCATENATE("R2C",'Mapa final'!#REF!),"")</f>
        <v>#REF!</v>
      </c>
      <c r="AG47" s="46" t="e">
        <f>IF(AND('Mapa final'!#REF!="Muy Baja",'Mapa final'!#REF!="Mayor"),CONCATENATE("R2C",'Mapa final'!#REF!),"")</f>
        <v>#REF!</v>
      </c>
      <c r="AH47" s="47" t="str">
        <f>IF(AND('Mapa final'!$AD$12="Muy Baja",'Mapa final'!$AF$12="Catastrófico"),CONCATENATE("R2C",'Mapa final'!$S$12),"")</f>
        <v/>
      </c>
      <c r="AI47" s="48" t="str">
        <f>IF(AND('Mapa final'!$AD$13="Muy Baja",'Mapa final'!$AF$13="Catastrófico"),CONCATENATE("R2C",'Mapa final'!$S$13),"")</f>
        <v/>
      </c>
      <c r="AJ47" s="48" t="e">
        <f>IF(AND('Mapa final'!#REF!="Muy Baja",'Mapa final'!#REF!="Catastrófico"),CONCATENATE("R2C",'Mapa final'!#REF!),"")</f>
        <v>#REF!</v>
      </c>
      <c r="AK47" s="48" t="e">
        <f>IF(AND('Mapa final'!#REF!="Muy Baja",'Mapa final'!#REF!="Catastrófico"),CONCATENATE("R2C",'Mapa final'!#REF!),"")</f>
        <v>#REF!</v>
      </c>
      <c r="AL47" s="48" t="e">
        <f>IF(AND('Mapa final'!#REF!="Muy Baja",'Mapa final'!#REF!="Catastrófico"),CONCATENATE("R2C",'Mapa final'!#REF!),"")</f>
        <v>#REF!</v>
      </c>
      <c r="AM47" s="49" t="e">
        <f>IF(AND('Mapa final'!#REF!="Muy Baja",'Mapa final'!#REF!="Catastrófico"),CONCATENATE("R2C",'Mapa final'!#REF!),"")</f>
        <v>#REF!</v>
      </c>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row>
    <row r="48" spans="1:80" ht="15" customHeight="1" x14ac:dyDescent="0.25">
      <c r="A48" s="75"/>
      <c r="B48" s="306"/>
      <c r="C48" s="306"/>
      <c r="D48" s="307"/>
      <c r="E48" s="363"/>
      <c r="F48" s="348"/>
      <c r="G48" s="348"/>
      <c r="H48" s="348"/>
      <c r="I48" s="349"/>
      <c r="J48" s="68" t="e">
        <f>IF(AND('Mapa final'!#REF!="Muy Baja",'Mapa final'!#REF!="Leve"),CONCATENATE("R3C",'Mapa final'!#REF!),"")</f>
        <v>#REF!</v>
      </c>
      <c r="K48" s="69" t="e">
        <f>IF(AND('Mapa final'!#REF!="Muy Baja",'Mapa final'!#REF!="Leve"),CONCATENATE("R3C",'Mapa final'!#REF!),"")</f>
        <v>#REF!</v>
      </c>
      <c r="L48" s="69" t="e">
        <f>IF(AND('Mapa final'!#REF!="Muy Baja",'Mapa final'!#REF!="Leve"),CONCATENATE("R3C",'Mapa final'!#REF!),"")</f>
        <v>#REF!</v>
      </c>
      <c r="M48" s="69" t="e">
        <f>IF(AND('Mapa final'!#REF!="Muy Baja",'Mapa final'!#REF!="Leve"),CONCATENATE("R3C",'Mapa final'!#REF!),"")</f>
        <v>#REF!</v>
      </c>
      <c r="N48" s="69" t="e">
        <f>IF(AND('Mapa final'!#REF!="Muy Baja",'Mapa final'!#REF!="Leve"),CONCATENATE("R3C",'Mapa final'!#REF!),"")</f>
        <v>#REF!</v>
      </c>
      <c r="O48" s="70" t="e">
        <f>IF(AND('Mapa final'!#REF!="Muy Baja",'Mapa final'!#REF!="Leve"),CONCATENATE("R3C",'Mapa final'!#REF!),"")</f>
        <v>#REF!</v>
      </c>
      <c r="P48" s="68" t="e">
        <f>IF(AND('Mapa final'!#REF!="Muy Baja",'Mapa final'!#REF!="Menor"),CONCATENATE("R3C",'Mapa final'!#REF!),"")</f>
        <v>#REF!</v>
      </c>
      <c r="Q48" s="69" t="e">
        <f>IF(AND('Mapa final'!#REF!="Muy Baja",'Mapa final'!#REF!="Menor"),CONCATENATE("R3C",'Mapa final'!#REF!),"")</f>
        <v>#REF!</v>
      </c>
      <c r="R48" s="69" t="e">
        <f>IF(AND('Mapa final'!#REF!="Muy Baja",'Mapa final'!#REF!="Menor"),CONCATENATE("R3C",'Mapa final'!#REF!),"")</f>
        <v>#REF!</v>
      </c>
      <c r="S48" s="69" t="e">
        <f>IF(AND('Mapa final'!#REF!="Muy Baja",'Mapa final'!#REF!="Menor"),CONCATENATE("R3C",'Mapa final'!#REF!),"")</f>
        <v>#REF!</v>
      </c>
      <c r="T48" s="69" t="e">
        <f>IF(AND('Mapa final'!#REF!="Muy Baja",'Mapa final'!#REF!="Menor"),CONCATENATE("R3C",'Mapa final'!#REF!),"")</f>
        <v>#REF!</v>
      </c>
      <c r="U48" s="70" t="e">
        <f>IF(AND('Mapa final'!#REF!="Muy Baja",'Mapa final'!#REF!="Menor"),CONCATENATE("R3C",'Mapa final'!#REF!),"")</f>
        <v>#REF!</v>
      </c>
      <c r="V48" s="59" t="e">
        <f>IF(AND('Mapa final'!#REF!="Muy Baja",'Mapa final'!#REF!="Moderado"),CONCATENATE("R3C",'Mapa final'!#REF!),"")</f>
        <v>#REF!</v>
      </c>
      <c r="W48" s="60" t="e">
        <f>IF(AND('Mapa final'!#REF!="Muy Baja",'Mapa final'!#REF!="Moderado"),CONCATENATE("R3C",'Mapa final'!#REF!),"")</f>
        <v>#REF!</v>
      </c>
      <c r="X48" s="60" t="e">
        <f>IF(AND('Mapa final'!#REF!="Muy Baja",'Mapa final'!#REF!="Moderado"),CONCATENATE("R3C",'Mapa final'!#REF!),"")</f>
        <v>#REF!</v>
      </c>
      <c r="Y48" s="60" t="e">
        <f>IF(AND('Mapa final'!#REF!="Muy Baja",'Mapa final'!#REF!="Moderado"),CONCATENATE("R3C",'Mapa final'!#REF!),"")</f>
        <v>#REF!</v>
      </c>
      <c r="Z48" s="60" t="e">
        <f>IF(AND('Mapa final'!#REF!="Muy Baja",'Mapa final'!#REF!="Moderado"),CONCATENATE("R3C",'Mapa final'!#REF!),"")</f>
        <v>#REF!</v>
      </c>
      <c r="AA48" s="61" t="e">
        <f>IF(AND('Mapa final'!#REF!="Muy Baja",'Mapa final'!#REF!="Moderado"),CONCATENATE("R3C",'Mapa final'!#REF!),"")</f>
        <v>#REF!</v>
      </c>
      <c r="AB48" s="44" t="e">
        <f>IF(AND('Mapa final'!#REF!="Muy Baja",'Mapa final'!#REF!="Mayor"),CONCATENATE("R3C",'Mapa final'!#REF!),"")</f>
        <v>#REF!</v>
      </c>
      <c r="AC48" s="45" t="e">
        <f>IF(AND('Mapa final'!#REF!="Muy Baja",'Mapa final'!#REF!="Mayor"),CONCATENATE("R3C",'Mapa final'!#REF!),"")</f>
        <v>#REF!</v>
      </c>
      <c r="AD48" s="45" t="e">
        <f>IF(AND('Mapa final'!#REF!="Muy Baja",'Mapa final'!#REF!="Mayor"),CONCATENATE("R3C",'Mapa final'!#REF!),"")</f>
        <v>#REF!</v>
      </c>
      <c r="AE48" s="45" t="e">
        <f>IF(AND('Mapa final'!#REF!="Muy Baja",'Mapa final'!#REF!="Mayor"),CONCATENATE("R3C",'Mapa final'!#REF!),"")</f>
        <v>#REF!</v>
      </c>
      <c r="AF48" s="45" t="e">
        <f>IF(AND('Mapa final'!#REF!="Muy Baja",'Mapa final'!#REF!="Mayor"),CONCATENATE("R3C",'Mapa final'!#REF!),"")</f>
        <v>#REF!</v>
      </c>
      <c r="AG48" s="46" t="e">
        <f>IF(AND('Mapa final'!#REF!="Muy Baja",'Mapa final'!#REF!="Mayor"),CONCATENATE("R3C",'Mapa final'!#REF!),"")</f>
        <v>#REF!</v>
      </c>
      <c r="AH48" s="47" t="e">
        <f>IF(AND('Mapa final'!#REF!="Muy Baja",'Mapa final'!#REF!="Catastrófico"),CONCATENATE("R3C",'Mapa final'!#REF!),"")</f>
        <v>#REF!</v>
      </c>
      <c r="AI48" s="48" t="e">
        <f>IF(AND('Mapa final'!#REF!="Muy Baja",'Mapa final'!#REF!="Catastrófico"),CONCATENATE("R3C",'Mapa final'!#REF!),"")</f>
        <v>#REF!</v>
      </c>
      <c r="AJ48" s="48" t="e">
        <f>IF(AND('Mapa final'!#REF!="Muy Baja",'Mapa final'!#REF!="Catastrófico"),CONCATENATE("R3C",'Mapa final'!#REF!),"")</f>
        <v>#REF!</v>
      </c>
      <c r="AK48" s="48" t="e">
        <f>IF(AND('Mapa final'!#REF!="Muy Baja",'Mapa final'!#REF!="Catastrófico"),CONCATENATE("R3C",'Mapa final'!#REF!),"")</f>
        <v>#REF!</v>
      </c>
      <c r="AL48" s="48" t="e">
        <f>IF(AND('Mapa final'!#REF!="Muy Baja",'Mapa final'!#REF!="Catastrófico"),CONCATENATE("R3C",'Mapa final'!#REF!),"")</f>
        <v>#REF!</v>
      </c>
      <c r="AM48" s="49" t="e">
        <f>IF(AND('Mapa final'!#REF!="Muy Baja",'Mapa final'!#REF!="Catastrófico"),CONCATENATE("R3C",'Mapa final'!#REF!),"")</f>
        <v>#REF!</v>
      </c>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row>
    <row r="49" spans="1:80" ht="15" customHeight="1" x14ac:dyDescent="0.25">
      <c r="A49" s="75"/>
      <c r="B49" s="306"/>
      <c r="C49" s="306"/>
      <c r="D49" s="307"/>
      <c r="E49" s="347"/>
      <c r="F49" s="348"/>
      <c r="G49" s="348"/>
      <c r="H49" s="348"/>
      <c r="I49" s="349"/>
      <c r="J49" s="68" t="e">
        <f>IF(AND('Mapa final'!#REF!="Muy Baja",'Mapa final'!#REF!="Leve"),CONCATENATE("R4C",'Mapa final'!#REF!),"")</f>
        <v>#REF!</v>
      </c>
      <c r="K49" s="69" t="e">
        <f>IF(AND('Mapa final'!#REF!="Muy Baja",'Mapa final'!#REF!="Leve"),CONCATENATE("R4C",'Mapa final'!#REF!),"")</f>
        <v>#REF!</v>
      </c>
      <c r="L49" s="69" t="e">
        <f>IF(AND('Mapa final'!#REF!="Muy Baja",'Mapa final'!#REF!="Leve"),CONCATENATE("R4C",'Mapa final'!#REF!),"")</f>
        <v>#REF!</v>
      </c>
      <c r="M49" s="69" t="e">
        <f>IF(AND('Mapa final'!#REF!="Muy Baja",'Mapa final'!#REF!="Leve"),CONCATENATE("R4C",'Mapa final'!#REF!),"")</f>
        <v>#REF!</v>
      </c>
      <c r="N49" s="69" t="e">
        <f>IF(AND('Mapa final'!#REF!="Muy Baja",'Mapa final'!#REF!="Leve"),CONCATENATE("R4C",'Mapa final'!#REF!),"")</f>
        <v>#REF!</v>
      </c>
      <c r="O49" s="70" t="e">
        <f>IF(AND('Mapa final'!#REF!="Muy Baja",'Mapa final'!#REF!="Leve"),CONCATENATE("R4C",'Mapa final'!#REF!),"")</f>
        <v>#REF!</v>
      </c>
      <c r="P49" s="68" t="e">
        <f>IF(AND('Mapa final'!#REF!="Muy Baja",'Mapa final'!#REF!="Menor"),CONCATENATE("R4C",'Mapa final'!#REF!),"")</f>
        <v>#REF!</v>
      </c>
      <c r="Q49" s="69" t="e">
        <f>IF(AND('Mapa final'!#REF!="Muy Baja",'Mapa final'!#REF!="Menor"),CONCATENATE("R4C",'Mapa final'!#REF!),"")</f>
        <v>#REF!</v>
      </c>
      <c r="R49" s="69" t="e">
        <f>IF(AND('Mapa final'!#REF!="Muy Baja",'Mapa final'!#REF!="Menor"),CONCATENATE("R4C",'Mapa final'!#REF!),"")</f>
        <v>#REF!</v>
      </c>
      <c r="S49" s="69" t="e">
        <f>IF(AND('Mapa final'!#REF!="Muy Baja",'Mapa final'!#REF!="Menor"),CONCATENATE("R4C",'Mapa final'!#REF!),"")</f>
        <v>#REF!</v>
      </c>
      <c r="T49" s="69" t="e">
        <f>IF(AND('Mapa final'!#REF!="Muy Baja",'Mapa final'!#REF!="Menor"),CONCATENATE("R4C",'Mapa final'!#REF!),"")</f>
        <v>#REF!</v>
      </c>
      <c r="U49" s="70" t="e">
        <f>IF(AND('Mapa final'!#REF!="Muy Baja",'Mapa final'!#REF!="Menor"),CONCATENATE("R4C",'Mapa final'!#REF!),"")</f>
        <v>#REF!</v>
      </c>
      <c r="V49" s="59" t="e">
        <f>IF(AND('Mapa final'!#REF!="Muy Baja",'Mapa final'!#REF!="Moderado"),CONCATENATE("R4C",'Mapa final'!#REF!),"")</f>
        <v>#REF!</v>
      </c>
      <c r="W49" s="60" t="e">
        <f>IF(AND('Mapa final'!#REF!="Muy Baja",'Mapa final'!#REF!="Moderado"),CONCATENATE("R4C",'Mapa final'!#REF!),"")</f>
        <v>#REF!</v>
      </c>
      <c r="X49" s="60" t="e">
        <f>IF(AND('Mapa final'!#REF!="Muy Baja",'Mapa final'!#REF!="Moderado"),CONCATENATE("R4C",'Mapa final'!#REF!),"")</f>
        <v>#REF!</v>
      </c>
      <c r="Y49" s="60" t="e">
        <f>IF(AND('Mapa final'!#REF!="Muy Baja",'Mapa final'!#REF!="Moderado"),CONCATENATE("R4C",'Mapa final'!#REF!),"")</f>
        <v>#REF!</v>
      </c>
      <c r="Z49" s="60" t="e">
        <f>IF(AND('Mapa final'!#REF!="Muy Baja",'Mapa final'!#REF!="Moderado"),CONCATENATE("R4C",'Mapa final'!#REF!),"")</f>
        <v>#REF!</v>
      </c>
      <c r="AA49" s="61" t="e">
        <f>IF(AND('Mapa final'!#REF!="Muy Baja",'Mapa final'!#REF!="Moderado"),CONCATENATE("R4C",'Mapa final'!#REF!),"")</f>
        <v>#REF!</v>
      </c>
      <c r="AB49" s="44" t="e">
        <f>IF(AND('Mapa final'!#REF!="Muy Baja",'Mapa final'!#REF!="Mayor"),CONCATENATE("R4C",'Mapa final'!#REF!),"")</f>
        <v>#REF!</v>
      </c>
      <c r="AC49" s="45" t="e">
        <f>IF(AND('Mapa final'!#REF!="Muy Baja",'Mapa final'!#REF!="Mayor"),CONCATENATE("R4C",'Mapa final'!#REF!),"")</f>
        <v>#REF!</v>
      </c>
      <c r="AD49" s="45" t="e">
        <f>IF(AND('Mapa final'!#REF!="Muy Baja",'Mapa final'!#REF!="Mayor"),CONCATENATE("R4C",'Mapa final'!#REF!),"")</f>
        <v>#REF!</v>
      </c>
      <c r="AE49" s="45" t="e">
        <f>IF(AND('Mapa final'!#REF!="Muy Baja",'Mapa final'!#REF!="Mayor"),CONCATENATE("R4C",'Mapa final'!#REF!),"")</f>
        <v>#REF!</v>
      </c>
      <c r="AF49" s="45" t="e">
        <f>IF(AND('Mapa final'!#REF!="Muy Baja",'Mapa final'!#REF!="Mayor"),CONCATENATE("R4C",'Mapa final'!#REF!),"")</f>
        <v>#REF!</v>
      </c>
      <c r="AG49" s="46" t="e">
        <f>IF(AND('Mapa final'!#REF!="Muy Baja",'Mapa final'!#REF!="Mayor"),CONCATENATE("R4C",'Mapa final'!#REF!),"")</f>
        <v>#REF!</v>
      </c>
      <c r="AH49" s="47" t="e">
        <f>IF(AND('Mapa final'!#REF!="Muy Baja",'Mapa final'!#REF!="Catastrófico"),CONCATENATE("R4C",'Mapa final'!#REF!),"")</f>
        <v>#REF!</v>
      </c>
      <c r="AI49" s="48" t="e">
        <f>IF(AND('Mapa final'!#REF!="Muy Baja",'Mapa final'!#REF!="Catastrófico"),CONCATENATE("R4C",'Mapa final'!#REF!),"")</f>
        <v>#REF!</v>
      </c>
      <c r="AJ49" s="48" t="e">
        <f>IF(AND('Mapa final'!#REF!="Muy Baja",'Mapa final'!#REF!="Catastrófico"),CONCATENATE("R4C",'Mapa final'!#REF!),"")</f>
        <v>#REF!</v>
      </c>
      <c r="AK49" s="48" t="e">
        <f>IF(AND('Mapa final'!#REF!="Muy Baja",'Mapa final'!#REF!="Catastrófico"),CONCATENATE("R4C",'Mapa final'!#REF!),"")</f>
        <v>#REF!</v>
      </c>
      <c r="AL49" s="48" t="e">
        <f>IF(AND('Mapa final'!#REF!="Muy Baja",'Mapa final'!#REF!="Catastrófico"),CONCATENATE("R4C",'Mapa final'!#REF!),"")</f>
        <v>#REF!</v>
      </c>
      <c r="AM49" s="49" t="e">
        <f>IF(AND('Mapa final'!#REF!="Muy Baja",'Mapa final'!#REF!="Catastrófico"),CONCATENATE("R4C",'Mapa final'!#REF!),"")</f>
        <v>#REF!</v>
      </c>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row>
    <row r="50" spans="1:80" ht="15" customHeight="1" x14ac:dyDescent="0.25">
      <c r="A50" s="75"/>
      <c r="B50" s="306"/>
      <c r="C50" s="306"/>
      <c r="D50" s="307"/>
      <c r="E50" s="347"/>
      <c r="F50" s="348"/>
      <c r="G50" s="348"/>
      <c r="H50" s="348"/>
      <c r="I50" s="349"/>
      <c r="J50" s="68" t="e">
        <f>IF(AND('Mapa final'!#REF!="Muy Baja",'Mapa final'!#REF!="Leve"),CONCATENATE("R5C",'Mapa final'!#REF!),"")</f>
        <v>#REF!</v>
      </c>
      <c r="K50" s="69" t="e">
        <f>IF(AND('Mapa final'!#REF!="Muy Baja",'Mapa final'!#REF!="Leve"),CONCATENATE("R5C",'Mapa final'!#REF!),"")</f>
        <v>#REF!</v>
      </c>
      <c r="L50" s="69" t="e">
        <f>IF(AND('Mapa final'!#REF!="Muy Baja",'Mapa final'!#REF!="Leve"),CONCATENATE("R5C",'Mapa final'!#REF!),"")</f>
        <v>#REF!</v>
      </c>
      <c r="M50" s="69" t="e">
        <f>IF(AND('Mapa final'!#REF!="Muy Baja",'Mapa final'!#REF!="Leve"),CONCATENATE("R5C",'Mapa final'!#REF!),"")</f>
        <v>#REF!</v>
      </c>
      <c r="N50" s="69" t="e">
        <f>IF(AND('Mapa final'!#REF!="Muy Baja",'Mapa final'!#REF!="Leve"),CONCATENATE("R5C",'Mapa final'!#REF!),"")</f>
        <v>#REF!</v>
      </c>
      <c r="O50" s="70" t="e">
        <f>IF(AND('Mapa final'!#REF!="Muy Baja",'Mapa final'!#REF!="Leve"),CONCATENATE("R5C",'Mapa final'!#REF!),"")</f>
        <v>#REF!</v>
      </c>
      <c r="P50" s="68" t="e">
        <f>IF(AND('Mapa final'!#REF!="Muy Baja",'Mapa final'!#REF!="Menor"),CONCATENATE("R5C",'Mapa final'!#REF!),"")</f>
        <v>#REF!</v>
      </c>
      <c r="Q50" s="69" t="e">
        <f>IF(AND('Mapa final'!#REF!="Muy Baja",'Mapa final'!#REF!="Menor"),CONCATENATE("R5C",'Mapa final'!#REF!),"")</f>
        <v>#REF!</v>
      </c>
      <c r="R50" s="69" t="e">
        <f>IF(AND('Mapa final'!#REF!="Muy Baja",'Mapa final'!#REF!="Menor"),CONCATENATE("R5C",'Mapa final'!#REF!),"")</f>
        <v>#REF!</v>
      </c>
      <c r="S50" s="69" t="e">
        <f>IF(AND('Mapa final'!#REF!="Muy Baja",'Mapa final'!#REF!="Menor"),CONCATENATE("R5C",'Mapa final'!#REF!),"")</f>
        <v>#REF!</v>
      </c>
      <c r="T50" s="69" t="e">
        <f>IF(AND('Mapa final'!#REF!="Muy Baja",'Mapa final'!#REF!="Menor"),CONCATENATE("R5C",'Mapa final'!#REF!),"")</f>
        <v>#REF!</v>
      </c>
      <c r="U50" s="70" t="e">
        <f>IF(AND('Mapa final'!#REF!="Muy Baja",'Mapa final'!#REF!="Menor"),CONCATENATE("R5C",'Mapa final'!#REF!),"")</f>
        <v>#REF!</v>
      </c>
      <c r="V50" s="59" t="e">
        <f>IF(AND('Mapa final'!#REF!="Muy Baja",'Mapa final'!#REF!="Moderado"),CONCATENATE("R5C",'Mapa final'!#REF!),"")</f>
        <v>#REF!</v>
      </c>
      <c r="W50" s="60" t="e">
        <f>IF(AND('Mapa final'!#REF!="Muy Baja",'Mapa final'!#REF!="Moderado"),CONCATENATE("R5C",'Mapa final'!#REF!),"")</f>
        <v>#REF!</v>
      </c>
      <c r="X50" s="60" t="e">
        <f>IF(AND('Mapa final'!#REF!="Muy Baja",'Mapa final'!#REF!="Moderado"),CONCATENATE("R5C",'Mapa final'!#REF!),"")</f>
        <v>#REF!</v>
      </c>
      <c r="Y50" s="60" t="e">
        <f>IF(AND('Mapa final'!#REF!="Muy Baja",'Mapa final'!#REF!="Moderado"),CONCATENATE("R5C",'Mapa final'!#REF!),"")</f>
        <v>#REF!</v>
      </c>
      <c r="Z50" s="60" t="e">
        <f>IF(AND('Mapa final'!#REF!="Muy Baja",'Mapa final'!#REF!="Moderado"),CONCATENATE("R5C",'Mapa final'!#REF!),"")</f>
        <v>#REF!</v>
      </c>
      <c r="AA50" s="61" t="e">
        <f>IF(AND('Mapa final'!#REF!="Muy Baja",'Mapa final'!#REF!="Moderado"),CONCATENATE("R5C",'Mapa final'!#REF!),"")</f>
        <v>#REF!</v>
      </c>
      <c r="AB50" s="44" t="e">
        <f>IF(AND('Mapa final'!#REF!="Muy Baja",'Mapa final'!#REF!="Mayor"),CONCATENATE("R5C",'Mapa final'!#REF!),"")</f>
        <v>#REF!</v>
      </c>
      <c r="AC50" s="45" t="e">
        <f>IF(AND('Mapa final'!#REF!="Muy Baja",'Mapa final'!#REF!="Mayor"),CONCATENATE("R5C",'Mapa final'!#REF!),"")</f>
        <v>#REF!</v>
      </c>
      <c r="AD50" s="45" t="e">
        <f>IF(AND('Mapa final'!#REF!="Muy Baja",'Mapa final'!#REF!="Mayor"),CONCATENATE("R5C",'Mapa final'!#REF!),"")</f>
        <v>#REF!</v>
      </c>
      <c r="AE50" s="45" t="e">
        <f>IF(AND('Mapa final'!#REF!="Muy Baja",'Mapa final'!#REF!="Mayor"),CONCATENATE("R5C",'Mapa final'!#REF!),"")</f>
        <v>#REF!</v>
      </c>
      <c r="AF50" s="45" t="e">
        <f>IF(AND('Mapa final'!#REF!="Muy Baja",'Mapa final'!#REF!="Mayor"),CONCATENATE("R5C",'Mapa final'!#REF!),"")</f>
        <v>#REF!</v>
      </c>
      <c r="AG50" s="46" t="e">
        <f>IF(AND('Mapa final'!#REF!="Muy Baja",'Mapa final'!#REF!="Mayor"),CONCATENATE("R5C",'Mapa final'!#REF!),"")</f>
        <v>#REF!</v>
      </c>
      <c r="AH50" s="47" t="e">
        <f>IF(AND('Mapa final'!#REF!="Muy Baja",'Mapa final'!#REF!="Catastrófico"),CONCATENATE("R5C",'Mapa final'!#REF!),"")</f>
        <v>#REF!</v>
      </c>
      <c r="AI50" s="48" t="e">
        <f>IF(AND('Mapa final'!#REF!="Muy Baja",'Mapa final'!#REF!="Catastrófico"),CONCATENATE("R5C",'Mapa final'!#REF!),"")</f>
        <v>#REF!</v>
      </c>
      <c r="AJ50" s="48" t="e">
        <f>IF(AND('Mapa final'!#REF!="Muy Baja",'Mapa final'!#REF!="Catastrófico"),CONCATENATE("R5C",'Mapa final'!#REF!),"")</f>
        <v>#REF!</v>
      </c>
      <c r="AK50" s="48" t="e">
        <f>IF(AND('Mapa final'!#REF!="Muy Baja",'Mapa final'!#REF!="Catastrófico"),CONCATENATE("R5C",'Mapa final'!#REF!),"")</f>
        <v>#REF!</v>
      </c>
      <c r="AL50" s="48" t="e">
        <f>IF(AND('Mapa final'!#REF!="Muy Baja",'Mapa final'!#REF!="Catastrófico"),CONCATENATE("R5C",'Mapa final'!#REF!),"")</f>
        <v>#REF!</v>
      </c>
      <c r="AM50" s="49" t="e">
        <f>IF(AND('Mapa final'!#REF!="Muy Baja",'Mapa final'!#REF!="Catastrófico"),CONCATENATE("R5C",'Mapa final'!#REF!),"")</f>
        <v>#REF!</v>
      </c>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row>
    <row r="51" spans="1:80" ht="15" customHeight="1" x14ac:dyDescent="0.25">
      <c r="A51" s="75"/>
      <c r="B51" s="306"/>
      <c r="C51" s="306"/>
      <c r="D51" s="307"/>
      <c r="E51" s="347"/>
      <c r="F51" s="348"/>
      <c r="G51" s="348"/>
      <c r="H51" s="348"/>
      <c r="I51" s="349"/>
      <c r="J51" s="68" t="e">
        <f>IF(AND('Mapa final'!#REF!="Muy Baja",'Mapa final'!#REF!="Leve"),CONCATENATE("R6C",'Mapa final'!#REF!),"")</f>
        <v>#REF!</v>
      </c>
      <c r="K51" s="69" t="e">
        <f>IF(AND('Mapa final'!#REF!="Muy Baja",'Mapa final'!#REF!="Leve"),CONCATENATE("R6C",'Mapa final'!#REF!),"")</f>
        <v>#REF!</v>
      </c>
      <c r="L51" s="69" t="e">
        <f>IF(AND('Mapa final'!#REF!="Muy Baja",'Mapa final'!#REF!="Leve"),CONCATENATE("R6C",'Mapa final'!#REF!),"")</f>
        <v>#REF!</v>
      </c>
      <c r="M51" s="69" t="e">
        <f>IF(AND('Mapa final'!#REF!="Muy Baja",'Mapa final'!#REF!="Leve"),CONCATENATE("R6C",'Mapa final'!#REF!),"")</f>
        <v>#REF!</v>
      </c>
      <c r="N51" s="69" t="e">
        <f>IF(AND('Mapa final'!#REF!="Muy Baja",'Mapa final'!#REF!="Leve"),CONCATENATE("R6C",'Mapa final'!#REF!),"")</f>
        <v>#REF!</v>
      </c>
      <c r="O51" s="70" t="e">
        <f>IF(AND('Mapa final'!#REF!="Muy Baja",'Mapa final'!#REF!="Leve"),CONCATENATE("R6C",'Mapa final'!#REF!),"")</f>
        <v>#REF!</v>
      </c>
      <c r="P51" s="68" t="e">
        <f>IF(AND('Mapa final'!#REF!="Muy Baja",'Mapa final'!#REF!="Menor"),CONCATENATE("R6C",'Mapa final'!#REF!),"")</f>
        <v>#REF!</v>
      </c>
      <c r="Q51" s="69" t="e">
        <f>IF(AND('Mapa final'!#REF!="Muy Baja",'Mapa final'!#REF!="Menor"),CONCATENATE("R6C",'Mapa final'!#REF!),"")</f>
        <v>#REF!</v>
      </c>
      <c r="R51" s="69" t="e">
        <f>IF(AND('Mapa final'!#REF!="Muy Baja",'Mapa final'!#REF!="Menor"),CONCATENATE("R6C",'Mapa final'!#REF!),"")</f>
        <v>#REF!</v>
      </c>
      <c r="S51" s="69" t="e">
        <f>IF(AND('Mapa final'!#REF!="Muy Baja",'Mapa final'!#REF!="Menor"),CONCATENATE("R6C",'Mapa final'!#REF!),"")</f>
        <v>#REF!</v>
      </c>
      <c r="T51" s="69" t="e">
        <f>IF(AND('Mapa final'!#REF!="Muy Baja",'Mapa final'!#REF!="Menor"),CONCATENATE("R6C",'Mapa final'!#REF!),"")</f>
        <v>#REF!</v>
      </c>
      <c r="U51" s="70" t="e">
        <f>IF(AND('Mapa final'!#REF!="Muy Baja",'Mapa final'!#REF!="Menor"),CONCATENATE("R6C",'Mapa final'!#REF!),"")</f>
        <v>#REF!</v>
      </c>
      <c r="V51" s="59" t="e">
        <f>IF(AND('Mapa final'!#REF!="Muy Baja",'Mapa final'!#REF!="Moderado"),CONCATENATE("R6C",'Mapa final'!#REF!),"")</f>
        <v>#REF!</v>
      </c>
      <c r="W51" s="60" t="e">
        <f>IF(AND('Mapa final'!#REF!="Muy Baja",'Mapa final'!#REF!="Moderado"),CONCATENATE("R6C",'Mapa final'!#REF!),"")</f>
        <v>#REF!</v>
      </c>
      <c r="X51" s="60" t="e">
        <f>IF(AND('Mapa final'!#REF!="Muy Baja",'Mapa final'!#REF!="Moderado"),CONCATENATE("R6C",'Mapa final'!#REF!),"")</f>
        <v>#REF!</v>
      </c>
      <c r="Y51" s="60" t="e">
        <f>IF(AND('Mapa final'!#REF!="Muy Baja",'Mapa final'!#REF!="Moderado"),CONCATENATE("R6C",'Mapa final'!#REF!),"")</f>
        <v>#REF!</v>
      </c>
      <c r="Z51" s="60" t="e">
        <f>IF(AND('Mapa final'!#REF!="Muy Baja",'Mapa final'!#REF!="Moderado"),CONCATENATE("R6C",'Mapa final'!#REF!),"")</f>
        <v>#REF!</v>
      </c>
      <c r="AA51" s="61" t="e">
        <f>IF(AND('Mapa final'!#REF!="Muy Baja",'Mapa final'!#REF!="Moderado"),CONCATENATE("R6C",'Mapa final'!#REF!),"")</f>
        <v>#REF!</v>
      </c>
      <c r="AB51" s="44" t="e">
        <f>IF(AND('Mapa final'!#REF!="Muy Baja",'Mapa final'!#REF!="Mayor"),CONCATENATE("R6C",'Mapa final'!#REF!),"")</f>
        <v>#REF!</v>
      </c>
      <c r="AC51" s="45" t="e">
        <f>IF(AND('Mapa final'!#REF!="Muy Baja",'Mapa final'!#REF!="Mayor"),CONCATENATE("R6C",'Mapa final'!#REF!),"")</f>
        <v>#REF!</v>
      </c>
      <c r="AD51" s="45" t="e">
        <f>IF(AND('Mapa final'!#REF!="Muy Baja",'Mapa final'!#REF!="Mayor"),CONCATENATE("R6C",'Mapa final'!#REF!),"")</f>
        <v>#REF!</v>
      </c>
      <c r="AE51" s="45" t="e">
        <f>IF(AND('Mapa final'!#REF!="Muy Baja",'Mapa final'!#REF!="Mayor"),CONCATENATE("R6C",'Mapa final'!#REF!),"")</f>
        <v>#REF!</v>
      </c>
      <c r="AF51" s="45" t="e">
        <f>IF(AND('Mapa final'!#REF!="Muy Baja",'Mapa final'!#REF!="Mayor"),CONCATENATE("R6C",'Mapa final'!#REF!),"")</f>
        <v>#REF!</v>
      </c>
      <c r="AG51" s="46" t="e">
        <f>IF(AND('Mapa final'!#REF!="Muy Baja",'Mapa final'!#REF!="Mayor"),CONCATENATE("R6C",'Mapa final'!#REF!),"")</f>
        <v>#REF!</v>
      </c>
      <c r="AH51" s="47" t="e">
        <f>IF(AND('Mapa final'!#REF!="Muy Baja",'Mapa final'!#REF!="Catastrófico"),CONCATENATE("R6C",'Mapa final'!#REF!),"")</f>
        <v>#REF!</v>
      </c>
      <c r="AI51" s="48" t="e">
        <f>IF(AND('Mapa final'!#REF!="Muy Baja",'Mapa final'!#REF!="Catastrófico"),CONCATENATE("R6C",'Mapa final'!#REF!),"")</f>
        <v>#REF!</v>
      </c>
      <c r="AJ51" s="48" t="e">
        <f>IF(AND('Mapa final'!#REF!="Muy Baja",'Mapa final'!#REF!="Catastrófico"),CONCATENATE("R6C",'Mapa final'!#REF!),"")</f>
        <v>#REF!</v>
      </c>
      <c r="AK51" s="48" t="e">
        <f>IF(AND('Mapa final'!#REF!="Muy Baja",'Mapa final'!#REF!="Catastrófico"),CONCATENATE("R6C",'Mapa final'!#REF!),"")</f>
        <v>#REF!</v>
      </c>
      <c r="AL51" s="48" t="e">
        <f>IF(AND('Mapa final'!#REF!="Muy Baja",'Mapa final'!#REF!="Catastrófico"),CONCATENATE("R6C",'Mapa final'!#REF!),"")</f>
        <v>#REF!</v>
      </c>
      <c r="AM51" s="49" t="e">
        <f>IF(AND('Mapa final'!#REF!="Muy Baja",'Mapa final'!#REF!="Catastrófico"),CONCATENATE("R6C",'Mapa final'!#REF!),"")</f>
        <v>#REF!</v>
      </c>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row>
    <row r="52" spans="1:80" ht="15" customHeight="1" x14ac:dyDescent="0.25">
      <c r="A52" s="75"/>
      <c r="B52" s="306"/>
      <c r="C52" s="306"/>
      <c r="D52" s="307"/>
      <c r="E52" s="347"/>
      <c r="F52" s="348"/>
      <c r="G52" s="348"/>
      <c r="H52" s="348"/>
      <c r="I52" s="349"/>
      <c r="J52" s="68" t="e">
        <f>IF(AND('Mapa final'!#REF!="Muy Baja",'Mapa final'!#REF!="Leve"),CONCATENATE("R7C",'Mapa final'!#REF!),"")</f>
        <v>#REF!</v>
      </c>
      <c r="K52" s="69" t="e">
        <f>IF(AND('Mapa final'!#REF!="Muy Baja",'Mapa final'!#REF!="Leve"),CONCATENATE("R7C",'Mapa final'!#REF!),"")</f>
        <v>#REF!</v>
      </c>
      <c r="L52" s="69" t="e">
        <f>IF(AND('Mapa final'!#REF!="Muy Baja",'Mapa final'!#REF!="Leve"),CONCATENATE("R7C",'Mapa final'!#REF!),"")</f>
        <v>#REF!</v>
      </c>
      <c r="M52" s="69" t="e">
        <f>IF(AND('Mapa final'!#REF!="Muy Baja",'Mapa final'!#REF!="Leve"),CONCATENATE("R7C",'Mapa final'!#REF!),"")</f>
        <v>#REF!</v>
      </c>
      <c r="N52" s="69" t="e">
        <f>IF(AND('Mapa final'!#REF!="Muy Baja",'Mapa final'!#REF!="Leve"),CONCATENATE("R7C",'Mapa final'!#REF!),"")</f>
        <v>#REF!</v>
      </c>
      <c r="O52" s="70" t="e">
        <f>IF(AND('Mapa final'!#REF!="Muy Baja",'Mapa final'!#REF!="Leve"),CONCATENATE("R7C",'Mapa final'!#REF!),"")</f>
        <v>#REF!</v>
      </c>
      <c r="P52" s="68" t="e">
        <f>IF(AND('Mapa final'!#REF!="Muy Baja",'Mapa final'!#REF!="Menor"),CONCATENATE("R7C",'Mapa final'!#REF!),"")</f>
        <v>#REF!</v>
      </c>
      <c r="Q52" s="69" t="e">
        <f>IF(AND('Mapa final'!#REF!="Muy Baja",'Mapa final'!#REF!="Menor"),CONCATENATE("R7C",'Mapa final'!#REF!),"")</f>
        <v>#REF!</v>
      </c>
      <c r="R52" s="69" t="e">
        <f>IF(AND('Mapa final'!#REF!="Muy Baja",'Mapa final'!#REF!="Menor"),CONCATENATE("R7C",'Mapa final'!#REF!),"")</f>
        <v>#REF!</v>
      </c>
      <c r="S52" s="69" t="e">
        <f>IF(AND('Mapa final'!#REF!="Muy Baja",'Mapa final'!#REF!="Menor"),CONCATENATE("R7C",'Mapa final'!#REF!),"")</f>
        <v>#REF!</v>
      </c>
      <c r="T52" s="69" t="e">
        <f>IF(AND('Mapa final'!#REF!="Muy Baja",'Mapa final'!#REF!="Menor"),CONCATENATE("R7C",'Mapa final'!#REF!),"")</f>
        <v>#REF!</v>
      </c>
      <c r="U52" s="70" t="e">
        <f>IF(AND('Mapa final'!#REF!="Muy Baja",'Mapa final'!#REF!="Menor"),CONCATENATE("R7C",'Mapa final'!#REF!),"")</f>
        <v>#REF!</v>
      </c>
      <c r="V52" s="59" t="e">
        <f>IF(AND('Mapa final'!#REF!="Muy Baja",'Mapa final'!#REF!="Moderado"),CONCATENATE("R7C",'Mapa final'!#REF!),"")</f>
        <v>#REF!</v>
      </c>
      <c r="W52" s="60" t="e">
        <f>IF(AND('Mapa final'!#REF!="Muy Baja",'Mapa final'!#REF!="Moderado"),CONCATENATE("R7C",'Mapa final'!#REF!),"")</f>
        <v>#REF!</v>
      </c>
      <c r="X52" s="60" t="e">
        <f>IF(AND('Mapa final'!#REF!="Muy Baja",'Mapa final'!#REF!="Moderado"),CONCATENATE("R7C",'Mapa final'!#REF!),"")</f>
        <v>#REF!</v>
      </c>
      <c r="Y52" s="60" t="e">
        <f>IF(AND('Mapa final'!#REF!="Muy Baja",'Mapa final'!#REF!="Moderado"),CONCATENATE("R7C",'Mapa final'!#REF!),"")</f>
        <v>#REF!</v>
      </c>
      <c r="Z52" s="60" t="e">
        <f>IF(AND('Mapa final'!#REF!="Muy Baja",'Mapa final'!#REF!="Moderado"),CONCATENATE("R7C",'Mapa final'!#REF!),"")</f>
        <v>#REF!</v>
      </c>
      <c r="AA52" s="61" t="e">
        <f>IF(AND('Mapa final'!#REF!="Muy Baja",'Mapa final'!#REF!="Moderado"),CONCATENATE("R7C",'Mapa final'!#REF!),"")</f>
        <v>#REF!</v>
      </c>
      <c r="AB52" s="44" t="e">
        <f>IF(AND('Mapa final'!#REF!="Muy Baja",'Mapa final'!#REF!="Mayor"),CONCATENATE("R7C",'Mapa final'!#REF!),"")</f>
        <v>#REF!</v>
      </c>
      <c r="AC52" s="45" t="e">
        <f>IF(AND('Mapa final'!#REF!="Muy Baja",'Mapa final'!#REF!="Mayor"),CONCATENATE("R7C",'Mapa final'!#REF!),"")</f>
        <v>#REF!</v>
      </c>
      <c r="AD52" s="45" t="e">
        <f>IF(AND('Mapa final'!#REF!="Muy Baja",'Mapa final'!#REF!="Mayor"),CONCATENATE("R7C",'Mapa final'!#REF!),"")</f>
        <v>#REF!</v>
      </c>
      <c r="AE52" s="45" t="e">
        <f>IF(AND('Mapa final'!#REF!="Muy Baja",'Mapa final'!#REF!="Mayor"),CONCATENATE("R7C",'Mapa final'!#REF!),"")</f>
        <v>#REF!</v>
      </c>
      <c r="AF52" s="45" t="e">
        <f>IF(AND('Mapa final'!#REF!="Muy Baja",'Mapa final'!#REF!="Mayor"),CONCATENATE("R7C",'Mapa final'!#REF!),"")</f>
        <v>#REF!</v>
      </c>
      <c r="AG52" s="46" t="e">
        <f>IF(AND('Mapa final'!#REF!="Muy Baja",'Mapa final'!#REF!="Mayor"),CONCATENATE("R7C",'Mapa final'!#REF!),"")</f>
        <v>#REF!</v>
      </c>
      <c r="AH52" s="47" t="e">
        <f>IF(AND('Mapa final'!#REF!="Muy Baja",'Mapa final'!#REF!="Catastrófico"),CONCATENATE("R7C",'Mapa final'!#REF!),"")</f>
        <v>#REF!</v>
      </c>
      <c r="AI52" s="48" t="e">
        <f>IF(AND('Mapa final'!#REF!="Muy Baja",'Mapa final'!#REF!="Catastrófico"),CONCATENATE("R7C",'Mapa final'!#REF!),"")</f>
        <v>#REF!</v>
      </c>
      <c r="AJ52" s="48" t="e">
        <f>IF(AND('Mapa final'!#REF!="Muy Baja",'Mapa final'!#REF!="Catastrófico"),CONCATENATE("R7C",'Mapa final'!#REF!),"")</f>
        <v>#REF!</v>
      </c>
      <c r="AK52" s="48" t="e">
        <f>IF(AND('Mapa final'!#REF!="Muy Baja",'Mapa final'!#REF!="Catastrófico"),CONCATENATE("R7C",'Mapa final'!#REF!),"")</f>
        <v>#REF!</v>
      </c>
      <c r="AL52" s="48" t="e">
        <f>IF(AND('Mapa final'!#REF!="Muy Baja",'Mapa final'!#REF!="Catastrófico"),CONCATENATE("R7C",'Mapa final'!#REF!),"")</f>
        <v>#REF!</v>
      </c>
      <c r="AM52" s="49" t="e">
        <f>IF(AND('Mapa final'!#REF!="Muy Baja",'Mapa final'!#REF!="Catastrófico"),CONCATENATE("R7C",'Mapa final'!#REF!),"")</f>
        <v>#REF!</v>
      </c>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row>
    <row r="53" spans="1:80" ht="15" customHeight="1" x14ac:dyDescent="0.25">
      <c r="A53" s="75"/>
      <c r="B53" s="306"/>
      <c r="C53" s="306"/>
      <c r="D53" s="307"/>
      <c r="E53" s="347"/>
      <c r="F53" s="348"/>
      <c r="G53" s="348"/>
      <c r="H53" s="348"/>
      <c r="I53" s="349"/>
      <c r="J53" s="68" t="e">
        <f>IF(AND('Mapa final'!#REF!="Muy Baja",'Mapa final'!#REF!="Leve"),CONCATENATE("R8C",'Mapa final'!#REF!),"")</f>
        <v>#REF!</v>
      </c>
      <c r="K53" s="69" t="e">
        <f>IF(AND('Mapa final'!#REF!="Muy Baja",'Mapa final'!#REF!="Leve"),CONCATENATE("R8C",'Mapa final'!#REF!),"")</f>
        <v>#REF!</v>
      </c>
      <c r="L53" s="69" t="e">
        <f>IF(AND('Mapa final'!#REF!="Muy Baja",'Mapa final'!#REF!="Leve"),CONCATENATE("R8C",'Mapa final'!#REF!),"")</f>
        <v>#REF!</v>
      </c>
      <c r="M53" s="69" t="e">
        <f>IF(AND('Mapa final'!#REF!="Muy Baja",'Mapa final'!#REF!="Leve"),CONCATENATE("R8C",'Mapa final'!#REF!),"")</f>
        <v>#REF!</v>
      </c>
      <c r="N53" s="69" t="e">
        <f>IF(AND('Mapa final'!#REF!="Muy Baja",'Mapa final'!#REF!="Leve"),CONCATENATE("R8C",'Mapa final'!#REF!),"")</f>
        <v>#REF!</v>
      </c>
      <c r="O53" s="70" t="e">
        <f>IF(AND('Mapa final'!#REF!="Muy Baja",'Mapa final'!#REF!="Leve"),CONCATENATE("R8C",'Mapa final'!#REF!),"")</f>
        <v>#REF!</v>
      </c>
      <c r="P53" s="68" t="e">
        <f>IF(AND('Mapa final'!#REF!="Muy Baja",'Mapa final'!#REF!="Menor"),CONCATENATE("R8C",'Mapa final'!#REF!),"")</f>
        <v>#REF!</v>
      </c>
      <c r="Q53" s="69" t="e">
        <f>IF(AND('Mapa final'!#REF!="Muy Baja",'Mapa final'!#REF!="Menor"),CONCATENATE("R8C",'Mapa final'!#REF!),"")</f>
        <v>#REF!</v>
      </c>
      <c r="R53" s="69" t="e">
        <f>IF(AND('Mapa final'!#REF!="Muy Baja",'Mapa final'!#REF!="Menor"),CONCATENATE("R8C",'Mapa final'!#REF!),"")</f>
        <v>#REF!</v>
      </c>
      <c r="S53" s="69" t="e">
        <f>IF(AND('Mapa final'!#REF!="Muy Baja",'Mapa final'!#REF!="Menor"),CONCATENATE("R8C",'Mapa final'!#REF!),"")</f>
        <v>#REF!</v>
      </c>
      <c r="T53" s="69" t="e">
        <f>IF(AND('Mapa final'!#REF!="Muy Baja",'Mapa final'!#REF!="Menor"),CONCATENATE("R8C",'Mapa final'!#REF!),"")</f>
        <v>#REF!</v>
      </c>
      <c r="U53" s="70" t="e">
        <f>IF(AND('Mapa final'!#REF!="Muy Baja",'Mapa final'!#REF!="Menor"),CONCATENATE("R8C",'Mapa final'!#REF!),"")</f>
        <v>#REF!</v>
      </c>
      <c r="V53" s="59" t="e">
        <f>IF(AND('Mapa final'!#REF!="Muy Baja",'Mapa final'!#REF!="Moderado"),CONCATENATE("R8C",'Mapa final'!#REF!),"")</f>
        <v>#REF!</v>
      </c>
      <c r="W53" s="60" t="e">
        <f>IF(AND('Mapa final'!#REF!="Muy Baja",'Mapa final'!#REF!="Moderado"),CONCATENATE("R8C",'Mapa final'!#REF!),"")</f>
        <v>#REF!</v>
      </c>
      <c r="X53" s="60" t="e">
        <f>IF(AND('Mapa final'!#REF!="Muy Baja",'Mapa final'!#REF!="Moderado"),CONCATENATE("R8C",'Mapa final'!#REF!),"")</f>
        <v>#REF!</v>
      </c>
      <c r="Y53" s="60" t="e">
        <f>IF(AND('Mapa final'!#REF!="Muy Baja",'Mapa final'!#REF!="Moderado"),CONCATENATE("R8C",'Mapa final'!#REF!),"")</f>
        <v>#REF!</v>
      </c>
      <c r="Z53" s="60" t="e">
        <f>IF(AND('Mapa final'!#REF!="Muy Baja",'Mapa final'!#REF!="Moderado"),CONCATENATE("R8C",'Mapa final'!#REF!),"")</f>
        <v>#REF!</v>
      </c>
      <c r="AA53" s="61" t="e">
        <f>IF(AND('Mapa final'!#REF!="Muy Baja",'Mapa final'!#REF!="Moderado"),CONCATENATE("R8C",'Mapa final'!#REF!),"")</f>
        <v>#REF!</v>
      </c>
      <c r="AB53" s="44" t="e">
        <f>IF(AND('Mapa final'!#REF!="Muy Baja",'Mapa final'!#REF!="Mayor"),CONCATENATE("R8C",'Mapa final'!#REF!),"")</f>
        <v>#REF!</v>
      </c>
      <c r="AC53" s="45" t="e">
        <f>IF(AND('Mapa final'!#REF!="Muy Baja",'Mapa final'!#REF!="Mayor"),CONCATENATE("R8C",'Mapa final'!#REF!),"")</f>
        <v>#REF!</v>
      </c>
      <c r="AD53" s="45" t="e">
        <f>IF(AND('Mapa final'!#REF!="Muy Baja",'Mapa final'!#REF!="Mayor"),CONCATENATE("R8C",'Mapa final'!#REF!),"")</f>
        <v>#REF!</v>
      </c>
      <c r="AE53" s="45" t="e">
        <f>IF(AND('Mapa final'!#REF!="Muy Baja",'Mapa final'!#REF!="Mayor"),CONCATENATE("R8C",'Mapa final'!#REF!),"")</f>
        <v>#REF!</v>
      </c>
      <c r="AF53" s="45" t="e">
        <f>IF(AND('Mapa final'!#REF!="Muy Baja",'Mapa final'!#REF!="Mayor"),CONCATENATE("R8C",'Mapa final'!#REF!),"")</f>
        <v>#REF!</v>
      </c>
      <c r="AG53" s="46" t="e">
        <f>IF(AND('Mapa final'!#REF!="Muy Baja",'Mapa final'!#REF!="Mayor"),CONCATENATE("R8C",'Mapa final'!#REF!),"")</f>
        <v>#REF!</v>
      </c>
      <c r="AH53" s="47" t="e">
        <f>IF(AND('Mapa final'!#REF!="Muy Baja",'Mapa final'!#REF!="Catastrófico"),CONCATENATE("R8C",'Mapa final'!#REF!),"")</f>
        <v>#REF!</v>
      </c>
      <c r="AI53" s="48" t="e">
        <f>IF(AND('Mapa final'!#REF!="Muy Baja",'Mapa final'!#REF!="Catastrófico"),CONCATENATE("R8C",'Mapa final'!#REF!),"")</f>
        <v>#REF!</v>
      </c>
      <c r="AJ53" s="48" t="e">
        <f>IF(AND('Mapa final'!#REF!="Muy Baja",'Mapa final'!#REF!="Catastrófico"),CONCATENATE("R8C",'Mapa final'!#REF!),"")</f>
        <v>#REF!</v>
      </c>
      <c r="AK53" s="48" t="e">
        <f>IF(AND('Mapa final'!#REF!="Muy Baja",'Mapa final'!#REF!="Catastrófico"),CONCATENATE("R8C",'Mapa final'!#REF!),"")</f>
        <v>#REF!</v>
      </c>
      <c r="AL53" s="48" t="e">
        <f>IF(AND('Mapa final'!#REF!="Muy Baja",'Mapa final'!#REF!="Catastrófico"),CONCATENATE("R8C",'Mapa final'!#REF!),"")</f>
        <v>#REF!</v>
      </c>
      <c r="AM53" s="49" t="e">
        <f>IF(AND('Mapa final'!#REF!="Muy Baja",'Mapa final'!#REF!="Catastrófico"),CONCATENATE("R8C",'Mapa final'!#REF!),"")</f>
        <v>#REF!</v>
      </c>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row>
    <row r="54" spans="1:80" ht="15" customHeight="1" x14ac:dyDescent="0.25">
      <c r="A54" s="75"/>
      <c r="B54" s="306"/>
      <c r="C54" s="306"/>
      <c r="D54" s="307"/>
      <c r="E54" s="347"/>
      <c r="F54" s="348"/>
      <c r="G54" s="348"/>
      <c r="H54" s="348"/>
      <c r="I54" s="349"/>
      <c r="J54" s="68" t="e">
        <f>IF(AND('Mapa final'!#REF!="Muy Baja",'Mapa final'!#REF!="Leve"),CONCATENATE("R9C",'Mapa final'!#REF!),"")</f>
        <v>#REF!</v>
      </c>
      <c r="K54" s="69" t="e">
        <f>IF(AND('Mapa final'!#REF!="Muy Baja",'Mapa final'!#REF!="Leve"),CONCATENATE("R9C",'Mapa final'!#REF!),"")</f>
        <v>#REF!</v>
      </c>
      <c r="L54" s="69" t="e">
        <f>IF(AND('Mapa final'!#REF!="Muy Baja",'Mapa final'!#REF!="Leve"),CONCATENATE("R9C",'Mapa final'!#REF!),"")</f>
        <v>#REF!</v>
      </c>
      <c r="M54" s="69" t="e">
        <f>IF(AND('Mapa final'!#REF!="Muy Baja",'Mapa final'!#REF!="Leve"),CONCATENATE("R9C",'Mapa final'!#REF!),"")</f>
        <v>#REF!</v>
      </c>
      <c r="N54" s="69" t="e">
        <f>IF(AND('Mapa final'!#REF!="Muy Baja",'Mapa final'!#REF!="Leve"),CONCATENATE("R9C",'Mapa final'!#REF!),"")</f>
        <v>#REF!</v>
      </c>
      <c r="O54" s="70" t="e">
        <f>IF(AND('Mapa final'!#REF!="Muy Baja",'Mapa final'!#REF!="Leve"),CONCATENATE("R9C",'Mapa final'!#REF!),"")</f>
        <v>#REF!</v>
      </c>
      <c r="P54" s="68" t="e">
        <f>IF(AND('Mapa final'!#REF!="Muy Baja",'Mapa final'!#REF!="Menor"),CONCATENATE("R9C",'Mapa final'!#REF!),"")</f>
        <v>#REF!</v>
      </c>
      <c r="Q54" s="69" t="e">
        <f>IF(AND('Mapa final'!#REF!="Muy Baja",'Mapa final'!#REF!="Menor"),CONCATENATE("R9C",'Mapa final'!#REF!),"")</f>
        <v>#REF!</v>
      </c>
      <c r="R54" s="69" t="e">
        <f>IF(AND('Mapa final'!#REF!="Muy Baja",'Mapa final'!#REF!="Menor"),CONCATENATE("R9C",'Mapa final'!#REF!),"")</f>
        <v>#REF!</v>
      </c>
      <c r="S54" s="69" t="e">
        <f>IF(AND('Mapa final'!#REF!="Muy Baja",'Mapa final'!#REF!="Menor"),CONCATENATE("R9C",'Mapa final'!#REF!),"")</f>
        <v>#REF!</v>
      </c>
      <c r="T54" s="69" t="e">
        <f>IF(AND('Mapa final'!#REF!="Muy Baja",'Mapa final'!#REF!="Menor"),CONCATENATE("R9C",'Mapa final'!#REF!),"")</f>
        <v>#REF!</v>
      </c>
      <c r="U54" s="70" t="e">
        <f>IF(AND('Mapa final'!#REF!="Muy Baja",'Mapa final'!#REF!="Menor"),CONCATENATE("R9C",'Mapa final'!#REF!),"")</f>
        <v>#REF!</v>
      </c>
      <c r="V54" s="59" t="e">
        <f>IF(AND('Mapa final'!#REF!="Muy Baja",'Mapa final'!#REF!="Moderado"),CONCATENATE("R9C",'Mapa final'!#REF!),"")</f>
        <v>#REF!</v>
      </c>
      <c r="W54" s="60" t="e">
        <f>IF(AND('Mapa final'!#REF!="Muy Baja",'Mapa final'!#REF!="Moderado"),CONCATENATE("R9C",'Mapa final'!#REF!),"")</f>
        <v>#REF!</v>
      </c>
      <c r="X54" s="60" t="e">
        <f>IF(AND('Mapa final'!#REF!="Muy Baja",'Mapa final'!#REF!="Moderado"),CONCATENATE("R9C",'Mapa final'!#REF!),"")</f>
        <v>#REF!</v>
      </c>
      <c r="Y54" s="60" t="e">
        <f>IF(AND('Mapa final'!#REF!="Muy Baja",'Mapa final'!#REF!="Moderado"),CONCATENATE("R9C",'Mapa final'!#REF!),"")</f>
        <v>#REF!</v>
      </c>
      <c r="Z54" s="60" t="e">
        <f>IF(AND('Mapa final'!#REF!="Muy Baja",'Mapa final'!#REF!="Moderado"),CONCATENATE("R9C",'Mapa final'!#REF!),"")</f>
        <v>#REF!</v>
      </c>
      <c r="AA54" s="61" t="e">
        <f>IF(AND('Mapa final'!#REF!="Muy Baja",'Mapa final'!#REF!="Moderado"),CONCATENATE("R9C",'Mapa final'!#REF!),"")</f>
        <v>#REF!</v>
      </c>
      <c r="AB54" s="44" t="e">
        <f>IF(AND('Mapa final'!#REF!="Muy Baja",'Mapa final'!#REF!="Mayor"),CONCATENATE("R9C",'Mapa final'!#REF!),"")</f>
        <v>#REF!</v>
      </c>
      <c r="AC54" s="45" t="e">
        <f>IF(AND('Mapa final'!#REF!="Muy Baja",'Mapa final'!#REF!="Mayor"),CONCATENATE("R9C",'Mapa final'!#REF!),"")</f>
        <v>#REF!</v>
      </c>
      <c r="AD54" s="45" t="e">
        <f>IF(AND('Mapa final'!#REF!="Muy Baja",'Mapa final'!#REF!="Mayor"),CONCATENATE("R9C",'Mapa final'!#REF!),"")</f>
        <v>#REF!</v>
      </c>
      <c r="AE54" s="45" t="e">
        <f>IF(AND('Mapa final'!#REF!="Muy Baja",'Mapa final'!#REF!="Mayor"),CONCATENATE("R9C",'Mapa final'!#REF!),"")</f>
        <v>#REF!</v>
      </c>
      <c r="AF54" s="45" t="e">
        <f>IF(AND('Mapa final'!#REF!="Muy Baja",'Mapa final'!#REF!="Mayor"),CONCATENATE("R9C",'Mapa final'!#REF!),"")</f>
        <v>#REF!</v>
      </c>
      <c r="AG54" s="46" t="e">
        <f>IF(AND('Mapa final'!#REF!="Muy Baja",'Mapa final'!#REF!="Mayor"),CONCATENATE("R9C",'Mapa final'!#REF!),"")</f>
        <v>#REF!</v>
      </c>
      <c r="AH54" s="47" t="e">
        <f>IF(AND('Mapa final'!#REF!="Muy Baja",'Mapa final'!#REF!="Catastrófico"),CONCATENATE("R9C",'Mapa final'!#REF!),"")</f>
        <v>#REF!</v>
      </c>
      <c r="AI54" s="48" t="e">
        <f>IF(AND('Mapa final'!#REF!="Muy Baja",'Mapa final'!#REF!="Catastrófico"),CONCATENATE("R9C",'Mapa final'!#REF!),"")</f>
        <v>#REF!</v>
      </c>
      <c r="AJ54" s="48" t="e">
        <f>IF(AND('Mapa final'!#REF!="Muy Baja",'Mapa final'!#REF!="Catastrófico"),CONCATENATE("R9C",'Mapa final'!#REF!),"")</f>
        <v>#REF!</v>
      </c>
      <c r="AK54" s="48" t="e">
        <f>IF(AND('Mapa final'!#REF!="Muy Baja",'Mapa final'!#REF!="Catastrófico"),CONCATENATE("R9C",'Mapa final'!#REF!),"")</f>
        <v>#REF!</v>
      </c>
      <c r="AL54" s="48" t="e">
        <f>IF(AND('Mapa final'!#REF!="Muy Baja",'Mapa final'!#REF!="Catastrófico"),CONCATENATE("R9C",'Mapa final'!#REF!),"")</f>
        <v>#REF!</v>
      </c>
      <c r="AM54" s="49" t="e">
        <f>IF(AND('Mapa final'!#REF!="Muy Baja",'Mapa final'!#REF!="Catastrófico"),CONCATENATE("R9C",'Mapa final'!#REF!),"")</f>
        <v>#REF!</v>
      </c>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row>
    <row r="55" spans="1:80" ht="15.75" customHeight="1" thickBot="1" x14ac:dyDescent="0.3">
      <c r="A55" s="75"/>
      <c r="B55" s="306"/>
      <c r="C55" s="306"/>
      <c r="D55" s="307"/>
      <c r="E55" s="350"/>
      <c r="F55" s="351"/>
      <c r="G55" s="351"/>
      <c r="H55" s="351"/>
      <c r="I55" s="352"/>
      <c r="J55" s="71" t="e">
        <f>IF(AND('Mapa final'!#REF!="Muy Baja",'Mapa final'!#REF!="Leve"),CONCATENATE("R10C",'Mapa final'!#REF!),"")</f>
        <v>#REF!</v>
      </c>
      <c r="K55" s="72" t="e">
        <f>IF(AND('Mapa final'!#REF!="Muy Baja",'Mapa final'!#REF!="Leve"),CONCATENATE("R10C",'Mapa final'!#REF!),"")</f>
        <v>#REF!</v>
      </c>
      <c r="L55" s="72" t="e">
        <f>IF(AND('Mapa final'!#REF!="Muy Baja",'Mapa final'!#REF!="Leve"),CONCATENATE("R10C",'Mapa final'!#REF!),"")</f>
        <v>#REF!</v>
      </c>
      <c r="M55" s="72" t="e">
        <f>IF(AND('Mapa final'!#REF!="Muy Baja",'Mapa final'!#REF!="Leve"),CONCATENATE("R10C",'Mapa final'!#REF!),"")</f>
        <v>#REF!</v>
      </c>
      <c r="N55" s="72" t="e">
        <f>IF(AND('Mapa final'!#REF!="Muy Baja",'Mapa final'!#REF!="Leve"),CONCATENATE("R10C",'Mapa final'!#REF!),"")</f>
        <v>#REF!</v>
      </c>
      <c r="O55" s="73" t="e">
        <f>IF(AND('Mapa final'!#REF!="Muy Baja",'Mapa final'!#REF!="Leve"),CONCATENATE("R10C",'Mapa final'!#REF!),"")</f>
        <v>#REF!</v>
      </c>
      <c r="P55" s="71" t="e">
        <f>IF(AND('Mapa final'!#REF!="Muy Baja",'Mapa final'!#REF!="Menor"),CONCATENATE("R10C",'Mapa final'!#REF!),"")</f>
        <v>#REF!</v>
      </c>
      <c r="Q55" s="72" t="e">
        <f>IF(AND('Mapa final'!#REF!="Muy Baja",'Mapa final'!#REF!="Menor"),CONCATENATE("R10C",'Mapa final'!#REF!),"")</f>
        <v>#REF!</v>
      </c>
      <c r="R55" s="72" t="e">
        <f>IF(AND('Mapa final'!#REF!="Muy Baja",'Mapa final'!#REF!="Menor"),CONCATENATE("R10C",'Mapa final'!#REF!),"")</f>
        <v>#REF!</v>
      </c>
      <c r="S55" s="72" t="e">
        <f>IF(AND('Mapa final'!#REF!="Muy Baja",'Mapa final'!#REF!="Menor"),CONCATENATE("R10C",'Mapa final'!#REF!),"")</f>
        <v>#REF!</v>
      </c>
      <c r="T55" s="72" t="e">
        <f>IF(AND('Mapa final'!#REF!="Muy Baja",'Mapa final'!#REF!="Menor"),CONCATENATE("R10C",'Mapa final'!#REF!),"")</f>
        <v>#REF!</v>
      </c>
      <c r="U55" s="73" t="e">
        <f>IF(AND('Mapa final'!#REF!="Muy Baja",'Mapa final'!#REF!="Menor"),CONCATENATE("R10C",'Mapa final'!#REF!),"")</f>
        <v>#REF!</v>
      </c>
      <c r="V55" s="62" t="e">
        <f>IF(AND('Mapa final'!#REF!="Muy Baja",'Mapa final'!#REF!="Moderado"),CONCATENATE("R10C",'Mapa final'!#REF!),"")</f>
        <v>#REF!</v>
      </c>
      <c r="W55" s="63" t="e">
        <f>IF(AND('Mapa final'!#REF!="Muy Baja",'Mapa final'!#REF!="Moderado"),CONCATENATE("R10C",'Mapa final'!#REF!),"")</f>
        <v>#REF!</v>
      </c>
      <c r="X55" s="63" t="e">
        <f>IF(AND('Mapa final'!#REF!="Muy Baja",'Mapa final'!#REF!="Moderado"),CONCATENATE("R10C",'Mapa final'!#REF!),"")</f>
        <v>#REF!</v>
      </c>
      <c r="Y55" s="63" t="e">
        <f>IF(AND('Mapa final'!#REF!="Muy Baja",'Mapa final'!#REF!="Moderado"),CONCATENATE("R10C",'Mapa final'!#REF!),"")</f>
        <v>#REF!</v>
      </c>
      <c r="Z55" s="63" t="e">
        <f>IF(AND('Mapa final'!#REF!="Muy Baja",'Mapa final'!#REF!="Moderado"),CONCATENATE("R10C",'Mapa final'!#REF!),"")</f>
        <v>#REF!</v>
      </c>
      <c r="AA55" s="64" t="e">
        <f>IF(AND('Mapa final'!#REF!="Muy Baja",'Mapa final'!#REF!="Moderado"),CONCATENATE("R10C",'Mapa final'!#REF!),"")</f>
        <v>#REF!</v>
      </c>
      <c r="AB55" s="50" t="e">
        <f>IF(AND('Mapa final'!#REF!="Muy Baja",'Mapa final'!#REF!="Mayor"),CONCATENATE("R10C",'Mapa final'!#REF!),"")</f>
        <v>#REF!</v>
      </c>
      <c r="AC55" s="51" t="e">
        <f>IF(AND('Mapa final'!#REF!="Muy Baja",'Mapa final'!#REF!="Mayor"),CONCATENATE("R10C",'Mapa final'!#REF!),"")</f>
        <v>#REF!</v>
      </c>
      <c r="AD55" s="51" t="e">
        <f>IF(AND('Mapa final'!#REF!="Muy Baja",'Mapa final'!#REF!="Mayor"),CONCATENATE("R10C",'Mapa final'!#REF!),"")</f>
        <v>#REF!</v>
      </c>
      <c r="AE55" s="51" t="e">
        <f>IF(AND('Mapa final'!#REF!="Muy Baja",'Mapa final'!#REF!="Mayor"),CONCATENATE("R10C",'Mapa final'!#REF!),"")</f>
        <v>#REF!</v>
      </c>
      <c r="AF55" s="51" t="e">
        <f>IF(AND('Mapa final'!#REF!="Muy Baja",'Mapa final'!#REF!="Mayor"),CONCATENATE("R10C",'Mapa final'!#REF!),"")</f>
        <v>#REF!</v>
      </c>
      <c r="AG55" s="52" t="e">
        <f>IF(AND('Mapa final'!#REF!="Muy Baja",'Mapa final'!#REF!="Mayor"),CONCATENATE("R10C",'Mapa final'!#REF!),"")</f>
        <v>#REF!</v>
      </c>
      <c r="AH55" s="53" t="e">
        <f>IF(AND('Mapa final'!#REF!="Muy Baja",'Mapa final'!#REF!="Catastrófico"),CONCATENATE("R10C",'Mapa final'!#REF!),"")</f>
        <v>#REF!</v>
      </c>
      <c r="AI55" s="54" t="e">
        <f>IF(AND('Mapa final'!#REF!="Muy Baja",'Mapa final'!#REF!="Catastrófico"),CONCATENATE("R10C",'Mapa final'!#REF!),"")</f>
        <v>#REF!</v>
      </c>
      <c r="AJ55" s="54" t="e">
        <f>IF(AND('Mapa final'!#REF!="Muy Baja",'Mapa final'!#REF!="Catastrófico"),CONCATENATE("R10C",'Mapa final'!#REF!),"")</f>
        <v>#REF!</v>
      </c>
      <c r="AK55" s="54" t="e">
        <f>IF(AND('Mapa final'!#REF!="Muy Baja",'Mapa final'!#REF!="Catastrófico"),CONCATENATE("R10C",'Mapa final'!#REF!),"")</f>
        <v>#REF!</v>
      </c>
      <c r="AL55" s="54" t="e">
        <f>IF(AND('Mapa final'!#REF!="Muy Baja",'Mapa final'!#REF!="Catastrófico"),CONCATENATE("R10C",'Mapa final'!#REF!),"")</f>
        <v>#REF!</v>
      </c>
      <c r="AM55" s="55" t="e">
        <f>IF(AND('Mapa final'!#REF!="Muy Baja",'Mapa final'!#REF!="Catastrófico"),CONCATENATE("R10C",'Mapa final'!#REF!),"")</f>
        <v>#REF!</v>
      </c>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row>
    <row r="56" spans="1:80" x14ac:dyDescent="0.25">
      <c r="A56" s="75"/>
      <c r="B56" s="75"/>
      <c r="C56" s="75"/>
      <c r="D56" s="75"/>
      <c r="E56" s="75"/>
      <c r="F56" s="75"/>
      <c r="G56" s="75"/>
      <c r="H56" s="75"/>
      <c r="I56" s="75"/>
      <c r="J56" s="344" t="s">
        <v>201</v>
      </c>
      <c r="K56" s="345"/>
      <c r="L56" s="345"/>
      <c r="M56" s="345"/>
      <c r="N56" s="345"/>
      <c r="O56" s="346"/>
      <c r="P56" s="344" t="s">
        <v>202</v>
      </c>
      <c r="Q56" s="345"/>
      <c r="R56" s="345"/>
      <c r="S56" s="345"/>
      <c r="T56" s="345"/>
      <c r="U56" s="346"/>
      <c r="V56" s="344" t="s">
        <v>203</v>
      </c>
      <c r="W56" s="345"/>
      <c r="X56" s="345"/>
      <c r="Y56" s="345"/>
      <c r="Z56" s="345"/>
      <c r="AA56" s="346"/>
      <c r="AB56" s="344" t="s">
        <v>204</v>
      </c>
      <c r="AC56" s="353"/>
      <c r="AD56" s="345"/>
      <c r="AE56" s="345"/>
      <c r="AF56" s="345"/>
      <c r="AG56" s="346"/>
      <c r="AH56" s="344" t="s">
        <v>205</v>
      </c>
      <c r="AI56" s="345"/>
      <c r="AJ56" s="345"/>
      <c r="AK56" s="345"/>
      <c r="AL56" s="345"/>
      <c r="AM56" s="346"/>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row>
    <row r="57" spans="1:80" x14ac:dyDescent="0.25">
      <c r="A57" s="75"/>
      <c r="B57" s="75"/>
      <c r="C57" s="75"/>
      <c r="D57" s="75"/>
      <c r="E57" s="75"/>
      <c r="F57" s="75"/>
      <c r="G57" s="75"/>
      <c r="H57" s="75"/>
      <c r="I57" s="75"/>
      <c r="J57" s="347"/>
      <c r="K57" s="348"/>
      <c r="L57" s="348"/>
      <c r="M57" s="348"/>
      <c r="N57" s="348"/>
      <c r="O57" s="349"/>
      <c r="P57" s="347"/>
      <c r="Q57" s="348"/>
      <c r="R57" s="348"/>
      <c r="S57" s="348"/>
      <c r="T57" s="348"/>
      <c r="U57" s="349"/>
      <c r="V57" s="347"/>
      <c r="W57" s="348"/>
      <c r="X57" s="348"/>
      <c r="Y57" s="348"/>
      <c r="Z57" s="348"/>
      <c r="AA57" s="349"/>
      <c r="AB57" s="347"/>
      <c r="AC57" s="348"/>
      <c r="AD57" s="348"/>
      <c r="AE57" s="348"/>
      <c r="AF57" s="348"/>
      <c r="AG57" s="349"/>
      <c r="AH57" s="347"/>
      <c r="AI57" s="348"/>
      <c r="AJ57" s="348"/>
      <c r="AK57" s="348"/>
      <c r="AL57" s="348"/>
      <c r="AM57" s="349"/>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row>
    <row r="58" spans="1:80" x14ac:dyDescent="0.25">
      <c r="A58" s="75"/>
      <c r="B58" s="75"/>
      <c r="C58" s="75"/>
      <c r="D58" s="75"/>
      <c r="E58" s="75"/>
      <c r="F58" s="75"/>
      <c r="G58" s="75"/>
      <c r="H58" s="75"/>
      <c r="I58" s="75"/>
      <c r="J58" s="347"/>
      <c r="K58" s="348"/>
      <c r="L58" s="348"/>
      <c r="M58" s="348"/>
      <c r="N58" s="348"/>
      <c r="O58" s="349"/>
      <c r="P58" s="347"/>
      <c r="Q58" s="348"/>
      <c r="R58" s="348"/>
      <c r="S58" s="348"/>
      <c r="T58" s="348"/>
      <c r="U58" s="349"/>
      <c r="V58" s="347"/>
      <c r="W58" s="348"/>
      <c r="X58" s="348"/>
      <c r="Y58" s="348"/>
      <c r="Z58" s="348"/>
      <c r="AA58" s="349"/>
      <c r="AB58" s="347"/>
      <c r="AC58" s="348"/>
      <c r="AD58" s="348"/>
      <c r="AE58" s="348"/>
      <c r="AF58" s="348"/>
      <c r="AG58" s="349"/>
      <c r="AH58" s="347"/>
      <c r="AI58" s="348"/>
      <c r="AJ58" s="348"/>
      <c r="AK58" s="348"/>
      <c r="AL58" s="348"/>
      <c r="AM58" s="349"/>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row>
    <row r="59" spans="1:80" x14ac:dyDescent="0.25">
      <c r="A59" s="75"/>
      <c r="B59" s="75"/>
      <c r="C59" s="75"/>
      <c r="D59" s="75"/>
      <c r="E59" s="75"/>
      <c r="F59" s="75"/>
      <c r="G59" s="75"/>
      <c r="H59" s="75"/>
      <c r="I59" s="75"/>
      <c r="J59" s="347"/>
      <c r="K59" s="348"/>
      <c r="L59" s="348"/>
      <c r="M59" s="348"/>
      <c r="N59" s="348"/>
      <c r="O59" s="349"/>
      <c r="P59" s="347"/>
      <c r="Q59" s="348"/>
      <c r="R59" s="348"/>
      <c r="S59" s="348"/>
      <c r="T59" s="348"/>
      <c r="U59" s="349"/>
      <c r="V59" s="347"/>
      <c r="W59" s="348"/>
      <c r="X59" s="348"/>
      <c r="Y59" s="348"/>
      <c r="Z59" s="348"/>
      <c r="AA59" s="349"/>
      <c r="AB59" s="347"/>
      <c r="AC59" s="348"/>
      <c r="AD59" s="348"/>
      <c r="AE59" s="348"/>
      <c r="AF59" s="348"/>
      <c r="AG59" s="349"/>
      <c r="AH59" s="347"/>
      <c r="AI59" s="348"/>
      <c r="AJ59" s="348"/>
      <c r="AK59" s="348"/>
      <c r="AL59" s="348"/>
      <c r="AM59" s="349"/>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row>
    <row r="60" spans="1:80" x14ac:dyDescent="0.25">
      <c r="A60" s="75"/>
      <c r="B60" s="75"/>
      <c r="C60" s="75"/>
      <c r="D60" s="75"/>
      <c r="E60" s="75"/>
      <c r="F60" s="75"/>
      <c r="G60" s="75"/>
      <c r="H60" s="75"/>
      <c r="I60" s="75"/>
      <c r="J60" s="347"/>
      <c r="K60" s="348"/>
      <c r="L60" s="348"/>
      <c r="M60" s="348"/>
      <c r="N60" s="348"/>
      <c r="O60" s="349"/>
      <c r="P60" s="347"/>
      <c r="Q60" s="348"/>
      <c r="R60" s="348"/>
      <c r="S60" s="348"/>
      <c r="T60" s="348"/>
      <c r="U60" s="349"/>
      <c r="V60" s="347"/>
      <c r="W60" s="348"/>
      <c r="X60" s="348"/>
      <c r="Y60" s="348"/>
      <c r="Z60" s="348"/>
      <c r="AA60" s="349"/>
      <c r="AB60" s="347"/>
      <c r="AC60" s="348"/>
      <c r="AD60" s="348"/>
      <c r="AE60" s="348"/>
      <c r="AF60" s="348"/>
      <c r="AG60" s="349"/>
      <c r="AH60" s="347"/>
      <c r="AI60" s="348"/>
      <c r="AJ60" s="348"/>
      <c r="AK60" s="348"/>
      <c r="AL60" s="348"/>
      <c r="AM60" s="349"/>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row>
    <row r="61" spans="1:80" ht="15.75" thickBot="1" x14ac:dyDescent="0.3">
      <c r="A61" s="75"/>
      <c r="B61" s="75"/>
      <c r="C61" s="75"/>
      <c r="D61" s="75"/>
      <c r="E61" s="75"/>
      <c r="F61" s="75"/>
      <c r="G61" s="75"/>
      <c r="H61" s="75"/>
      <c r="I61" s="75"/>
      <c r="J61" s="350"/>
      <c r="K61" s="351"/>
      <c r="L61" s="351"/>
      <c r="M61" s="351"/>
      <c r="N61" s="351"/>
      <c r="O61" s="352"/>
      <c r="P61" s="350"/>
      <c r="Q61" s="351"/>
      <c r="R61" s="351"/>
      <c r="S61" s="351"/>
      <c r="T61" s="351"/>
      <c r="U61" s="352"/>
      <c r="V61" s="350"/>
      <c r="W61" s="351"/>
      <c r="X61" s="351"/>
      <c r="Y61" s="351"/>
      <c r="Z61" s="351"/>
      <c r="AA61" s="352"/>
      <c r="AB61" s="350"/>
      <c r="AC61" s="351"/>
      <c r="AD61" s="351"/>
      <c r="AE61" s="351"/>
      <c r="AF61" s="351"/>
      <c r="AG61" s="352"/>
      <c r="AH61" s="350"/>
      <c r="AI61" s="351"/>
      <c r="AJ61" s="351"/>
      <c r="AK61" s="351"/>
      <c r="AL61" s="351"/>
      <c r="AM61" s="352"/>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row>
    <row r="62" spans="1:80" x14ac:dyDescent="0.25">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row>
    <row r="63" spans="1:80" ht="15" customHeight="1" x14ac:dyDescent="0.25">
      <c r="A63" s="75"/>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5"/>
      <c r="AV63" s="75"/>
      <c r="AW63" s="75"/>
      <c r="AX63" s="75"/>
      <c r="AY63" s="75"/>
      <c r="AZ63" s="75"/>
      <c r="BA63" s="75"/>
      <c r="BB63" s="75"/>
      <c r="BC63" s="75"/>
      <c r="BD63" s="75"/>
      <c r="BE63" s="75"/>
      <c r="BF63" s="75"/>
      <c r="BG63" s="75"/>
      <c r="BH63" s="75"/>
    </row>
    <row r="64" spans="1:80" ht="15" customHeight="1" x14ac:dyDescent="0.25">
      <c r="A64" s="75"/>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5"/>
      <c r="AV64" s="75"/>
      <c r="AW64" s="75"/>
      <c r="AX64" s="75"/>
      <c r="AY64" s="75"/>
      <c r="AZ64" s="75"/>
      <c r="BA64" s="75"/>
      <c r="BB64" s="75"/>
      <c r="BC64" s="75"/>
      <c r="BD64" s="75"/>
      <c r="BE64" s="75"/>
      <c r="BF64" s="75"/>
      <c r="BG64" s="75"/>
      <c r="BH64" s="75"/>
    </row>
    <row r="65" spans="1:60" x14ac:dyDescent="0.25">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row>
    <row r="66" spans="1:60" x14ac:dyDescent="0.25">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row>
    <row r="67" spans="1:60" x14ac:dyDescent="0.25">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row>
    <row r="68" spans="1:60" x14ac:dyDescent="0.25">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row>
    <row r="69" spans="1:60" x14ac:dyDescent="0.25">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row>
    <row r="70" spans="1:60" x14ac:dyDescent="0.25">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row>
    <row r="71" spans="1:60" x14ac:dyDescent="0.25">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row>
    <row r="72" spans="1:60" x14ac:dyDescent="0.25">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row>
    <row r="73" spans="1:60" x14ac:dyDescent="0.25">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row>
    <row r="74" spans="1:60" x14ac:dyDescent="0.25">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row>
    <row r="75" spans="1:60" x14ac:dyDescent="0.2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row>
    <row r="76" spans="1:60" x14ac:dyDescent="0.25">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row>
    <row r="77" spans="1:60" x14ac:dyDescent="0.25">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row>
    <row r="78" spans="1:60" x14ac:dyDescent="0.25">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row>
    <row r="79" spans="1:60" x14ac:dyDescent="0.25">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row>
    <row r="80" spans="1:60" x14ac:dyDescent="0.25">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row>
    <row r="81" spans="1:60" x14ac:dyDescent="0.25">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row>
    <row r="82" spans="1:60" x14ac:dyDescent="0.25">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row>
    <row r="83" spans="1:60" x14ac:dyDescent="0.25">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row>
    <row r="84" spans="1:60" x14ac:dyDescent="0.25">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row>
    <row r="85" spans="1:60" x14ac:dyDescent="0.25">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row>
    <row r="86" spans="1:60" x14ac:dyDescent="0.25">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row>
    <row r="87" spans="1:60" x14ac:dyDescent="0.25">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row>
    <row r="88" spans="1:60" x14ac:dyDescent="0.25">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row>
    <row r="89" spans="1:60" x14ac:dyDescent="0.25">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row>
    <row r="90" spans="1:60" x14ac:dyDescent="0.25">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row>
    <row r="91" spans="1:60" x14ac:dyDescent="0.25">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row>
    <row r="92" spans="1:60" x14ac:dyDescent="0.25">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row>
    <row r="93" spans="1:60" x14ac:dyDescent="0.25">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row>
    <row r="94" spans="1:60" x14ac:dyDescent="0.25">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row>
    <row r="95" spans="1:60" x14ac:dyDescent="0.25">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row>
    <row r="96" spans="1:60" x14ac:dyDescent="0.25">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row>
    <row r="97" spans="1:60" x14ac:dyDescent="0.25">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row>
    <row r="98" spans="1:60" x14ac:dyDescent="0.25">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row>
    <row r="99" spans="1:60" x14ac:dyDescent="0.25">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row>
    <row r="100" spans="1:60" x14ac:dyDescent="0.25">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row>
    <row r="101" spans="1:60" x14ac:dyDescent="0.25">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row>
    <row r="102" spans="1:60" x14ac:dyDescent="0.25">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row>
    <row r="103" spans="1:60" x14ac:dyDescent="0.25">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row>
    <row r="104" spans="1:60" x14ac:dyDescent="0.25">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row>
    <row r="105" spans="1:60" x14ac:dyDescent="0.25">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row>
    <row r="106" spans="1:60" x14ac:dyDescent="0.25">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row>
    <row r="107" spans="1:60" x14ac:dyDescent="0.25">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row>
    <row r="108" spans="1:60" x14ac:dyDescent="0.25">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row>
    <row r="109" spans="1:60" x14ac:dyDescent="0.25">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row>
    <row r="110" spans="1:60" x14ac:dyDescent="0.25">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row>
    <row r="111" spans="1:60" x14ac:dyDescent="0.25">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row>
    <row r="112" spans="1:60" x14ac:dyDescent="0.25">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row>
    <row r="113" spans="1:60" x14ac:dyDescent="0.25">
      <c r="A113" s="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row>
    <row r="114" spans="1:60" x14ac:dyDescent="0.25">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row>
    <row r="115" spans="1:60" x14ac:dyDescent="0.25">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row>
    <row r="116" spans="1:60" x14ac:dyDescent="0.25">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row>
    <row r="117" spans="1:60" x14ac:dyDescent="0.25">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row>
    <row r="118" spans="1:60" x14ac:dyDescent="0.25">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row>
    <row r="119" spans="1:60" x14ac:dyDescent="0.25">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row>
    <row r="120" spans="1:60" x14ac:dyDescent="0.25">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row>
    <row r="121" spans="1:60" x14ac:dyDescent="0.25">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row>
    <row r="122" spans="1:60" x14ac:dyDescent="0.25">
      <c r="A122" s="7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row>
    <row r="123" spans="1:60" x14ac:dyDescent="0.25">
      <c r="A123" s="7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row>
    <row r="124" spans="1:60" x14ac:dyDescent="0.25">
      <c r="A124" s="7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row>
    <row r="125" spans="1:60" x14ac:dyDescent="0.25">
      <c r="A125" s="7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row>
    <row r="126" spans="1:60" x14ac:dyDescent="0.25">
      <c r="A126" s="7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row>
    <row r="127" spans="1:60" x14ac:dyDescent="0.25">
      <c r="A127" s="7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row>
    <row r="128" spans="1:60" x14ac:dyDescent="0.25">
      <c r="A128" s="7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row>
    <row r="129" spans="1:60" x14ac:dyDescent="0.25">
      <c r="A129" s="7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row>
    <row r="130" spans="1:60" x14ac:dyDescent="0.25">
      <c r="A130" s="7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row>
    <row r="131" spans="1:60" x14ac:dyDescent="0.25">
      <c r="A131" s="7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BD131" s="75"/>
      <c r="BE131" s="75"/>
      <c r="BF131" s="75"/>
      <c r="BG131" s="75"/>
      <c r="BH131" s="75"/>
    </row>
    <row r="132" spans="1:60" x14ac:dyDescent="0.25">
      <c r="A132" s="7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BD132" s="75"/>
      <c r="BE132" s="75"/>
      <c r="BF132" s="75"/>
      <c r="BG132" s="75"/>
      <c r="BH132" s="75"/>
    </row>
    <row r="133" spans="1:60" x14ac:dyDescent="0.25">
      <c r="A133" s="7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row>
    <row r="134" spans="1:60" x14ac:dyDescent="0.25">
      <c r="A134" s="7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BD134" s="75"/>
      <c r="BE134" s="75"/>
      <c r="BF134" s="75"/>
      <c r="BG134" s="75"/>
      <c r="BH134" s="75"/>
    </row>
    <row r="135" spans="1:60" x14ac:dyDescent="0.25">
      <c r="A135" s="7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BD135" s="75"/>
      <c r="BE135" s="75"/>
      <c r="BF135" s="75"/>
      <c r="BG135" s="75"/>
      <c r="BH135" s="75"/>
    </row>
    <row r="136" spans="1:60" x14ac:dyDescent="0.25">
      <c r="A136" s="7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5"/>
      <c r="BD136" s="75"/>
      <c r="BE136" s="75"/>
      <c r="BF136" s="75"/>
      <c r="BG136" s="75"/>
      <c r="BH136" s="75"/>
    </row>
    <row r="137" spans="1:60" x14ac:dyDescent="0.25">
      <c r="A137" s="75"/>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c r="AR137" s="75"/>
      <c r="AS137" s="75"/>
      <c r="AT137" s="75"/>
      <c r="AU137" s="75"/>
      <c r="AV137" s="75"/>
      <c r="AW137" s="75"/>
      <c r="AX137" s="75"/>
      <c r="AY137" s="75"/>
      <c r="AZ137" s="75"/>
      <c r="BA137" s="75"/>
      <c r="BB137" s="75"/>
      <c r="BC137" s="75"/>
      <c r="BD137" s="75"/>
      <c r="BE137" s="75"/>
      <c r="BF137" s="75"/>
      <c r="BG137" s="75"/>
      <c r="BH137" s="75"/>
    </row>
    <row r="138" spans="1:60" x14ac:dyDescent="0.25">
      <c r="A138" s="75"/>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5"/>
      <c r="AS138" s="75"/>
      <c r="AT138" s="75"/>
      <c r="AU138" s="75"/>
      <c r="AV138" s="75"/>
      <c r="AW138" s="75"/>
      <c r="AX138" s="75"/>
      <c r="AY138" s="75"/>
      <c r="AZ138" s="75"/>
      <c r="BA138" s="75"/>
      <c r="BB138" s="75"/>
      <c r="BC138" s="75"/>
      <c r="BD138" s="75"/>
      <c r="BE138" s="75"/>
      <c r="BF138" s="75"/>
      <c r="BG138" s="75"/>
      <c r="BH138" s="75"/>
    </row>
    <row r="139" spans="1:60" x14ac:dyDescent="0.25">
      <c r="A139" s="75"/>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c r="AQ139" s="75"/>
      <c r="AR139" s="75"/>
      <c r="AS139" s="75"/>
      <c r="AT139" s="75"/>
      <c r="AU139" s="75"/>
      <c r="AV139" s="75"/>
      <c r="AW139" s="75"/>
      <c r="AX139" s="75"/>
      <c r="AY139" s="75"/>
      <c r="AZ139" s="75"/>
      <c r="BA139" s="75"/>
      <c r="BB139" s="75"/>
      <c r="BC139" s="75"/>
      <c r="BD139" s="75"/>
      <c r="BE139" s="75"/>
      <c r="BF139" s="75"/>
      <c r="BG139" s="75"/>
      <c r="BH139" s="75"/>
    </row>
    <row r="140" spans="1:60" x14ac:dyDescent="0.25">
      <c r="A140" s="75"/>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c r="AQ140" s="75"/>
      <c r="AR140" s="75"/>
      <c r="AS140" s="75"/>
      <c r="AT140" s="75"/>
      <c r="AU140" s="75"/>
      <c r="AV140" s="75"/>
      <c r="AW140" s="75"/>
      <c r="AX140" s="75"/>
      <c r="AY140" s="75"/>
      <c r="AZ140" s="75"/>
      <c r="BA140" s="75"/>
      <c r="BB140" s="75"/>
      <c r="BC140" s="75"/>
      <c r="BD140" s="75"/>
      <c r="BE140" s="75"/>
      <c r="BF140" s="75"/>
      <c r="BG140" s="75"/>
      <c r="BH140" s="75"/>
    </row>
    <row r="141" spans="1:60" x14ac:dyDescent="0.25">
      <c r="A141" s="75"/>
      <c r="B141" s="75"/>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c r="AZ141" s="75"/>
      <c r="BA141" s="75"/>
      <c r="BB141" s="75"/>
      <c r="BC141" s="75"/>
      <c r="BD141" s="75"/>
      <c r="BE141" s="75"/>
      <c r="BF141" s="75"/>
      <c r="BG141" s="75"/>
      <c r="BH141" s="75"/>
    </row>
    <row r="142" spans="1:60" x14ac:dyDescent="0.25">
      <c r="A142" s="75"/>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5"/>
      <c r="AT142" s="75"/>
      <c r="AU142" s="75"/>
      <c r="AV142" s="75"/>
      <c r="AW142" s="75"/>
      <c r="AX142" s="75"/>
      <c r="AY142" s="75"/>
      <c r="AZ142" s="75"/>
      <c r="BA142" s="75"/>
      <c r="BB142" s="75"/>
      <c r="BC142" s="75"/>
      <c r="BD142" s="75"/>
      <c r="BE142" s="75"/>
      <c r="BF142" s="75"/>
      <c r="BG142" s="75"/>
      <c r="BH142" s="75"/>
    </row>
    <row r="143" spans="1:60" x14ac:dyDescent="0.25">
      <c r="A143" s="75"/>
      <c r="B143" s="75"/>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c r="AR143" s="75"/>
      <c r="AS143" s="75"/>
      <c r="AT143" s="75"/>
      <c r="AU143" s="75"/>
      <c r="AV143" s="75"/>
      <c r="AW143" s="75"/>
      <c r="AX143" s="75"/>
      <c r="AY143" s="75"/>
      <c r="AZ143" s="75"/>
      <c r="BA143" s="75"/>
      <c r="BB143" s="75"/>
      <c r="BC143" s="75"/>
      <c r="BD143" s="75"/>
      <c r="BE143" s="75"/>
      <c r="BF143" s="75"/>
      <c r="BG143" s="75"/>
      <c r="BH143" s="75"/>
    </row>
    <row r="144" spans="1:60" x14ac:dyDescent="0.25">
      <c r="A144" s="75"/>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c r="AQ144" s="75"/>
      <c r="AR144" s="75"/>
      <c r="AS144" s="75"/>
      <c r="AT144" s="75"/>
      <c r="AU144" s="75"/>
      <c r="AV144" s="75"/>
      <c r="AW144" s="75"/>
      <c r="AX144" s="75"/>
      <c r="AY144" s="75"/>
      <c r="AZ144" s="75"/>
      <c r="BA144" s="75"/>
      <c r="BB144" s="75"/>
      <c r="BC144" s="75"/>
      <c r="BD144" s="75"/>
      <c r="BE144" s="75"/>
      <c r="BF144" s="75"/>
      <c r="BG144" s="75"/>
      <c r="BH144" s="75"/>
    </row>
    <row r="145" spans="1:60" x14ac:dyDescent="0.25">
      <c r="A145" s="75"/>
      <c r="B145" s="75"/>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5"/>
      <c r="AY145" s="75"/>
      <c r="AZ145" s="75"/>
      <c r="BA145" s="75"/>
      <c r="BB145" s="75"/>
      <c r="BC145" s="75"/>
      <c r="BD145" s="75"/>
      <c r="BE145" s="75"/>
      <c r="BF145" s="75"/>
      <c r="BG145" s="75"/>
      <c r="BH145" s="75"/>
    </row>
    <row r="146" spans="1:60" x14ac:dyDescent="0.25">
      <c r="A146" s="75"/>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c r="AY146" s="75"/>
      <c r="AZ146" s="75"/>
      <c r="BA146" s="75"/>
      <c r="BB146" s="75"/>
      <c r="BC146" s="75"/>
      <c r="BD146" s="75"/>
      <c r="BE146" s="75"/>
      <c r="BF146" s="75"/>
      <c r="BG146" s="75"/>
      <c r="BH146" s="75"/>
    </row>
    <row r="147" spans="1:60" x14ac:dyDescent="0.25">
      <c r="A147" s="75"/>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c r="AY147" s="75"/>
      <c r="AZ147" s="75"/>
      <c r="BA147" s="75"/>
      <c r="BB147" s="75"/>
      <c r="BC147" s="75"/>
      <c r="BD147" s="75"/>
      <c r="BE147" s="75"/>
      <c r="BF147" s="75"/>
      <c r="BG147" s="75"/>
      <c r="BH147" s="75"/>
    </row>
    <row r="148" spans="1:60" x14ac:dyDescent="0.25">
      <c r="A148" s="7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c r="AQ148" s="75"/>
      <c r="AR148" s="75"/>
      <c r="AS148" s="75"/>
      <c r="AT148" s="75"/>
      <c r="AU148" s="75"/>
      <c r="AV148" s="75"/>
      <c r="AW148" s="75"/>
      <c r="AX148" s="75"/>
      <c r="AY148" s="75"/>
      <c r="AZ148" s="75"/>
      <c r="BA148" s="75"/>
      <c r="BB148" s="75"/>
      <c r="BC148" s="75"/>
      <c r="BD148" s="75"/>
      <c r="BE148" s="75"/>
      <c r="BF148" s="75"/>
      <c r="BG148" s="75"/>
      <c r="BH148" s="75"/>
    </row>
    <row r="149" spans="1:60" x14ac:dyDescent="0.25">
      <c r="A149" s="75"/>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c r="AQ149" s="75"/>
      <c r="AR149" s="75"/>
      <c r="AS149" s="75"/>
      <c r="AT149" s="75"/>
      <c r="AU149" s="75"/>
      <c r="AV149" s="75"/>
      <c r="AW149" s="75"/>
      <c r="AX149" s="75"/>
      <c r="AY149" s="75"/>
      <c r="AZ149" s="75"/>
      <c r="BA149" s="75"/>
      <c r="BB149" s="75"/>
      <c r="BC149" s="75"/>
      <c r="BD149" s="75"/>
      <c r="BE149" s="75"/>
      <c r="BF149" s="75"/>
      <c r="BG149" s="75"/>
      <c r="BH149" s="75"/>
    </row>
    <row r="150" spans="1:60" x14ac:dyDescent="0.25">
      <c r="A150" s="75"/>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5"/>
      <c r="AR150" s="75"/>
      <c r="AS150" s="75"/>
      <c r="AT150" s="75"/>
      <c r="AU150" s="75"/>
      <c r="AV150" s="75"/>
      <c r="AW150" s="75"/>
      <c r="AX150" s="75"/>
      <c r="AY150" s="75"/>
      <c r="AZ150" s="75"/>
      <c r="BA150" s="75"/>
      <c r="BB150" s="75"/>
      <c r="BC150" s="75"/>
      <c r="BD150" s="75"/>
      <c r="BE150" s="75"/>
      <c r="BF150" s="75"/>
      <c r="BG150" s="75"/>
      <c r="BH150" s="75"/>
    </row>
    <row r="151" spans="1:60" x14ac:dyDescent="0.25">
      <c r="A151" s="75"/>
      <c r="B151" s="75"/>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5"/>
      <c r="AR151" s="75"/>
      <c r="AS151" s="75"/>
      <c r="AT151" s="75"/>
      <c r="AU151" s="75"/>
      <c r="AV151" s="75"/>
      <c r="AW151" s="75"/>
      <c r="AX151" s="75"/>
      <c r="AY151" s="75"/>
      <c r="AZ151" s="75"/>
      <c r="BA151" s="75"/>
      <c r="BB151" s="75"/>
      <c r="BC151" s="75"/>
      <c r="BD151" s="75"/>
      <c r="BE151" s="75"/>
      <c r="BF151" s="75"/>
      <c r="BG151" s="75"/>
      <c r="BH151" s="75"/>
    </row>
    <row r="152" spans="1:60" x14ac:dyDescent="0.25">
      <c r="A152" s="75"/>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c r="AR152" s="75"/>
      <c r="AS152" s="75"/>
      <c r="AT152" s="75"/>
      <c r="AU152" s="75"/>
      <c r="AV152" s="75"/>
      <c r="AW152" s="75"/>
      <c r="AX152" s="75"/>
      <c r="AY152" s="75"/>
      <c r="AZ152" s="75"/>
      <c r="BA152" s="75"/>
      <c r="BB152" s="75"/>
      <c r="BC152" s="75"/>
      <c r="BD152" s="75"/>
      <c r="BE152" s="75"/>
      <c r="BF152" s="75"/>
      <c r="BG152" s="75"/>
      <c r="BH152" s="75"/>
    </row>
    <row r="153" spans="1:60" x14ac:dyDescent="0.25">
      <c r="A153" s="75"/>
      <c r="B153" s="75"/>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c r="AR153" s="75"/>
      <c r="AS153" s="75"/>
      <c r="AT153" s="75"/>
      <c r="AU153" s="75"/>
      <c r="AV153" s="75"/>
      <c r="AW153" s="75"/>
      <c r="AX153" s="75"/>
      <c r="AY153" s="75"/>
      <c r="AZ153" s="75"/>
      <c r="BA153" s="75"/>
      <c r="BB153" s="75"/>
      <c r="BC153" s="75"/>
      <c r="BD153" s="75"/>
      <c r="BE153" s="75"/>
      <c r="BF153" s="75"/>
      <c r="BG153" s="75"/>
      <c r="BH153" s="75"/>
    </row>
    <row r="154" spans="1:60" x14ac:dyDescent="0.25">
      <c r="A154" s="75"/>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c r="AR154" s="75"/>
      <c r="AS154" s="75"/>
      <c r="AT154" s="75"/>
      <c r="AU154" s="75"/>
      <c r="AV154" s="75"/>
      <c r="AW154" s="75"/>
      <c r="AX154" s="75"/>
      <c r="AY154" s="75"/>
      <c r="AZ154" s="75"/>
      <c r="BA154" s="75"/>
      <c r="BB154" s="75"/>
      <c r="BC154" s="75"/>
      <c r="BD154" s="75"/>
      <c r="BE154" s="75"/>
      <c r="BF154" s="75"/>
      <c r="BG154" s="75"/>
      <c r="BH154" s="75"/>
    </row>
    <row r="155" spans="1:60" x14ac:dyDescent="0.25">
      <c r="A155" s="75"/>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5"/>
      <c r="AR155" s="75"/>
      <c r="AS155" s="75"/>
      <c r="AT155" s="75"/>
      <c r="AU155" s="75"/>
      <c r="AV155" s="75"/>
      <c r="AW155" s="75"/>
      <c r="AX155" s="75"/>
      <c r="AY155" s="75"/>
      <c r="AZ155" s="75"/>
      <c r="BA155" s="75"/>
      <c r="BB155" s="75"/>
      <c r="BC155" s="75"/>
      <c r="BD155" s="75"/>
      <c r="BE155" s="75"/>
      <c r="BF155" s="75"/>
      <c r="BG155" s="75"/>
      <c r="BH155" s="75"/>
    </row>
    <row r="156" spans="1:60" x14ac:dyDescent="0.25">
      <c r="A156" s="75"/>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c r="AR156" s="75"/>
      <c r="AS156" s="75"/>
      <c r="AT156" s="75"/>
      <c r="AU156" s="75"/>
      <c r="AV156" s="75"/>
      <c r="AW156" s="75"/>
      <c r="AX156" s="75"/>
      <c r="AY156" s="75"/>
      <c r="AZ156" s="75"/>
      <c r="BA156" s="75"/>
      <c r="BB156" s="75"/>
      <c r="BC156" s="75"/>
      <c r="BD156" s="75"/>
      <c r="BE156" s="75"/>
      <c r="BF156" s="75"/>
      <c r="BG156" s="75"/>
      <c r="BH156" s="75"/>
    </row>
    <row r="157" spans="1:60" x14ac:dyDescent="0.25">
      <c r="A157" s="75"/>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5"/>
      <c r="AW157" s="75"/>
      <c r="AX157" s="75"/>
      <c r="AY157" s="75"/>
      <c r="AZ157" s="75"/>
      <c r="BA157" s="75"/>
      <c r="BB157" s="75"/>
      <c r="BC157" s="75"/>
      <c r="BD157" s="75"/>
      <c r="BE157" s="75"/>
      <c r="BF157" s="75"/>
      <c r="BG157" s="75"/>
      <c r="BH157" s="75"/>
    </row>
    <row r="158" spans="1:60" x14ac:dyDescent="0.25">
      <c r="A158" s="75"/>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c r="AR158" s="75"/>
      <c r="AS158" s="75"/>
      <c r="AT158" s="75"/>
      <c r="AU158" s="75"/>
      <c r="AV158" s="75"/>
      <c r="AW158" s="75"/>
      <c r="AX158" s="75"/>
      <c r="AY158" s="75"/>
      <c r="AZ158" s="75"/>
      <c r="BA158" s="75"/>
      <c r="BB158" s="75"/>
      <c r="BC158" s="75"/>
      <c r="BD158" s="75"/>
      <c r="BE158" s="75"/>
      <c r="BF158" s="75"/>
      <c r="BG158" s="75"/>
      <c r="BH158" s="75"/>
    </row>
    <row r="159" spans="1:60" x14ac:dyDescent="0.25">
      <c r="A159" s="75"/>
      <c r="B159" s="75"/>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5"/>
      <c r="AR159" s="75"/>
      <c r="AS159" s="75"/>
      <c r="AT159" s="75"/>
      <c r="AU159" s="75"/>
      <c r="AV159" s="75"/>
      <c r="AW159" s="75"/>
      <c r="AX159" s="75"/>
      <c r="AY159" s="75"/>
      <c r="AZ159" s="75"/>
      <c r="BA159" s="75"/>
      <c r="BB159" s="75"/>
      <c r="BC159" s="75"/>
      <c r="BD159" s="75"/>
      <c r="BE159" s="75"/>
      <c r="BF159" s="75"/>
      <c r="BG159" s="75"/>
      <c r="BH159" s="75"/>
    </row>
    <row r="160" spans="1:60" x14ac:dyDescent="0.25">
      <c r="A160" s="75"/>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c r="AR160" s="75"/>
      <c r="AS160" s="75"/>
      <c r="AT160" s="75"/>
      <c r="AU160" s="75"/>
      <c r="AV160" s="75"/>
      <c r="AW160" s="75"/>
      <c r="AX160" s="75"/>
      <c r="AY160" s="75"/>
      <c r="AZ160" s="75"/>
      <c r="BA160" s="75"/>
      <c r="BB160" s="75"/>
      <c r="BC160" s="75"/>
      <c r="BD160" s="75"/>
      <c r="BE160" s="75"/>
      <c r="BF160" s="75"/>
      <c r="BG160" s="75"/>
      <c r="BH160" s="75"/>
    </row>
    <row r="161" spans="1:60" x14ac:dyDescent="0.25">
      <c r="A161" s="75"/>
      <c r="B161" s="75"/>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c r="AR161" s="75"/>
      <c r="AS161" s="75"/>
      <c r="AT161" s="75"/>
      <c r="AU161" s="75"/>
      <c r="AV161" s="75"/>
      <c r="AW161" s="75"/>
      <c r="AX161" s="75"/>
      <c r="AY161" s="75"/>
      <c r="AZ161" s="75"/>
      <c r="BA161" s="75"/>
      <c r="BB161" s="75"/>
      <c r="BC161" s="75"/>
      <c r="BD161" s="75"/>
      <c r="BE161" s="75"/>
      <c r="BF161" s="75"/>
      <c r="BG161" s="75"/>
      <c r="BH161" s="75"/>
    </row>
    <row r="162" spans="1:60" x14ac:dyDescent="0.25">
      <c r="A162" s="75"/>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75"/>
      <c r="AX162" s="75"/>
      <c r="AY162" s="75"/>
      <c r="AZ162" s="75"/>
      <c r="BA162" s="75"/>
      <c r="BB162" s="75"/>
      <c r="BC162" s="75"/>
      <c r="BD162" s="75"/>
      <c r="BE162" s="75"/>
      <c r="BF162" s="75"/>
      <c r="BG162" s="75"/>
      <c r="BH162" s="75"/>
    </row>
    <row r="163" spans="1:60" x14ac:dyDescent="0.25">
      <c r="A163" s="75"/>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c r="AY163" s="75"/>
      <c r="AZ163" s="75"/>
      <c r="BA163" s="75"/>
      <c r="BB163" s="75"/>
      <c r="BC163" s="75"/>
      <c r="BD163" s="75"/>
      <c r="BE163" s="75"/>
      <c r="BF163" s="75"/>
      <c r="BG163" s="75"/>
      <c r="BH163" s="75"/>
    </row>
    <row r="164" spans="1:60" x14ac:dyDescent="0.25">
      <c r="A164" s="75"/>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c r="AY164" s="75"/>
      <c r="AZ164" s="75"/>
      <c r="BA164" s="75"/>
      <c r="BB164" s="75"/>
      <c r="BC164" s="75"/>
      <c r="BD164" s="75"/>
      <c r="BE164" s="75"/>
      <c r="BF164" s="75"/>
      <c r="BG164" s="75"/>
      <c r="BH164" s="75"/>
    </row>
    <row r="165" spans="1:60" x14ac:dyDescent="0.25">
      <c r="A165" s="75"/>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5"/>
      <c r="AR165" s="75"/>
      <c r="AS165" s="75"/>
      <c r="AT165" s="75"/>
      <c r="AU165" s="75"/>
      <c r="AV165" s="75"/>
      <c r="AW165" s="75"/>
      <c r="AX165" s="75"/>
      <c r="AY165" s="75"/>
      <c r="AZ165" s="75"/>
      <c r="BA165" s="75"/>
      <c r="BB165" s="75"/>
      <c r="BC165" s="75"/>
      <c r="BD165" s="75"/>
      <c r="BE165" s="75"/>
      <c r="BF165" s="75"/>
      <c r="BG165" s="75"/>
      <c r="BH165" s="75"/>
    </row>
    <row r="166" spans="1:60" x14ac:dyDescent="0.25">
      <c r="A166" s="75"/>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c r="AQ166" s="75"/>
      <c r="AR166" s="75"/>
      <c r="AS166" s="75"/>
      <c r="AT166" s="75"/>
      <c r="AU166" s="75"/>
      <c r="AV166" s="75"/>
      <c r="AW166" s="75"/>
      <c r="AX166" s="75"/>
      <c r="AY166" s="75"/>
      <c r="AZ166" s="75"/>
      <c r="BA166" s="75"/>
      <c r="BB166" s="75"/>
      <c r="BC166" s="75"/>
      <c r="BD166" s="75"/>
      <c r="BE166" s="75"/>
      <c r="BF166" s="75"/>
      <c r="BG166" s="75"/>
      <c r="BH166" s="75"/>
    </row>
    <row r="167" spans="1:60" x14ac:dyDescent="0.25">
      <c r="A167" s="75"/>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5"/>
      <c r="BD167" s="75"/>
      <c r="BE167" s="75"/>
      <c r="BF167" s="75"/>
      <c r="BG167" s="75"/>
      <c r="BH167" s="75"/>
    </row>
    <row r="168" spans="1:60" x14ac:dyDescent="0.25">
      <c r="A168" s="75"/>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5"/>
      <c r="AV168" s="75"/>
      <c r="AW168" s="75"/>
      <c r="AX168" s="75"/>
      <c r="AY168" s="75"/>
      <c r="AZ168" s="75"/>
      <c r="BA168" s="75"/>
      <c r="BB168" s="75"/>
      <c r="BC168" s="75"/>
      <c r="BD168" s="75"/>
      <c r="BE168" s="75"/>
      <c r="BF168" s="75"/>
      <c r="BG168" s="75"/>
      <c r="BH168" s="75"/>
    </row>
    <row r="169" spans="1:60" x14ac:dyDescent="0.25">
      <c r="A169" s="75"/>
      <c r="B169" s="75"/>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c r="AY169" s="75"/>
      <c r="AZ169" s="75"/>
      <c r="BA169" s="75"/>
      <c r="BB169" s="75"/>
      <c r="BC169" s="75"/>
      <c r="BD169" s="75"/>
      <c r="BE169" s="75"/>
      <c r="BF169" s="75"/>
      <c r="BG169" s="75"/>
      <c r="BH169" s="75"/>
    </row>
    <row r="170" spans="1:60" x14ac:dyDescent="0.25">
      <c r="A170" s="75"/>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c r="AQ170" s="75"/>
      <c r="AR170" s="75"/>
      <c r="AS170" s="75"/>
      <c r="AT170" s="75"/>
      <c r="AU170" s="75"/>
      <c r="AV170" s="75"/>
      <c r="AW170" s="75"/>
      <c r="AX170" s="75"/>
      <c r="AY170" s="75"/>
      <c r="AZ170" s="75"/>
      <c r="BA170" s="75"/>
      <c r="BB170" s="75"/>
      <c r="BC170" s="75"/>
      <c r="BD170" s="75"/>
      <c r="BE170" s="75"/>
      <c r="BF170" s="75"/>
      <c r="BG170" s="75"/>
      <c r="BH170" s="75"/>
    </row>
    <row r="171" spans="1:60" x14ac:dyDescent="0.25">
      <c r="A171" s="75"/>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c r="AQ171" s="75"/>
      <c r="AR171" s="75"/>
      <c r="AS171" s="75"/>
      <c r="AT171" s="75"/>
      <c r="AU171" s="75"/>
      <c r="AV171" s="75"/>
      <c r="AW171" s="75"/>
      <c r="AX171" s="75"/>
      <c r="AY171" s="75"/>
      <c r="AZ171" s="75"/>
      <c r="BA171" s="75"/>
      <c r="BB171" s="75"/>
      <c r="BC171" s="75"/>
      <c r="BD171" s="75"/>
      <c r="BE171" s="75"/>
      <c r="BF171" s="75"/>
      <c r="BG171" s="75"/>
      <c r="BH171" s="75"/>
    </row>
    <row r="172" spans="1:60" x14ac:dyDescent="0.25">
      <c r="A172" s="75"/>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c r="AP172" s="75"/>
      <c r="AQ172" s="75"/>
      <c r="AR172" s="75"/>
      <c r="AS172" s="75"/>
      <c r="AT172" s="75"/>
      <c r="AU172" s="75"/>
      <c r="AV172" s="75"/>
      <c r="AW172" s="75"/>
      <c r="AX172" s="75"/>
      <c r="AY172" s="75"/>
      <c r="AZ172" s="75"/>
      <c r="BA172" s="75"/>
      <c r="BB172" s="75"/>
      <c r="BC172" s="75"/>
      <c r="BD172" s="75"/>
      <c r="BE172" s="75"/>
      <c r="BF172" s="75"/>
      <c r="BG172" s="75"/>
      <c r="BH172" s="75"/>
    </row>
    <row r="173" spans="1:60" x14ac:dyDescent="0.25">
      <c r="A173" s="75"/>
      <c r="B173" s="75"/>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c r="AP173" s="75"/>
      <c r="AQ173" s="75"/>
      <c r="AR173" s="75"/>
      <c r="AS173" s="75"/>
      <c r="AT173" s="75"/>
      <c r="AU173" s="75"/>
      <c r="AV173" s="75"/>
      <c r="AW173" s="75"/>
      <c r="AX173" s="75"/>
      <c r="AY173" s="75"/>
      <c r="AZ173" s="75"/>
      <c r="BA173" s="75"/>
      <c r="BB173" s="75"/>
      <c r="BC173" s="75"/>
      <c r="BD173" s="75"/>
      <c r="BE173" s="75"/>
      <c r="BF173" s="75"/>
      <c r="BG173" s="75"/>
      <c r="BH173" s="75"/>
    </row>
    <row r="174" spans="1:60" x14ac:dyDescent="0.25">
      <c r="A174" s="75"/>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c r="AQ174" s="75"/>
      <c r="AR174" s="75"/>
      <c r="AS174" s="75"/>
      <c r="AT174" s="75"/>
      <c r="AU174" s="75"/>
      <c r="AV174" s="75"/>
      <c r="AW174" s="75"/>
      <c r="AX174" s="75"/>
      <c r="AY174" s="75"/>
      <c r="AZ174" s="75"/>
      <c r="BA174" s="75"/>
      <c r="BB174" s="75"/>
      <c r="BC174" s="75"/>
      <c r="BD174" s="75"/>
      <c r="BE174" s="75"/>
      <c r="BF174" s="75"/>
      <c r="BG174" s="75"/>
      <c r="BH174" s="75"/>
    </row>
    <row r="175" spans="1:60" x14ac:dyDescent="0.25">
      <c r="A175" s="75"/>
      <c r="B175" s="75"/>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c r="AQ175" s="75"/>
      <c r="AR175" s="75"/>
      <c r="AS175" s="75"/>
      <c r="AT175" s="75"/>
      <c r="AU175" s="75"/>
      <c r="AV175" s="75"/>
      <c r="AW175" s="75"/>
      <c r="AX175" s="75"/>
      <c r="AY175" s="75"/>
      <c r="AZ175" s="75"/>
      <c r="BA175" s="75"/>
      <c r="BB175" s="75"/>
      <c r="BC175" s="75"/>
      <c r="BD175" s="75"/>
      <c r="BE175" s="75"/>
      <c r="BF175" s="75"/>
      <c r="BG175" s="75"/>
      <c r="BH175" s="75"/>
    </row>
    <row r="176" spans="1:60" x14ac:dyDescent="0.25">
      <c r="A176" s="75"/>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c r="AQ176" s="75"/>
      <c r="AR176" s="75"/>
      <c r="AS176" s="75"/>
      <c r="AT176" s="75"/>
      <c r="AU176" s="75"/>
      <c r="AV176" s="75"/>
      <c r="AW176" s="75"/>
      <c r="AX176" s="75"/>
      <c r="AY176" s="75"/>
      <c r="AZ176" s="75"/>
      <c r="BA176" s="75"/>
      <c r="BB176" s="75"/>
      <c r="BC176" s="75"/>
      <c r="BD176" s="75"/>
      <c r="BE176" s="75"/>
      <c r="BF176" s="75"/>
      <c r="BG176" s="75"/>
      <c r="BH176" s="75"/>
    </row>
    <row r="177" spans="1:60" x14ac:dyDescent="0.25">
      <c r="A177" s="75"/>
      <c r="B177" s="75"/>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c r="AP177" s="75"/>
      <c r="AQ177" s="75"/>
      <c r="AR177" s="75"/>
      <c r="AS177" s="75"/>
      <c r="AT177" s="75"/>
      <c r="AU177" s="75"/>
      <c r="AV177" s="75"/>
      <c r="AW177" s="75"/>
      <c r="AX177" s="75"/>
      <c r="AY177" s="75"/>
      <c r="AZ177" s="75"/>
      <c r="BA177" s="75"/>
      <c r="BB177" s="75"/>
      <c r="BC177" s="75"/>
      <c r="BD177" s="75"/>
      <c r="BE177" s="75"/>
      <c r="BF177" s="75"/>
      <c r="BG177" s="75"/>
      <c r="BH177" s="75"/>
    </row>
    <row r="178" spans="1:60" x14ac:dyDescent="0.25">
      <c r="A178" s="75"/>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5"/>
      <c r="AY178" s="75"/>
      <c r="AZ178" s="75"/>
      <c r="BA178" s="75"/>
      <c r="BB178" s="75"/>
      <c r="BC178" s="75"/>
      <c r="BD178" s="75"/>
      <c r="BE178" s="75"/>
      <c r="BF178" s="75"/>
      <c r="BG178" s="75"/>
      <c r="BH178" s="75"/>
    </row>
    <row r="179" spans="1:60" x14ac:dyDescent="0.25">
      <c r="A179" s="75"/>
      <c r="B179" s="75"/>
      <c r="C179" s="75"/>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c r="AM179" s="75"/>
      <c r="AN179" s="75"/>
      <c r="AO179" s="75"/>
      <c r="AP179" s="75"/>
      <c r="AQ179" s="75"/>
      <c r="AR179" s="75"/>
      <c r="AS179" s="75"/>
      <c r="AT179" s="75"/>
      <c r="AU179" s="75"/>
      <c r="AV179" s="75"/>
      <c r="AW179" s="75"/>
      <c r="AX179" s="75"/>
      <c r="AY179" s="75"/>
      <c r="AZ179" s="75"/>
      <c r="BA179" s="75"/>
      <c r="BB179" s="75"/>
      <c r="BC179" s="75"/>
      <c r="BD179" s="75"/>
      <c r="BE179" s="75"/>
      <c r="BF179" s="75"/>
      <c r="BG179" s="75"/>
      <c r="BH179" s="75"/>
    </row>
    <row r="180" spans="1:60" x14ac:dyDescent="0.25">
      <c r="A180" s="75"/>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c r="AN180" s="75"/>
      <c r="AO180" s="75"/>
      <c r="AP180" s="75"/>
      <c r="AQ180" s="75"/>
      <c r="AR180" s="75"/>
      <c r="AS180" s="75"/>
      <c r="AT180" s="75"/>
      <c r="AU180" s="75"/>
      <c r="AV180" s="75"/>
      <c r="AW180" s="75"/>
      <c r="AX180" s="75"/>
      <c r="AY180" s="75"/>
      <c r="AZ180" s="75"/>
      <c r="BA180" s="75"/>
      <c r="BB180" s="75"/>
      <c r="BC180" s="75"/>
      <c r="BD180" s="75"/>
      <c r="BE180" s="75"/>
      <c r="BF180" s="75"/>
      <c r="BG180" s="75"/>
      <c r="BH180" s="75"/>
    </row>
    <row r="181" spans="1:60" x14ac:dyDescent="0.25">
      <c r="A181" s="75"/>
      <c r="B181" s="75"/>
      <c r="C181" s="75"/>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c r="AN181" s="75"/>
      <c r="AO181" s="75"/>
      <c r="AP181" s="75"/>
      <c r="AQ181" s="75"/>
      <c r="AR181" s="75"/>
      <c r="AS181" s="75"/>
      <c r="AT181" s="75"/>
      <c r="AU181" s="75"/>
      <c r="AV181" s="75"/>
      <c r="AW181" s="75"/>
      <c r="AX181" s="75"/>
      <c r="AY181" s="75"/>
      <c r="AZ181" s="75"/>
      <c r="BA181" s="75"/>
      <c r="BB181" s="75"/>
      <c r="BC181" s="75"/>
      <c r="BD181" s="75"/>
      <c r="BE181" s="75"/>
      <c r="BF181" s="75"/>
      <c r="BG181" s="75"/>
      <c r="BH181" s="75"/>
    </row>
    <row r="182" spans="1:60" x14ac:dyDescent="0.25">
      <c r="A182" s="75"/>
      <c r="B182" s="75"/>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c r="AP182" s="75"/>
      <c r="AQ182" s="75"/>
      <c r="AR182" s="75"/>
      <c r="AS182" s="75"/>
      <c r="AT182" s="75"/>
      <c r="AU182" s="75"/>
      <c r="AV182" s="75"/>
      <c r="AW182" s="75"/>
      <c r="AX182" s="75"/>
      <c r="AY182" s="75"/>
      <c r="AZ182" s="75"/>
      <c r="BA182" s="75"/>
      <c r="BB182" s="75"/>
      <c r="BC182" s="75"/>
      <c r="BD182" s="75"/>
      <c r="BE182" s="75"/>
      <c r="BF182" s="75"/>
      <c r="BG182" s="75"/>
      <c r="BH182" s="75"/>
    </row>
    <row r="183" spans="1:60" x14ac:dyDescent="0.25">
      <c r="A183" s="75"/>
      <c r="B183" s="75"/>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c r="AQ183" s="75"/>
      <c r="AR183" s="75"/>
      <c r="AS183" s="75"/>
      <c r="AT183" s="75"/>
      <c r="AU183" s="75"/>
      <c r="AV183" s="75"/>
      <c r="AW183" s="75"/>
      <c r="AX183" s="75"/>
      <c r="AY183" s="75"/>
      <c r="AZ183" s="75"/>
      <c r="BA183" s="75"/>
      <c r="BB183" s="75"/>
      <c r="BC183" s="75"/>
      <c r="BD183" s="75"/>
      <c r="BE183" s="75"/>
      <c r="BF183" s="75"/>
      <c r="BG183" s="75"/>
      <c r="BH183" s="75"/>
    </row>
    <row r="184" spans="1:60" x14ac:dyDescent="0.25">
      <c r="A184" s="75"/>
      <c r="B184" s="75"/>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c r="AQ184" s="75"/>
      <c r="AR184" s="75"/>
      <c r="AS184" s="75"/>
      <c r="AT184" s="75"/>
      <c r="AU184" s="75"/>
      <c r="AV184" s="75"/>
      <c r="AW184" s="75"/>
      <c r="AX184" s="75"/>
      <c r="AY184" s="75"/>
      <c r="AZ184" s="75"/>
      <c r="BA184" s="75"/>
      <c r="BB184" s="75"/>
      <c r="BC184" s="75"/>
      <c r="BD184" s="75"/>
      <c r="BE184" s="75"/>
      <c r="BF184" s="75"/>
      <c r="BG184" s="75"/>
      <c r="BH184" s="75"/>
    </row>
    <row r="185" spans="1:60" x14ac:dyDescent="0.25">
      <c r="A185" s="75"/>
      <c r="B185" s="75"/>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c r="AR185" s="75"/>
      <c r="AS185" s="75"/>
      <c r="AT185" s="75"/>
      <c r="AU185" s="75"/>
      <c r="AV185" s="75"/>
      <c r="AW185" s="75"/>
      <c r="AX185" s="75"/>
      <c r="AY185" s="75"/>
      <c r="AZ185" s="75"/>
      <c r="BA185" s="75"/>
      <c r="BB185" s="75"/>
      <c r="BC185" s="75"/>
      <c r="BD185" s="75"/>
      <c r="BE185" s="75"/>
      <c r="BF185" s="75"/>
      <c r="BG185" s="75"/>
      <c r="BH185" s="75"/>
    </row>
    <row r="186" spans="1:60" x14ac:dyDescent="0.25">
      <c r="A186" s="75"/>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c r="AQ186" s="75"/>
      <c r="AR186" s="75"/>
      <c r="AS186" s="75"/>
      <c r="AT186" s="75"/>
      <c r="AU186" s="75"/>
      <c r="AV186" s="75"/>
      <c r="AW186" s="75"/>
      <c r="AX186" s="75"/>
      <c r="AY186" s="75"/>
      <c r="AZ186" s="75"/>
      <c r="BA186" s="75"/>
      <c r="BB186" s="75"/>
      <c r="BC186" s="75"/>
      <c r="BD186" s="75"/>
      <c r="BE186" s="75"/>
      <c r="BF186" s="75"/>
      <c r="BG186" s="75"/>
      <c r="BH186" s="75"/>
    </row>
    <row r="187" spans="1:60" x14ac:dyDescent="0.25">
      <c r="A187" s="75"/>
      <c r="B187" s="75"/>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c r="AR187" s="75"/>
      <c r="AS187" s="75"/>
      <c r="AT187" s="75"/>
      <c r="AU187" s="75"/>
      <c r="AV187" s="75"/>
      <c r="AW187" s="75"/>
      <c r="AX187" s="75"/>
      <c r="AY187" s="75"/>
      <c r="AZ187" s="75"/>
      <c r="BA187" s="75"/>
      <c r="BB187" s="75"/>
      <c r="BC187" s="75"/>
      <c r="BD187" s="75"/>
      <c r="BE187" s="75"/>
      <c r="BF187" s="75"/>
      <c r="BG187" s="75"/>
      <c r="BH187" s="75"/>
    </row>
    <row r="188" spans="1:60" x14ac:dyDescent="0.25">
      <c r="A188" s="75"/>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c r="AR188" s="75"/>
      <c r="AS188" s="75"/>
      <c r="AT188" s="75"/>
      <c r="AU188" s="75"/>
      <c r="AV188" s="75"/>
      <c r="AW188" s="75"/>
      <c r="AX188" s="75"/>
      <c r="AY188" s="75"/>
      <c r="AZ188" s="75"/>
      <c r="BA188" s="75"/>
      <c r="BB188" s="75"/>
      <c r="BC188" s="75"/>
      <c r="BD188" s="75"/>
      <c r="BE188" s="75"/>
      <c r="BF188" s="75"/>
      <c r="BG188" s="75"/>
      <c r="BH188" s="75"/>
    </row>
    <row r="189" spans="1:60" x14ac:dyDescent="0.25">
      <c r="A189" s="75"/>
      <c r="B189" s="75"/>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c r="AQ189" s="75"/>
      <c r="AR189" s="75"/>
      <c r="AS189" s="75"/>
      <c r="AT189" s="75"/>
      <c r="AU189" s="75"/>
      <c r="AV189" s="75"/>
      <c r="AW189" s="75"/>
      <c r="AX189" s="75"/>
      <c r="AY189" s="75"/>
      <c r="AZ189" s="75"/>
      <c r="BA189" s="75"/>
      <c r="BB189" s="75"/>
      <c r="BC189" s="75"/>
      <c r="BD189" s="75"/>
      <c r="BE189" s="75"/>
      <c r="BF189" s="75"/>
      <c r="BG189" s="75"/>
      <c r="BH189" s="75"/>
    </row>
    <row r="190" spans="1:60" x14ac:dyDescent="0.25">
      <c r="A190" s="75"/>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c r="AQ190" s="75"/>
      <c r="AR190" s="75"/>
      <c r="AS190" s="75"/>
      <c r="AT190" s="75"/>
      <c r="AU190" s="75"/>
      <c r="AV190" s="75"/>
      <c r="AW190" s="75"/>
      <c r="AX190" s="75"/>
      <c r="AY190" s="75"/>
      <c r="AZ190" s="75"/>
      <c r="BA190" s="75"/>
      <c r="BB190" s="75"/>
      <c r="BC190" s="75"/>
      <c r="BD190" s="75"/>
      <c r="BE190" s="75"/>
      <c r="BF190" s="75"/>
      <c r="BG190" s="75"/>
      <c r="BH190" s="75"/>
    </row>
    <row r="191" spans="1:60" x14ac:dyDescent="0.25">
      <c r="A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c r="AP191" s="75"/>
      <c r="AQ191" s="75"/>
      <c r="AR191" s="75"/>
      <c r="AS191" s="75"/>
      <c r="AT191" s="75"/>
      <c r="AU191" s="75"/>
      <c r="AV191" s="75"/>
      <c r="AW191" s="75"/>
      <c r="AX191" s="75"/>
      <c r="AY191" s="75"/>
      <c r="AZ191" s="75"/>
      <c r="BA191" s="75"/>
      <c r="BB191" s="75"/>
      <c r="BC191" s="75"/>
      <c r="BD191" s="75"/>
      <c r="BE191" s="75"/>
      <c r="BF191" s="75"/>
      <c r="BG191" s="75"/>
      <c r="BH191" s="75"/>
    </row>
    <row r="192" spans="1:60" x14ac:dyDescent="0.25">
      <c r="A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c r="AQ192" s="75"/>
      <c r="AR192" s="75"/>
      <c r="AS192" s="75"/>
      <c r="AT192" s="75"/>
      <c r="AU192" s="75"/>
      <c r="AV192" s="75"/>
      <c r="AW192" s="75"/>
      <c r="AX192" s="75"/>
      <c r="AY192" s="75"/>
      <c r="AZ192" s="75"/>
      <c r="BA192" s="75"/>
      <c r="BB192" s="75"/>
      <c r="BC192" s="75"/>
      <c r="BD192" s="75"/>
      <c r="BE192" s="75"/>
      <c r="BF192" s="75"/>
      <c r="BG192" s="75"/>
      <c r="BH192" s="75"/>
    </row>
    <row r="193" spans="1:60" x14ac:dyDescent="0.25">
      <c r="A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c r="AQ193" s="75"/>
      <c r="AR193" s="75"/>
      <c r="AS193" s="75"/>
      <c r="AT193" s="75"/>
      <c r="AU193" s="75"/>
      <c r="AV193" s="75"/>
      <c r="AW193" s="75"/>
      <c r="AX193" s="75"/>
      <c r="AY193" s="75"/>
      <c r="AZ193" s="75"/>
      <c r="BA193" s="75"/>
      <c r="BB193" s="75"/>
      <c r="BC193" s="75"/>
      <c r="BD193" s="75"/>
      <c r="BE193" s="75"/>
      <c r="BF193" s="75"/>
      <c r="BG193" s="75"/>
      <c r="BH193" s="75"/>
    </row>
    <row r="194" spans="1:60" x14ac:dyDescent="0.25">
      <c r="A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c r="AN194" s="75"/>
      <c r="AO194" s="75"/>
      <c r="AP194" s="75"/>
      <c r="AQ194" s="75"/>
      <c r="AR194" s="75"/>
      <c r="AS194" s="75"/>
      <c r="AT194" s="75"/>
      <c r="AU194" s="75"/>
      <c r="AV194" s="75"/>
      <c r="AW194" s="75"/>
      <c r="AX194" s="75"/>
      <c r="AY194" s="75"/>
      <c r="AZ194" s="75"/>
      <c r="BA194" s="75"/>
      <c r="BB194" s="75"/>
      <c r="BC194" s="75"/>
      <c r="BD194" s="75"/>
      <c r="BE194" s="75"/>
      <c r="BF194" s="75"/>
      <c r="BG194" s="75"/>
      <c r="BH194" s="75"/>
    </row>
    <row r="195" spans="1:60" x14ac:dyDescent="0.25">
      <c r="A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c r="AQ195" s="75"/>
      <c r="AR195" s="75"/>
      <c r="AS195" s="75"/>
      <c r="AT195" s="75"/>
      <c r="AU195" s="75"/>
      <c r="AV195" s="75"/>
      <c r="AW195" s="75"/>
      <c r="AX195" s="75"/>
      <c r="AY195" s="75"/>
      <c r="AZ195" s="75"/>
      <c r="BA195" s="75"/>
      <c r="BB195" s="75"/>
      <c r="BC195" s="75"/>
      <c r="BD195" s="75"/>
      <c r="BE195" s="75"/>
      <c r="BF195" s="75"/>
      <c r="BG195" s="75"/>
      <c r="BH195" s="75"/>
    </row>
    <row r="196" spans="1:60" x14ac:dyDescent="0.25">
      <c r="A196" s="75"/>
      <c r="J196" s="75"/>
      <c r="K196" s="75"/>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c r="AM196" s="75"/>
      <c r="AN196" s="75"/>
      <c r="AO196" s="75"/>
      <c r="AP196" s="75"/>
      <c r="AQ196" s="75"/>
      <c r="AR196" s="75"/>
      <c r="AS196" s="75"/>
      <c r="AT196" s="75"/>
      <c r="AU196" s="75"/>
      <c r="AV196" s="75"/>
      <c r="AW196" s="75"/>
      <c r="AX196" s="75"/>
      <c r="AY196" s="75"/>
      <c r="AZ196" s="75"/>
      <c r="BA196" s="75"/>
      <c r="BB196" s="75"/>
      <c r="BC196" s="75"/>
      <c r="BD196" s="75"/>
      <c r="BE196" s="75"/>
      <c r="BF196" s="75"/>
      <c r="BG196" s="75"/>
      <c r="BH196" s="75"/>
    </row>
    <row r="197" spans="1:60" x14ac:dyDescent="0.25">
      <c r="A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c r="AM197" s="75"/>
      <c r="AN197" s="75"/>
      <c r="AO197" s="75"/>
      <c r="AP197" s="75"/>
      <c r="AQ197" s="75"/>
      <c r="AR197" s="75"/>
      <c r="AS197" s="75"/>
      <c r="AT197" s="75"/>
      <c r="AU197" s="75"/>
      <c r="AV197" s="75"/>
      <c r="AW197" s="75"/>
      <c r="AX197" s="75"/>
      <c r="AY197" s="75"/>
      <c r="AZ197" s="75"/>
      <c r="BA197" s="75"/>
      <c r="BB197" s="75"/>
      <c r="BC197" s="75"/>
      <c r="BD197" s="75"/>
      <c r="BE197" s="75"/>
      <c r="BF197" s="75"/>
      <c r="BG197" s="75"/>
      <c r="BH197" s="75"/>
    </row>
    <row r="198" spans="1:60" x14ac:dyDescent="0.25">
      <c r="A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c r="AM198" s="75"/>
      <c r="AN198" s="75"/>
      <c r="AO198" s="75"/>
      <c r="AP198" s="75"/>
      <c r="AQ198" s="75"/>
      <c r="AR198" s="75"/>
      <c r="AS198" s="75"/>
      <c r="AT198" s="75"/>
      <c r="AU198" s="75"/>
      <c r="AV198" s="75"/>
      <c r="AW198" s="75"/>
      <c r="AX198" s="75"/>
      <c r="AY198" s="75"/>
      <c r="AZ198" s="75"/>
      <c r="BA198" s="75"/>
      <c r="BB198" s="75"/>
      <c r="BC198" s="75"/>
      <c r="BD198" s="75"/>
      <c r="BE198" s="75"/>
      <c r="BF198" s="75"/>
      <c r="BG198" s="75"/>
      <c r="BH198" s="75"/>
    </row>
    <row r="199" spans="1:60" x14ac:dyDescent="0.25">
      <c r="A199" s="75"/>
      <c r="J199" s="75"/>
      <c r="K199" s="75"/>
      <c r="L199" s="75"/>
      <c r="M199" s="75"/>
      <c r="N199" s="75"/>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c r="AM199" s="75"/>
      <c r="AN199" s="75"/>
      <c r="AO199" s="75"/>
      <c r="AP199" s="75"/>
      <c r="AQ199" s="75"/>
      <c r="AR199" s="75"/>
      <c r="AS199" s="75"/>
      <c r="AT199" s="75"/>
      <c r="AU199" s="75"/>
      <c r="AV199" s="75"/>
      <c r="AW199" s="75"/>
      <c r="AX199" s="75"/>
      <c r="AY199" s="75"/>
      <c r="AZ199" s="75"/>
      <c r="BA199" s="75"/>
      <c r="BB199" s="75"/>
      <c r="BC199" s="75"/>
      <c r="BD199" s="75"/>
      <c r="BE199" s="75"/>
      <c r="BF199" s="75"/>
      <c r="BG199" s="75"/>
      <c r="BH199" s="75"/>
    </row>
    <row r="200" spans="1:60" x14ac:dyDescent="0.25">
      <c r="A200" s="75"/>
      <c r="J200" s="75"/>
      <c r="K200" s="75"/>
      <c r="L200" s="75"/>
      <c r="M200" s="75"/>
      <c r="N200" s="75"/>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c r="AM200" s="75"/>
      <c r="AN200" s="75"/>
      <c r="AO200" s="75"/>
      <c r="AP200" s="75"/>
      <c r="AQ200" s="75"/>
      <c r="AR200" s="75"/>
      <c r="AS200" s="75"/>
      <c r="AT200" s="75"/>
      <c r="AU200" s="75"/>
      <c r="AV200" s="75"/>
      <c r="AW200" s="75"/>
      <c r="AX200" s="75"/>
      <c r="AY200" s="75"/>
      <c r="AZ200" s="75"/>
      <c r="BA200" s="75"/>
      <c r="BB200" s="75"/>
      <c r="BC200" s="75"/>
      <c r="BD200" s="75"/>
      <c r="BE200" s="75"/>
      <c r="BF200" s="75"/>
      <c r="BG200" s="75"/>
      <c r="BH200" s="75"/>
    </row>
    <row r="201" spans="1:60" x14ac:dyDescent="0.25">
      <c r="A201" s="75"/>
      <c r="J201" s="75"/>
      <c r="K201" s="75"/>
      <c r="L201" s="75"/>
      <c r="M201" s="75"/>
      <c r="N201" s="75"/>
      <c r="O201" s="75"/>
      <c r="P201" s="75"/>
      <c r="Q201" s="75"/>
      <c r="R201" s="75"/>
      <c r="S201" s="75"/>
      <c r="T201" s="75"/>
      <c r="U201" s="75"/>
      <c r="V201" s="75"/>
      <c r="W201" s="75"/>
      <c r="X201" s="75"/>
      <c r="Y201" s="75"/>
      <c r="Z201" s="75"/>
      <c r="AA201" s="75"/>
      <c r="AB201" s="75"/>
      <c r="AC201" s="75"/>
      <c r="AD201" s="75"/>
      <c r="AE201" s="75"/>
      <c r="AF201" s="75"/>
      <c r="AG201" s="75"/>
      <c r="AH201" s="75"/>
      <c r="AI201" s="75"/>
      <c r="AJ201" s="75"/>
      <c r="AK201" s="75"/>
      <c r="AL201" s="75"/>
      <c r="AM201" s="75"/>
      <c r="AN201" s="75"/>
      <c r="AO201" s="75"/>
      <c r="AP201" s="75"/>
      <c r="AQ201" s="75"/>
      <c r="AR201" s="75"/>
      <c r="AS201" s="75"/>
      <c r="AT201" s="75"/>
      <c r="AU201" s="75"/>
      <c r="AV201" s="75"/>
      <c r="AW201" s="75"/>
      <c r="AX201" s="75"/>
      <c r="AY201" s="75"/>
      <c r="AZ201" s="75"/>
      <c r="BA201" s="75"/>
      <c r="BB201" s="75"/>
      <c r="BC201" s="75"/>
      <c r="BD201" s="75"/>
      <c r="BE201" s="75"/>
      <c r="BF201" s="75"/>
      <c r="BG201" s="75"/>
      <c r="BH201" s="75"/>
    </row>
    <row r="202" spans="1:60" x14ac:dyDescent="0.25">
      <c r="A202" s="75"/>
      <c r="J202" s="75"/>
      <c r="K202" s="75"/>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5"/>
      <c r="AL202" s="75"/>
      <c r="AM202" s="75"/>
      <c r="AN202" s="75"/>
      <c r="AO202" s="75"/>
      <c r="AP202" s="75"/>
      <c r="AQ202" s="75"/>
      <c r="AR202" s="75"/>
      <c r="AS202" s="75"/>
      <c r="AT202" s="75"/>
      <c r="AU202" s="75"/>
      <c r="AV202" s="75"/>
      <c r="AW202" s="75"/>
      <c r="AX202" s="75"/>
      <c r="AY202" s="75"/>
      <c r="AZ202" s="75"/>
      <c r="BA202" s="75"/>
      <c r="BB202" s="75"/>
      <c r="BC202" s="75"/>
      <c r="BD202" s="75"/>
      <c r="BE202" s="75"/>
      <c r="BF202" s="75"/>
      <c r="BG202" s="75"/>
      <c r="BH202" s="75"/>
    </row>
    <row r="203" spans="1:60" x14ac:dyDescent="0.25">
      <c r="A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c r="AN203" s="75"/>
      <c r="AO203" s="75"/>
      <c r="AP203" s="75"/>
      <c r="AQ203" s="75"/>
      <c r="AR203" s="75"/>
      <c r="AS203" s="75"/>
      <c r="AT203" s="75"/>
      <c r="AU203" s="75"/>
      <c r="AV203" s="75"/>
      <c r="AW203" s="75"/>
      <c r="AX203" s="75"/>
      <c r="AY203" s="75"/>
      <c r="AZ203" s="75"/>
      <c r="BA203" s="75"/>
      <c r="BB203" s="75"/>
      <c r="BC203" s="75"/>
      <c r="BD203" s="75"/>
      <c r="BE203" s="75"/>
      <c r="BF203" s="75"/>
      <c r="BG203" s="75"/>
      <c r="BH203" s="75"/>
    </row>
    <row r="204" spans="1:60" x14ac:dyDescent="0.25">
      <c r="A204" s="75"/>
      <c r="J204" s="75"/>
      <c r="K204" s="75"/>
      <c r="L204" s="75"/>
      <c r="M204" s="75"/>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5"/>
      <c r="AL204" s="75"/>
      <c r="AM204" s="75"/>
      <c r="AN204" s="75"/>
      <c r="AO204" s="75"/>
      <c r="AP204" s="75"/>
      <c r="AQ204" s="75"/>
      <c r="AR204" s="75"/>
      <c r="AS204" s="75"/>
      <c r="AT204" s="75"/>
      <c r="AU204" s="75"/>
      <c r="AV204" s="75"/>
      <c r="AW204" s="75"/>
      <c r="AX204" s="75"/>
      <c r="AY204" s="75"/>
      <c r="AZ204" s="75"/>
      <c r="BA204" s="75"/>
      <c r="BB204" s="75"/>
      <c r="BC204" s="75"/>
      <c r="BD204" s="75"/>
      <c r="BE204" s="75"/>
      <c r="BF204" s="75"/>
      <c r="BG204" s="75"/>
      <c r="BH204" s="75"/>
    </row>
    <row r="205" spans="1:60" x14ac:dyDescent="0.25">
      <c r="A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c r="AN205" s="75"/>
      <c r="AO205" s="75"/>
      <c r="AP205" s="75"/>
      <c r="AQ205" s="75"/>
      <c r="AR205" s="75"/>
      <c r="AS205" s="75"/>
      <c r="AT205" s="75"/>
      <c r="AU205" s="75"/>
      <c r="AV205" s="75"/>
      <c r="AW205" s="75"/>
      <c r="AX205" s="75"/>
      <c r="AY205" s="75"/>
      <c r="AZ205" s="75"/>
      <c r="BA205" s="75"/>
      <c r="BB205" s="75"/>
      <c r="BC205" s="75"/>
      <c r="BD205" s="75"/>
      <c r="BE205" s="75"/>
      <c r="BF205" s="75"/>
      <c r="BG205" s="75"/>
      <c r="BH205" s="75"/>
    </row>
    <row r="206" spans="1:60" x14ac:dyDescent="0.25">
      <c r="A206" s="75"/>
      <c r="J206" s="75"/>
      <c r="K206" s="75"/>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c r="AN206" s="75"/>
      <c r="AO206" s="75"/>
      <c r="AP206" s="75"/>
      <c r="AQ206" s="75"/>
      <c r="AR206" s="75"/>
      <c r="AS206" s="75"/>
      <c r="AT206" s="75"/>
      <c r="AU206" s="75"/>
      <c r="AV206" s="75"/>
      <c r="AW206" s="75"/>
      <c r="AX206" s="75"/>
      <c r="AY206" s="75"/>
      <c r="AZ206" s="75"/>
      <c r="BA206" s="75"/>
      <c r="BB206" s="75"/>
      <c r="BC206" s="75"/>
      <c r="BD206" s="75"/>
      <c r="BE206" s="75"/>
      <c r="BF206" s="75"/>
      <c r="BG206" s="75"/>
      <c r="BH206" s="75"/>
    </row>
    <row r="207" spans="1:60" x14ac:dyDescent="0.25">
      <c r="A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c r="AM207" s="75"/>
      <c r="AN207" s="75"/>
      <c r="AO207" s="75"/>
      <c r="AP207" s="75"/>
      <c r="AQ207" s="75"/>
      <c r="AR207" s="75"/>
      <c r="AS207" s="75"/>
      <c r="AT207" s="75"/>
      <c r="AU207" s="75"/>
      <c r="AV207" s="75"/>
      <c r="AW207" s="75"/>
      <c r="AX207" s="75"/>
      <c r="AY207" s="75"/>
      <c r="AZ207" s="75"/>
      <c r="BA207" s="75"/>
      <c r="BB207" s="75"/>
      <c r="BC207" s="75"/>
      <c r="BD207" s="75"/>
      <c r="BE207" s="75"/>
      <c r="BF207" s="75"/>
      <c r="BG207" s="75"/>
      <c r="BH207" s="75"/>
    </row>
    <row r="208" spans="1:60" x14ac:dyDescent="0.25">
      <c r="A208" s="75"/>
      <c r="J208" s="75"/>
      <c r="K208" s="75"/>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5"/>
      <c r="AM208" s="75"/>
      <c r="AN208" s="75"/>
      <c r="AO208" s="75"/>
      <c r="AP208" s="75"/>
      <c r="AQ208" s="75"/>
      <c r="AR208" s="75"/>
      <c r="AS208" s="75"/>
      <c r="AT208" s="75"/>
      <c r="AU208" s="75"/>
      <c r="AV208" s="75"/>
      <c r="AW208" s="75"/>
      <c r="AX208" s="75"/>
      <c r="AY208" s="75"/>
      <c r="AZ208" s="75"/>
      <c r="BA208" s="75"/>
      <c r="BB208" s="75"/>
      <c r="BC208" s="75"/>
      <c r="BD208" s="75"/>
      <c r="BE208" s="75"/>
      <c r="BF208" s="75"/>
      <c r="BG208" s="75"/>
      <c r="BH208" s="75"/>
    </row>
    <row r="209" spans="1:60" x14ac:dyDescent="0.25">
      <c r="A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5"/>
      <c r="AP209" s="75"/>
      <c r="AQ209" s="75"/>
      <c r="AR209" s="75"/>
      <c r="AS209" s="75"/>
      <c r="AT209" s="75"/>
      <c r="AU209" s="75"/>
      <c r="AV209" s="75"/>
      <c r="AW209" s="75"/>
      <c r="AX209" s="75"/>
      <c r="AY209" s="75"/>
      <c r="AZ209" s="75"/>
      <c r="BA209" s="75"/>
      <c r="BB209" s="75"/>
      <c r="BC209" s="75"/>
      <c r="BD209" s="75"/>
      <c r="BE209" s="75"/>
      <c r="BF209" s="75"/>
      <c r="BG209" s="75"/>
      <c r="BH209" s="75"/>
    </row>
    <row r="210" spans="1:60" x14ac:dyDescent="0.25">
      <c r="A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c r="AM210" s="75"/>
      <c r="AN210" s="75"/>
      <c r="AO210" s="75"/>
      <c r="AP210" s="75"/>
      <c r="AQ210" s="75"/>
      <c r="AR210" s="75"/>
      <c r="AS210" s="75"/>
      <c r="AT210" s="75"/>
      <c r="AU210" s="75"/>
      <c r="AV210" s="75"/>
      <c r="AW210" s="75"/>
      <c r="AX210" s="75"/>
      <c r="AY210" s="75"/>
      <c r="AZ210" s="75"/>
      <c r="BA210" s="75"/>
      <c r="BB210" s="75"/>
      <c r="BC210" s="75"/>
      <c r="BD210" s="75"/>
      <c r="BE210" s="75"/>
      <c r="BF210" s="75"/>
      <c r="BG210" s="75"/>
      <c r="BH210" s="75"/>
    </row>
    <row r="211" spans="1:60" x14ac:dyDescent="0.25">
      <c r="A211" s="75"/>
      <c r="J211" s="75"/>
      <c r="K211" s="75"/>
      <c r="L211" s="75"/>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5"/>
      <c r="AL211" s="75"/>
      <c r="AM211" s="75"/>
      <c r="AN211" s="75"/>
      <c r="AO211" s="75"/>
      <c r="AP211" s="75"/>
      <c r="AQ211" s="75"/>
      <c r="AR211" s="75"/>
      <c r="AS211" s="75"/>
      <c r="AT211" s="75"/>
      <c r="AU211" s="75"/>
      <c r="AV211" s="75"/>
      <c r="AW211" s="75"/>
      <c r="AX211" s="75"/>
      <c r="AY211" s="75"/>
      <c r="AZ211" s="75"/>
      <c r="BA211" s="75"/>
      <c r="BB211" s="75"/>
      <c r="BC211" s="75"/>
      <c r="BD211" s="75"/>
      <c r="BE211" s="75"/>
      <c r="BF211" s="75"/>
      <c r="BG211" s="75"/>
      <c r="BH211" s="75"/>
    </row>
    <row r="212" spans="1:60" x14ac:dyDescent="0.25">
      <c r="A212" s="75"/>
      <c r="J212" s="75"/>
      <c r="K212" s="75"/>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c r="AM212" s="75"/>
      <c r="AN212" s="75"/>
      <c r="AO212" s="75"/>
      <c r="AP212" s="75"/>
      <c r="AQ212" s="75"/>
      <c r="AR212" s="75"/>
      <c r="AS212" s="75"/>
      <c r="AT212" s="75"/>
      <c r="AU212" s="75"/>
      <c r="AV212" s="75"/>
      <c r="AW212" s="75"/>
      <c r="AX212" s="75"/>
      <c r="AY212" s="75"/>
      <c r="AZ212" s="75"/>
      <c r="BA212" s="75"/>
      <c r="BB212" s="75"/>
      <c r="BC212" s="75"/>
      <c r="BD212" s="75"/>
      <c r="BE212" s="75"/>
      <c r="BF212" s="75"/>
      <c r="BG212" s="75"/>
      <c r="BH212" s="75"/>
    </row>
    <row r="213" spans="1:60" x14ac:dyDescent="0.25">
      <c r="A213" s="75"/>
      <c r="J213" s="75"/>
      <c r="K213" s="75"/>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c r="AN213" s="75"/>
      <c r="AO213" s="75"/>
      <c r="AP213" s="75"/>
      <c r="AQ213" s="75"/>
      <c r="AR213" s="75"/>
      <c r="AS213" s="75"/>
      <c r="AT213" s="75"/>
      <c r="AU213" s="75"/>
      <c r="AV213" s="75"/>
      <c r="AW213" s="75"/>
      <c r="AX213" s="75"/>
      <c r="AY213" s="75"/>
      <c r="AZ213" s="75"/>
      <c r="BA213" s="75"/>
      <c r="BB213" s="75"/>
      <c r="BC213" s="75"/>
      <c r="BD213" s="75"/>
      <c r="BE213" s="75"/>
      <c r="BF213" s="75"/>
      <c r="BG213" s="75"/>
      <c r="BH213" s="75"/>
    </row>
    <row r="214" spans="1:60" x14ac:dyDescent="0.25">
      <c r="A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c r="AR214" s="75"/>
      <c r="AS214" s="75"/>
      <c r="AT214" s="75"/>
      <c r="AU214" s="75"/>
      <c r="AV214" s="75"/>
      <c r="AW214" s="75"/>
      <c r="AX214" s="75"/>
      <c r="AY214" s="75"/>
      <c r="AZ214" s="75"/>
      <c r="BA214" s="75"/>
      <c r="BB214" s="75"/>
      <c r="BC214" s="75"/>
      <c r="BD214" s="75"/>
      <c r="BE214" s="75"/>
      <c r="BF214" s="75"/>
      <c r="BG214" s="75"/>
      <c r="BH214" s="75"/>
    </row>
    <row r="215" spans="1:60" x14ac:dyDescent="0.25">
      <c r="A215" s="75"/>
      <c r="J215" s="75"/>
      <c r="K215" s="75"/>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c r="AN215" s="75"/>
      <c r="AO215" s="75"/>
      <c r="AP215" s="75"/>
      <c r="AQ215" s="75"/>
      <c r="AR215" s="75"/>
      <c r="AS215" s="75"/>
      <c r="AT215" s="75"/>
      <c r="AU215" s="75"/>
      <c r="AV215" s="75"/>
      <c r="AW215" s="75"/>
      <c r="AX215" s="75"/>
      <c r="AY215" s="75"/>
      <c r="AZ215" s="75"/>
      <c r="BA215" s="75"/>
      <c r="BB215" s="75"/>
      <c r="BC215" s="75"/>
      <c r="BD215" s="75"/>
      <c r="BE215" s="75"/>
      <c r="BF215" s="75"/>
      <c r="BG215" s="75"/>
      <c r="BH215" s="75"/>
    </row>
    <row r="216" spans="1:60" x14ac:dyDescent="0.25">
      <c r="A216" s="75"/>
      <c r="J216" s="75"/>
      <c r="K216" s="75"/>
      <c r="L216" s="75"/>
      <c r="M216" s="75"/>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5"/>
      <c r="AL216" s="75"/>
      <c r="AM216" s="75"/>
      <c r="AN216" s="75"/>
      <c r="AO216" s="75"/>
      <c r="AP216" s="75"/>
      <c r="AQ216" s="75"/>
      <c r="AR216" s="75"/>
      <c r="AS216" s="75"/>
      <c r="AT216" s="75"/>
      <c r="AU216" s="75"/>
      <c r="AV216" s="75"/>
      <c r="AW216" s="75"/>
      <c r="AX216" s="75"/>
      <c r="AY216" s="75"/>
      <c r="AZ216" s="75"/>
      <c r="BA216" s="75"/>
      <c r="BB216" s="75"/>
      <c r="BC216" s="75"/>
      <c r="BD216" s="75"/>
      <c r="BE216" s="75"/>
      <c r="BF216" s="75"/>
      <c r="BG216" s="75"/>
      <c r="BH216" s="75"/>
    </row>
    <row r="217" spans="1:60" x14ac:dyDescent="0.25">
      <c r="A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5"/>
    </row>
    <row r="218" spans="1:60" x14ac:dyDescent="0.25">
      <c r="A218" s="75"/>
      <c r="J218" s="75"/>
      <c r="K218" s="75"/>
      <c r="L218" s="75"/>
      <c r="M218" s="75"/>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5"/>
      <c r="AL218" s="75"/>
      <c r="AM218" s="75"/>
      <c r="AN218" s="75"/>
      <c r="AO218" s="75"/>
      <c r="AP218" s="75"/>
      <c r="AQ218" s="75"/>
      <c r="AR218" s="75"/>
      <c r="AS218" s="75"/>
      <c r="AT218" s="75"/>
      <c r="AU218" s="75"/>
      <c r="AV218" s="75"/>
      <c r="AW218" s="75"/>
      <c r="AX218" s="75"/>
      <c r="AY218" s="75"/>
      <c r="AZ218" s="75"/>
      <c r="BA218" s="75"/>
      <c r="BB218" s="75"/>
      <c r="BC218" s="75"/>
      <c r="BD218" s="75"/>
      <c r="BE218" s="75"/>
      <c r="BF218" s="75"/>
      <c r="BG218" s="75"/>
      <c r="BH218" s="75"/>
    </row>
    <row r="219" spans="1:60" x14ac:dyDescent="0.25">
      <c r="A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c r="AR219" s="75"/>
      <c r="AS219" s="75"/>
      <c r="AT219" s="75"/>
      <c r="AU219" s="75"/>
      <c r="AV219" s="75"/>
      <c r="AW219" s="75"/>
      <c r="AX219" s="75"/>
      <c r="AY219" s="75"/>
      <c r="AZ219" s="75"/>
      <c r="BA219" s="75"/>
      <c r="BB219" s="75"/>
      <c r="BC219" s="75"/>
      <c r="BD219" s="75"/>
      <c r="BE219" s="75"/>
      <c r="BF219" s="75"/>
      <c r="BG219" s="75"/>
      <c r="BH219" s="75"/>
    </row>
    <row r="220" spans="1:60" x14ac:dyDescent="0.25">
      <c r="A220" s="75"/>
      <c r="J220" s="75"/>
      <c r="K220" s="75"/>
      <c r="L220" s="75"/>
      <c r="M220" s="75"/>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5"/>
      <c r="AL220" s="75"/>
      <c r="AM220" s="75"/>
      <c r="AN220" s="75"/>
      <c r="AO220" s="75"/>
      <c r="AP220" s="75"/>
      <c r="AQ220" s="75"/>
      <c r="AR220" s="75"/>
      <c r="AS220" s="75"/>
      <c r="AT220" s="75"/>
      <c r="AU220" s="75"/>
      <c r="AV220" s="75"/>
      <c r="AW220" s="75"/>
      <c r="AX220" s="75"/>
      <c r="AY220" s="75"/>
      <c r="AZ220" s="75"/>
      <c r="BA220" s="75"/>
      <c r="BB220" s="75"/>
      <c r="BC220" s="75"/>
      <c r="BD220" s="75"/>
      <c r="BE220" s="75"/>
      <c r="BF220" s="75"/>
      <c r="BG220" s="75"/>
      <c r="BH220" s="75"/>
    </row>
    <row r="221" spans="1:60" x14ac:dyDescent="0.25">
      <c r="A221" s="75"/>
      <c r="J221" s="75"/>
      <c r="K221" s="75"/>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c r="AM221" s="75"/>
      <c r="AN221" s="75"/>
      <c r="AO221" s="75"/>
      <c r="AP221" s="75"/>
      <c r="AQ221" s="75"/>
      <c r="AR221" s="75"/>
      <c r="AS221" s="75"/>
      <c r="AT221" s="75"/>
      <c r="AU221" s="75"/>
      <c r="AV221" s="75"/>
      <c r="AW221" s="75"/>
      <c r="AX221" s="75"/>
      <c r="AY221" s="75"/>
      <c r="AZ221" s="75"/>
      <c r="BA221" s="75"/>
      <c r="BB221" s="75"/>
      <c r="BC221" s="75"/>
      <c r="BD221" s="75"/>
      <c r="BE221" s="75"/>
      <c r="BF221" s="75"/>
      <c r="BG221" s="75"/>
      <c r="BH221" s="75"/>
    </row>
    <row r="222" spans="1:60" x14ac:dyDescent="0.25">
      <c r="A222" s="75"/>
      <c r="J222" s="75"/>
      <c r="K222" s="75"/>
      <c r="L222" s="75"/>
      <c r="M222" s="75"/>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c r="AM222" s="75"/>
      <c r="AN222" s="75"/>
      <c r="AO222" s="75"/>
      <c r="AP222" s="75"/>
      <c r="AQ222" s="75"/>
      <c r="AR222" s="75"/>
      <c r="AS222" s="75"/>
      <c r="AT222" s="75"/>
      <c r="AU222" s="75"/>
      <c r="AV222" s="75"/>
      <c r="AW222" s="75"/>
      <c r="AX222" s="75"/>
      <c r="AY222" s="75"/>
      <c r="AZ222" s="75"/>
      <c r="BA222" s="75"/>
      <c r="BB222" s="75"/>
      <c r="BC222" s="75"/>
      <c r="BD222" s="75"/>
      <c r="BE222" s="75"/>
      <c r="BF222" s="75"/>
      <c r="BG222" s="75"/>
      <c r="BH222" s="75"/>
    </row>
    <row r="223" spans="1:60" x14ac:dyDescent="0.25">
      <c r="A223" s="75"/>
      <c r="J223" s="75"/>
      <c r="K223" s="75"/>
      <c r="L223" s="75"/>
      <c r="M223" s="75"/>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c r="AM223" s="75"/>
      <c r="AN223" s="75"/>
      <c r="AO223" s="75"/>
      <c r="AP223" s="75"/>
      <c r="AQ223" s="75"/>
      <c r="AR223" s="75"/>
      <c r="AS223" s="75"/>
      <c r="AT223" s="75"/>
      <c r="AU223" s="75"/>
      <c r="AV223" s="75"/>
      <c r="AW223" s="75"/>
      <c r="AX223" s="75"/>
      <c r="AY223" s="75"/>
      <c r="AZ223" s="75"/>
      <c r="BA223" s="75"/>
      <c r="BB223" s="75"/>
      <c r="BC223" s="75"/>
      <c r="BD223" s="75"/>
      <c r="BE223" s="75"/>
      <c r="BF223" s="75"/>
      <c r="BG223" s="75"/>
      <c r="BH223" s="75"/>
    </row>
    <row r="224" spans="1:60" x14ac:dyDescent="0.25">
      <c r="A224" s="75"/>
      <c r="J224" s="75"/>
      <c r="K224" s="75"/>
      <c r="L224" s="75"/>
      <c r="M224" s="75"/>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5"/>
      <c r="AL224" s="75"/>
      <c r="AM224" s="75"/>
      <c r="AN224" s="75"/>
      <c r="AO224" s="75"/>
      <c r="AP224" s="75"/>
      <c r="AQ224" s="75"/>
      <c r="AR224" s="75"/>
      <c r="AS224" s="75"/>
      <c r="AT224" s="75"/>
      <c r="AU224" s="75"/>
      <c r="AV224" s="75"/>
      <c r="AW224" s="75"/>
      <c r="AX224" s="75"/>
      <c r="AY224" s="75"/>
      <c r="AZ224" s="75"/>
      <c r="BA224" s="75"/>
      <c r="BB224" s="75"/>
      <c r="BC224" s="75"/>
      <c r="BD224" s="75"/>
      <c r="BE224" s="75"/>
      <c r="BF224" s="75"/>
      <c r="BG224" s="75"/>
      <c r="BH224" s="75"/>
    </row>
    <row r="225" spans="1:60" x14ac:dyDescent="0.25">
      <c r="A225" s="75"/>
      <c r="J225" s="75"/>
      <c r="K225" s="75"/>
      <c r="L225" s="75"/>
      <c r="M225" s="75"/>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5"/>
      <c r="AL225" s="75"/>
      <c r="AM225" s="75"/>
      <c r="AN225" s="75"/>
      <c r="AO225" s="75"/>
      <c r="AP225" s="75"/>
      <c r="AQ225" s="75"/>
      <c r="AR225" s="75"/>
      <c r="AS225" s="75"/>
      <c r="AT225" s="75"/>
      <c r="AU225" s="75"/>
      <c r="AV225" s="75"/>
      <c r="AW225" s="75"/>
      <c r="AX225" s="75"/>
      <c r="AY225" s="75"/>
      <c r="AZ225" s="75"/>
      <c r="BA225" s="75"/>
      <c r="BB225" s="75"/>
      <c r="BC225" s="75"/>
      <c r="BD225" s="75"/>
      <c r="BE225" s="75"/>
      <c r="BF225" s="75"/>
      <c r="BG225" s="75"/>
      <c r="BH225" s="75"/>
    </row>
    <row r="226" spans="1:60" x14ac:dyDescent="0.25">
      <c r="A226" s="75"/>
      <c r="J226" s="75"/>
      <c r="K226" s="75"/>
      <c r="L226" s="75"/>
      <c r="M226" s="75"/>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5"/>
      <c r="AL226" s="75"/>
      <c r="AM226" s="75"/>
      <c r="AN226" s="75"/>
      <c r="AO226" s="75"/>
      <c r="AP226" s="75"/>
      <c r="AQ226" s="75"/>
      <c r="AR226" s="75"/>
      <c r="AS226" s="75"/>
      <c r="AT226" s="75"/>
      <c r="AU226" s="75"/>
      <c r="AV226" s="75"/>
      <c r="AW226" s="75"/>
      <c r="AX226" s="75"/>
      <c r="AY226" s="75"/>
      <c r="AZ226" s="75"/>
      <c r="BA226" s="75"/>
      <c r="BB226" s="75"/>
      <c r="BC226" s="75"/>
      <c r="BD226" s="75"/>
      <c r="BE226" s="75"/>
      <c r="BF226" s="75"/>
      <c r="BG226" s="75"/>
      <c r="BH226" s="75"/>
    </row>
    <row r="227" spans="1:60" x14ac:dyDescent="0.25">
      <c r="A227" s="75"/>
      <c r="J227" s="75"/>
      <c r="K227" s="75"/>
      <c r="L227" s="75"/>
      <c r="M227" s="75"/>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5"/>
      <c r="AL227" s="75"/>
      <c r="AM227" s="75"/>
      <c r="AN227" s="75"/>
      <c r="AO227" s="75"/>
      <c r="AP227" s="75"/>
      <c r="AQ227" s="75"/>
      <c r="AR227" s="75"/>
      <c r="AS227" s="75"/>
      <c r="AT227" s="75"/>
      <c r="AU227" s="75"/>
      <c r="AV227" s="75"/>
      <c r="AW227" s="75"/>
      <c r="AX227" s="75"/>
      <c r="AY227" s="75"/>
      <c r="AZ227" s="75"/>
      <c r="BA227" s="75"/>
      <c r="BB227" s="75"/>
      <c r="BC227" s="75"/>
      <c r="BD227" s="75"/>
      <c r="BE227" s="75"/>
      <c r="BF227" s="75"/>
      <c r="BG227" s="75"/>
      <c r="BH227" s="75"/>
    </row>
    <row r="228" spans="1:60" x14ac:dyDescent="0.25">
      <c r="A228" s="75"/>
      <c r="J228" s="75"/>
      <c r="K228" s="75"/>
      <c r="L228" s="75"/>
      <c r="M228" s="75"/>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5"/>
      <c r="AL228" s="75"/>
      <c r="AM228" s="75"/>
      <c r="AN228" s="75"/>
      <c r="AO228" s="75"/>
      <c r="AP228" s="75"/>
      <c r="AQ228" s="75"/>
      <c r="AR228" s="75"/>
      <c r="AS228" s="75"/>
      <c r="AT228" s="75"/>
      <c r="AU228" s="75"/>
      <c r="AV228" s="75"/>
      <c r="AW228" s="75"/>
      <c r="AX228" s="75"/>
      <c r="AY228" s="75"/>
      <c r="AZ228" s="75"/>
      <c r="BA228" s="75"/>
      <c r="BB228" s="75"/>
      <c r="BC228" s="75"/>
      <c r="BD228" s="75"/>
      <c r="BE228" s="75"/>
      <c r="BF228" s="75"/>
      <c r="BG228" s="75"/>
      <c r="BH228" s="75"/>
    </row>
    <row r="229" spans="1:60" x14ac:dyDescent="0.25">
      <c r="A229" s="75"/>
      <c r="J229" s="75"/>
      <c r="K229" s="75"/>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5"/>
      <c r="AL229" s="75"/>
      <c r="AM229" s="75"/>
      <c r="AN229" s="75"/>
      <c r="AO229" s="75"/>
      <c r="AP229" s="75"/>
      <c r="AQ229" s="75"/>
      <c r="AR229" s="75"/>
      <c r="AS229" s="75"/>
      <c r="AT229" s="75"/>
      <c r="AU229" s="75"/>
      <c r="AV229" s="75"/>
      <c r="AW229" s="75"/>
      <c r="AX229" s="75"/>
      <c r="AY229" s="75"/>
      <c r="AZ229" s="75"/>
      <c r="BA229" s="75"/>
      <c r="BB229" s="75"/>
      <c r="BC229" s="75"/>
      <c r="BD229" s="75"/>
      <c r="BE229" s="75"/>
      <c r="BF229" s="75"/>
      <c r="BG229" s="75"/>
      <c r="BH229" s="75"/>
    </row>
    <row r="230" spans="1:60" x14ac:dyDescent="0.25">
      <c r="A230" s="75"/>
      <c r="J230" s="75"/>
      <c r="K230" s="75"/>
      <c r="L230" s="75"/>
      <c r="M230" s="75"/>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5"/>
      <c r="AL230" s="75"/>
      <c r="AM230" s="75"/>
      <c r="AN230" s="75"/>
      <c r="AO230" s="75"/>
      <c r="AP230" s="75"/>
      <c r="AQ230" s="75"/>
      <c r="AR230" s="75"/>
      <c r="AS230" s="75"/>
      <c r="AT230" s="75"/>
      <c r="AU230" s="75"/>
      <c r="AV230" s="75"/>
      <c r="AW230" s="75"/>
      <c r="AX230" s="75"/>
      <c r="AY230" s="75"/>
      <c r="AZ230" s="75"/>
      <c r="BA230" s="75"/>
      <c r="BB230" s="75"/>
      <c r="BC230" s="75"/>
      <c r="BD230" s="75"/>
      <c r="BE230" s="75"/>
      <c r="BF230" s="75"/>
      <c r="BG230" s="75"/>
      <c r="BH230" s="75"/>
    </row>
    <row r="231" spans="1:60" x14ac:dyDescent="0.25">
      <c r="A231" s="75"/>
      <c r="J231" s="75"/>
      <c r="K231" s="75"/>
      <c r="L231" s="75"/>
      <c r="M231" s="75"/>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c r="AM231" s="75"/>
      <c r="AN231" s="75"/>
      <c r="AO231" s="75"/>
      <c r="AP231" s="75"/>
      <c r="AQ231" s="75"/>
      <c r="AR231" s="75"/>
      <c r="AS231" s="75"/>
      <c r="AT231" s="75"/>
      <c r="AU231" s="75"/>
      <c r="AV231" s="75"/>
      <c r="AW231" s="75"/>
      <c r="AX231" s="75"/>
      <c r="AY231" s="75"/>
      <c r="AZ231" s="75"/>
      <c r="BA231" s="75"/>
      <c r="BB231" s="75"/>
      <c r="BC231" s="75"/>
      <c r="BD231" s="75"/>
      <c r="BE231" s="75"/>
      <c r="BF231" s="75"/>
      <c r="BG231" s="75"/>
      <c r="BH231" s="75"/>
    </row>
    <row r="232" spans="1:60" x14ac:dyDescent="0.25">
      <c r="A232" s="75"/>
      <c r="J232" s="75"/>
      <c r="K232" s="75"/>
      <c r="L232" s="75"/>
      <c r="M232" s="75"/>
      <c r="N232" s="75"/>
      <c r="O232" s="75"/>
      <c r="P232" s="75"/>
      <c r="Q232" s="75"/>
      <c r="R232" s="75"/>
      <c r="S232" s="75"/>
      <c r="T232" s="75"/>
      <c r="U232" s="75"/>
      <c r="V232" s="75"/>
      <c r="W232" s="75"/>
      <c r="X232" s="75"/>
      <c r="Y232" s="75"/>
      <c r="Z232" s="75"/>
      <c r="AA232" s="75"/>
      <c r="AB232" s="75"/>
      <c r="AC232" s="75"/>
      <c r="AD232" s="75"/>
      <c r="AE232" s="75"/>
      <c r="AF232" s="75"/>
      <c r="AG232" s="75"/>
      <c r="AH232" s="75"/>
      <c r="AI232" s="75"/>
      <c r="AJ232" s="75"/>
      <c r="AK232" s="75"/>
      <c r="AL232" s="75"/>
      <c r="AM232" s="75"/>
      <c r="AN232" s="75"/>
      <c r="AO232" s="75"/>
      <c r="AP232" s="75"/>
      <c r="AQ232" s="75"/>
      <c r="AR232" s="75"/>
      <c r="AS232" s="75"/>
      <c r="AT232" s="75"/>
      <c r="AU232" s="75"/>
      <c r="AV232" s="75"/>
      <c r="AW232" s="75"/>
      <c r="AX232" s="75"/>
      <c r="AY232" s="75"/>
      <c r="AZ232" s="75"/>
      <c r="BA232" s="75"/>
      <c r="BB232" s="75"/>
      <c r="BC232" s="75"/>
      <c r="BD232" s="75"/>
      <c r="BE232" s="75"/>
      <c r="BF232" s="75"/>
      <c r="BG232" s="75"/>
      <c r="BH232" s="75"/>
    </row>
    <row r="233" spans="1:60" x14ac:dyDescent="0.25">
      <c r="A233" s="75"/>
      <c r="J233" s="75"/>
      <c r="K233" s="75"/>
      <c r="L233" s="75"/>
      <c r="M233" s="75"/>
      <c r="N233" s="75"/>
      <c r="O233" s="75"/>
      <c r="P233" s="75"/>
      <c r="Q233" s="75"/>
      <c r="R233" s="75"/>
      <c r="S233" s="75"/>
      <c r="T233" s="75"/>
      <c r="U233" s="75"/>
      <c r="V233" s="75"/>
      <c r="W233" s="75"/>
      <c r="X233" s="75"/>
      <c r="Y233" s="75"/>
      <c r="Z233" s="75"/>
      <c r="AA233" s="75"/>
      <c r="AB233" s="75"/>
      <c r="AC233" s="75"/>
      <c r="AD233" s="75"/>
      <c r="AE233" s="75"/>
      <c r="AF233" s="75"/>
      <c r="AG233" s="75"/>
      <c r="AH233" s="75"/>
      <c r="AI233" s="75"/>
      <c r="AJ233" s="75"/>
      <c r="AK233" s="75"/>
      <c r="AL233" s="75"/>
      <c r="AM233" s="75"/>
      <c r="AN233" s="75"/>
      <c r="AO233" s="75"/>
      <c r="AP233" s="75"/>
      <c r="AQ233" s="75"/>
      <c r="AR233" s="75"/>
      <c r="AS233" s="75"/>
      <c r="AT233" s="75"/>
      <c r="AU233" s="75"/>
      <c r="AV233" s="75"/>
      <c r="AW233" s="75"/>
      <c r="AX233" s="75"/>
      <c r="AY233" s="75"/>
      <c r="AZ233" s="75"/>
      <c r="BA233" s="75"/>
      <c r="BB233" s="75"/>
      <c r="BC233" s="75"/>
      <c r="BD233" s="75"/>
      <c r="BE233" s="75"/>
      <c r="BF233" s="75"/>
      <c r="BG233" s="75"/>
      <c r="BH233" s="75"/>
    </row>
    <row r="234" spans="1:60" x14ac:dyDescent="0.25">
      <c r="A234" s="75"/>
      <c r="J234" s="75"/>
      <c r="K234" s="75"/>
      <c r="L234" s="75"/>
      <c r="M234" s="75"/>
      <c r="N234" s="75"/>
      <c r="O234" s="75"/>
      <c r="P234" s="75"/>
      <c r="Q234" s="75"/>
      <c r="R234" s="75"/>
      <c r="S234" s="75"/>
      <c r="T234" s="75"/>
      <c r="U234" s="75"/>
      <c r="V234" s="75"/>
      <c r="W234" s="75"/>
      <c r="X234" s="75"/>
      <c r="Y234" s="75"/>
      <c r="Z234" s="75"/>
      <c r="AA234" s="75"/>
      <c r="AB234" s="75"/>
      <c r="AC234" s="75"/>
      <c r="AD234" s="75"/>
      <c r="AE234" s="75"/>
      <c r="AF234" s="75"/>
      <c r="AG234" s="75"/>
      <c r="AH234" s="75"/>
      <c r="AI234" s="75"/>
      <c r="AJ234" s="75"/>
      <c r="AK234" s="75"/>
      <c r="AL234" s="75"/>
      <c r="AM234" s="75"/>
      <c r="AN234" s="75"/>
      <c r="AO234" s="75"/>
      <c r="AP234" s="75"/>
      <c r="AQ234" s="75"/>
      <c r="AR234" s="75"/>
      <c r="AS234" s="75"/>
      <c r="AT234" s="75"/>
      <c r="AU234" s="75"/>
      <c r="AV234" s="75"/>
      <c r="AW234" s="75"/>
      <c r="AX234" s="75"/>
      <c r="AY234" s="75"/>
      <c r="AZ234" s="75"/>
      <c r="BA234" s="75"/>
      <c r="BB234" s="75"/>
      <c r="BC234" s="75"/>
      <c r="BD234" s="75"/>
      <c r="BE234" s="75"/>
      <c r="BF234" s="75"/>
      <c r="BG234" s="75"/>
      <c r="BH234" s="75"/>
    </row>
    <row r="235" spans="1:60" x14ac:dyDescent="0.25">
      <c r="A235" s="75"/>
      <c r="J235" s="75"/>
      <c r="K235" s="75"/>
      <c r="L235" s="75"/>
      <c r="M235" s="75"/>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5"/>
      <c r="AL235" s="75"/>
      <c r="AM235" s="75"/>
      <c r="AN235" s="75"/>
      <c r="AO235" s="75"/>
      <c r="AP235" s="75"/>
      <c r="AQ235" s="75"/>
      <c r="AR235" s="75"/>
      <c r="AS235" s="75"/>
      <c r="AT235" s="75"/>
      <c r="AU235" s="75"/>
      <c r="AV235" s="75"/>
      <c r="AW235" s="75"/>
      <c r="AX235" s="75"/>
      <c r="AY235" s="75"/>
      <c r="AZ235" s="75"/>
      <c r="BA235" s="75"/>
      <c r="BB235" s="75"/>
      <c r="BC235" s="75"/>
      <c r="BD235" s="75"/>
      <c r="BE235" s="75"/>
      <c r="BF235" s="75"/>
      <c r="BG235" s="75"/>
      <c r="BH235" s="75"/>
    </row>
    <row r="236" spans="1:60" x14ac:dyDescent="0.25">
      <c r="A236" s="75"/>
      <c r="J236" s="75"/>
      <c r="K236" s="75"/>
      <c r="L236" s="75"/>
      <c r="M236" s="75"/>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5"/>
      <c r="AL236" s="75"/>
      <c r="AM236" s="75"/>
      <c r="AN236" s="75"/>
      <c r="AO236" s="75"/>
      <c r="AP236" s="75"/>
      <c r="AQ236" s="75"/>
      <c r="AR236" s="75"/>
      <c r="AS236" s="75"/>
      <c r="AT236" s="75"/>
      <c r="AU236" s="75"/>
      <c r="AV236" s="75"/>
      <c r="AW236" s="75"/>
      <c r="AX236" s="75"/>
      <c r="AY236" s="75"/>
      <c r="AZ236" s="75"/>
      <c r="BA236" s="75"/>
      <c r="BB236" s="75"/>
      <c r="BC236" s="75"/>
      <c r="BD236" s="75"/>
      <c r="BE236" s="75"/>
      <c r="BF236" s="75"/>
      <c r="BG236" s="75"/>
      <c r="BH236" s="75"/>
    </row>
    <row r="237" spans="1:60" x14ac:dyDescent="0.25">
      <c r="A237" s="75"/>
      <c r="J237" s="75"/>
      <c r="K237" s="75"/>
      <c r="L237" s="75"/>
      <c r="M237" s="75"/>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5"/>
      <c r="AL237" s="75"/>
      <c r="AM237" s="75"/>
      <c r="AN237" s="75"/>
      <c r="AO237" s="75"/>
      <c r="AP237" s="75"/>
      <c r="AQ237" s="75"/>
      <c r="AR237" s="75"/>
      <c r="AS237" s="75"/>
      <c r="AT237" s="75"/>
      <c r="AU237" s="75"/>
      <c r="AV237" s="75"/>
      <c r="AW237" s="75"/>
      <c r="AX237" s="75"/>
      <c r="AY237" s="75"/>
      <c r="AZ237" s="75"/>
      <c r="BA237" s="75"/>
      <c r="BB237" s="75"/>
      <c r="BC237" s="75"/>
      <c r="BD237" s="75"/>
      <c r="BE237" s="75"/>
      <c r="BF237" s="75"/>
      <c r="BG237" s="75"/>
      <c r="BH237" s="75"/>
    </row>
    <row r="238" spans="1:60" x14ac:dyDescent="0.25">
      <c r="A238" s="75"/>
      <c r="J238" s="75"/>
      <c r="K238" s="75"/>
      <c r="L238" s="75"/>
      <c r="M238" s="75"/>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5"/>
      <c r="AL238" s="75"/>
      <c r="AM238" s="75"/>
      <c r="AN238" s="75"/>
      <c r="AO238" s="75"/>
      <c r="AP238" s="75"/>
      <c r="AQ238" s="75"/>
      <c r="AR238" s="75"/>
      <c r="AS238" s="75"/>
      <c r="AT238" s="75"/>
      <c r="AU238" s="75"/>
      <c r="AV238" s="75"/>
      <c r="AW238" s="75"/>
      <c r="AX238" s="75"/>
      <c r="AY238" s="75"/>
      <c r="AZ238" s="75"/>
      <c r="BA238" s="75"/>
      <c r="BB238" s="75"/>
      <c r="BC238" s="75"/>
      <c r="BD238" s="75"/>
      <c r="BE238" s="75"/>
      <c r="BF238" s="75"/>
      <c r="BG238" s="75"/>
      <c r="BH238" s="75"/>
    </row>
    <row r="239" spans="1:60" x14ac:dyDescent="0.25">
      <c r="A239" s="75"/>
      <c r="J239" s="75"/>
      <c r="K239" s="75"/>
      <c r="L239" s="75"/>
      <c r="M239" s="75"/>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5"/>
      <c r="AL239" s="75"/>
      <c r="AM239" s="75"/>
      <c r="AN239" s="75"/>
      <c r="AO239" s="75"/>
      <c r="AP239" s="75"/>
      <c r="AQ239" s="75"/>
      <c r="AR239" s="75"/>
      <c r="AS239" s="75"/>
      <c r="AT239" s="75"/>
      <c r="AU239" s="75"/>
      <c r="AV239" s="75"/>
      <c r="AW239" s="75"/>
      <c r="AX239" s="75"/>
      <c r="AY239" s="75"/>
      <c r="AZ239" s="75"/>
      <c r="BA239" s="75"/>
      <c r="BB239" s="75"/>
      <c r="BC239" s="75"/>
      <c r="BD239" s="75"/>
      <c r="BE239" s="75"/>
      <c r="BF239" s="75"/>
      <c r="BG239" s="75"/>
      <c r="BH239" s="75"/>
    </row>
    <row r="240" spans="1:60" x14ac:dyDescent="0.25">
      <c r="A240" s="75"/>
      <c r="J240" s="75"/>
      <c r="K240" s="75"/>
      <c r="L240" s="75"/>
      <c r="M240" s="75"/>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5"/>
      <c r="AL240" s="75"/>
      <c r="AM240" s="75"/>
      <c r="AN240" s="75"/>
      <c r="AO240" s="75"/>
      <c r="AP240" s="75"/>
      <c r="AQ240" s="75"/>
      <c r="AR240" s="75"/>
      <c r="AS240" s="75"/>
      <c r="AT240" s="75"/>
      <c r="AU240" s="75"/>
      <c r="AV240" s="75"/>
      <c r="AW240" s="75"/>
      <c r="AX240" s="75"/>
      <c r="AY240" s="75"/>
      <c r="AZ240" s="75"/>
      <c r="BA240" s="75"/>
      <c r="BB240" s="75"/>
      <c r="BC240" s="75"/>
      <c r="BD240" s="75"/>
      <c r="BE240" s="75"/>
      <c r="BF240" s="75"/>
      <c r="BG240" s="75"/>
      <c r="BH240" s="75"/>
    </row>
    <row r="241" spans="1:60" x14ac:dyDescent="0.25">
      <c r="A241" s="75"/>
      <c r="J241" s="75"/>
      <c r="K241" s="75"/>
      <c r="L241" s="75"/>
      <c r="M241" s="75"/>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5"/>
      <c r="AL241" s="75"/>
      <c r="AM241" s="75"/>
      <c r="AN241" s="75"/>
      <c r="AO241" s="75"/>
      <c r="AP241" s="75"/>
      <c r="AQ241" s="75"/>
      <c r="AR241" s="75"/>
      <c r="AS241" s="75"/>
      <c r="AT241" s="75"/>
      <c r="AU241" s="75"/>
      <c r="AV241" s="75"/>
      <c r="AW241" s="75"/>
      <c r="AX241" s="75"/>
      <c r="AY241" s="75"/>
      <c r="AZ241" s="75"/>
      <c r="BA241" s="75"/>
      <c r="BB241" s="75"/>
      <c r="BC241" s="75"/>
      <c r="BD241" s="75"/>
      <c r="BE241" s="75"/>
      <c r="BF241" s="75"/>
      <c r="BG241" s="75"/>
      <c r="BH241" s="75"/>
    </row>
    <row r="242" spans="1:60" x14ac:dyDescent="0.25">
      <c r="A242" s="75"/>
      <c r="J242" s="75"/>
      <c r="K242" s="75"/>
      <c r="L242" s="75"/>
      <c r="M242" s="75"/>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5"/>
      <c r="AL242" s="75"/>
      <c r="AM242" s="75"/>
      <c r="AN242" s="75"/>
      <c r="AO242" s="75"/>
      <c r="AP242" s="75"/>
      <c r="AQ242" s="75"/>
      <c r="AR242" s="75"/>
      <c r="AS242" s="75"/>
      <c r="AT242" s="75"/>
      <c r="AU242" s="75"/>
      <c r="AV242" s="75"/>
      <c r="AW242" s="75"/>
      <c r="AX242" s="75"/>
      <c r="AY242" s="75"/>
      <c r="AZ242" s="75"/>
      <c r="BA242" s="75"/>
      <c r="BB242" s="75"/>
      <c r="BC242" s="75"/>
      <c r="BD242" s="75"/>
      <c r="BE242" s="75"/>
      <c r="BF242" s="75"/>
      <c r="BG242" s="75"/>
      <c r="BH242" s="75"/>
    </row>
    <row r="243" spans="1:60" x14ac:dyDescent="0.25">
      <c r="A243" s="75"/>
      <c r="J243" s="75"/>
      <c r="K243" s="75"/>
      <c r="L243" s="75"/>
      <c r="M243" s="75"/>
      <c r="N243" s="75"/>
      <c r="O243" s="75"/>
      <c r="P243" s="75"/>
      <c r="Q243" s="75"/>
      <c r="R243" s="75"/>
      <c r="S243" s="75"/>
      <c r="T243" s="75"/>
      <c r="U243" s="75"/>
      <c r="V243" s="75"/>
      <c r="W243" s="75"/>
      <c r="X243" s="75"/>
      <c r="Y243" s="75"/>
      <c r="Z243" s="75"/>
      <c r="AA243" s="75"/>
      <c r="AB243" s="75"/>
      <c r="AC243" s="75"/>
      <c r="AD243" s="75"/>
      <c r="AE243" s="75"/>
      <c r="AF243" s="75"/>
      <c r="AG243" s="75"/>
      <c r="AH243" s="75"/>
      <c r="AI243" s="75"/>
      <c r="AJ243" s="75"/>
      <c r="AK243" s="75"/>
      <c r="AL243" s="75"/>
      <c r="AM243" s="75"/>
      <c r="AN243" s="75"/>
      <c r="AO243" s="75"/>
      <c r="AP243" s="75"/>
      <c r="AQ243" s="75"/>
      <c r="AR243" s="75"/>
      <c r="AS243" s="75"/>
      <c r="AT243" s="75"/>
      <c r="AU243" s="75"/>
      <c r="AV243" s="75"/>
      <c r="AW243" s="75"/>
      <c r="AX243" s="75"/>
      <c r="AY243" s="75"/>
      <c r="AZ243" s="75"/>
      <c r="BA243" s="75"/>
      <c r="BB243" s="75"/>
      <c r="BC243" s="75"/>
      <c r="BD243" s="75"/>
      <c r="BE243" s="75"/>
      <c r="BF243" s="75"/>
      <c r="BG243" s="75"/>
      <c r="BH243" s="75"/>
    </row>
    <row r="244" spans="1:60" x14ac:dyDescent="0.25">
      <c r="A244" s="75"/>
      <c r="J244" s="75"/>
      <c r="K244" s="75"/>
      <c r="L244" s="75"/>
      <c r="M244" s="75"/>
      <c r="N244" s="75"/>
      <c r="O244" s="75"/>
      <c r="P244" s="75"/>
      <c r="Q244" s="75"/>
      <c r="R244" s="75"/>
      <c r="S244" s="75"/>
      <c r="T244" s="75"/>
      <c r="U244" s="75"/>
      <c r="V244" s="75"/>
      <c r="W244" s="75"/>
      <c r="X244" s="75"/>
      <c r="Y244" s="75"/>
      <c r="Z244" s="75"/>
      <c r="AA244" s="75"/>
      <c r="AB244" s="75"/>
      <c r="AC244" s="75"/>
      <c r="AD244" s="75"/>
      <c r="AE244" s="75"/>
      <c r="AF244" s="75"/>
      <c r="AG244" s="75"/>
      <c r="AH244" s="75"/>
      <c r="AI244" s="75"/>
      <c r="AJ244" s="75"/>
      <c r="AK244" s="75"/>
      <c r="AL244" s="75"/>
      <c r="AM244" s="75"/>
      <c r="AN244" s="75"/>
      <c r="AO244" s="75"/>
      <c r="AP244" s="75"/>
      <c r="AQ244" s="75"/>
      <c r="AR244" s="75"/>
      <c r="AS244" s="75"/>
      <c r="AT244" s="75"/>
      <c r="AU244" s="75"/>
      <c r="AV244" s="75"/>
      <c r="AW244" s="75"/>
      <c r="AX244" s="75"/>
      <c r="AY244" s="75"/>
      <c r="AZ244" s="75"/>
      <c r="BA244" s="75"/>
      <c r="BB244" s="75"/>
      <c r="BC244" s="75"/>
      <c r="BD244" s="75"/>
      <c r="BE244" s="75"/>
      <c r="BF244" s="75"/>
      <c r="BG244" s="75"/>
      <c r="BH244" s="75"/>
    </row>
    <row r="245" spans="1:60" x14ac:dyDescent="0.25">
      <c r="A245" s="75"/>
    </row>
    <row r="246" spans="1:60" x14ac:dyDescent="0.25">
      <c r="A246" s="75"/>
    </row>
    <row r="247" spans="1:60" x14ac:dyDescent="0.25">
      <c r="A247" s="75"/>
    </row>
    <row r="248" spans="1:60" x14ac:dyDescent="0.25">
      <c r="A248" s="75"/>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90" zoomScaleNormal="90" workbookViewId="0">
      <selection activeCell="C8" sqref="C8"/>
    </sheetView>
  </sheetViews>
  <sheetFormatPr baseColWidth="10" defaultColWidth="11.42578125" defaultRowHeight="15" x14ac:dyDescent="0.25"/>
  <cols>
    <col min="2" max="2" width="24.140625" customWidth="1"/>
    <col min="3" max="3" width="70.140625" customWidth="1"/>
    <col min="4" max="4" width="29.7109375" customWidth="1"/>
  </cols>
  <sheetData>
    <row r="1" spans="1:37" ht="23.25" x14ac:dyDescent="0.25">
      <c r="A1" s="75"/>
      <c r="B1" s="393" t="s">
        <v>207</v>
      </c>
      <c r="C1" s="393"/>
      <c r="D1" s="393"/>
      <c r="E1" s="75"/>
      <c r="F1" s="75"/>
      <c r="G1" s="75"/>
      <c r="H1" s="75"/>
      <c r="I1" s="75"/>
      <c r="J1" s="75"/>
      <c r="K1" s="75"/>
      <c r="L1" s="75"/>
      <c r="M1" s="75"/>
      <c r="N1" s="75"/>
      <c r="O1" s="75"/>
      <c r="P1" s="75"/>
      <c r="Q1" s="75"/>
      <c r="R1" s="75"/>
      <c r="S1" s="75"/>
      <c r="T1" s="75"/>
      <c r="U1" s="75"/>
      <c r="V1" s="75"/>
      <c r="W1" s="75"/>
      <c r="X1" s="75"/>
      <c r="Y1" s="75"/>
      <c r="Z1" s="75"/>
      <c r="AA1" s="75"/>
      <c r="AB1" s="75"/>
      <c r="AC1" s="75"/>
      <c r="AD1" s="75"/>
      <c r="AE1" s="75"/>
    </row>
    <row r="2" spans="1:37" x14ac:dyDescent="0.25">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row>
    <row r="3" spans="1:37" ht="25.5" x14ac:dyDescent="0.25">
      <c r="A3" s="75"/>
      <c r="B3" s="8"/>
      <c r="C3" s="9" t="s">
        <v>208</v>
      </c>
      <c r="D3" s="9" t="s">
        <v>191</v>
      </c>
      <c r="E3" s="75"/>
      <c r="F3" s="75"/>
      <c r="G3" s="75"/>
      <c r="H3" s="75"/>
      <c r="I3" s="75"/>
      <c r="J3" s="75"/>
      <c r="K3" s="75"/>
      <c r="L3" s="75"/>
      <c r="M3" s="75"/>
      <c r="N3" s="75"/>
      <c r="O3" s="75"/>
      <c r="P3" s="75"/>
      <c r="Q3" s="75"/>
      <c r="R3" s="75"/>
      <c r="S3" s="75"/>
      <c r="T3" s="75"/>
      <c r="U3" s="75"/>
      <c r="V3" s="75"/>
      <c r="W3" s="75"/>
      <c r="X3" s="75"/>
      <c r="Y3" s="75"/>
      <c r="Z3" s="75"/>
      <c r="AA3" s="75"/>
      <c r="AB3" s="75"/>
      <c r="AC3" s="75"/>
      <c r="AD3" s="75"/>
      <c r="AE3" s="75"/>
    </row>
    <row r="4" spans="1:37" ht="51" x14ac:dyDescent="0.25">
      <c r="A4" s="75"/>
      <c r="B4" s="10" t="s">
        <v>209</v>
      </c>
      <c r="C4" s="11" t="s">
        <v>210</v>
      </c>
      <c r="D4" s="12">
        <v>0.2</v>
      </c>
      <c r="E4" s="75"/>
      <c r="F4" s="75"/>
      <c r="G4" s="75"/>
      <c r="H4" s="75"/>
      <c r="I4" s="75"/>
      <c r="J4" s="75"/>
      <c r="K4" s="75"/>
      <c r="L4" s="75"/>
      <c r="M4" s="75"/>
      <c r="N4" s="75"/>
      <c r="O4" s="75"/>
      <c r="P4" s="75"/>
      <c r="Q4" s="75"/>
      <c r="R4" s="75"/>
      <c r="S4" s="75"/>
      <c r="T4" s="75"/>
      <c r="U4" s="75"/>
      <c r="V4" s="75"/>
      <c r="W4" s="75"/>
      <c r="X4" s="75"/>
      <c r="Y4" s="75"/>
      <c r="Z4" s="75"/>
      <c r="AA4" s="75"/>
      <c r="AB4" s="75"/>
      <c r="AC4" s="75"/>
      <c r="AD4" s="75"/>
      <c r="AE4" s="75"/>
    </row>
    <row r="5" spans="1:37" ht="51" x14ac:dyDescent="0.25">
      <c r="A5" s="75"/>
      <c r="B5" s="13" t="s">
        <v>211</v>
      </c>
      <c r="C5" s="14" t="s">
        <v>212</v>
      </c>
      <c r="D5" s="15">
        <v>0.4</v>
      </c>
      <c r="E5" s="75"/>
      <c r="F5" s="75"/>
      <c r="G5" s="75"/>
      <c r="H5" s="75"/>
      <c r="I5" s="75"/>
      <c r="J5" s="75"/>
      <c r="K5" s="75"/>
      <c r="L5" s="75"/>
      <c r="M5" s="75"/>
      <c r="N5" s="75"/>
      <c r="O5" s="75"/>
      <c r="P5" s="75"/>
      <c r="Q5" s="75"/>
      <c r="R5" s="75"/>
      <c r="S5" s="75"/>
      <c r="T5" s="75"/>
      <c r="U5" s="75"/>
      <c r="V5" s="75"/>
      <c r="W5" s="75"/>
      <c r="X5" s="75"/>
      <c r="Y5" s="75"/>
      <c r="Z5" s="75"/>
      <c r="AA5" s="75"/>
      <c r="AB5" s="75"/>
      <c r="AC5" s="75"/>
      <c r="AD5" s="75"/>
      <c r="AE5" s="75"/>
    </row>
    <row r="6" spans="1:37" ht="51" x14ac:dyDescent="0.25">
      <c r="A6" s="75"/>
      <c r="B6" s="16" t="s">
        <v>213</v>
      </c>
      <c r="C6" s="14" t="s">
        <v>214</v>
      </c>
      <c r="D6" s="15">
        <v>0.6</v>
      </c>
      <c r="E6" s="75"/>
      <c r="F6" s="75"/>
      <c r="G6" s="75"/>
      <c r="H6" s="75"/>
      <c r="I6" s="75"/>
      <c r="J6" s="75"/>
      <c r="K6" s="75"/>
      <c r="L6" s="75"/>
      <c r="M6" s="75"/>
      <c r="N6" s="75"/>
      <c r="O6" s="75"/>
      <c r="P6" s="75"/>
      <c r="Q6" s="75"/>
      <c r="R6" s="75"/>
      <c r="S6" s="75"/>
      <c r="T6" s="75"/>
      <c r="U6" s="75"/>
      <c r="V6" s="75"/>
      <c r="W6" s="75"/>
      <c r="X6" s="75"/>
      <c r="Y6" s="75"/>
      <c r="Z6" s="75"/>
      <c r="AA6" s="75"/>
      <c r="AB6" s="75"/>
      <c r="AC6" s="75"/>
      <c r="AD6" s="75"/>
      <c r="AE6" s="75"/>
    </row>
    <row r="7" spans="1:37" ht="76.5" x14ac:dyDescent="0.25">
      <c r="A7" s="75"/>
      <c r="B7" s="17" t="s">
        <v>215</v>
      </c>
      <c r="C7" s="14" t="s">
        <v>216</v>
      </c>
      <c r="D7" s="15">
        <v>0.8</v>
      </c>
      <c r="E7" s="75"/>
      <c r="F7" s="75"/>
      <c r="G7" s="75"/>
      <c r="H7" s="75"/>
      <c r="I7" s="75"/>
      <c r="J7" s="75"/>
      <c r="K7" s="75"/>
      <c r="L7" s="75"/>
      <c r="M7" s="75"/>
      <c r="N7" s="75"/>
      <c r="O7" s="75"/>
      <c r="P7" s="75"/>
      <c r="Q7" s="75"/>
      <c r="R7" s="75"/>
      <c r="S7" s="75"/>
      <c r="T7" s="75"/>
      <c r="U7" s="75"/>
      <c r="V7" s="75"/>
      <c r="W7" s="75"/>
      <c r="X7" s="75"/>
      <c r="Y7" s="75"/>
      <c r="Z7" s="75"/>
      <c r="AA7" s="75"/>
      <c r="AB7" s="75"/>
      <c r="AC7" s="75"/>
      <c r="AD7" s="75"/>
      <c r="AE7" s="75"/>
    </row>
    <row r="8" spans="1:37" ht="51" x14ac:dyDescent="0.25">
      <c r="A8" s="75"/>
      <c r="B8" s="18" t="s">
        <v>217</v>
      </c>
      <c r="C8" s="14" t="s">
        <v>218</v>
      </c>
      <c r="D8" s="15">
        <v>1</v>
      </c>
      <c r="E8" s="75"/>
      <c r="F8" s="75"/>
      <c r="G8" s="75"/>
      <c r="H8" s="75"/>
      <c r="I8" s="75"/>
      <c r="J8" s="75"/>
      <c r="K8" s="75"/>
      <c r="L8" s="75"/>
      <c r="M8" s="75"/>
      <c r="N8" s="75"/>
      <c r="O8" s="75"/>
      <c r="P8" s="75"/>
      <c r="Q8" s="75"/>
      <c r="R8" s="75"/>
      <c r="S8" s="75"/>
      <c r="T8" s="75"/>
      <c r="U8" s="75"/>
      <c r="V8" s="75"/>
      <c r="W8" s="75"/>
      <c r="X8" s="75"/>
      <c r="Y8" s="75"/>
      <c r="Z8" s="75"/>
      <c r="AA8" s="75"/>
      <c r="AB8" s="75"/>
      <c r="AC8" s="75"/>
      <c r="AD8" s="75"/>
      <c r="AE8" s="75"/>
    </row>
    <row r="9" spans="1:37" x14ac:dyDescent="0.25">
      <c r="A9" s="75"/>
      <c r="B9" s="99"/>
      <c r="C9" s="99"/>
      <c r="D9" s="99"/>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row>
    <row r="10" spans="1:37" ht="16.5" x14ac:dyDescent="0.25">
      <c r="A10" s="75"/>
      <c r="B10" s="100"/>
      <c r="C10" s="99"/>
      <c r="D10" s="99"/>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row>
    <row r="11" spans="1:37" x14ac:dyDescent="0.25">
      <c r="A11" s="75"/>
      <c r="B11" s="99"/>
      <c r="C11" s="99"/>
      <c r="D11" s="99"/>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row>
    <row r="12" spans="1:37" x14ac:dyDescent="0.25">
      <c r="A12" s="75"/>
      <c r="B12" s="99"/>
      <c r="C12" s="99"/>
      <c r="D12" s="99"/>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row>
    <row r="13" spans="1:37" x14ac:dyDescent="0.25">
      <c r="A13" s="75"/>
      <c r="B13" s="99"/>
      <c r="C13" s="99"/>
      <c r="D13" s="99"/>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row>
    <row r="14" spans="1:37" x14ac:dyDescent="0.25">
      <c r="A14" s="75"/>
      <c r="B14" s="99"/>
      <c r="C14" s="99"/>
      <c r="D14" s="99"/>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row>
    <row r="15" spans="1:37" x14ac:dyDescent="0.25">
      <c r="A15" s="75"/>
      <c r="B15" s="99"/>
      <c r="C15" s="99"/>
      <c r="D15" s="99"/>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row>
    <row r="16" spans="1:37" x14ac:dyDescent="0.25">
      <c r="A16" s="75"/>
      <c r="B16" s="99"/>
      <c r="C16" s="99"/>
      <c r="D16" s="99"/>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row>
    <row r="17" spans="1:37" x14ac:dyDescent="0.25">
      <c r="A17" s="75"/>
      <c r="B17" s="99"/>
      <c r="C17" s="99"/>
      <c r="D17" s="99"/>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row>
    <row r="18" spans="1:37" x14ac:dyDescent="0.25">
      <c r="A18" s="75"/>
      <c r="B18" s="99"/>
      <c r="C18" s="99"/>
      <c r="D18" s="99"/>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row>
    <row r="19" spans="1:37" x14ac:dyDescent="0.25">
      <c r="A19" s="75"/>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row>
    <row r="20" spans="1:37" x14ac:dyDescent="0.25">
      <c r="A20" s="75"/>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row>
    <row r="21" spans="1:37" x14ac:dyDescent="0.25">
      <c r="A21" s="75"/>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row>
    <row r="22" spans="1:37" x14ac:dyDescent="0.25">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row>
    <row r="23" spans="1:37" x14ac:dyDescent="0.25">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row>
    <row r="24" spans="1:37" x14ac:dyDescent="0.25">
      <c r="A24" s="7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row>
    <row r="25" spans="1:37" x14ac:dyDescent="0.25">
      <c r="A25" s="75"/>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row>
    <row r="26" spans="1:37" x14ac:dyDescent="0.25">
      <c r="A26" s="75"/>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row>
    <row r="27" spans="1:37" x14ac:dyDescent="0.25">
      <c r="A27" s="75"/>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row>
    <row r="28" spans="1:37" x14ac:dyDescent="0.25">
      <c r="A28" s="7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row>
    <row r="29" spans="1:37" x14ac:dyDescent="0.25">
      <c r="A29" s="75"/>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row>
    <row r="30" spans="1:37" x14ac:dyDescent="0.25">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row>
    <row r="31" spans="1:37" x14ac:dyDescent="0.25">
      <c r="A31" s="75"/>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row>
    <row r="32" spans="1:37" x14ac:dyDescent="0.25">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row>
    <row r="33" spans="1:31" x14ac:dyDescent="0.25">
      <c r="A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row>
    <row r="34" spans="1:31" x14ac:dyDescent="0.25">
      <c r="A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row>
    <row r="35" spans="1:31" x14ac:dyDescent="0.25">
      <c r="A35" s="75"/>
    </row>
    <row r="36" spans="1:31" x14ac:dyDescent="0.25">
      <c r="A36" s="75"/>
    </row>
    <row r="37" spans="1:31" x14ac:dyDescent="0.25">
      <c r="A37" s="75"/>
    </row>
    <row r="38" spans="1:31" x14ac:dyDescent="0.25">
      <c r="A38" s="75"/>
    </row>
    <row r="39" spans="1:31" x14ac:dyDescent="0.25">
      <c r="A39" s="75"/>
    </row>
    <row r="40" spans="1:31" x14ac:dyDescent="0.25">
      <c r="A40" s="75"/>
    </row>
    <row r="41" spans="1:31" x14ac:dyDescent="0.25">
      <c r="A41" s="75"/>
    </row>
    <row r="42" spans="1:31" x14ac:dyDescent="0.25">
      <c r="A42" s="75"/>
    </row>
    <row r="43" spans="1:31" x14ac:dyDescent="0.25">
      <c r="A43" s="75"/>
    </row>
    <row r="44" spans="1:31" x14ac:dyDescent="0.25">
      <c r="A44" s="75"/>
    </row>
    <row r="45" spans="1:31" x14ac:dyDescent="0.25">
      <c r="A45" s="75"/>
    </row>
    <row r="46" spans="1:31" x14ac:dyDescent="0.25">
      <c r="A46" s="75"/>
    </row>
    <row r="47" spans="1:31" x14ac:dyDescent="0.25">
      <c r="A47" s="75"/>
    </row>
    <row r="48" spans="1:31" x14ac:dyDescent="0.25">
      <c r="A48" s="75"/>
    </row>
    <row r="49" spans="1:1" x14ac:dyDescent="0.25">
      <c r="A49" s="75"/>
    </row>
    <row r="50" spans="1:1" x14ac:dyDescent="0.25">
      <c r="A50" s="75"/>
    </row>
    <row r="51" spans="1:1" x14ac:dyDescent="0.25">
      <c r="A51" s="75"/>
    </row>
    <row r="52" spans="1:1" x14ac:dyDescent="0.25">
      <c r="A52" s="75"/>
    </row>
    <row r="53" spans="1:1" x14ac:dyDescent="0.25">
      <c r="A53" s="75"/>
    </row>
    <row r="54" spans="1:1" x14ac:dyDescent="0.25">
      <c r="A54" s="75"/>
    </row>
    <row r="55" spans="1:1" x14ac:dyDescent="0.25">
      <c r="A55" s="75"/>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55" zoomScaleNormal="55" workbookViewId="0">
      <selection activeCell="D7" sqref="D7"/>
    </sheetView>
  </sheetViews>
  <sheetFormatPr baseColWidth="10" defaultColWidth="11.42578125" defaultRowHeight="15" x14ac:dyDescent="0.25"/>
  <cols>
    <col min="2" max="2" width="40.42578125" customWidth="1"/>
    <col min="3" max="3" width="74.7109375" customWidth="1"/>
    <col min="4" max="4" width="135" bestFit="1" customWidth="1"/>
    <col min="5" max="5" width="144.7109375" bestFit="1" customWidth="1"/>
  </cols>
  <sheetData>
    <row r="1" spans="1:21" ht="33.75" x14ac:dyDescent="0.25">
      <c r="A1" s="75"/>
      <c r="B1" s="394" t="s">
        <v>219</v>
      </c>
      <c r="C1" s="394"/>
      <c r="D1" s="394"/>
      <c r="E1" s="75"/>
      <c r="F1" s="75"/>
      <c r="G1" s="75"/>
      <c r="H1" s="75"/>
      <c r="I1" s="75"/>
      <c r="J1" s="75"/>
      <c r="K1" s="75"/>
      <c r="L1" s="75"/>
      <c r="M1" s="75"/>
      <c r="N1" s="75"/>
      <c r="O1" s="75"/>
      <c r="P1" s="75"/>
      <c r="Q1" s="75"/>
      <c r="R1" s="75"/>
      <c r="S1" s="75"/>
      <c r="T1" s="75"/>
      <c r="U1" s="75"/>
    </row>
    <row r="2" spans="1:21" x14ac:dyDescent="0.25">
      <c r="A2" s="75"/>
      <c r="B2" s="75"/>
      <c r="C2" s="75"/>
      <c r="D2" s="75"/>
      <c r="E2" s="75"/>
      <c r="F2" s="75"/>
      <c r="G2" s="75"/>
      <c r="H2" s="75"/>
      <c r="I2" s="75"/>
      <c r="J2" s="75"/>
      <c r="K2" s="75"/>
      <c r="L2" s="75"/>
      <c r="M2" s="75"/>
      <c r="N2" s="75"/>
      <c r="O2" s="75"/>
      <c r="P2" s="75"/>
      <c r="Q2" s="75"/>
      <c r="R2" s="75"/>
      <c r="S2" s="75"/>
      <c r="T2" s="75"/>
      <c r="U2" s="75"/>
    </row>
    <row r="3" spans="1:21" ht="30" x14ac:dyDescent="0.25">
      <c r="A3" s="75"/>
      <c r="B3" s="96"/>
      <c r="C3" s="28" t="s">
        <v>220</v>
      </c>
      <c r="D3" s="28" t="s">
        <v>221</v>
      </c>
      <c r="E3" s="75"/>
      <c r="F3" s="75"/>
      <c r="G3" s="75"/>
      <c r="H3" s="75"/>
      <c r="I3" s="75"/>
      <c r="J3" s="75"/>
      <c r="K3" s="75"/>
      <c r="L3" s="75"/>
      <c r="M3" s="75"/>
      <c r="N3" s="75"/>
      <c r="O3" s="75"/>
      <c r="P3" s="75"/>
      <c r="Q3" s="75"/>
      <c r="R3" s="75"/>
      <c r="S3" s="75"/>
      <c r="T3" s="75"/>
      <c r="U3" s="75"/>
    </row>
    <row r="4" spans="1:21" ht="33.75" x14ac:dyDescent="0.25">
      <c r="A4" s="95" t="s">
        <v>222</v>
      </c>
      <c r="B4" s="31" t="s">
        <v>223</v>
      </c>
      <c r="C4" s="36" t="s">
        <v>224</v>
      </c>
      <c r="D4" s="29" t="s">
        <v>225</v>
      </c>
      <c r="E4" s="75"/>
      <c r="F4" s="75"/>
      <c r="G4" s="75"/>
      <c r="H4" s="75"/>
      <c r="I4" s="75"/>
      <c r="J4" s="75"/>
      <c r="K4" s="75"/>
      <c r="L4" s="75"/>
      <c r="M4" s="75"/>
      <c r="N4" s="75"/>
      <c r="O4" s="75"/>
      <c r="P4" s="75"/>
      <c r="Q4" s="75"/>
      <c r="R4" s="75"/>
      <c r="S4" s="75"/>
      <c r="T4" s="75"/>
      <c r="U4" s="75"/>
    </row>
    <row r="5" spans="1:21" ht="67.5" x14ac:dyDescent="0.25">
      <c r="A5" s="95" t="s">
        <v>226</v>
      </c>
      <c r="B5" s="32" t="s">
        <v>227</v>
      </c>
      <c r="C5" s="37" t="s">
        <v>228</v>
      </c>
      <c r="D5" s="30" t="s">
        <v>229</v>
      </c>
      <c r="E5" s="75"/>
      <c r="F5" s="75"/>
      <c r="G5" s="75"/>
      <c r="H5" s="75"/>
      <c r="I5" s="75"/>
      <c r="J5" s="75"/>
      <c r="K5" s="75"/>
      <c r="L5" s="75"/>
      <c r="M5" s="75"/>
      <c r="N5" s="75"/>
      <c r="O5" s="75"/>
      <c r="P5" s="75"/>
      <c r="Q5" s="75"/>
      <c r="R5" s="75"/>
      <c r="S5" s="75"/>
      <c r="T5" s="75"/>
      <c r="U5" s="75"/>
    </row>
    <row r="6" spans="1:21" ht="67.5" x14ac:dyDescent="0.25">
      <c r="A6" s="95" t="s">
        <v>197</v>
      </c>
      <c r="B6" s="33" t="s">
        <v>230</v>
      </c>
      <c r="C6" s="37" t="s">
        <v>231</v>
      </c>
      <c r="D6" s="30" t="s">
        <v>232</v>
      </c>
      <c r="E6" s="75"/>
      <c r="F6" s="75"/>
      <c r="G6" s="75"/>
      <c r="H6" s="75"/>
      <c r="I6" s="75"/>
      <c r="J6" s="75"/>
      <c r="K6" s="75"/>
      <c r="L6" s="75"/>
      <c r="M6" s="75"/>
      <c r="N6" s="75"/>
      <c r="O6" s="75"/>
      <c r="P6" s="75"/>
      <c r="Q6" s="75"/>
      <c r="R6" s="75"/>
      <c r="S6" s="75"/>
      <c r="T6" s="75"/>
      <c r="U6" s="75"/>
    </row>
    <row r="7" spans="1:21" ht="101.25" x14ac:dyDescent="0.25">
      <c r="A7" s="95" t="s">
        <v>233</v>
      </c>
      <c r="B7" s="34" t="s">
        <v>234</v>
      </c>
      <c r="C7" s="37" t="s">
        <v>235</v>
      </c>
      <c r="D7" s="30" t="s">
        <v>236</v>
      </c>
      <c r="E7" s="75"/>
      <c r="F7" s="75"/>
      <c r="G7" s="75"/>
      <c r="H7" s="75"/>
      <c r="I7" s="75"/>
      <c r="J7" s="75"/>
      <c r="K7" s="75"/>
      <c r="L7" s="75"/>
      <c r="M7" s="75"/>
      <c r="N7" s="75"/>
      <c r="O7" s="75"/>
      <c r="P7" s="75"/>
      <c r="Q7" s="75"/>
      <c r="R7" s="75"/>
      <c r="S7" s="75"/>
      <c r="T7" s="75"/>
      <c r="U7" s="75"/>
    </row>
    <row r="8" spans="1:21" ht="67.5" x14ac:dyDescent="0.25">
      <c r="A8" s="95" t="s">
        <v>237</v>
      </c>
      <c r="B8" s="35" t="s">
        <v>238</v>
      </c>
      <c r="C8" s="37" t="s">
        <v>239</v>
      </c>
      <c r="D8" s="30" t="s">
        <v>240</v>
      </c>
      <c r="E8" s="75"/>
      <c r="F8" s="75"/>
      <c r="G8" s="75"/>
      <c r="H8" s="75"/>
      <c r="I8" s="75"/>
      <c r="J8" s="75"/>
      <c r="K8" s="75"/>
      <c r="L8" s="75"/>
      <c r="M8" s="75"/>
      <c r="N8" s="75"/>
      <c r="O8" s="75"/>
      <c r="P8" s="75"/>
      <c r="Q8" s="75"/>
      <c r="R8" s="75"/>
      <c r="S8" s="75"/>
      <c r="T8" s="75"/>
      <c r="U8" s="75"/>
    </row>
    <row r="9" spans="1:21" ht="20.25" x14ac:dyDescent="0.25">
      <c r="A9" s="95"/>
      <c r="B9" s="95"/>
      <c r="C9" s="97"/>
      <c r="D9" s="97"/>
      <c r="E9" s="75"/>
      <c r="F9" s="75"/>
      <c r="G9" s="75"/>
      <c r="H9" s="75"/>
      <c r="I9" s="75"/>
      <c r="J9" s="75"/>
      <c r="K9" s="75"/>
      <c r="L9" s="75"/>
      <c r="M9" s="75"/>
      <c r="N9" s="75"/>
      <c r="O9" s="75"/>
      <c r="P9" s="75"/>
      <c r="Q9" s="75"/>
      <c r="R9" s="75"/>
      <c r="S9" s="75"/>
      <c r="T9" s="75"/>
      <c r="U9" s="75"/>
    </row>
    <row r="10" spans="1:21" ht="16.5" x14ac:dyDescent="0.25">
      <c r="A10" s="95"/>
      <c r="B10" s="98"/>
      <c r="C10" s="98"/>
      <c r="D10" s="98"/>
      <c r="E10" s="75"/>
      <c r="F10" s="75"/>
      <c r="G10" s="75"/>
      <c r="H10" s="75"/>
      <c r="I10" s="75"/>
      <c r="J10" s="75"/>
      <c r="K10" s="75"/>
      <c r="L10" s="75"/>
      <c r="M10" s="75"/>
      <c r="N10" s="75"/>
      <c r="O10" s="75"/>
      <c r="P10" s="75"/>
      <c r="Q10" s="75"/>
      <c r="R10" s="75"/>
      <c r="S10" s="75"/>
      <c r="T10" s="75"/>
      <c r="U10" s="75"/>
    </row>
    <row r="11" spans="1:21" x14ac:dyDescent="0.25">
      <c r="A11" s="95"/>
      <c r="B11" s="95" t="s">
        <v>241</v>
      </c>
      <c r="C11" s="95" t="s">
        <v>242</v>
      </c>
      <c r="D11" s="95" t="s">
        <v>153</v>
      </c>
      <c r="E11" s="75"/>
      <c r="F11" s="75"/>
      <c r="G11" s="75"/>
      <c r="H11" s="75"/>
      <c r="I11" s="75"/>
      <c r="J11" s="75"/>
      <c r="K11" s="75"/>
      <c r="L11" s="75"/>
      <c r="M11" s="75"/>
      <c r="N11" s="75"/>
      <c r="O11" s="75"/>
      <c r="P11" s="75"/>
      <c r="Q11" s="75"/>
      <c r="R11" s="75"/>
      <c r="S11" s="75"/>
      <c r="T11" s="75"/>
      <c r="U11" s="75"/>
    </row>
    <row r="12" spans="1:21" x14ac:dyDescent="0.25">
      <c r="A12" s="95"/>
      <c r="B12" s="95" t="s">
        <v>243</v>
      </c>
      <c r="C12" s="95" t="s">
        <v>114</v>
      </c>
      <c r="D12" s="95" t="s">
        <v>244</v>
      </c>
      <c r="E12" s="75"/>
      <c r="F12" s="75"/>
      <c r="G12" s="75"/>
      <c r="H12" s="75"/>
      <c r="I12" s="75"/>
      <c r="J12" s="75"/>
      <c r="K12" s="75"/>
      <c r="L12" s="75"/>
      <c r="M12" s="75"/>
      <c r="N12" s="75"/>
      <c r="O12" s="75"/>
      <c r="P12" s="75"/>
      <c r="Q12" s="75"/>
      <c r="R12" s="75"/>
      <c r="S12" s="75"/>
      <c r="T12" s="75"/>
      <c r="U12" s="75"/>
    </row>
    <row r="13" spans="1:21" x14ac:dyDescent="0.25">
      <c r="A13" s="95"/>
      <c r="B13" s="95"/>
      <c r="C13" s="95" t="s">
        <v>245</v>
      </c>
      <c r="D13" s="95" t="s">
        <v>246</v>
      </c>
      <c r="E13" s="75"/>
      <c r="F13" s="75"/>
      <c r="G13" s="75"/>
      <c r="H13" s="75"/>
      <c r="I13" s="75"/>
      <c r="J13" s="75"/>
      <c r="K13" s="75"/>
      <c r="L13" s="75"/>
      <c r="M13" s="75"/>
      <c r="N13" s="75"/>
      <c r="O13" s="75"/>
      <c r="P13" s="75"/>
      <c r="Q13" s="75"/>
      <c r="R13" s="75"/>
      <c r="S13" s="75"/>
      <c r="T13" s="75"/>
      <c r="U13" s="75"/>
    </row>
    <row r="14" spans="1:21" x14ac:dyDescent="0.25">
      <c r="A14" s="95"/>
      <c r="B14" s="95"/>
      <c r="C14" s="95" t="s">
        <v>247</v>
      </c>
      <c r="D14" s="95" t="s">
        <v>248</v>
      </c>
      <c r="E14" s="75"/>
      <c r="F14" s="75"/>
      <c r="G14" s="75"/>
      <c r="H14" s="75"/>
      <c r="I14" s="75"/>
      <c r="J14" s="75"/>
      <c r="K14" s="75"/>
      <c r="L14" s="75"/>
      <c r="M14" s="75"/>
      <c r="N14" s="75"/>
      <c r="O14" s="75"/>
      <c r="P14" s="75"/>
      <c r="Q14" s="75"/>
      <c r="R14" s="75"/>
      <c r="S14" s="75"/>
      <c r="T14" s="75"/>
      <c r="U14" s="75"/>
    </row>
    <row r="15" spans="1:21" x14ac:dyDescent="0.25">
      <c r="A15" s="95"/>
      <c r="B15" s="95"/>
      <c r="C15" s="95" t="s">
        <v>249</v>
      </c>
      <c r="D15" s="95" t="s">
        <v>250</v>
      </c>
      <c r="E15" s="75"/>
      <c r="F15" s="75"/>
      <c r="G15" s="75"/>
      <c r="H15" s="75"/>
      <c r="I15" s="75"/>
      <c r="J15" s="75"/>
      <c r="K15" s="75"/>
      <c r="L15" s="75"/>
      <c r="M15" s="75"/>
      <c r="N15" s="75"/>
      <c r="O15" s="75"/>
      <c r="P15" s="75"/>
      <c r="Q15" s="75"/>
      <c r="R15" s="75"/>
      <c r="S15" s="75"/>
      <c r="T15" s="75"/>
      <c r="U15" s="75"/>
    </row>
    <row r="16" spans="1:21" x14ac:dyDescent="0.25">
      <c r="A16" s="95"/>
      <c r="B16" s="95"/>
      <c r="C16" s="95"/>
      <c r="D16" s="95"/>
      <c r="E16" s="75"/>
      <c r="F16" s="75"/>
      <c r="G16" s="75"/>
      <c r="H16" s="75"/>
      <c r="I16" s="75"/>
      <c r="J16" s="75"/>
      <c r="K16" s="75"/>
      <c r="L16" s="75"/>
      <c r="M16" s="75"/>
      <c r="N16" s="75"/>
      <c r="O16" s="75"/>
    </row>
    <row r="17" spans="1:15" x14ac:dyDescent="0.25">
      <c r="A17" s="95"/>
      <c r="B17" s="95"/>
      <c r="C17" s="95"/>
      <c r="D17" s="95"/>
      <c r="E17" s="75"/>
      <c r="F17" s="75"/>
      <c r="G17" s="75"/>
      <c r="H17" s="75"/>
      <c r="I17" s="75"/>
      <c r="J17" s="75"/>
      <c r="K17" s="75"/>
      <c r="L17" s="75"/>
      <c r="M17" s="75"/>
      <c r="N17" s="75"/>
      <c r="O17" s="75"/>
    </row>
    <row r="18" spans="1:15" x14ac:dyDescent="0.25">
      <c r="A18" s="95"/>
      <c r="B18" s="99"/>
      <c r="C18" s="99"/>
      <c r="D18" s="99"/>
      <c r="E18" s="75"/>
      <c r="F18" s="75"/>
      <c r="G18" s="75"/>
      <c r="H18" s="75"/>
      <c r="I18" s="75"/>
      <c r="J18" s="75"/>
      <c r="K18" s="75"/>
      <c r="L18" s="75"/>
      <c r="M18" s="75"/>
      <c r="N18" s="75"/>
      <c r="O18" s="75"/>
    </row>
    <row r="19" spans="1:15" x14ac:dyDescent="0.25">
      <c r="A19" s="95"/>
      <c r="B19" s="99"/>
      <c r="C19" s="99"/>
      <c r="D19" s="99"/>
      <c r="E19" s="75"/>
      <c r="F19" s="75"/>
      <c r="G19" s="75"/>
      <c r="H19" s="75"/>
      <c r="I19" s="75"/>
      <c r="J19" s="75"/>
      <c r="K19" s="75"/>
      <c r="L19" s="75"/>
      <c r="M19" s="75"/>
      <c r="N19" s="75"/>
      <c r="O19" s="75"/>
    </row>
    <row r="20" spans="1:15" x14ac:dyDescent="0.25">
      <c r="A20" s="95"/>
      <c r="B20" s="99"/>
      <c r="C20" s="99"/>
      <c r="D20" s="99"/>
      <c r="E20" s="75"/>
      <c r="F20" s="75"/>
      <c r="G20" s="75"/>
      <c r="H20" s="75"/>
      <c r="I20" s="75"/>
      <c r="J20" s="75"/>
      <c r="K20" s="75"/>
      <c r="L20" s="75"/>
      <c r="M20" s="75"/>
      <c r="N20" s="75"/>
      <c r="O20" s="75"/>
    </row>
    <row r="21" spans="1:15" x14ac:dyDescent="0.25">
      <c r="A21" s="95"/>
      <c r="B21" s="99"/>
      <c r="C21" s="99"/>
      <c r="D21" s="99"/>
      <c r="E21" s="75"/>
      <c r="F21" s="75"/>
      <c r="G21" s="75"/>
      <c r="H21" s="75"/>
      <c r="I21" s="75"/>
      <c r="J21" s="75"/>
      <c r="K21" s="75"/>
      <c r="L21" s="75"/>
      <c r="M21" s="75"/>
      <c r="N21" s="75"/>
      <c r="O21" s="75"/>
    </row>
    <row r="22" spans="1:15" ht="20.25" x14ac:dyDescent="0.25">
      <c r="A22" s="95"/>
      <c r="B22" s="95"/>
      <c r="C22" s="97"/>
      <c r="D22" s="97"/>
      <c r="E22" s="75"/>
      <c r="F22" s="75"/>
      <c r="G22" s="75"/>
      <c r="H22" s="75"/>
      <c r="I22" s="75"/>
      <c r="J22" s="75"/>
      <c r="K22" s="75"/>
      <c r="L22" s="75"/>
      <c r="M22" s="75"/>
      <c r="N22" s="75"/>
      <c r="O22" s="75"/>
    </row>
    <row r="23" spans="1:15" ht="20.25" x14ac:dyDescent="0.25">
      <c r="A23" s="95"/>
      <c r="B23" s="95"/>
      <c r="C23" s="97"/>
      <c r="D23" s="97"/>
      <c r="E23" s="75"/>
      <c r="F23" s="75"/>
      <c r="G23" s="75"/>
      <c r="H23" s="75"/>
      <c r="I23" s="75"/>
      <c r="J23" s="75"/>
      <c r="K23" s="75"/>
      <c r="L23" s="75"/>
      <c r="M23" s="75"/>
      <c r="N23" s="75"/>
      <c r="O23" s="75"/>
    </row>
    <row r="24" spans="1:15" ht="20.25" x14ac:dyDescent="0.25">
      <c r="A24" s="95"/>
      <c r="B24" s="95"/>
      <c r="C24" s="97"/>
      <c r="D24" s="97"/>
      <c r="E24" s="75"/>
      <c r="F24" s="75"/>
      <c r="G24" s="75"/>
      <c r="H24" s="75"/>
      <c r="I24" s="75"/>
      <c r="J24" s="75"/>
      <c r="K24" s="75"/>
      <c r="L24" s="75"/>
      <c r="M24" s="75"/>
      <c r="N24" s="75"/>
      <c r="O24" s="75"/>
    </row>
    <row r="25" spans="1:15" ht="20.25" x14ac:dyDescent="0.25">
      <c r="A25" s="95"/>
      <c r="B25" s="95"/>
      <c r="C25" s="97"/>
      <c r="D25" s="97"/>
      <c r="E25" s="75"/>
      <c r="F25" s="75"/>
      <c r="G25" s="75"/>
      <c r="H25" s="75"/>
      <c r="I25" s="75"/>
      <c r="J25" s="75"/>
      <c r="K25" s="75"/>
      <c r="L25" s="75"/>
      <c r="M25" s="75"/>
      <c r="N25" s="75"/>
      <c r="O25" s="75"/>
    </row>
    <row r="26" spans="1:15" ht="20.25" x14ac:dyDescent="0.25">
      <c r="A26" s="95"/>
      <c r="B26" s="95"/>
      <c r="C26" s="97"/>
      <c r="D26" s="97"/>
      <c r="E26" s="75"/>
      <c r="F26" s="75"/>
      <c r="G26" s="75"/>
      <c r="H26" s="75"/>
      <c r="I26" s="75"/>
      <c r="J26" s="75"/>
      <c r="K26" s="75"/>
      <c r="L26" s="75"/>
      <c r="M26" s="75"/>
      <c r="N26" s="75"/>
      <c r="O26" s="75"/>
    </row>
    <row r="27" spans="1:15" ht="20.25" x14ac:dyDescent="0.25">
      <c r="A27" s="95"/>
      <c r="B27" s="95"/>
      <c r="C27" s="97"/>
      <c r="D27" s="97"/>
      <c r="E27" s="75"/>
      <c r="F27" s="75"/>
      <c r="G27" s="75"/>
      <c r="H27" s="75"/>
      <c r="I27" s="75"/>
      <c r="J27" s="75"/>
      <c r="K27" s="75"/>
      <c r="L27" s="75"/>
      <c r="M27" s="75"/>
      <c r="N27" s="75"/>
      <c r="O27" s="75"/>
    </row>
    <row r="28" spans="1:15" ht="20.25" x14ac:dyDescent="0.25">
      <c r="A28" s="95"/>
      <c r="B28" s="95"/>
      <c r="C28" s="97"/>
      <c r="D28" s="97"/>
      <c r="E28" s="75"/>
      <c r="F28" s="75"/>
      <c r="G28" s="75"/>
      <c r="H28" s="75"/>
      <c r="I28" s="75"/>
      <c r="J28" s="75"/>
      <c r="K28" s="75"/>
      <c r="L28" s="75"/>
      <c r="M28" s="75"/>
      <c r="N28" s="75"/>
      <c r="O28" s="75"/>
    </row>
    <row r="29" spans="1:15" ht="20.25" x14ac:dyDescent="0.25">
      <c r="A29" s="95"/>
      <c r="B29" s="95"/>
      <c r="C29" s="97"/>
      <c r="D29" s="97"/>
      <c r="E29" s="75"/>
      <c r="F29" s="75"/>
      <c r="G29" s="75"/>
      <c r="H29" s="75"/>
      <c r="I29" s="75"/>
      <c r="J29" s="75"/>
      <c r="K29" s="75"/>
      <c r="L29" s="75"/>
      <c r="M29" s="75"/>
      <c r="N29" s="75"/>
      <c r="O29" s="75"/>
    </row>
    <row r="30" spans="1:15" ht="20.25" x14ac:dyDescent="0.25">
      <c r="A30" s="95"/>
      <c r="B30" s="95"/>
      <c r="C30" s="97"/>
      <c r="D30" s="97"/>
      <c r="E30" s="75"/>
      <c r="F30" s="75"/>
      <c r="G30" s="75"/>
      <c r="H30" s="75"/>
      <c r="I30" s="75"/>
      <c r="J30" s="75"/>
      <c r="K30" s="75"/>
      <c r="L30" s="75"/>
      <c r="M30" s="75"/>
      <c r="N30" s="75"/>
      <c r="O30" s="75"/>
    </row>
    <row r="31" spans="1:15" ht="20.25" x14ac:dyDescent="0.25">
      <c r="A31" s="95"/>
      <c r="B31" s="95"/>
      <c r="C31" s="97"/>
      <c r="D31" s="97"/>
      <c r="E31" s="75"/>
      <c r="F31" s="75"/>
      <c r="G31" s="75"/>
      <c r="H31" s="75"/>
      <c r="I31" s="75"/>
      <c r="J31" s="75"/>
      <c r="K31" s="75"/>
      <c r="L31" s="75"/>
      <c r="M31" s="75"/>
      <c r="N31" s="75"/>
      <c r="O31" s="75"/>
    </row>
    <row r="32" spans="1:15" ht="20.25" x14ac:dyDescent="0.25">
      <c r="A32" s="95"/>
      <c r="B32" s="95"/>
      <c r="C32" s="97"/>
      <c r="D32" s="97"/>
      <c r="E32" s="75"/>
      <c r="F32" s="75"/>
      <c r="G32" s="75"/>
      <c r="H32" s="75"/>
      <c r="I32" s="75"/>
      <c r="J32" s="75"/>
      <c r="K32" s="75"/>
      <c r="L32" s="75"/>
      <c r="M32" s="75"/>
      <c r="N32" s="75"/>
      <c r="O32" s="75"/>
    </row>
    <row r="33" spans="1:15" ht="20.25" x14ac:dyDescent="0.25">
      <c r="A33" s="95"/>
      <c r="B33" s="95"/>
      <c r="C33" s="97"/>
      <c r="D33" s="97"/>
      <c r="E33" s="75"/>
      <c r="F33" s="75"/>
      <c r="G33" s="75"/>
      <c r="H33" s="75"/>
      <c r="I33" s="75"/>
      <c r="J33" s="75"/>
      <c r="K33" s="75"/>
      <c r="L33" s="75"/>
      <c r="M33" s="75"/>
      <c r="N33" s="75"/>
      <c r="O33" s="75"/>
    </row>
    <row r="34" spans="1:15" ht="20.25" x14ac:dyDescent="0.25">
      <c r="A34" s="95"/>
      <c r="B34" s="95"/>
      <c r="C34" s="97"/>
      <c r="D34" s="97"/>
      <c r="E34" s="75"/>
      <c r="F34" s="75"/>
      <c r="G34" s="75"/>
      <c r="H34" s="75"/>
      <c r="I34" s="75"/>
      <c r="J34" s="75"/>
      <c r="K34" s="75"/>
      <c r="L34" s="75"/>
      <c r="M34" s="75"/>
      <c r="N34" s="75"/>
      <c r="O34" s="75"/>
    </row>
    <row r="35" spans="1:15" ht="20.25" x14ac:dyDescent="0.25">
      <c r="A35" s="95"/>
      <c r="B35" s="95"/>
      <c r="C35" s="97"/>
      <c r="D35" s="97"/>
      <c r="E35" s="75"/>
      <c r="F35" s="75"/>
      <c r="G35" s="75"/>
      <c r="H35" s="75"/>
      <c r="I35" s="75"/>
      <c r="J35" s="75"/>
      <c r="K35" s="75"/>
      <c r="L35" s="75"/>
      <c r="M35" s="75"/>
      <c r="N35" s="75"/>
      <c r="O35" s="75"/>
    </row>
    <row r="36" spans="1:15" ht="20.25" x14ac:dyDescent="0.25">
      <c r="A36" s="95"/>
      <c r="B36" s="95"/>
      <c r="C36" s="97"/>
      <c r="D36" s="97"/>
      <c r="E36" s="75"/>
      <c r="F36" s="75"/>
      <c r="G36" s="75"/>
      <c r="H36" s="75"/>
      <c r="I36" s="75"/>
      <c r="J36" s="75"/>
      <c r="K36" s="75"/>
      <c r="L36" s="75"/>
      <c r="M36" s="75"/>
      <c r="N36" s="75"/>
      <c r="O36" s="75"/>
    </row>
    <row r="37" spans="1:15" ht="20.25" x14ac:dyDescent="0.25">
      <c r="A37" s="95"/>
      <c r="B37" s="95"/>
      <c r="C37" s="97"/>
      <c r="D37" s="97"/>
      <c r="E37" s="75"/>
      <c r="F37" s="75"/>
      <c r="G37" s="75"/>
      <c r="H37" s="75"/>
      <c r="I37" s="75"/>
      <c r="J37" s="75"/>
      <c r="K37" s="75"/>
      <c r="L37" s="75"/>
      <c r="M37" s="75"/>
      <c r="N37" s="75"/>
      <c r="O37" s="75"/>
    </row>
    <row r="38" spans="1:15" ht="20.25" x14ac:dyDescent="0.25">
      <c r="A38" s="95"/>
      <c r="B38" s="95"/>
      <c r="C38" s="97"/>
      <c r="D38" s="97"/>
      <c r="E38" s="75"/>
      <c r="F38" s="75"/>
      <c r="G38" s="75"/>
      <c r="H38" s="75"/>
      <c r="I38" s="75"/>
      <c r="J38" s="75"/>
      <c r="K38" s="75"/>
      <c r="L38" s="75"/>
      <c r="M38" s="75"/>
      <c r="N38" s="75"/>
      <c r="O38" s="75"/>
    </row>
    <row r="39" spans="1:15" ht="20.25" x14ac:dyDescent="0.25">
      <c r="A39" s="95"/>
      <c r="B39" s="95"/>
      <c r="C39" s="97"/>
      <c r="D39" s="97"/>
      <c r="E39" s="75"/>
      <c r="F39" s="75"/>
      <c r="G39" s="75"/>
      <c r="H39" s="75"/>
      <c r="I39" s="75"/>
      <c r="J39" s="75"/>
      <c r="K39" s="75"/>
      <c r="L39" s="75"/>
      <c r="M39" s="75"/>
      <c r="N39" s="75"/>
      <c r="O39" s="75"/>
    </row>
    <row r="40" spans="1:15" ht="20.25" x14ac:dyDescent="0.25">
      <c r="A40" s="95"/>
      <c r="B40" s="95"/>
      <c r="C40" s="97"/>
      <c r="D40" s="97"/>
      <c r="E40" s="75"/>
      <c r="F40" s="75"/>
      <c r="G40" s="75"/>
      <c r="H40" s="75"/>
      <c r="I40" s="75"/>
      <c r="J40" s="75"/>
      <c r="K40" s="75"/>
      <c r="L40" s="75"/>
      <c r="M40" s="75"/>
      <c r="N40" s="75"/>
      <c r="O40" s="75"/>
    </row>
    <row r="41" spans="1:15" ht="20.25" x14ac:dyDescent="0.25">
      <c r="A41" s="95"/>
      <c r="B41" s="95"/>
      <c r="C41" s="97"/>
      <c r="D41" s="97"/>
      <c r="E41" s="75"/>
      <c r="F41" s="75"/>
      <c r="G41" s="75"/>
      <c r="H41" s="75"/>
      <c r="I41" s="75"/>
      <c r="J41" s="75"/>
      <c r="K41" s="75"/>
      <c r="L41" s="75"/>
      <c r="M41" s="75"/>
      <c r="N41" s="75"/>
      <c r="O41" s="75"/>
    </row>
    <row r="42" spans="1:15" ht="20.25" x14ac:dyDescent="0.25">
      <c r="A42" s="95"/>
      <c r="B42" s="95"/>
      <c r="C42" s="97"/>
      <c r="D42" s="97"/>
      <c r="E42" s="75"/>
      <c r="F42" s="75"/>
      <c r="G42" s="75"/>
      <c r="H42" s="75"/>
      <c r="I42" s="75"/>
      <c r="J42" s="75"/>
      <c r="K42" s="75"/>
      <c r="L42" s="75"/>
      <c r="M42" s="75"/>
      <c r="N42" s="75"/>
      <c r="O42" s="75"/>
    </row>
    <row r="43" spans="1:15" ht="20.25" x14ac:dyDescent="0.25">
      <c r="A43" s="95"/>
      <c r="B43" s="95"/>
      <c r="C43" s="97"/>
      <c r="D43" s="97"/>
      <c r="E43" s="75"/>
      <c r="F43" s="75"/>
      <c r="G43" s="75"/>
      <c r="H43" s="75"/>
      <c r="I43" s="75"/>
      <c r="J43" s="75"/>
      <c r="K43" s="75"/>
      <c r="L43" s="75"/>
      <c r="M43" s="75"/>
      <c r="N43" s="75"/>
      <c r="O43" s="75"/>
    </row>
    <row r="44" spans="1:15" ht="20.25" x14ac:dyDescent="0.25">
      <c r="A44" s="95"/>
      <c r="B44" s="95"/>
      <c r="C44" s="97"/>
      <c r="D44" s="97"/>
      <c r="E44" s="75"/>
      <c r="F44" s="75"/>
      <c r="G44" s="75"/>
      <c r="H44" s="75"/>
      <c r="I44" s="75"/>
      <c r="J44" s="75"/>
      <c r="K44" s="75"/>
      <c r="L44" s="75"/>
      <c r="M44" s="75"/>
      <c r="N44" s="75"/>
      <c r="O44" s="75"/>
    </row>
    <row r="45" spans="1:15" ht="20.25" x14ac:dyDescent="0.25">
      <c r="A45" s="95"/>
      <c r="B45" s="95"/>
      <c r="C45" s="97"/>
      <c r="D45" s="97"/>
      <c r="E45" s="75"/>
      <c r="F45" s="75"/>
      <c r="G45" s="75"/>
      <c r="H45" s="75"/>
      <c r="I45" s="75"/>
      <c r="J45" s="75"/>
      <c r="K45" s="75"/>
      <c r="L45" s="75"/>
      <c r="M45" s="75"/>
      <c r="N45" s="75"/>
      <c r="O45" s="75"/>
    </row>
    <row r="46" spans="1:15" ht="20.25" x14ac:dyDescent="0.25">
      <c r="A46" s="95"/>
      <c r="B46" s="95"/>
      <c r="C46" s="97"/>
      <c r="D46" s="97"/>
      <c r="E46" s="75"/>
      <c r="F46" s="75"/>
      <c r="G46" s="75"/>
      <c r="H46" s="75"/>
      <c r="I46" s="75"/>
      <c r="J46" s="75"/>
      <c r="K46" s="75"/>
      <c r="L46" s="75"/>
      <c r="M46" s="75"/>
      <c r="N46" s="75"/>
      <c r="O46" s="75"/>
    </row>
    <row r="47" spans="1:15" ht="20.25" x14ac:dyDescent="0.25">
      <c r="A47" s="95"/>
      <c r="B47" s="95"/>
      <c r="C47" s="97"/>
      <c r="D47" s="97"/>
      <c r="E47" s="75"/>
      <c r="F47" s="75"/>
      <c r="G47" s="75"/>
      <c r="H47" s="75"/>
      <c r="I47" s="75"/>
      <c r="J47" s="75"/>
      <c r="K47" s="75"/>
      <c r="L47" s="75"/>
      <c r="M47" s="75"/>
      <c r="N47" s="75"/>
      <c r="O47" s="75"/>
    </row>
    <row r="48" spans="1:15" ht="20.25" x14ac:dyDescent="0.25">
      <c r="A48" s="95"/>
      <c r="B48" s="95"/>
      <c r="C48" s="97"/>
      <c r="D48" s="97"/>
      <c r="E48" s="75"/>
      <c r="F48" s="75"/>
      <c r="G48" s="75"/>
      <c r="H48" s="75"/>
      <c r="I48" s="75"/>
      <c r="J48" s="75"/>
      <c r="K48" s="75"/>
      <c r="L48" s="75"/>
      <c r="M48" s="75"/>
      <c r="N48" s="75"/>
      <c r="O48" s="75"/>
    </row>
    <row r="49" spans="1:15" ht="20.25" x14ac:dyDescent="0.25">
      <c r="A49" s="95"/>
      <c r="B49" s="95"/>
      <c r="C49" s="97"/>
      <c r="D49" s="97"/>
      <c r="E49" s="75"/>
      <c r="F49" s="75"/>
      <c r="G49" s="75"/>
      <c r="H49" s="75"/>
      <c r="I49" s="75"/>
      <c r="J49" s="75"/>
      <c r="K49" s="75"/>
      <c r="L49" s="75"/>
      <c r="M49" s="75"/>
      <c r="N49" s="75"/>
      <c r="O49" s="75"/>
    </row>
    <row r="50" spans="1:15" ht="20.25" x14ac:dyDescent="0.25">
      <c r="A50" s="95"/>
      <c r="B50" s="95"/>
      <c r="C50" s="97"/>
      <c r="D50" s="97"/>
      <c r="E50" s="75"/>
      <c r="F50" s="75"/>
      <c r="G50" s="75"/>
      <c r="H50" s="75"/>
      <c r="I50" s="75"/>
      <c r="J50" s="75"/>
      <c r="K50" s="75"/>
      <c r="L50" s="75"/>
      <c r="M50" s="75"/>
      <c r="N50" s="75"/>
      <c r="O50" s="75"/>
    </row>
    <row r="51" spans="1:15" ht="20.25" x14ac:dyDescent="0.25">
      <c r="A51" s="95"/>
      <c r="B51" s="95"/>
      <c r="C51" s="97"/>
      <c r="D51" s="97"/>
      <c r="E51" s="75"/>
      <c r="F51" s="75"/>
      <c r="G51" s="75"/>
      <c r="H51" s="75"/>
      <c r="I51" s="75"/>
      <c r="J51" s="75"/>
      <c r="K51" s="75"/>
      <c r="L51" s="75"/>
      <c r="M51" s="75"/>
      <c r="N51" s="75"/>
      <c r="O51" s="75"/>
    </row>
    <row r="52" spans="1:15" ht="20.25" x14ac:dyDescent="0.25">
      <c r="A52" s="95"/>
      <c r="B52" s="20"/>
      <c r="C52" s="26"/>
      <c r="D52" s="26"/>
    </row>
    <row r="53" spans="1:15" ht="20.25" x14ac:dyDescent="0.25">
      <c r="A53" s="95"/>
      <c r="B53" s="20"/>
      <c r="C53" s="26"/>
      <c r="D53" s="26"/>
    </row>
    <row r="54" spans="1:15" ht="20.25" x14ac:dyDescent="0.25">
      <c r="A54" s="95"/>
      <c r="B54" s="20"/>
      <c r="C54" s="26"/>
      <c r="D54" s="26"/>
    </row>
    <row r="55" spans="1:15" ht="20.25" x14ac:dyDescent="0.25">
      <c r="A55" s="95"/>
      <c r="B55" s="20"/>
      <c r="C55" s="26"/>
      <c r="D55" s="26"/>
    </row>
    <row r="56" spans="1:15" ht="20.25" x14ac:dyDescent="0.25">
      <c r="A56" s="95"/>
      <c r="B56" s="20"/>
      <c r="C56" s="26"/>
      <c r="D56" s="26"/>
    </row>
    <row r="57" spans="1:15" ht="20.25" x14ac:dyDescent="0.25">
      <c r="A57" s="95"/>
      <c r="B57" s="20"/>
      <c r="C57" s="26"/>
      <c r="D57" s="26"/>
    </row>
    <row r="58" spans="1:15" ht="20.25" x14ac:dyDescent="0.25">
      <c r="A58" s="95"/>
      <c r="B58" s="20"/>
      <c r="C58" s="26"/>
      <c r="D58" s="26"/>
    </row>
    <row r="59" spans="1:15" ht="20.25" x14ac:dyDescent="0.25">
      <c r="A59" s="95"/>
      <c r="B59" s="20"/>
      <c r="C59" s="26"/>
      <c r="D59" s="26"/>
    </row>
    <row r="60" spans="1:15" ht="20.25" x14ac:dyDescent="0.25">
      <c r="A60" s="95"/>
      <c r="B60" s="20"/>
      <c r="C60" s="26"/>
      <c r="D60" s="26"/>
    </row>
    <row r="61" spans="1:15" ht="20.25" x14ac:dyDescent="0.25">
      <c r="A61" s="95"/>
      <c r="B61" s="20"/>
      <c r="C61" s="26"/>
      <c r="D61" s="26"/>
    </row>
    <row r="62" spans="1:15" ht="20.25" x14ac:dyDescent="0.25">
      <c r="A62" s="95"/>
      <c r="B62" s="20"/>
      <c r="C62" s="26"/>
      <c r="D62" s="26"/>
    </row>
    <row r="63" spans="1:15" ht="20.25" x14ac:dyDescent="0.25">
      <c r="A63" s="95"/>
      <c r="B63" s="20"/>
      <c r="C63" s="26"/>
      <c r="D63" s="26"/>
    </row>
    <row r="64" spans="1:15" ht="20.25" x14ac:dyDescent="0.25">
      <c r="A64" s="95"/>
      <c r="B64" s="20"/>
      <c r="C64" s="26"/>
      <c r="D64" s="26"/>
    </row>
    <row r="65" spans="1:4" ht="20.25" x14ac:dyDescent="0.25">
      <c r="A65" s="95"/>
      <c r="B65" s="20"/>
      <c r="C65" s="26"/>
      <c r="D65" s="26"/>
    </row>
    <row r="66" spans="1:4" ht="20.25" x14ac:dyDescent="0.25">
      <c r="A66" s="95"/>
      <c r="B66" s="20"/>
      <c r="C66" s="26"/>
      <c r="D66" s="26"/>
    </row>
    <row r="67" spans="1:4" ht="20.25" x14ac:dyDescent="0.25">
      <c r="A67" s="95"/>
      <c r="B67" s="20"/>
      <c r="C67" s="26"/>
      <c r="D67" s="26"/>
    </row>
    <row r="68" spans="1:4" ht="20.25" x14ac:dyDescent="0.25">
      <c r="A68" s="95"/>
      <c r="B68" s="20"/>
      <c r="C68" s="26"/>
      <c r="D68" s="26"/>
    </row>
    <row r="69" spans="1:4" ht="20.25" x14ac:dyDescent="0.25">
      <c r="A69" s="95"/>
      <c r="B69" s="20"/>
      <c r="C69" s="26"/>
      <c r="D69" s="26"/>
    </row>
    <row r="70" spans="1:4" ht="20.25" x14ac:dyDescent="0.25">
      <c r="A70" s="95"/>
      <c r="B70" s="20"/>
      <c r="C70" s="26"/>
      <c r="D70" s="26"/>
    </row>
    <row r="71" spans="1:4" ht="20.25" x14ac:dyDescent="0.25">
      <c r="A71" s="95"/>
      <c r="B71" s="20"/>
      <c r="C71" s="26"/>
      <c r="D71" s="26"/>
    </row>
    <row r="72" spans="1:4" ht="20.25" x14ac:dyDescent="0.25">
      <c r="A72" s="95"/>
      <c r="B72" s="20"/>
      <c r="C72" s="26"/>
      <c r="D72" s="26"/>
    </row>
    <row r="73" spans="1:4" ht="20.25" x14ac:dyDescent="0.25">
      <c r="A73" s="95"/>
      <c r="B73" s="20"/>
      <c r="C73" s="26"/>
      <c r="D73" s="26"/>
    </row>
    <row r="74" spans="1:4" ht="20.25" x14ac:dyDescent="0.25">
      <c r="A74" s="95"/>
      <c r="B74" s="20"/>
      <c r="C74" s="26"/>
      <c r="D74" s="26"/>
    </row>
    <row r="75" spans="1:4" ht="20.25" x14ac:dyDescent="0.25">
      <c r="A75" s="95"/>
      <c r="B75" s="20"/>
      <c r="C75" s="26"/>
      <c r="D75" s="26"/>
    </row>
    <row r="76" spans="1:4" ht="20.25" x14ac:dyDescent="0.25">
      <c r="A76" s="95"/>
      <c r="B76" s="20"/>
      <c r="C76" s="26"/>
      <c r="D76" s="26"/>
    </row>
    <row r="77" spans="1:4" ht="20.25" x14ac:dyDescent="0.25">
      <c r="A77" s="95"/>
      <c r="B77" s="20"/>
      <c r="C77" s="26"/>
      <c r="D77" s="26"/>
    </row>
    <row r="78" spans="1:4" ht="20.25" x14ac:dyDescent="0.25">
      <c r="A78" s="95"/>
      <c r="B78" s="20"/>
      <c r="C78" s="26"/>
      <c r="D78" s="26"/>
    </row>
    <row r="79" spans="1:4" ht="20.25" x14ac:dyDescent="0.25">
      <c r="A79" s="95"/>
      <c r="B79" s="20"/>
      <c r="C79" s="26"/>
      <c r="D79" s="26"/>
    </row>
    <row r="80" spans="1:4" ht="20.25" x14ac:dyDescent="0.25">
      <c r="A80" s="95"/>
      <c r="B80" s="20"/>
      <c r="C80" s="26"/>
      <c r="D80" s="26"/>
    </row>
    <row r="81" spans="1:4" ht="20.25" x14ac:dyDescent="0.25">
      <c r="A81" s="95"/>
      <c r="B81" s="20"/>
      <c r="C81" s="26"/>
      <c r="D81" s="26"/>
    </row>
    <row r="82" spans="1:4" ht="20.25" x14ac:dyDescent="0.25">
      <c r="A82" s="95"/>
      <c r="B82" s="20"/>
      <c r="C82" s="26"/>
      <c r="D82" s="26"/>
    </row>
    <row r="83" spans="1:4" ht="20.25" x14ac:dyDescent="0.25">
      <c r="A83" s="95"/>
      <c r="B83" s="20"/>
      <c r="C83" s="26"/>
      <c r="D83" s="26"/>
    </row>
    <row r="84" spans="1:4" ht="20.25" x14ac:dyDescent="0.25">
      <c r="A84" s="95"/>
      <c r="B84" s="20"/>
      <c r="C84" s="26"/>
      <c r="D84" s="26"/>
    </row>
    <row r="85" spans="1:4" ht="20.25" x14ac:dyDescent="0.25">
      <c r="A85" s="95"/>
      <c r="B85" s="20"/>
      <c r="C85" s="26"/>
      <c r="D85" s="26"/>
    </row>
    <row r="86" spans="1:4" ht="20.25" x14ac:dyDescent="0.25">
      <c r="A86" s="95"/>
      <c r="B86" s="20"/>
      <c r="C86" s="26"/>
      <c r="D86" s="26"/>
    </row>
    <row r="87" spans="1:4" ht="20.25" x14ac:dyDescent="0.25">
      <c r="A87" s="95"/>
      <c r="B87" s="20"/>
      <c r="C87" s="26"/>
      <c r="D87" s="26"/>
    </row>
    <row r="88" spans="1:4" ht="20.25" x14ac:dyDescent="0.25">
      <c r="A88" s="95"/>
      <c r="B88" s="20"/>
      <c r="C88" s="26"/>
      <c r="D88" s="26"/>
    </row>
    <row r="89" spans="1:4" ht="20.25" x14ac:dyDescent="0.25">
      <c r="A89" s="95"/>
      <c r="B89" s="20"/>
      <c r="C89" s="26"/>
      <c r="D89" s="26"/>
    </row>
    <row r="90" spans="1:4" ht="20.25" x14ac:dyDescent="0.25">
      <c r="A90" s="95"/>
      <c r="B90" s="20"/>
      <c r="C90" s="26"/>
      <c r="D90" s="26"/>
    </row>
    <row r="91" spans="1:4" ht="20.25" x14ac:dyDescent="0.25">
      <c r="A91" s="95"/>
      <c r="B91" s="20"/>
      <c r="C91" s="26"/>
      <c r="D91" s="26"/>
    </row>
    <row r="92" spans="1:4" ht="20.25" x14ac:dyDescent="0.25">
      <c r="A92" s="95"/>
      <c r="B92" s="20"/>
      <c r="C92" s="26"/>
      <c r="D92" s="26"/>
    </row>
    <row r="93" spans="1:4" ht="20.25" x14ac:dyDescent="0.25">
      <c r="A93" s="95"/>
      <c r="B93" s="20"/>
      <c r="C93" s="26"/>
      <c r="D93" s="26"/>
    </row>
    <row r="94" spans="1:4" ht="20.25" x14ac:dyDescent="0.25">
      <c r="A94" s="95"/>
      <c r="B94" s="20"/>
      <c r="C94" s="26"/>
      <c r="D94" s="26"/>
    </row>
    <row r="95" spans="1:4" ht="20.25" x14ac:dyDescent="0.25">
      <c r="A95" s="95"/>
      <c r="B95" s="20"/>
      <c r="C95" s="26"/>
      <c r="D95" s="26"/>
    </row>
    <row r="96" spans="1:4" ht="20.25" x14ac:dyDescent="0.25">
      <c r="A96" s="95"/>
      <c r="B96" s="20"/>
      <c r="C96" s="26"/>
      <c r="D96" s="26"/>
    </row>
    <row r="97" spans="1:4" ht="20.25" x14ac:dyDescent="0.25">
      <c r="A97" s="95"/>
      <c r="B97" s="20"/>
      <c r="C97" s="26"/>
      <c r="D97" s="26"/>
    </row>
    <row r="98" spans="1:4" ht="20.25" x14ac:dyDescent="0.25">
      <c r="A98" s="95"/>
      <c r="B98" s="20"/>
      <c r="C98" s="26"/>
      <c r="D98" s="26"/>
    </row>
    <row r="99" spans="1:4" ht="20.25" x14ac:dyDescent="0.25">
      <c r="A99" s="95"/>
      <c r="B99" s="20"/>
      <c r="C99" s="26"/>
      <c r="D99" s="26"/>
    </row>
    <row r="100" spans="1:4" ht="20.25" x14ac:dyDescent="0.25">
      <c r="A100" s="95"/>
      <c r="B100" s="20"/>
      <c r="C100" s="26"/>
      <c r="D100" s="26"/>
    </row>
    <row r="101" spans="1:4" ht="20.25" x14ac:dyDescent="0.25">
      <c r="A101" s="95"/>
      <c r="B101" s="20"/>
      <c r="C101" s="26"/>
      <c r="D101" s="26"/>
    </row>
    <row r="102" spans="1:4" ht="20.25" x14ac:dyDescent="0.25">
      <c r="A102" s="95"/>
      <c r="B102" s="20"/>
      <c r="C102" s="26"/>
      <c r="D102" s="26"/>
    </row>
    <row r="103" spans="1:4" ht="20.25" x14ac:dyDescent="0.25">
      <c r="A103" s="95"/>
      <c r="B103" s="20"/>
      <c r="C103" s="26"/>
      <c r="D103" s="26"/>
    </row>
    <row r="104" spans="1:4" ht="20.25" x14ac:dyDescent="0.25">
      <c r="A104" s="95"/>
      <c r="B104" s="20"/>
      <c r="C104" s="26"/>
      <c r="D104" s="26"/>
    </row>
    <row r="105" spans="1:4" ht="20.25" x14ac:dyDescent="0.25">
      <c r="A105" s="95"/>
      <c r="B105" s="20"/>
      <c r="C105" s="26"/>
      <c r="D105" s="26"/>
    </row>
    <row r="106" spans="1:4" ht="20.25" x14ac:dyDescent="0.25">
      <c r="A106" s="95"/>
      <c r="B106" s="20"/>
      <c r="C106" s="26"/>
      <c r="D106" s="26"/>
    </row>
    <row r="107" spans="1:4" ht="20.25" x14ac:dyDescent="0.25">
      <c r="A107" s="95"/>
      <c r="B107" s="20"/>
      <c r="C107" s="26"/>
      <c r="D107" s="26"/>
    </row>
    <row r="108" spans="1:4" ht="20.25" x14ac:dyDescent="0.25">
      <c r="A108" s="95"/>
      <c r="B108" s="20"/>
      <c r="C108" s="26"/>
      <c r="D108" s="26"/>
    </row>
    <row r="109" spans="1:4" ht="20.25" x14ac:dyDescent="0.25">
      <c r="A109" s="95"/>
      <c r="B109" s="20"/>
      <c r="C109" s="26"/>
      <c r="D109" s="26"/>
    </row>
    <row r="110" spans="1:4" ht="20.25" x14ac:dyDescent="0.25">
      <c r="A110" s="95"/>
      <c r="B110" s="20"/>
      <c r="C110" s="26"/>
      <c r="D110" s="26"/>
    </row>
    <row r="111" spans="1:4" ht="20.25" x14ac:dyDescent="0.25">
      <c r="A111" s="95"/>
      <c r="B111" s="20"/>
      <c r="C111" s="26"/>
      <c r="D111" s="26"/>
    </row>
    <row r="112" spans="1:4" ht="20.25" x14ac:dyDescent="0.25">
      <c r="A112" s="95"/>
      <c r="B112" s="20"/>
      <c r="C112" s="26"/>
      <c r="D112" s="26"/>
    </row>
    <row r="113" spans="1:4" ht="20.25" x14ac:dyDescent="0.25">
      <c r="A113" s="95"/>
      <c r="B113" s="20"/>
      <c r="C113" s="26"/>
      <c r="D113" s="26"/>
    </row>
    <row r="114" spans="1:4" ht="20.25" x14ac:dyDescent="0.25">
      <c r="A114" s="95"/>
      <c r="B114" s="20"/>
      <c r="C114" s="26"/>
      <c r="D114" s="26"/>
    </row>
    <row r="115" spans="1:4" ht="20.25" x14ac:dyDescent="0.25">
      <c r="A115" s="95"/>
      <c r="B115" s="20"/>
      <c r="C115" s="26"/>
      <c r="D115" s="26"/>
    </row>
    <row r="116" spans="1:4" ht="20.25" x14ac:dyDescent="0.25">
      <c r="A116" s="95"/>
      <c r="B116" s="20"/>
      <c r="C116" s="26"/>
      <c r="D116" s="26"/>
    </row>
    <row r="117" spans="1:4" ht="20.25" x14ac:dyDescent="0.25">
      <c r="A117" s="95"/>
      <c r="B117" s="20"/>
      <c r="C117" s="26"/>
      <c r="D117" s="26"/>
    </row>
    <row r="118" spans="1:4" ht="20.25" x14ac:dyDescent="0.25">
      <c r="A118" s="95"/>
      <c r="B118" s="20"/>
      <c r="C118" s="26"/>
      <c r="D118" s="26"/>
    </row>
    <row r="119" spans="1:4" ht="20.25" x14ac:dyDescent="0.25">
      <c r="A119" s="95"/>
      <c r="B119" s="20"/>
      <c r="C119" s="26"/>
      <c r="D119" s="26"/>
    </row>
    <row r="120" spans="1:4" ht="20.25" x14ac:dyDescent="0.25">
      <c r="A120" s="95"/>
      <c r="B120" s="20"/>
      <c r="C120" s="26"/>
      <c r="D120" s="26"/>
    </row>
    <row r="121" spans="1:4" ht="20.25" x14ac:dyDescent="0.25">
      <c r="A121" s="95"/>
      <c r="B121" s="20"/>
      <c r="C121" s="26"/>
      <c r="D121" s="26"/>
    </row>
    <row r="122" spans="1:4" ht="20.25" x14ac:dyDescent="0.25">
      <c r="A122" s="95"/>
      <c r="B122" s="20"/>
      <c r="C122" s="26"/>
      <c r="D122" s="26"/>
    </row>
    <row r="123" spans="1:4" ht="20.25" x14ac:dyDescent="0.25">
      <c r="A123" s="95"/>
      <c r="B123" s="20"/>
      <c r="C123" s="26"/>
      <c r="D123" s="26"/>
    </row>
    <row r="124" spans="1:4" ht="20.25" x14ac:dyDescent="0.25">
      <c r="A124" s="95"/>
      <c r="B124" s="20"/>
      <c r="C124" s="26"/>
      <c r="D124" s="26"/>
    </row>
    <row r="125" spans="1:4" ht="20.25" x14ac:dyDescent="0.25">
      <c r="A125" s="95"/>
      <c r="B125" s="20"/>
      <c r="C125" s="26"/>
      <c r="D125" s="26"/>
    </row>
    <row r="126" spans="1:4" ht="20.25" x14ac:dyDescent="0.25">
      <c r="A126" s="95"/>
      <c r="B126" s="20"/>
      <c r="C126" s="26"/>
      <c r="D126" s="26"/>
    </row>
    <row r="127" spans="1:4" ht="20.25" x14ac:dyDescent="0.25">
      <c r="A127" s="95"/>
      <c r="B127" s="20"/>
      <c r="C127" s="26"/>
      <c r="D127" s="26"/>
    </row>
    <row r="128" spans="1:4" ht="20.25" x14ac:dyDescent="0.25">
      <c r="A128" s="95"/>
      <c r="B128" s="20"/>
      <c r="C128" s="26"/>
      <c r="D128" s="26"/>
    </row>
    <row r="129" spans="1:4" ht="20.25" x14ac:dyDescent="0.25">
      <c r="A129" s="95"/>
      <c r="B129" s="20"/>
      <c r="C129" s="26"/>
      <c r="D129" s="26"/>
    </row>
    <row r="130" spans="1:4" ht="20.25" x14ac:dyDescent="0.25">
      <c r="A130" s="95"/>
      <c r="B130" s="20"/>
      <c r="C130" s="26"/>
      <c r="D130" s="26"/>
    </row>
    <row r="131" spans="1:4" ht="20.25" x14ac:dyDescent="0.25">
      <c r="A131" s="95"/>
      <c r="B131" s="20"/>
      <c r="C131" s="26"/>
      <c r="D131" s="26"/>
    </row>
    <row r="132" spans="1:4" ht="20.25" x14ac:dyDescent="0.25">
      <c r="A132" s="95"/>
      <c r="B132" s="20"/>
      <c r="C132" s="26"/>
      <c r="D132" s="26"/>
    </row>
    <row r="133" spans="1:4" ht="20.25" x14ac:dyDescent="0.25">
      <c r="A133" s="95"/>
      <c r="B133" s="20"/>
      <c r="C133" s="26"/>
      <c r="D133" s="26"/>
    </row>
    <row r="134" spans="1:4" ht="20.25" x14ac:dyDescent="0.25">
      <c r="A134" s="95"/>
      <c r="B134" s="20"/>
      <c r="C134" s="26"/>
      <c r="D134" s="26"/>
    </row>
    <row r="135" spans="1:4" ht="20.25" x14ac:dyDescent="0.25">
      <c r="A135" s="95"/>
      <c r="B135" s="20"/>
      <c r="C135" s="26"/>
      <c r="D135" s="26"/>
    </row>
    <row r="136" spans="1:4" ht="20.25" x14ac:dyDescent="0.25">
      <c r="A136" s="95"/>
      <c r="B136" s="20"/>
      <c r="C136" s="26"/>
      <c r="D136" s="26"/>
    </row>
    <row r="137" spans="1:4" ht="20.25" x14ac:dyDescent="0.25">
      <c r="A137" s="95"/>
      <c r="B137" s="20"/>
      <c r="C137" s="26"/>
      <c r="D137" s="26"/>
    </row>
    <row r="138" spans="1:4" ht="20.25" x14ac:dyDescent="0.25">
      <c r="A138" s="95"/>
      <c r="B138" s="20"/>
      <c r="C138" s="26"/>
      <c r="D138" s="26"/>
    </row>
    <row r="139" spans="1:4" ht="20.25" x14ac:dyDescent="0.25">
      <c r="A139" s="95"/>
      <c r="B139" s="20"/>
      <c r="C139" s="26"/>
      <c r="D139" s="26"/>
    </row>
    <row r="140" spans="1:4" ht="20.25" x14ac:dyDescent="0.25">
      <c r="A140" s="95"/>
      <c r="B140" s="20"/>
      <c r="C140" s="26"/>
      <c r="D140" s="26"/>
    </row>
    <row r="141" spans="1:4" ht="20.25" x14ac:dyDescent="0.25">
      <c r="A141" s="95"/>
      <c r="B141" s="20"/>
      <c r="C141" s="26"/>
      <c r="D141" s="26"/>
    </row>
    <row r="142" spans="1:4" ht="20.25" x14ac:dyDescent="0.25">
      <c r="A142" s="95"/>
      <c r="B142" s="20"/>
      <c r="C142" s="26"/>
      <c r="D142" s="26"/>
    </row>
    <row r="143" spans="1:4" ht="20.25" x14ac:dyDescent="0.25">
      <c r="A143" s="95"/>
      <c r="B143" s="20"/>
      <c r="C143" s="26"/>
      <c r="D143" s="26"/>
    </row>
    <row r="144" spans="1:4" ht="20.25" x14ac:dyDescent="0.25">
      <c r="A144" s="95"/>
      <c r="B144" s="20"/>
      <c r="C144" s="26"/>
      <c r="D144" s="26"/>
    </row>
    <row r="145" spans="1:4" ht="20.25" x14ac:dyDescent="0.25">
      <c r="A145" s="95"/>
      <c r="B145" s="20"/>
      <c r="C145" s="26"/>
      <c r="D145" s="26"/>
    </row>
    <row r="146" spans="1:4" ht="20.25" x14ac:dyDescent="0.25">
      <c r="A146" s="95"/>
      <c r="B146" s="20"/>
      <c r="C146" s="26"/>
      <c r="D146" s="26"/>
    </row>
    <row r="147" spans="1:4" ht="20.25" x14ac:dyDescent="0.25">
      <c r="A147" s="95"/>
      <c r="B147" s="20"/>
      <c r="C147" s="26"/>
      <c r="D147" s="26"/>
    </row>
    <row r="148" spans="1:4" ht="20.25" x14ac:dyDescent="0.25">
      <c r="A148" s="95"/>
      <c r="B148" s="20"/>
      <c r="C148" s="26"/>
      <c r="D148" s="26"/>
    </row>
    <row r="149" spans="1:4" ht="20.25" x14ac:dyDescent="0.25">
      <c r="A149" s="95"/>
      <c r="B149" s="20"/>
      <c r="C149" s="26"/>
      <c r="D149" s="26"/>
    </row>
    <row r="150" spans="1:4" ht="20.25" x14ac:dyDescent="0.25">
      <c r="A150" s="95"/>
      <c r="B150" s="20"/>
      <c r="C150" s="26"/>
      <c r="D150" s="26"/>
    </row>
    <row r="151" spans="1:4" ht="20.25" x14ac:dyDescent="0.25">
      <c r="A151" s="95"/>
      <c r="B151" s="20"/>
      <c r="C151" s="26"/>
      <c r="D151" s="26"/>
    </row>
    <row r="152" spans="1:4" ht="20.25" x14ac:dyDescent="0.25">
      <c r="A152" s="95"/>
      <c r="B152" s="20"/>
      <c r="C152" s="26"/>
      <c r="D152" s="26"/>
    </row>
    <row r="153" spans="1:4" ht="20.25" x14ac:dyDescent="0.25">
      <c r="A153" s="95"/>
      <c r="B153" s="20"/>
      <c r="C153" s="26"/>
      <c r="D153" s="26"/>
    </row>
    <row r="154" spans="1:4" ht="20.25" x14ac:dyDescent="0.25">
      <c r="A154" s="95"/>
      <c r="B154" s="20"/>
      <c r="C154" s="26"/>
      <c r="D154" s="26"/>
    </row>
    <row r="155" spans="1:4" ht="20.25" x14ac:dyDescent="0.25">
      <c r="A155" s="95"/>
      <c r="B155" s="20"/>
      <c r="C155" s="26"/>
      <c r="D155" s="26"/>
    </row>
    <row r="156" spans="1:4" ht="20.25" x14ac:dyDescent="0.25">
      <c r="A156" s="95"/>
      <c r="B156" s="20"/>
      <c r="C156" s="26"/>
      <c r="D156" s="26"/>
    </row>
    <row r="157" spans="1:4" ht="20.25" x14ac:dyDescent="0.25">
      <c r="A157" s="95"/>
      <c r="B157" s="20"/>
      <c r="C157" s="26"/>
      <c r="D157" s="26"/>
    </row>
    <row r="158" spans="1:4" ht="20.25" x14ac:dyDescent="0.25">
      <c r="A158" s="95"/>
      <c r="B158" s="20"/>
      <c r="C158" s="26"/>
      <c r="D158" s="26"/>
    </row>
    <row r="159" spans="1:4" ht="20.25" x14ac:dyDescent="0.25">
      <c r="A159" s="95"/>
      <c r="B159" s="20"/>
      <c r="C159" s="26"/>
      <c r="D159" s="26"/>
    </row>
    <row r="160" spans="1:4" ht="20.25" x14ac:dyDescent="0.25">
      <c r="A160" s="95"/>
      <c r="B160" s="20"/>
      <c r="C160" s="26"/>
      <c r="D160" s="26"/>
    </row>
    <row r="161" spans="1:4" ht="20.25" x14ac:dyDescent="0.25">
      <c r="A161" s="95"/>
      <c r="B161" s="20"/>
      <c r="C161" s="26"/>
      <c r="D161" s="26"/>
    </row>
    <row r="162" spans="1:4" ht="20.25" x14ac:dyDescent="0.25">
      <c r="A162" s="95"/>
      <c r="B162" s="20"/>
      <c r="C162" s="26"/>
      <c r="D162" s="26"/>
    </row>
    <row r="163" spans="1:4" ht="20.25" x14ac:dyDescent="0.25">
      <c r="A163" s="95"/>
      <c r="B163" s="20"/>
      <c r="C163" s="26"/>
      <c r="D163" s="26"/>
    </row>
    <row r="164" spans="1:4" ht="20.25" x14ac:dyDescent="0.25">
      <c r="A164" s="95"/>
      <c r="B164" s="20"/>
      <c r="C164" s="26"/>
      <c r="D164" s="26"/>
    </row>
    <row r="165" spans="1:4" ht="20.25" x14ac:dyDescent="0.25">
      <c r="A165" s="95"/>
      <c r="B165" s="20"/>
      <c r="C165" s="26"/>
      <c r="D165" s="26"/>
    </row>
    <row r="166" spans="1:4" ht="20.25" x14ac:dyDescent="0.25">
      <c r="A166" s="95"/>
      <c r="B166" s="20"/>
      <c r="C166" s="26"/>
      <c r="D166" s="26"/>
    </row>
    <row r="167" spans="1:4" ht="20.25" x14ac:dyDescent="0.25">
      <c r="A167" s="95"/>
      <c r="B167" s="20"/>
      <c r="C167" s="26"/>
      <c r="D167" s="26"/>
    </row>
    <row r="168" spans="1:4" ht="20.25" x14ac:dyDescent="0.25">
      <c r="A168" s="95"/>
      <c r="B168" s="20"/>
      <c r="C168" s="26"/>
      <c r="D168" s="26"/>
    </row>
    <row r="169" spans="1:4" ht="20.25" x14ac:dyDescent="0.25">
      <c r="A169" s="95"/>
      <c r="B169" s="20"/>
      <c r="C169" s="26"/>
      <c r="D169" s="26"/>
    </row>
    <row r="170" spans="1:4" ht="20.25" x14ac:dyDescent="0.25">
      <c r="A170" s="95"/>
      <c r="B170" s="20"/>
      <c r="C170" s="26"/>
      <c r="D170" s="26"/>
    </row>
    <row r="171" spans="1:4" ht="20.25" x14ac:dyDescent="0.25">
      <c r="A171" s="95"/>
      <c r="B171" s="20"/>
      <c r="C171" s="26"/>
      <c r="D171" s="26"/>
    </row>
    <row r="172" spans="1:4" ht="20.25" x14ac:dyDescent="0.25">
      <c r="A172" s="95"/>
      <c r="B172" s="20"/>
      <c r="C172" s="26"/>
      <c r="D172" s="26"/>
    </row>
    <row r="173" spans="1:4" ht="20.25" x14ac:dyDescent="0.25">
      <c r="A173" s="95"/>
      <c r="B173" s="20"/>
      <c r="C173" s="26"/>
      <c r="D173" s="26"/>
    </row>
    <row r="174" spans="1:4" ht="20.25" x14ac:dyDescent="0.25">
      <c r="A174" s="95"/>
      <c r="B174" s="20"/>
      <c r="C174" s="26"/>
      <c r="D174" s="26"/>
    </row>
    <row r="175" spans="1:4" ht="20.25" x14ac:dyDescent="0.25">
      <c r="A175" s="95"/>
      <c r="B175" s="20"/>
      <c r="C175" s="26"/>
      <c r="D175" s="26"/>
    </row>
    <row r="176" spans="1:4" ht="20.25" x14ac:dyDescent="0.25">
      <c r="A176" s="95"/>
      <c r="B176" s="20"/>
      <c r="C176" s="26"/>
      <c r="D176" s="26"/>
    </row>
    <row r="177" spans="1:4" ht="20.25" x14ac:dyDescent="0.25">
      <c r="A177" s="95"/>
      <c r="B177" s="20"/>
      <c r="C177" s="26"/>
      <c r="D177" s="26"/>
    </row>
    <row r="178" spans="1:4" ht="20.25" x14ac:dyDescent="0.25">
      <c r="A178" s="95"/>
      <c r="B178" s="20"/>
      <c r="C178" s="26"/>
      <c r="D178" s="26"/>
    </row>
    <row r="179" spans="1:4" ht="20.25" x14ac:dyDescent="0.25">
      <c r="A179" s="95"/>
      <c r="B179" s="20"/>
      <c r="C179" s="26"/>
      <c r="D179" s="26"/>
    </row>
    <row r="180" spans="1:4" ht="20.25" x14ac:dyDescent="0.25">
      <c r="A180" s="95"/>
      <c r="B180" s="20"/>
      <c r="C180" s="26"/>
      <c r="D180" s="26"/>
    </row>
    <row r="181" spans="1:4" ht="20.25" x14ac:dyDescent="0.25">
      <c r="A181" s="95"/>
      <c r="B181" s="20"/>
      <c r="C181" s="26"/>
      <c r="D181" s="26"/>
    </row>
    <row r="182" spans="1:4" ht="20.25" x14ac:dyDescent="0.25">
      <c r="A182" s="95"/>
      <c r="B182" s="20"/>
      <c r="C182" s="26"/>
      <c r="D182" s="26"/>
    </row>
    <row r="183" spans="1:4" ht="20.25" x14ac:dyDescent="0.25">
      <c r="A183" s="95"/>
      <c r="B183" s="20"/>
      <c r="C183" s="26"/>
      <c r="D183" s="26"/>
    </row>
    <row r="184" spans="1:4" ht="20.25" x14ac:dyDescent="0.25">
      <c r="A184" s="95"/>
      <c r="B184" s="20"/>
      <c r="C184" s="26"/>
      <c r="D184" s="26"/>
    </row>
    <row r="185" spans="1:4" ht="20.25" x14ac:dyDescent="0.25">
      <c r="A185" s="95"/>
      <c r="B185" s="20"/>
      <c r="C185" s="26"/>
      <c r="D185" s="26"/>
    </row>
    <row r="186" spans="1:4" ht="20.25" x14ac:dyDescent="0.25">
      <c r="A186" s="95"/>
      <c r="B186" s="20"/>
      <c r="C186" s="26"/>
      <c r="D186" s="26"/>
    </row>
    <row r="187" spans="1:4" ht="20.25" x14ac:dyDescent="0.25">
      <c r="A187" s="95"/>
      <c r="B187" s="20"/>
      <c r="C187" s="26"/>
      <c r="D187" s="26"/>
    </row>
    <row r="188" spans="1:4" ht="20.25" x14ac:dyDescent="0.25">
      <c r="A188" s="95"/>
      <c r="B188" s="20"/>
      <c r="C188" s="26"/>
      <c r="D188" s="26"/>
    </row>
    <row r="189" spans="1:4" ht="20.25" x14ac:dyDescent="0.25">
      <c r="A189" s="95"/>
      <c r="B189" s="20"/>
      <c r="C189" s="26"/>
      <c r="D189" s="26"/>
    </row>
    <row r="190" spans="1:4" ht="20.25" x14ac:dyDescent="0.25">
      <c r="A190" s="95"/>
      <c r="B190" s="20"/>
      <c r="C190" s="26"/>
      <c r="D190" s="26"/>
    </row>
    <row r="191" spans="1:4" ht="20.25" x14ac:dyDescent="0.25">
      <c r="A191" s="95"/>
      <c r="B191" s="20"/>
      <c r="C191" s="26"/>
      <c r="D191" s="26"/>
    </row>
    <row r="192" spans="1:4" ht="20.25" x14ac:dyDescent="0.25">
      <c r="A192" s="95"/>
      <c r="B192" s="20"/>
      <c r="C192" s="26"/>
      <c r="D192" s="26"/>
    </row>
    <row r="193" spans="1:4" ht="20.25" x14ac:dyDescent="0.25">
      <c r="A193" s="95"/>
      <c r="B193" s="20"/>
      <c r="C193" s="26"/>
      <c r="D193" s="26"/>
    </row>
    <row r="194" spans="1:4" ht="20.25" x14ac:dyDescent="0.25">
      <c r="A194" s="95"/>
      <c r="B194" s="20"/>
      <c r="C194" s="26"/>
      <c r="D194" s="26"/>
    </row>
    <row r="195" spans="1:4" ht="20.25" x14ac:dyDescent="0.25">
      <c r="A195" s="95"/>
      <c r="B195" s="20"/>
      <c r="C195" s="26"/>
      <c r="D195" s="26"/>
    </row>
    <row r="196" spans="1:4" ht="20.25" x14ac:dyDescent="0.25">
      <c r="A196" s="95"/>
      <c r="B196" s="20"/>
      <c r="C196" s="26"/>
      <c r="D196" s="26"/>
    </row>
    <row r="197" spans="1:4" ht="20.25" x14ac:dyDescent="0.25">
      <c r="A197" s="95"/>
      <c r="B197" s="20"/>
      <c r="C197" s="26"/>
      <c r="D197" s="26"/>
    </row>
    <row r="198" spans="1:4" ht="20.25" x14ac:dyDescent="0.25">
      <c r="A198" s="95"/>
      <c r="B198" s="20"/>
      <c r="C198" s="26"/>
      <c r="D198" s="26"/>
    </row>
    <row r="199" spans="1:4" ht="20.25" x14ac:dyDescent="0.25">
      <c r="A199" s="95"/>
      <c r="B199" s="20"/>
      <c r="C199" s="26"/>
      <c r="D199" s="26"/>
    </row>
    <row r="200" spans="1:4" ht="20.25" x14ac:dyDescent="0.25">
      <c r="A200" s="95"/>
      <c r="B200" s="20"/>
      <c r="C200" s="26"/>
      <c r="D200" s="26"/>
    </row>
    <row r="201" spans="1:4" ht="20.25" x14ac:dyDescent="0.25">
      <c r="A201" s="95"/>
      <c r="B201" s="20"/>
      <c r="C201" s="26"/>
      <c r="D201" s="26"/>
    </row>
    <row r="202" spans="1:4" ht="20.25" x14ac:dyDescent="0.25">
      <c r="A202" s="95"/>
      <c r="B202" s="20"/>
      <c r="C202" s="26"/>
      <c r="D202" s="26"/>
    </row>
    <row r="203" spans="1:4" ht="20.25" x14ac:dyDescent="0.25">
      <c r="A203" s="95"/>
      <c r="B203" s="20"/>
      <c r="C203" s="26"/>
      <c r="D203" s="26"/>
    </row>
    <row r="204" spans="1:4" ht="20.25" x14ac:dyDescent="0.25">
      <c r="A204" s="95"/>
      <c r="B204" s="20"/>
      <c r="C204" s="26"/>
      <c r="D204" s="26"/>
    </row>
    <row r="205" spans="1:4" ht="20.25" x14ac:dyDescent="0.25">
      <c r="A205" s="95"/>
      <c r="B205" s="20"/>
      <c r="C205" s="26"/>
      <c r="D205" s="26"/>
    </row>
    <row r="206" spans="1:4" ht="20.25" x14ac:dyDescent="0.25">
      <c r="A206" s="95"/>
      <c r="B206" s="20"/>
      <c r="C206" s="26"/>
      <c r="D206" s="26"/>
    </row>
    <row r="207" spans="1:4" ht="20.25" x14ac:dyDescent="0.25">
      <c r="A207" s="95"/>
      <c r="B207" s="20"/>
      <c r="C207" s="26"/>
      <c r="D207" s="26"/>
    </row>
    <row r="208" spans="1:4" x14ac:dyDescent="0.25">
      <c r="A208" s="75"/>
      <c r="B208" s="20"/>
      <c r="C208" s="20"/>
      <c r="D208" s="20"/>
    </row>
    <row r="209" spans="1:8" ht="20.25" x14ac:dyDescent="0.25">
      <c r="A209" s="75"/>
      <c r="B209" s="22" t="s">
        <v>251</v>
      </c>
      <c r="C209" s="22" t="s">
        <v>252</v>
      </c>
      <c r="D209" s="25" t="s">
        <v>251</v>
      </c>
      <c r="E209" s="25" t="s">
        <v>252</v>
      </c>
    </row>
    <row r="210" spans="1:8" ht="21" x14ac:dyDescent="0.35">
      <c r="A210" s="75"/>
      <c r="B210" s="23" t="s">
        <v>253</v>
      </c>
      <c r="C210" s="23" t="s">
        <v>254</v>
      </c>
      <c r="D210" t="s">
        <v>253</v>
      </c>
      <c r="F210" t="str">
        <f>IF(NOT(ISBLANK(D210)),D210,IF(NOT(ISBLANK(E210)),"     "&amp;E210,FALSE))</f>
        <v>Afectación Económica o presupuestal</v>
      </c>
      <c r="G210" t="s">
        <v>253</v>
      </c>
      <c r="H210" t="str">
        <f>IF(NOT(ISERROR(MATCH(G210,_xlfn.ANCHORARRAY(B221),0))),F223&amp;"Por favor no seleccionar los criterios de impacto",G210)</f>
        <v>❌Por favor no seleccionar los criterios de impacto</v>
      </c>
    </row>
    <row r="211" spans="1:8" ht="21" x14ac:dyDescent="0.35">
      <c r="A211" s="75"/>
      <c r="B211" s="23" t="s">
        <v>253</v>
      </c>
      <c r="C211" s="23" t="s">
        <v>228</v>
      </c>
      <c r="E211" t="s">
        <v>254</v>
      </c>
      <c r="F211" t="str">
        <f t="shared" ref="F211:F221" si="0">IF(NOT(ISBLANK(D211)),D211,IF(NOT(ISBLANK(E211)),"     "&amp;E211,FALSE))</f>
        <v xml:space="preserve">     Afectación menor a 10 SMLMV .</v>
      </c>
    </row>
    <row r="212" spans="1:8" ht="21" x14ac:dyDescent="0.35">
      <c r="A212" s="75"/>
      <c r="B212" s="23" t="s">
        <v>253</v>
      </c>
      <c r="C212" s="23" t="s">
        <v>231</v>
      </c>
      <c r="E212" t="s">
        <v>228</v>
      </c>
      <c r="F212" t="str">
        <f t="shared" si="0"/>
        <v xml:space="preserve">     Entre 10 y 50 SMLMV </v>
      </c>
    </row>
    <row r="213" spans="1:8" ht="21" x14ac:dyDescent="0.35">
      <c r="A213" s="75"/>
      <c r="B213" s="23" t="s">
        <v>253</v>
      </c>
      <c r="C213" s="23" t="s">
        <v>235</v>
      </c>
      <c r="E213" t="s">
        <v>231</v>
      </c>
      <c r="F213" t="str">
        <f t="shared" si="0"/>
        <v xml:space="preserve">     Entre 50 y 100 SMLMV </v>
      </c>
    </row>
    <row r="214" spans="1:8" ht="21" x14ac:dyDescent="0.35">
      <c r="A214" s="75"/>
      <c r="B214" s="23" t="s">
        <v>253</v>
      </c>
      <c r="C214" s="23" t="s">
        <v>239</v>
      </c>
      <c r="E214" t="s">
        <v>235</v>
      </c>
      <c r="F214" t="str">
        <f t="shared" si="0"/>
        <v xml:space="preserve">     Entre 100 y 500 SMLMV </v>
      </c>
    </row>
    <row r="215" spans="1:8" ht="21" x14ac:dyDescent="0.35">
      <c r="A215" s="75"/>
      <c r="B215" s="23" t="s">
        <v>221</v>
      </c>
      <c r="C215" s="23" t="s">
        <v>225</v>
      </c>
      <c r="E215" t="s">
        <v>239</v>
      </c>
      <c r="F215" t="str">
        <f t="shared" si="0"/>
        <v xml:space="preserve">     Mayor a 500 SMLMV </v>
      </c>
    </row>
    <row r="216" spans="1:8" ht="21" x14ac:dyDescent="0.35">
      <c r="A216" s="75"/>
      <c r="B216" s="23" t="s">
        <v>221</v>
      </c>
      <c r="C216" s="23" t="s">
        <v>229</v>
      </c>
      <c r="D216" t="s">
        <v>221</v>
      </c>
      <c r="F216" t="str">
        <f t="shared" si="0"/>
        <v>Pérdida Reputacional</v>
      </c>
    </row>
    <row r="217" spans="1:8" ht="21" x14ac:dyDescent="0.35">
      <c r="A217" s="75"/>
      <c r="B217" s="23" t="s">
        <v>221</v>
      </c>
      <c r="C217" s="23" t="s">
        <v>232</v>
      </c>
      <c r="E217" t="s">
        <v>225</v>
      </c>
      <c r="F217" t="str">
        <f t="shared" si="0"/>
        <v xml:space="preserve">     El riesgo afecta la imagen de alguna área de la organización</v>
      </c>
    </row>
    <row r="218" spans="1:8" ht="21" x14ac:dyDescent="0.35">
      <c r="A218" s="75"/>
      <c r="B218" s="23" t="s">
        <v>221</v>
      </c>
      <c r="C218" s="23" t="s">
        <v>255</v>
      </c>
      <c r="E218" t="s">
        <v>229</v>
      </c>
      <c r="F218" t="str">
        <f t="shared" si="0"/>
        <v xml:space="preserve">     El riesgo afecta la imagen de la entidad internamente, de conocimiento general, nivel interno, de junta dircetiva y accionistas y/o de provedores</v>
      </c>
    </row>
    <row r="219" spans="1:8" ht="21" x14ac:dyDescent="0.35">
      <c r="A219" s="75"/>
      <c r="B219" s="23" t="s">
        <v>221</v>
      </c>
      <c r="C219" s="23" t="s">
        <v>240</v>
      </c>
      <c r="E219" t="s">
        <v>232</v>
      </c>
      <c r="F219" t="str">
        <f t="shared" si="0"/>
        <v xml:space="preserve">     El riesgo afecta la imagen de la entidad con algunos usuarios de relevancia frente al logro de los objetivos</v>
      </c>
    </row>
    <row r="220" spans="1:8" x14ac:dyDescent="0.25">
      <c r="A220" s="75"/>
      <c r="B220" s="24"/>
      <c r="C220" s="24"/>
      <c r="E220" t="s">
        <v>255</v>
      </c>
      <c r="F220" t="str">
        <f t="shared" si="0"/>
        <v xml:space="preserve">     El riesgo afecta la imagen de de la entidad con efecto publicitario sostenido a nivel de sector administrativo, nivel departamental o municipal</v>
      </c>
    </row>
    <row r="221" spans="1:8" x14ac:dyDescent="0.25">
      <c r="A221" s="75"/>
      <c r="B221" s="24" t="str" cm="1">
        <f t="array" ref="B221:B223">_xlfn.UNIQUE(Tabla1[[#All],[Criterios]])</f>
        <v>Criterios</v>
      </c>
      <c r="C221" s="24"/>
      <c r="E221" t="s">
        <v>240</v>
      </c>
      <c r="F221" t="str">
        <f t="shared" si="0"/>
        <v xml:space="preserve">     El riesgo afecta la imagen de la entidad a nivel nacional, con efecto publicitarios sostenible a nivel país</v>
      </c>
    </row>
    <row r="222" spans="1:8" x14ac:dyDescent="0.25">
      <c r="A222" s="75"/>
      <c r="B222" s="24" t="str">
        <v>Afectación Económica o presupuestal</v>
      </c>
      <c r="C222" s="24"/>
    </row>
    <row r="223" spans="1:8" x14ac:dyDescent="0.25">
      <c r="B223" s="24" t="str">
        <v>Pérdida Reputacional</v>
      </c>
      <c r="C223" s="24"/>
      <c r="F223" s="27" t="s">
        <v>256</v>
      </c>
    </row>
    <row r="224" spans="1:8" x14ac:dyDescent="0.25">
      <c r="B224" s="19"/>
      <c r="C224" s="19"/>
      <c r="F224" s="27" t="s">
        <v>257</v>
      </c>
    </row>
    <row r="225" spans="2:4" x14ac:dyDescent="0.25">
      <c r="B225" s="19"/>
      <c r="C225" s="19"/>
    </row>
    <row r="226" spans="2:4" x14ac:dyDescent="0.25">
      <c r="B226" s="19"/>
      <c r="C226" s="19"/>
    </row>
    <row r="227" spans="2:4" x14ac:dyDescent="0.25">
      <c r="B227" s="19"/>
      <c r="C227" s="19"/>
      <c r="D227" s="19"/>
    </row>
    <row r="228" spans="2:4" x14ac:dyDescent="0.25">
      <c r="B228" s="19"/>
      <c r="C228" s="19"/>
      <c r="D228" s="19"/>
    </row>
    <row r="229" spans="2:4" x14ac:dyDescent="0.25">
      <c r="B229" s="19"/>
      <c r="C229" s="19"/>
      <c r="D229" s="19"/>
    </row>
    <row r="230" spans="2:4" x14ac:dyDescent="0.25">
      <c r="B230" s="19"/>
      <c r="C230" s="19"/>
      <c r="D230" s="19"/>
    </row>
    <row r="231" spans="2:4" x14ac:dyDescent="0.25">
      <c r="B231" s="19"/>
      <c r="C231" s="19"/>
      <c r="D231" s="19"/>
    </row>
    <row r="232" spans="2:4" x14ac:dyDescent="0.25">
      <c r="B232" s="19"/>
      <c r="C232" s="19"/>
      <c r="D232" s="19"/>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heetViews>
  <sheetFormatPr baseColWidth="10" defaultColWidth="14.28515625" defaultRowHeight="12.75" x14ac:dyDescent="0.2"/>
  <cols>
    <col min="1" max="2" width="14.28515625" style="80"/>
    <col min="3" max="3" width="17" style="80" customWidth="1"/>
    <col min="4" max="4" width="14.28515625" style="80"/>
    <col min="5" max="5" width="46" style="80" customWidth="1"/>
    <col min="6" max="16384" width="14.28515625" style="80"/>
  </cols>
  <sheetData>
    <row r="1" spans="2:6" ht="24" customHeight="1" thickBot="1" x14ac:dyDescent="0.25">
      <c r="B1" s="395" t="s">
        <v>258</v>
      </c>
      <c r="C1" s="396"/>
      <c r="D1" s="396"/>
      <c r="E1" s="396"/>
      <c r="F1" s="397"/>
    </row>
    <row r="2" spans="2:6" ht="16.5" thickBot="1" x14ac:dyDescent="0.3">
      <c r="B2" s="81"/>
      <c r="C2" s="81"/>
      <c r="D2" s="81"/>
      <c r="E2" s="81"/>
      <c r="F2" s="81"/>
    </row>
    <row r="3" spans="2:6" ht="16.5" thickBot="1" x14ac:dyDescent="0.25">
      <c r="B3" s="399" t="s">
        <v>259</v>
      </c>
      <c r="C3" s="400"/>
      <c r="D3" s="400"/>
      <c r="E3" s="93" t="s">
        <v>260</v>
      </c>
      <c r="F3" s="94" t="s">
        <v>261</v>
      </c>
    </row>
    <row r="4" spans="2:6" ht="31.5" x14ac:dyDescent="0.2">
      <c r="B4" s="401" t="s">
        <v>262</v>
      </c>
      <c r="C4" s="403" t="s">
        <v>77</v>
      </c>
      <c r="D4" s="82" t="s">
        <v>117</v>
      </c>
      <c r="E4" s="83" t="s">
        <v>263</v>
      </c>
      <c r="F4" s="84">
        <v>0.25</v>
      </c>
    </row>
    <row r="5" spans="2:6" ht="47.25" x14ac:dyDescent="0.2">
      <c r="B5" s="402"/>
      <c r="C5" s="404"/>
      <c r="D5" s="85" t="s">
        <v>264</v>
      </c>
      <c r="E5" s="86" t="s">
        <v>265</v>
      </c>
      <c r="F5" s="87">
        <v>0.15</v>
      </c>
    </row>
    <row r="6" spans="2:6" ht="47.25" x14ac:dyDescent="0.2">
      <c r="B6" s="402"/>
      <c r="C6" s="404"/>
      <c r="D6" s="85" t="s">
        <v>266</v>
      </c>
      <c r="E6" s="86" t="s">
        <v>267</v>
      </c>
      <c r="F6" s="87">
        <v>0.1</v>
      </c>
    </row>
    <row r="7" spans="2:6" ht="63" x14ac:dyDescent="0.2">
      <c r="B7" s="402"/>
      <c r="C7" s="404" t="s">
        <v>100</v>
      </c>
      <c r="D7" s="85" t="s">
        <v>268</v>
      </c>
      <c r="E7" s="86" t="s">
        <v>269</v>
      </c>
      <c r="F7" s="87">
        <v>0.25</v>
      </c>
    </row>
    <row r="8" spans="2:6" ht="31.5" x14ac:dyDescent="0.2">
      <c r="B8" s="402"/>
      <c r="C8" s="404"/>
      <c r="D8" s="85" t="s">
        <v>118</v>
      </c>
      <c r="E8" s="86" t="s">
        <v>270</v>
      </c>
      <c r="F8" s="87">
        <v>0.15</v>
      </c>
    </row>
    <row r="9" spans="2:6" ht="47.25" x14ac:dyDescent="0.2">
      <c r="B9" s="402" t="s">
        <v>271</v>
      </c>
      <c r="C9" s="404" t="s">
        <v>102</v>
      </c>
      <c r="D9" s="85" t="s">
        <v>272</v>
      </c>
      <c r="E9" s="86" t="s">
        <v>273</v>
      </c>
      <c r="F9" s="88" t="s">
        <v>274</v>
      </c>
    </row>
    <row r="10" spans="2:6" ht="63" x14ac:dyDescent="0.2">
      <c r="B10" s="402"/>
      <c r="C10" s="404"/>
      <c r="D10" s="85" t="s">
        <v>119</v>
      </c>
      <c r="E10" s="86" t="s">
        <v>275</v>
      </c>
      <c r="F10" s="88" t="s">
        <v>274</v>
      </c>
    </row>
    <row r="11" spans="2:6" ht="47.25" x14ac:dyDescent="0.2">
      <c r="B11" s="402"/>
      <c r="C11" s="404" t="s">
        <v>103</v>
      </c>
      <c r="D11" s="85" t="s">
        <v>276</v>
      </c>
      <c r="E11" s="86" t="s">
        <v>277</v>
      </c>
      <c r="F11" s="88" t="s">
        <v>274</v>
      </c>
    </row>
    <row r="12" spans="2:6" ht="47.25" x14ac:dyDescent="0.2">
      <c r="B12" s="402"/>
      <c r="C12" s="404"/>
      <c r="D12" s="85" t="s">
        <v>120</v>
      </c>
      <c r="E12" s="86" t="s">
        <v>278</v>
      </c>
      <c r="F12" s="88" t="s">
        <v>274</v>
      </c>
    </row>
    <row r="13" spans="2:6" ht="31.5" x14ac:dyDescent="0.2">
      <c r="B13" s="402"/>
      <c r="C13" s="404" t="s">
        <v>104</v>
      </c>
      <c r="D13" s="85" t="s">
        <v>279</v>
      </c>
      <c r="E13" s="86" t="s">
        <v>280</v>
      </c>
      <c r="F13" s="88" t="s">
        <v>274</v>
      </c>
    </row>
    <row r="14" spans="2:6" ht="32.25" thickBot="1" x14ac:dyDescent="0.25">
      <c r="B14" s="405"/>
      <c r="C14" s="406"/>
      <c r="D14" s="89" t="s">
        <v>121</v>
      </c>
      <c r="E14" s="90" t="s">
        <v>281</v>
      </c>
      <c r="F14" s="91" t="s">
        <v>274</v>
      </c>
    </row>
    <row r="15" spans="2:6" ht="49.5" customHeight="1" x14ac:dyDescent="0.2">
      <c r="B15" s="398" t="s">
        <v>282</v>
      </c>
      <c r="C15" s="398"/>
      <c r="D15" s="398"/>
      <c r="E15" s="398"/>
      <c r="F15" s="398"/>
    </row>
    <row r="16" spans="2:6" ht="27" customHeight="1" x14ac:dyDescent="0.25">
      <c r="B16" s="92"/>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283</v>
      </c>
      <c r="E2" t="s">
        <v>107</v>
      </c>
    </row>
    <row r="3" spans="2:5" x14ac:dyDescent="0.25">
      <c r="B3" t="s">
        <v>284</v>
      </c>
      <c r="E3" t="s">
        <v>149</v>
      </c>
    </row>
    <row r="4" spans="2:5" x14ac:dyDescent="0.25">
      <c r="B4" t="s">
        <v>285</v>
      </c>
      <c r="E4" t="s">
        <v>286</v>
      </c>
    </row>
    <row r="5" spans="2:5" x14ac:dyDescent="0.25">
      <c r="B5" t="s">
        <v>122</v>
      </c>
    </row>
    <row r="8" spans="2:5" x14ac:dyDescent="0.25">
      <c r="B8" t="s">
        <v>287</v>
      </c>
    </row>
    <row r="9" spans="2:5" x14ac:dyDescent="0.25">
      <c r="B9" t="s">
        <v>288</v>
      </c>
    </row>
    <row r="10" spans="2:5" x14ac:dyDescent="0.25">
      <c r="B10" t="s">
        <v>128</v>
      </c>
    </row>
    <row r="13" spans="2:5" x14ac:dyDescent="0.25">
      <c r="B13" t="s">
        <v>289</v>
      </c>
    </row>
    <row r="14" spans="2:5" x14ac:dyDescent="0.25">
      <c r="B14" t="s">
        <v>111</v>
      </c>
    </row>
    <row r="15" spans="2:5" x14ac:dyDescent="0.25">
      <c r="B15" t="s">
        <v>290</v>
      </c>
    </row>
    <row r="16" spans="2:5" x14ac:dyDescent="0.25">
      <c r="B16" t="s">
        <v>291</v>
      </c>
    </row>
    <row r="17" spans="2:2" x14ac:dyDescent="0.25">
      <c r="B17" t="s">
        <v>292</v>
      </c>
    </row>
    <row r="18" spans="2:2" x14ac:dyDescent="0.25">
      <c r="B18" t="s">
        <v>166</v>
      </c>
    </row>
    <row r="19" spans="2:2" x14ac:dyDescent="0.25">
      <c r="B19" t="s">
        <v>293</v>
      </c>
    </row>
  </sheetData>
  <sortState xmlns:xlrd2="http://schemas.microsoft.com/office/spreadsheetml/2017/richdata2" ref="B2:B5">
    <sortCondition ref="B2:B5"/>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50EC9DC28FEB84E8772A9ADEDC09552" ma:contentTypeVersion="14" ma:contentTypeDescription="Create a new document." ma:contentTypeScope="" ma:versionID="9adf6d63978f55f1afb20ba8e23806b6">
  <xsd:schema xmlns:xsd="http://www.w3.org/2001/XMLSchema" xmlns:xs="http://www.w3.org/2001/XMLSchema" xmlns:p="http://schemas.microsoft.com/office/2006/metadata/properties" xmlns:ns3="43b5c514-35a4-416e-aff7-df25cf72a503" xmlns:ns4="ab6efe54-1113-4d03-9a9b-53d2d06840d9" targetNamespace="http://schemas.microsoft.com/office/2006/metadata/properties" ma:root="true" ma:fieldsID="d5514b6ca1c366bc5c606047de09048a" ns3:_="" ns4:_="">
    <xsd:import namespace="43b5c514-35a4-416e-aff7-df25cf72a503"/>
    <xsd:import namespace="ab6efe54-1113-4d03-9a9b-53d2d06840d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LengthInSecond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b5c514-35a4-416e-aff7-df25cf72a50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6efe54-1113-4d03-9a9b-53d2d06840d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136A4D-070F-49D7-A7EE-754DFF16E41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C48DF32-2338-450A-A066-711590CBBB5E}">
  <ds:schemaRefs>
    <ds:schemaRef ds:uri="http://schemas.microsoft.com/sharepoint/v3/contenttype/forms"/>
  </ds:schemaRefs>
</ds:datastoreItem>
</file>

<file path=customXml/itemProps3.xml><?xml version="1.0" encoding="utf-8"?>
<ds:datastoreItem xmlns:ds="http://schemas.openxmlformats.org/officeDocument/2006/customXml" ds:itemID="{AEFBD967-75D8-4B77-A1F4-46BF99FCAF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b5c514-35a4-416e-aff7-df25cf72a503"/>
    <ds:schemaRef ds:uri="ab6efe54-1113-4d03-9a9b-53d2d06840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Mapa final</vt:lpstr>
      <vt:lpstr>Listas</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Diana Marcela Cordoba Vargas</cp:lastModifiedBy>
  <cp:revision/>
  <dcterms:created xsi:type="dcterms:W3CDTF">2020-03-24T23:12:47Z</dcterms:created>
  <dcterms:modified xsi:type="dcterms:W3CDTF">2022-12-16T22:05:57Z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0x010100850EC9DC28FEB84E8772A9ADEDC09552</vt:lpwstr>
  </property>
</Properties>
</file>