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hidePivotFieldList="1" defaultThemeVersion="124226"/>
  <mc:AlternateContent xmlns:mc="http://schemas.openxmlformats.org/markup-compatibility/2006">
    <mc:Choice Requires="x15">
      <x15ac:absPath xmlns:x15ac="http://schemas.microsoft.com/office/spreadsheetml/2010/11/ac" url="C:\Users\estadistica\Downloads\riesgos\"/>
    </mc:Choice>
  </mc:AlternateContent>
  <xr:revisionPtr revIDLastSave="0" documentId="13_ncr:1_{C61B10BB-9EFC-4073-B459-3135DEAD638D}" xr6:coauthVersionLast="47" xr6:coauthVersionMax="47" xr10:uidLastSave="{00000000-0000-0000-0000-000000000000}"/>
  <bookViews>
    <workbookView xWindow="-120" yWindow="-120" windowWidth="20730" windowHeight="11160" tabRatio="882" firstSheet="1" activeTab="1" xr2:uid="{00000000-000D-0000-FFFF-FFFF00000000}"/>
  </bookViews>
  <sheets>
    <sheet name="Intructivo" sheetId="20" r:id="rId1"/>
    <sheet name="Mapa final" sheetId="1" r:id="rId2"/>
    <sheet name="Hoja2" sheetId="22" r:id="rId3"/>
    <sheet name="Listas" sheetId="21" state="hidden"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externalReferences>
    <externalReference r:id="rId12"/>
    <externalReference r:id="rId13"/>
    <externalReference r:id="rId14"/>
  </externalReferences>
  <calcPr calcId="191029"/>
  <pivotCaches>
    <pivotCache cacheId="0" r:id="rId1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0" i="1" l="1"/>
  <c r="V20" i="1"/>
  <c r="Y19" i="1"/>
  <c r="V19" i="1"/>
  <c r="Y18" i="1"/>
  <c r="V18" i="1"/>
  <c r="P20" i="1"/>
  <c r="Q20" i="1" s="1"/>
  <c r="P19" i="1"/>
  <c r="Q19" i="1" s="1"/>
  <c r="AG19" i="1" l="1"/>
  <c r="AF19" i="1" s="1"/>
  <c r="AG20" i="1"/>
  <c r="AF20" i="1" s="1"/>
  <c r="Y17" i="1"/>
  <c r="L20" i="1" l="1"/>
  <c r="L40" i="18" s="1"/>
  <c r="L19" i="1"/>
  <c r="R19" i="1" l="1"/>
  <c r="X26" i="18"/>
  <c r="M20" i="1"/>
  <c r="AC20" i="1" s="1"/>
  <c r="R20" i="1"/>
  <c r="V17" i="1"/>
  <c r="M19" i="1"/>
  <c r="AC19" i="1" s="1"/>
  <c r="P17" i="1"/>
  <c r="Q17" i="1" s="1"/>
  <c r="L17" i="1"/>
  <c r="R32" i="18" s="1"/>
  <c r="Y16" i="1"/>
  <c r="V16" i="1"/>
  <c r="L16" i="1"/>
  <c r="M16" i="1" s="1"/>
  <c r="Y14" i="1"/>
  <c r="V14" i="1"/>
  <c r="Y15" i="1"/>
  <c r="V15" i="1"/>
  <c r="L14" i="1"/>
  <c r="M14" i="1" s="1"/>
  <c r="V13" i="1"/>
  <c r="Y13" i="1"/>
  <c r="Y12" i="1"/>
  <c r="Y11" i="1"/>
  <c r="V12" i="1"/>
  <c r="V11" i="1"/>
  <c r="O14" i="1"/>
  <c r="O16" i="1"/>
  <c r="AC16" i="1" l="1"/>
  <c r="AD16" i="1" s="1"/>
  <c r="AD19" i="1"/>
  <c r="AE19" i="1"/>
  <c r="AC14" i="1"/>
  <c r="AG17" i="1"/>
  <c r="AG18" i="1" s="1"/>
  <c r="AD20" i="1"/>
  <c r="AE20" i="1"/>
  <c r="R17" i="1"/>
  <c r="M17" i="1"/>
  <c r="AC17" i="1" s="1"/>
  <c r="P16" i="1"/>
  <c r="AF26" i="18" s="1"/>
  <c r="P14" i="1"/>
  <c r="AD24" i="18" s="1"/>
  <c r="AH20" i="1" l="1"/>
  <c r="K52" i="19"/>
  <c r="AH19" i="1"/>
  <c r="X40" i="19"/>
  <c r="AB26" i="18"/>
  <c r="AE16" i="1"/>
  <c r="AD17" i="1"/>
  <c r="AE17" i="1"/>
  <c r="AC18" i="1" s="1"/>
  <c r="AE18" i="1" s="1"/>
  <c r="AE14" i="1"/>
  <c r="AC15" i="1" s="1"/>
  <c r="AD14" i="1"/>
  <c r="Q16" i="1"/>
  <c r="R16" i="1"/>
  <c r="Q14" i="1"/>
  <c r="AG14" i="1" s="1"/>
  <c r="R14" i="1"/>
  <c r="AF14" i="1" l="1"/>
  <c r="AC38" i="19" s="1"/>
  <c r="AG15" i="1"/>
  <c r="L26" i="1"/>
  <c r="AH14" i="1" l="1"/>
  <c r="F221" i="13"/>
  <c r="F211" i="13"/>
  <c r="F212" i="13"/>
  <c r="F213" i="13"/>
  <c r="F214" i="13"/>
  <c r="F215" i="13"/>
  <c r="F216" i="13"/>
  <c r="F217" i="13"/>
  <c r="F218" i="13"/>
  <c r="F219" i="13"/>
  <c r="F220" i="13"/>
  <c r="F210" i="13"/>
  <c r="B221" i="13" a="1"/>
  <c r="B221" i="13" l="1"/>
  <c r="AD15" i="1" l="1"/>
  <c r="AE15" i="1"/>
  <c r="H210" i="13"/>
  <c r="L11" i="1" l="1"/>
  <c r="M11" i="1" l="1"/>
  <c r="AC11" i="1" s="1"/>
  <c r="AD18" i="1" l="1"/>
  <c r="AD11" i="1"/>
  <c r="AE11" i="1"/>
  <c r="AC12" i="1" s="1"/>
  <c r="AE12" i="1" s="1"/>
  <c r="AC13" i="1" s="1"/>
  <c r="AD12" i="1" l="1"/>
  <c r="AD13" i="1" l="1"/>
  <c r="AE13" i="1"/>
  <c r="AG16" i="1" l="1"/>
  <c r="AF17" i="1" s="1"/>
  <c r="S41" i="19" s="1"/>
  <c r="AF18" i="1"/>
  <c r="AH18" i="1" s="1"/>
  <c r="AF15" i="1"/>
  <c r="AH15" i="1" s="1"/>
  <c r="AF16" i="1" l="1"/>
  <c r="AH17" i="1"/>
  <c r="O11" i="1" s="1"/>
  <c r="P11" i="1" s="1"/>
  <c r="V22" i="18" s="1"/>
  <c r="AH16" i="1" l="1"/>
  <c r="X37" i="19"/>
  <c r="AH38" i="18"/>
  <c r="AL42" i="18"/>
  <c r="AL40" i="18"/>
  <c r="AJ42" i="18"/>
  <c r="AJ38" i="18"/>
  <c r="AH44" i="18"/>
  <c r="AL38" i="18"/>
  <c r="AJ44" i="18"/>
  <c r="AL44" i="18"/>
  <c r="AH42" i="18"/>
  <c r="AH40" i="18"/>
  <c r="AJ40" i="18"/>
  <c r="AH14" i="18"/>
  <c r="AL18" i="18"/>
  <c r="AJ24" i="18"/>
  <c r="AH30" i="18"/>
  <c r="AL34" i="18"/>
  <c r="AL32" i="18"/>
  <c r="AJ34" i="18"/>
  <c r="AJ14" i="18"/>
  <c r="AH20" i="18"/>
  <c r="AL24" i="18"/>
  <c r="AJ30" i="18"/>
  <c r="AH36" i="18"/>
  <c r="AJ18" i="18"/>
  <c r="AL14" i="18"/>
  <c r="AJ20" i="18"/>
  <c r="AH26" i="18"/>
  <c r="AL30" i="18"/>
  <c r="AJ36" i="18"/>
  <c r="AL16" i="18"/>
  <c r="AH34" i="18"/>
  <c r="AH16" i="18"/>
  <c r="AL20" i="18"/>
  <c r="AJ26" i="18"/>
  <c r="AH32" i="18"/>
  <c r="AL36" i="18"/>
  <c r="AH28" i="18"/>
  <c r="AL22" i="18"/>
  <c r="AJ16" i="18"/>
  <c r="AH22" i="18"/>
  <c r="AL26" i="18"/>
  <c r="AJ32" i="18"/>
  <c r="AJ22" i="18"/>
  <c r="AJ28" i="18"/>
  <c r="AL28" i="18"/>
  <c r="AH18" i="18"/>
  <c r="AH24" i="18"/>
  <c r="AH8" i="18"/>
  <c r="AL12" i="18"/>
  <c r="AJ8" i="18"/>
  <c r="AL8" i="18"/>
  <c r="AH10" i="18"/>
  <c r="AJ10" i="18"/>
  <c r="AL10" i="18"/>
  <c r="AJ12" i="18"/>
  <c r="AH12" i="18"/>
  <c r="AL6" i="18"/>
  <c r="AH6" i="18"/>
  <c r="P38" i="18"/>
  <c r="T42" i="18"/>
  <c r="R38" i="18"/>
  <c r="P44" i="18"/>
  <c r="T38" i="18"/>
  <c r="R44" i="18"/>
  <c r="P40" i="18"/>
  <c r="T44" i="18"/>
  <c r="R40" i="18"/>
  <c r="R42" i="18"/>
  <c r="T40" i="18"/>
  <c r="P42" i="18"/>
  <c r="J38" i="18"/>
  <c r="N42" i="18"/>
  <c r="L38" i="18"/>
  <c r="J44" i="18"/>
  <c r="J42" i="18"/>
  <c r="N38" i="18"/>
  <c r="L44" i="18"/>
  <c r="J40" i="18"/>
  <c r="N44" i="18"/>
  <c r="N40" i="18"/>
  <c r="L42" i="18"/>
  <c r="J32" i="18"/>
  <c r="N36" i="18"/>
  <c r="L32" i="18"/>
  <c r="L34" i="18"/>
  <c r="N32" i="18"/>
  <c r="J34" i="18"/>
  <c r="N34" i="18"/>
  <c r="L36" i="18"/>
  <c r="J36" i="18"/>
  <c r="N30" i="18"/>
  <c r="J30" i="18"/>
  <c r="P30" i="18"/>
  <c r="T34" i="18"/>
  <c r="R34" i="18"/>
  <c r="R30" i="18"/>
  <c r="P36" i="18"/>
  <c r="T30" i="18"/>
  <c r="R36" i="18"/>
  <c r="P32" i="18"/>
  <c r="T36" i="18"/>
  <c r="T32" i="18"/>
  <c r="P34" i="18"/>
  <c r="V30" i="18"/>
  <c r="Z34" i="18"/>
  <c r="X40" i="18"/>
  <c r="V36" i="18"/>
  <c r="X38" i="18"/>
  <c r="Z38" i="18"/>
  <c r="Z44" i="18"/>
  <c r="X30" i="18"/>
  <c r="Z40" i="18"/>
  <c r="Z30" i="18"/>
  <c r="X36" i="18"/>
  <c r="V42" i="18"/>
  <c r="X42" i="18"/>
  <c r="V34" i="18"/>
  <c r="V40" i="18"/>
  <c r="V32" i="18"/>
  <c r="Z36" i="18"/>
  <c r="V44" i="18"/>
  <c r="X34" i="18"/>
  <c r="X32" i="18"/>
  <c r="V38" i="18"/>
  <c r="Z42" i="18"/>
  <c r="Z32" i="18"/>
  <c r="X44" i="18"/>
  <c r="P22" i="18"/>
  <c r="T24" i="18"/>
  <c r="R22" i="18"/>
  <c r="V24" i="18"/>
  <c r="Z26" i="18"/>
  <c r="X22" i="18"/>
  <c r="Z22" i="18"/>
  <c r="X28" i="18"/>
  <c r="V26" i="18"/>
  <c r="T22" i="18"/>
  <c r="X24" i="18"/>
  <c r="P28" i="18"/>
  <c r="T28" i="18"/>
  <c r="V28" i="18"/>
  <c r="T26" i="18"/>
  <c r="Z24" i="18"/>
  <c r="R28" i="18"/>
  <c r="P26" i="18"/>
  <c r="R26" i="18"/>
  <c r="P24" i="18"/>
  <c r="Z28" i="18"/>
  <c r="R24" i="18"/>
  <c r="P14" i="18"/>
  <c r="T18" i="18"/>
  <c r="P18" i="18"/>
  <c r="R14" i="18"/>
  <c r="P20" i="18"/>
  <c r="T14" i="18"/>
  <c r="R20" i="18"/>
  <c r="P16" i="18"/>
  <c r="T20" i="18"/>
  <c r="R18" i="18"/>
  <c r="R16" i="18"/>
  <c r="T16" i="18"/>
  <c r="J16" i="18"/>
  <c r="N20" i="18"/>
  <c r="L26" i="18"/>
  <c r="L24" i="18"/>
  <c r="J26" i="18"/>
  <c r="L16" i="18"/>
  <c r="J22" i="18"/>
  <c r="N26" i="18"/>
  <c r="J20" i="18"/>
  <c r="N16" i="18"/>
  <c r="L22" i="18"/>
  <c r="J28" i="18"/>
  <c r="N18" i="18"/>
  <c r="J18" i="18"/>
  <c r="N22" i="18"/>
  <c r="L28" i="18"/>
  <c r="N28" i="18"/>
  <c r="L20" i="18"/>
  <c r="L18" i="18"/>
  <c r="J24" i="18"/>
  <c r="N24" i="18"/>
  <c r="N14" i="18"/>
  <c r="J14" i="18"/>
  <c r="AB22" i="18"/>
  <c r="AD32" i="18"/>
  <c r="AB38" i="18"/>
  <c r="AF42" i="18"/>
  <c r="AF44" i="18"/>
  <c r="AF24" i="18"/>
  <c r="AF30" i="18"/>
  <c r="AD42" i="18"/>
  <c r="AD22" i="18"/>
  <c r="AB28" i="18"/>
  <c r="AF32" i="18"/>
  <c r="AD38" i="18"/>
  <c r="AB44" i="18"/>
  <c r="AB40" i="18"/>
  <c r="AD40" i="18"/>
  <c r="AF40" i="18"/>
  <c r="AD26" i="18"/>
  <c r="AF22" i="18"/>
  <c r="AD28" i="18"/>
  <c r="AB34" i="18"/>
  <c r="AF38" i="18"/>
  <c r="AD44" i="18"/>
  <c r="AF34" i="18"/>
  <c r="AB24" i="18"/>
  <c r="AF28" i="18"/>
  <c r="AD34" i="18"/>
  <c r="AD30" i="18"/>
  <c r="AB42" i="18"/>
  <c r="AF36" i="18"/>
  <c r="AB30" i="18"/>
  <c r="AB36" i="18"/>
  <c r="AD36" i="18"/>
  <c r="AB32" i="18"/>
  <c r="V14" i="18"/>
  <c r="Z16" i="18"/>
  <c r="AD18" i="18"/>
  <c r="V16" i="18"/>
  <c r="AD20" i="18"/>
  <c r="X14" i="18"/>
  <c r="AB16" i="18"/>
  <c r="AF18" i="18"/>
  <c r="AB20" i="18"/>
  <c r="AB18" i="18"/>
  <c r="Z14" i="18"/>
  <c r="AD16" i="18"/>
  <c r="V20" i="18"/>
  <c r="X18" i="18"/>
  <c r="AB14" i="18"/>
  <c r="AF16" i="18"/>
  <c r="X20" i="18"/>
  <c r="AF14" i="18"/>
  <c r="X16" i="18"/>
  <c r="AD14" i="18"/>
  <c r="V18" i="18"/>
  <c r="Z20" i="18"/>
  <c r="Z18" i="18"/>
  <c r="AF20" i="18"/>
  <c r="P6" i="18"/>
  <c r="AF6" i="18"/>
  <c r="AD8" i="18"/>
  <c r="AB10" i="18"/>
  <c r="Z12" i="18"/>
  <c r="Z8" i="18"/>
  <c r="X12" i="18"/>
  <c r="R6" i="18"/>
  <c r="P8" i="18"/>
  <c r="AF8" i="18"/>
  <c r="AD10" i="18"/>
  <c r="AB12" i="18"/>
  <c r="X10" i="18"/>
  <c r="AB8" i="18"/>
  <c r="T6" i="18"/>
  <c r="R8" i="18"/>
  <c r="P10" i="18"/>
  <c r="AF10" i="18"/>
  <c r="AD12" i="18"/>
  <c r="V10" i="18"/>
  <c r="AD6" i="18"/>
  <c r="V6" i="18"/>
  <c r="T8" i="18"/>
  <c r="R10" i="18"/>
  <c r="P12" i="18"/>
  <c r="AF12" i="18"/>
  <c r="T12" i="18"/>
  <c r="Z10" i="18"/>
  <c r="X6" i="18"/>
  <c r="V8" i="18"/>
  <c r="T10" i="18"/>
  <c r="R12" i="18"/>
  <c r="X8" i="18"/>
  <c r="V12" i="18"/>
  <c r="Z6" i="18"/>
  <c r="AB6" i="18"/>
  <c r="J6" i="18"/>
  <c r="J8" i="18"/>
  <c r="J10" i="18"/>
  <c r="J12" i="18"/>
  <c r="N6" i="18"/>
  <c r="N8" i="18"/>
  <c r="N10" i="18"/>
  <c r="N12" i="18"/>
  <c r="L8" i="18"/>
  <c r="L10" i="18"/>
  <c r="L12" i="18"/>
  <c r="L6" i="18"/>
  <c r="R11" i="1"/>
  <c r="Q11" i="1"/>
  <c r="AG11" i="1" s="1"/>
  <c r="L30" i="18"/>
  <c r="L14" i="18"/>
  <c r="AJ6" i="18"/>
  <c r="AF11" i="1" l="1"/>
  <c r="AG12" i="1"/>
  <c r="V36" i="19" l="1"/>
  <c r="K51" i="19"/>
  <c r="P46" i="19"/>
  <c r="R47" i="19"/>
  <c r="T48" i="19"/>
  <c r="P50" i="19"/>
  <c r="R51" i="19"/>
  <c r="T52" i="19"/>
  <c r="P54" i="19"/>
  <c r="R55" i="19"/>
  <c r="Q52" i="19"/>
  <c r="U54" i="19"/>
  <c r="R52" i="19"/>
  <c r="Q51" i="19"/>
  <c r="Q46" i="19"/>
  <c r="S47" i="19"/>
  <c r="U48" i="19"/>
  <c r="Q50" i="19"/>
  <c r="S51" i="19"/>
  <c r="U52" i="19"/>
  <c r="Q54" i="19"/>
  <c r="S55" i="19"/>
  <c r="U50" i="19"/>
  <c r="R48" i="19"/>
  <c r="S48" i="19"/>
  <c r="R46" i="19"/>
  <c r="T47" i="19"/>
  <c r="P49" i="19"/>
  <c r="R50" i="19"/>
  <c r="T51" i="19"/>
  <c r="P53" i="19"/>
  <c r="R54" i="19"/>
  <c r="T55" i="19"/>
  <c r="S49" i="19"/>
  <c r="T49" i="19"/>
  <c r="P55" i="19"/>
  <c r="Q55" i="19"/>
  <c r="S46" i="19"/>
  <c r="U47" i="19"/>
  <c r="Q49" i="19"/>
  <c r="S50" i="19"/>
  <c r="U51" i="19"/>
  <c r="Q53" i="19"/>
  <c r="S54" i="19"/>
  <c r="U55" i="19"/>
  <c r="Q48" i="19"/>
  <c r="P47" i="19"/>
  <c r="T53" i="19"/>
  <c r="U53" i="19"/>
  <c r="T46" i="19"/>
  <c r="P48" i="19"/>
  <c r="R49" i="19"/>
  <c r="T50" i="19"/>
  <c r="P52" i="19"/>
  <c r="R53" i="19"/>
  <c r="T54" i="19"/>
  <c r="U46" i="19"/>
  <c r="P51" i="19"/>
  <c r="U49" i="19"/>
  <c r="S53" i="19"/>
  <c r="Q47" i="19"/>
  <c r="S52" i="19"/>
  <c r="J46" i="19"/>
  <c r="L47" i="19"/>
  <c r="N48" i="19"/>
  <c r="J50" i="19"/>
  <c r="L51" i="19"/>
  <c r="N52" i="19"/>
  <c r="J54" i="19"/>
  <c r="L55" i="19"/>
  <c r="J52" i="19"/>
  <c r="N54" i="19"/>
  <c r="N49" i="19"/>
  <c r="K46" i="19"/>
  <c r="M47" i="19"/>
  <c r="O48" i="19"/>
  <c r="K50" i="19"/>
  <c r="M51" i="19"/>
  <c r="O52" i="19"/>
  <c r="K54" i="19"/>
  <c r="M55" i="19"/>
  <c r="M53" i="19"/>
  <c r="N53" i="19"/>
  <c r="M48" i="19"/>
  <c r="L46" i="19"/>
  <c r="N47" i="19"/>
  <c r="J49" i="19"/>
  <c r="L50" i="19"/>
  <c r="N51" i="19"/>
  <c r="J53" i="19"/>
  <c r="L54" i="19"/>
  <c r="N55" i="19"/>
  <c r="N50" i="19"/>
  <c r="J47" i="19"/>
  <c r="O49" i="19"/>
  <c r="M46" i="19"/>
  <c r="O47" i="19"/>
  <c r="K49" i="19"/>
  <c r="M50" i="19"/>
  <c r="O51" i="19"/>
  <c r="K53" i="19"/>
  <c r="M54" i="19"/>
  <c r="O55" i="19"/>
  <c r="L49" i="19"/>
  <c r="L48" i="19"/>
  <c r="K47" i="19"/>
  <c r="K55" i="19"/>
  <c r="N46" i="19"/>
  <c r="J48" i="19"/>
  <c r="L53" i="19"/>
  <c r="L52" i="19"/>
  <c r="M52" i="19"/>
  <c r="O46" i="19"/>
  <c r="K48" i="19"/>
  <c r="M49" i="19"/>
  <c r="O50" i="19"/>
  <c r="O54" i="19"/>
  <c r="J51" i="19"/>
  <c r="O53" i="19"/>
  <c r="J55" i="19"/>
  <c r="J38" i="19"/>
  <c r="L39" i="19"/>
  <c r="N40" i="19"/>
  <c r="J42" i="19"/>
  <c r="L43" i="19"/>
  <c r="N44" i="19"/>
  <c r="O44" i="19"/>
  <c r="M45" i="19"/>
  <c r="M44" i="19"/>
  <c r="K38" i="19"/>
  <c r="M39" i="19"/>
  <c r="O40" i="19"/>
  <c r="K42" i="19"/>
  <c r="M43" i="19"/>
  <c r="M40" i="19"/>
  <c r="L38" i="19"/>
  <c r="N39" i="19"/>
  <c r="J41" i="19"/>
  <c r="L42" i="19"/>
  <c r="N43" i="19"/>
  <c r="J45" i="19"/>
  <c r="K40" i="19"/>
  <c r="K39" i="19"/>
  <c r="M38" i="19"/>
  <c r="O39" i="19"/>
  <c r="K41" i="19"/>
  <c r="M42" i="19"/>
  <c r="O43" i="19"/>
  <c r="K45" i="19"/>
  <c r="M41" i="19"/>
  <c r="O41" i="19"/>
  <c r="N38" i="19"/>
  <c r="J40" i="19"/>
  <c r="L41" i="19"/>
  <c r="N42" i="19"/>
  <c r="J44" i="19"/>
  <c r="L45" i="19"/>
  <c r="O38" i="19"/>
  <c r="K44" i="19"/>
  <c r="O45" i="19"/>
  <c r="O42" i="19"/>
  <c r="J39" i="19"/>
  <c r="L40" i="19"/>
  <c r="N41" i="19"/>
  <c r="J43" i="19"/>
  <c r="L44" i="19"/>
  <c r="N45" i="19"/>
  <c r="K43" i="19"/>
  <c r="J36" i="19"/>
  <c r="K36" i="19"/>
  <c r="N37" i="19"/>
  <c r="L36" i="19"/>
  <c r="O37" i="19"/>
  <c r="M36" i="19"/>
  <c r="M37" i="19"/>
  <c r="N36" i="19"/>
  <c r="L37" i="19"/>
  <c r="O36" i="19"/>
  <c r="K37" i="19"/>
  <c r="V46" i="19"/>
  <c r="X47" i="19"/>
  <c r="Z48" i="19"/>
  <c r="V50" i="19"/>
  <c r="X51" i="19"/>
  <c r="Z52" i="19"/>
  <c r="V54" i="19"/>
  <c r="X55" i="19"/>
  <c r="AA50" i="19"/>
  <c r="Y53" i="19"/>
  <c r="V55" i="19"/>
  <c r="AA53" i="19"/>
  <c r="W46" i="19"/>
  <c r="Y47" i="19"/>
  <c r="AA48" i="19"/>
  <c r="W50" i="19"/>
  <c r="Y51" i="19"/>
  <c r="AA52" i="19"/>
  <c r="W54" i="19"/>
  <c r="Y55" i="19"/>
  <c r="Y49" i="19"/>
  <c r="Z53" i="19"/>
  <c r="Y52" i="19"/>
  <c r="X46" i="19"/>
  <c r="Z47" i="19"/>
  <c r="V49" i="19"/>
  <c r="X50" i="19"/>
  <c r="Z51" i="19"/>
  <c r="V53" i="19"/>
  <c r="X54" i="19"/>
  <c r="Z55" i="19"/>
  <c r="AA46" i="19"/>
  <c r="Y48" i="19"/>
  <c r="Y46" i="19"/>
  <c r="AA47" i="19"/>
  <c r="W49" i="19"/>
  <c r="Y50" i="19"/>
  <c r="AA51" i="19"/>
  <c r="W53" i="19"/>
  <c r="Y54" i="19"/>
  <c r="AA55" i="19"/>
  <c r="W48" i="19"/>
  <c r="W47" i="19"/>
  <c r="Z46" i="19"/>
  <c r="V48" i="19"/>
  <c r="X49" i="19"/>
  <c r="Z50" i="19"/>
  <c r="V52" i="19"/>
  <c r="X53" i="19"/>
  <c r="Z54" i="19"/>
  <c r="W52" i="19"/>
  <c r="AA54" i="19"/>
  <c r="AA49" i="19"/>
  <c r="W55" i="19"/>
  <c r="V47" i="19"/>
  <c r="X48" i="19"/>
  <c r="Z49" i="19"/>
  <c r="V51" i="19"/>
  <c r="X52" i="19"/>
  <c r="W51" i="19"/>
  <c r="P36" i="19"/>
  <c r="X36" i="19"/>
  <c r="T37" i="19"/>
  <c r="P38" i="19"/>
  <c r="X38" i="19"/>
  <c r="T39" i="19"/>
  <c r="P40" i="19"/>
  <c r="T41" i="19"/>
  <c r="P42" i="19"/>
  <c r="X42" i="19"/>
  <c r="T43" i="19"/>
  <c r="P44" i="19"/>
  <c r="X44" i="19"/>
  <c r="T45" i="19"/>
  <c r="R43" i="19"/>
  <c r="Z45" i="19"/>
  <c r="W42" i="19"/>
  <c r="AA43" i="19"/>
  <c r="Q36" i="19"/>
  <c r="Y36" i="19"/>
  <c r="U37" i="19"/>
  <c r="Q38" i="19"/>
  <c r="Y38" i="19"/>
  <c r="U39" i="19"/>
  <c r="Q40" i="19"/>
  <c r="Y40" i="19"/>
  <c r="U41" i="19"/>
  <c r="Q42" i="19"/>
  <c r="Y42" i="19"/>
  <c r="U43" i="19"/>
  <c r="Q44" i="19"/>
  <c r="Y44" i="19"/>
  <c r="U45" i="19"/>
  <c r="Z43" i="19"/>
  <c r="S39" i="19"/>
  <c r="R36" i="19"/>
  <c r="Z36" i="19"/>
  <c r="V37" i="19"/>
  <c r="R38" i="19"/>
  <c r="Z38" i="19"/>
  <c r="V39" i="19"/>
  <c r="R40" i="19"/>
  <c r="Z40" i="19"/>
  <c r="V41" i="19"/>
  <c r="R42" i="19"/>
  <c r="Z42" i="19"/>
  <c r="V43" i="19"/>
  <c r="R44" i="19"/>
  <c r="Z44" i="19"/>
  <c r="V45" i="19"/>
  <c r="V44" i="19"/>
  <c r="W40" i="19"/>
  <c r="W44" i="19"/>
  <c r="S36" i="19"/>
  <c r="AA36" i="19"/>
  <c r="W37" i="19"/>
  <c r="S38" i="19"/>
  <c r="AA38" i="19"/>
  <c r="W39" i="19"/>
  <c r="S40" i="19"/>
  <c r="AA40" i="19"/>
  <c r="W41" i="19"/>
  <c r="S42" i="19"/>
  <c r="AA42" i="19"/>
  <c r="W43" i="19"/>
  <c r="S44" i="19"/>
  <c r="AA44" i="19"/>
  <c r="W45" i="19"/>
  <c r="R41" i="19"/>
  <c r="S45" i="19"/>
  <c r="T36" i="19"/>
  <c r="P37" i="19"/>
  <c r="T38" i="19"/>
  <c r="P39" i="19"/>
  <c r="X39" i="19"/>
  <c r="T40" i="19"/>
  <c r="P41" i="19"/>
  <c r="X41" i="19"/>
  <c r="T42" i="19"/>
  <c r="P43" i="19"/>
  <c r="X43" i="19"/>
  <c r="T44" i="19"/>
  <c r="P45" i="19"/>
  <c r="X45" i="19"/>
  <c r="Z41" i="19"/>
  <c r="W38" i="19"/>
  <c r="U36" i="19"/>
  <c r="Q37" i="19"/>
  <c r="Y37" i="19"/>
  <c r="U38" i="19"/>
  <c r="Q39" i="19"/>
  <c r="Y39" i="19"/>
  <c r="U40" i="19"/>
  <c r="Q41" i="19"/>
  <c r="Y41" i="19"/>
  <c r="U42" i="19"/>
  <c r="Q43" i="19"/>
  <c r="Y43" i="19"/>
  <c r="U44" i="19"/>
  <c r="Q45" i="19"/>
  <c r="Y45" i="19"/>
  <c r="V42" i="19"/>
  <c r="AA37" i="19"/>
  <c r="R37" i="19"/>
  <c r="Z37" i="19"/>
  <c r="V38" i="19"/>
  <c r="R39" i="19"/>
  <c r="Z39" i="19"/>
  <c r="V40" i="19"/>
  <c r="R45" i="19"/>
  <c r="AA41" i="19"/>
  <c r="S43" i="19"/>
  <c r="W36" i="19"/>
  <c r="S37" i="19"/>
  <c r="AA39" i="19"/>
  <c r="AA45" i="19"/>
  <c r="V26" i="19"/>
  <c r="X27" i="19"/>
  <c r="Z28" i="19"/>
  <c r="V30" i="19"/>
  <c r="X31" i="19"/>
  <c r="Z32" i="19"/>
  <c r="V34" i="19"/>
  <c r="X35" i="19"/>
  <c r="V35" i="19"/>
  <c r="AA33" i="19"/>
  <c r="W26" i="19"/>
  <c r="Y27" i="19"/>
  <c r="AA28" i="19"/>
  <c r="W30" i="19"/>
  <c r="Y31" i="19"/>
  <c r="AA32" i="19"/>
  <c r="W34" i="19"/>
  <c r="Y35" i="19"/>
  <c r="Y28" i="19"/>
  <c r="X26" i="19"/>
  <c r="Z27" i="19"/>
  <c r="V29" i="19"/>
  <c r="X30" i="19"/>
  <c r="Z31" i="19"/>
  <c r="V33" i="19"/>
  <c r="X34" i="19"/>
  <c r="Z35" i="19"/>
  <c r="X32" i="19"/>
  <c r="Y32" i="19"/>
  <c r="Y26" i="19"/>
  <c r="AA27" i="19"/>
  <c r="W29" i="19"/>
  <c r="Y30" i="19"/>
  <c r="AA31" i="19"/>
  <c r="W33" i="19"/>
  <c r="Y34" i="19"/>
  <c r="AA35" i="19"/>
  <c r="V31" i="19"/>
  <c r="W31" i="19"/>
  <c r="Z26" i="19"/>
  <c r="V28" i="19"/>
  <c r="X29" i="19"/>
  <c r="Z30" i="19"/>
  <c r="V32" i="19"/>
  <c r="X33" i="19"/>
  <c r="Z34" i="19"/>
  <c r="Z29" i="19"/>
  <c r="W35" i="19"/>
  <c r="AA26" i="19"/>
  <c r="W28" i="19"/>
  <c r="Y29" i="19"/>
  <c r="AA30" i="19"/>
  <c r="W32" i="19"/>
  <c r="Y33" i="19"/>
  <c r="AA34" i="19"/>
  <c r="X28" i="19"/>
  <c r="AA29" i="19"/>
  <c r="V27" i="19"/>
  <c r="Z33" i="19"/>
  <c r="W27" i="19"/>
  <c r="J26" i="19"/>
  <c r="R26" i="19"/>
  <c r="N27" i="19"/>
  <c r="J28" i="19"/>
  <c r="R28" i="19"/>
  <c r="N29" i="19"/>
  <c r="J30" i="19"/>
  <c r="R30" i="19"/>
  <c r="N31" i="19"/>
  <c r="J32" i="19"/>
  <c r="R32" i="19"/>
  <c r="N33" i="19"/>
  <c r="J34" i="19"/>
  <c r="R34" i="19"/>
  <c r="N35" i="19"/>
  <c r="L35" i="19"/>
  <c r="U35" i="19"/>
  <c r="K26" i="19"/>
  <c r="S26" i="19"/>
  <c r="O27" i="19"/>
  <c r="K28" i="19"/>
  <c r="S28" i="19"/>
  <c r="O29" i="19"/>
  <c r="K30" i="19"/>
  <c r="S30" i="19"/>
  <c r="O31" i="19"/>
  <c r="K32" i="19"/>
  <c r="S32" i="19"/>
  <c r="O33" i="19"/>
  <c r="K34" i="19"/>
  <c r="S34" i="19"/>
  <c r="O35" i="19"/>
  <c r="T35" i="19"/>
  <c r="Q34" i="19"/>
  <c r="L26" i="19"/>
  <c r="T26" i="19"/>
  <c r="P27" i="19"/>
  <c r="L28" i="19"/>
  <c r="T28" i="19"/>
  <c r="P29" i="19"/>
  <c r="L30" i="19"/>
  <c r="T30" i="19"/>
  <c r="P31" i="19"/>
  <c r="L32" i="19"/>
  <c r="T32" i="19"/>
  <c r="P33" i="19"/>
  <c r="L34" i="19"/>
  <c r="T34" i="19"/>
  <c r="P35" i="19"/>
  <c r="T33" i="19"/>
  <c r="M33" i="19"/>
  <c r="M26" i="19"/>
  <c r="U26" i="19"/>
  <c r="Q27" i="19"/>
  <c r="M28" i="19"/>
  <c r="U28" i="19"/>
  <c r="Q29" i="19"/>
  <c r="M30" i="19"/>
  <c r="U30" i="19"/>
  <c r="Q31" i="19"/>
  <c r="M32" i="19"/>
  <c r="U32" i="19"/>
  <c r="Q33" i="19"/>
  <c r="M34" i="19"/>
  <c r="U34" i="19"/>
  <c r="Q35" i="19"/>
  <c r="L33" i="19"/>
  <c r="U33" i="19"/>
  <c r="N26" i="19"/>
  <c r="J27" i="19"/>
  <c r="R27" i="19"/>
  <c r="N28" i="19"/>
  <c r="J29" i="19"/>
  <c r="R29" i="19"/>
  <c r="N30" i="19"/>
  <c r="J31" i="19"/>
  <c r="R31" i="19"/>
  <c r="N32" i="19"/>
  <c r="J33" i="19"/>
  <c r="R33" i="19"/>
  <c r="N34" i="19"/>
  <c r="J35" i="19"/>
  <c r="R35" i="19"/>
  <c r="P32" i="19"/>
  <c r="M35" i="19"/>
  <c r="O26" i="19"/>
  <c r="K27" i="19"/>
  <c r="S27" i="19"/>
  <c r="O28" i="19"/>
  <c r="K29" i="19"/>
  <c r="S29" i="19"/>
  <c r="O30" i="19"/>
  <c r="K31" i="19"/>
  <c r="S31" i="19"/>
  <c r="O32" i="19"/>
  <c r="K33" i="19"/>
  <c r="S33" i="19"/>
  <c r="O34" i="19"/>
  <c r="K35" i="19"/>
  <c r="S35" i="19"/>
  <c r="T31" i="19"/>
  <c r="Q32" i="19"/>
  <c r="P26" i="19"/>
  <c r="L27" i="19"/>
  <c r="T27" i="19"/>
  <c r="P28" i="19"/>
  <c r="L29" i="19"/>
  <c r="T29" i="19"/>
  <c r="P30" i="19"/>
  <c r="L31" i="19"/>
  <c r="P34" i="19"/>
  <c r="Q26" i="19"/>
  <c r="M27" i="19"/>
  <c r="U27" i="19"/>
  <c r="Q28" i="19"/>
  <c r="M29" i="19"/>
  <c r="U29" i="19"/>
  <c r="Q30" i="19"/>
  <c r="M31" i="19"/>
  <c r="U31" i="19"/>
  <c r="P16" i="19"/>
  <c r="R17" i="19"/>
  <c r="T18" i="19"/>
  <c r="P20" i="19"/>
  <c r="R21" i="19"/>
  <c r="T22" i="19"/>
  <c r="P24" i="19"/>
  <c r="R25" i="19"/>
  <c r="R22" i="19"/>
  <c r="S18" i="19"/>
  <c r="Q16" i="19"/>
  <c r="S17" i="19"/>
  <c r="U18" i="19"/>
  <c r="Q20" i="19"/>
  <c r="S21" i="19"/>
  <c r="U22" i="19"/>
  <c r="Q24" i="19"/>
  <c r="S25" i="19"/>
  <c r="R18" i="19"/>
  <c r="P25" i="19"/>
  <c r="S22" i="19"/>
  <c r="R16" i="19"/>
  <c r="T17" i="19"/>
  <c r="P19" i="19"/>
  <c r="R20" i="19"/>
  <c r="T21" i="19"/>
  <c r="P23" i="19"/>
  <c r="R24" i="19"/>
  <c r="T25" i="19"/>
  <c r="P21" i="19"/>
  <c r="Q17" i="19"/>
  <c r="S16" i="19"/>
  <c r="U17" i="19"/>
  <c r="Q19" i="19"/>
  <c r="S20" i="19"/>
  <c r="U21" i="19"/>
  <c r="Q23" i="19"/>
  <c r="S24" i="19"/>
  <c r="U25" i="19"/>
  <c r="T19" i="19"/>
  <c r="U23" i="19"/>
  <c r="T16" i="19"/>
  <c r="P18" i="19"/>
  <c r="R19" i="19"/>
  <c r="T20" i="19"/>
  <c r="P22" i="19"/>
  <c r="R23" i="19"/>
  <c r="T24" i="19"/>
  <c r="T23" i="19"/>
  <c r="Q21" i="19"/>
  <c r="Q25" i="19"/>
  <c r="U16" i="19"/>
  <c r="Q18" i="19"/>
  <c r="S19" i="19"/>
  <c r="U20" i="19"/>
  <c r="Q22" i="19"/>
  <c r="S23" i="19"/>
  <c r="U24" i="19"/>
  <c r="P17" i="19"/>
  <c r="U19" i="19"/>
  <c r="J25" i="19"/>
  <c r="K25" i="19"/>
  <c r="L25" i="19"/>
  <c r="O25" i="19"/>
  <c r="M25" i="19"/>
  <c r="N25" i="19"/>
  <c r="J18" i="19"/>
  <c r="L19" i="19"/>
  <c r="N20" i="19"/>
  <c r="J22" i="19"/>
  <c r="L23" i="19"/>
  <c r="N24" i="19"/>
  <c r="J23" i="19"/>
  <c r="M24" i="19"/>
  <c r="K18" i="19"/>
  <c r="M19" i="19"/>
  <c r="O20" i="19"/>
  <c r="K22" i="19"/>
  <c r="M23" i="19"/>
  <c r="O24" i="19"/>
  <c r="L24" i="19"/>
  <c r="K19" i="19"/>
  <c r="L18" i="19"/>
  <c r="N19" i="19"/>
  <c r="J21" i="19"/>
  <c r="L22" i="19"/>
  <c r="N23" i="19"/>
  <c r="O21" i="19"/>
  <c r="M18" i="19"/>
  <c r="O19" i="19"/>
  <c r="K21" i="19"/>
  <c r="M22" i="19"/>
  <c r="O23" i="19"/>
  <c r="J19" i="19"/>
  <c r="N18" i="19"/>
  <c r="J20" i="19"/>
  <c r="L21" i="19"/>
  <c r="N22" i="19"/>
  <c r="J24" i="19"/>
  <c r="L20" i="19"/>
  <c r="K23" i="19"/>
  <c r="O18" i="19"/>
  <c r="K20" i="19"/>
  <c r="M21" i="19"/>
  <c r="O22" i="19"/>
  <c r="K24" i="19"/>
  <c r="N21" i="19"/>
  <c r="M20" i="19"/>
  <c r="J16" i="19"/>
  <c r="K16" i="19"/>
  <c r="N17" i="19"/>
  <c r="M17" i="19"/>
  <c r="L16" i="19"/>
  <c r="O17" i="19"/>
  <c r="M16" i="19"/>
  <c r="L17" i="19"/>
  <c r="N16" i="19"/>
  <c r="O16" i="19"/>
  <c r="K17" i="19"/>
  <c r="AH16" i="19"/>
  <c r="AJ17" i="19"/>
  <c r="AL18" i="19"/>
  <c r="AH20" i="19"/>
  <c r="AJ21" i="19"/>
  <c r="AL22" i="19"/>
  <c r="AH24" i="19"/>
  <c r="AJ25" i="19"/>
  <c r="AL26" i="19"/>
  <c r="AH28" i="19"/>
  <c r="AJ29" i="19"/>
  <c r="AL30" i="19"/>
  <c r="AH32" i="19"/>
  <c r="AJ33" i="19"/>
  <c r="AL34" i="19"/>
  <c r="AH36" i="19"/>
  <c r="AJ37" i="19"/>
  <c r="AL38" i="19"/>
  <c r="AH40" i="19"/>
  <c r="AJ41" i="19"/>
  <c r="AL42" i="19"/>
  <c r="AH44" i="19"/>
  <c r="AJ45" i="19"/>
  <c r="AL46" i="19"/>
  <c r="AH48" i="19"/>
  <c r="AJ49" i="19"/>
  <c r="AL50" i="19"/>
  <c r="AH52" i="19"/>
  <c r="AJ53" i="19"/>
  <c r="AL54" i="19"/>
  <c r="AH21" i="19"/>
  <c r="AL27" i="19"/>
  <c r="AL35" i="19"/>
  <c r="AL43" i="19"/>
  <c r="AL51" i="19"/>
  <c r="AI17" i="19"/>
  <c r="AI29" i="19"/>
  <c r="AI37" i="19"/>
  <c r="AK46" i="19"/>
  <c r="AK54" i="19"/>
  <c r="AI16" i="19"/>
  <c r="AK17" i="19"/>
  <c r="AM18" i="19"/>
  <c r="AI20" i="19"/>
  <c r="AK21" i="19"/>
  <c r="AM22" i="19"/>
  <c r="AI24" i="19"/>
  <c r="AK25" i="19"/>
  <c r="AM26" i="19"/>
  <c r="AI28" i="19"/>
  <c r="AK29" i="19"/>
  <c r="AM30" i="19"/>
  <c r="AI32" i="19"/>
  <c r="AK33" i="19"/>
  <c r="AM34" i="19"/>
  <c r="AI36" i="19"/>
  <c r="AK37" i="19"/>
  <c r="AM38" i="19"/>
  <c r="AI40" i="19"/>
  <c r="AK41" i="19"/>
  <c r="AM42" i="19"/>
  <c r="AI44" i="19"/>
  <c r="AK45" i="19"/>
  <c r="AM46" i="19"/>
  <c r="AI48" i="19"/>
  <c r="AK49" i="19"/>
  <c r="AM50" i="19"/>
  <c r="AI52" i="19"/>
  <c r="AK53" i="19"/>
  <c r="AM54" i="19"/>
  <c r="AJ18" i="19"/>
  <c r="AJ30" i="19"/>
  <c r="AL39" i="19"/>
  <c r="AJ46" i="19"/>
  <c r="AJ54" i="19"/>
  <c r="AM23" i="19"/>
  <c r="AM27" i="19"/>
  <c r="AK34" i="19"/>
  <c r="AM43" i="19"/>
  <c r="AI49" i="19"/>
  <c r="AM55" i="19"/>
  <c r="AJ16" i="19"/>
  <c r="AL17" i="19"/>
  <c r="AH19" i="19"/>
  <c r="AJ20" i="19"/>
  <c r="AL21" i="19"/>
  <c r="AH23" i="19"/>
  <c r="AJ24" i="19"/>
  <c r="AL25" i="19"/>
  <c r="AH27" i="19"/>
  <c r="AJ28" i="19"/>
  <c r="AL29" i="19"/>
  <c r="AH31" i="19"/>
  <c r="AJ32" i="19"/>
  <c r="AL33" i="19"/>
  <c r="AH35" i="19"/>
  <c r="AJ36" i="19"/>
  <c r="AL37" i="19"/>
  <c r="AH39" i="19"/>
  <c r="AJ40" i="19"/>
  <c r="AL41" i="19"/>
  <c r="AH43" i="19"/>
  <c r="AJ44" i="19"/>
  <c r="AL45" i="19"/>
  <c r="AH47" i="19"/>
  <c r="AJ48" i="19"/>
  <c r="AL49" i="19"/>
  <c r="AH51" i="19"/>
  <c r="AJ52" i="19"/>
  <c r="AL53" i="19"/>
  <c r="AH55" i="19"/>
  <c r="AL19" i="19"/>
  <c r="AH29" i="19"/>
  <c r="AH37" i="19"/>
  <c r="AL47" i="19"/>
  <c r="AI21" i="19"/>
  <c r="AM31" i="19"/>
  <c r="AM39" i="19"/>
  <c r="AM47" i="19"/>
  <c r="AK16" i="19"/>
  <c r="AM17" i="19"/>
  <c r="AI19" i="19"/>
  <c r="AK20" i="19"/>
  <c r="AM21" i="19"/>
  <c r="AI23" i="19"/>
  <c r="AK24" i="19"/>
  <c r="AM25" i="19"/>
  <c r="AI27" i="19"/>
  <c r="AK28" i="19"/>
  <c r="AM29" i="19"/>
  <c r="AI31" i="19"/>
  <c r="AK32" i="19"/>
  <c r="AM33" i="19"/>
  <c r="AI35" i="19"/>
  <c r="AK36" i="19"/>
  <c r="AM37" i="19"/>
  <c r="AI39" i="19"/>
  <c r="AK40" i="19"/>
  <c r="AM41" i="19"/>
  <c r="AI43" i="19"/>
  <c r="AK44" i="19"/>
  <c r="AM45" i="19"/>
  <c r="AI47" i="19"/>
  <c r="AK48" i="19"/>
  <c r="AM49" i="19"/>
  <c r="AI51" i="19"/>
  <c r="AK52" i="19"/>
  <c r="AM53" i="19"/>
  <c r="AI55" i="19"/>
  <c r="AJ55" i="19"/>
  <c r="AL23" i="19"/>
  <c r="AH25" i="19"/>
  <c r="AH33" i="19"/>
  <c r="AJ38" i="19"/>
  <c r="AH45" i="19"/>
  <c r="AH53" i="19"/>
  <c r="AM19" i="19"/>
  <c r="AI25" i="19"/>
  <c r="AI33" i="19"/>
  <c r="AI41" i="19"/>
  <c r="AK50" i="19"/>
  <c r="AL16" i="19"/>
  <c r="AH18" i="19"/>
  <c r="AJ19" i="19"/>
  <c r="AL20" i="19"/>
  <c r="AH22" i="19"/>
  <c r="AJ23" i="19"/>
  <c r="AL24" i="19"/>
  <c r="AH26" i="19"/>
  <c r="AJ27" i="19"/>
  <c r="AL28" i="19"/>
  <c r="AH30" i="19"/>
  <c r="AJ31" i="19"/>
  <c r="AL32" i="19"/>
  <c r="AH34" i="19"/>
  <c r="AJ35" i="19"/>
  <c r="AL36" i="19"/>
  <c r="AH38" i="19"/>
  <c r="AJ39" i="19"/>
  <c r="AL40" i="19"/>
  <c r="AH42" i="19"/>
  <c r="AJ43" i="19"/>
  <c r="AL44" i="19"/>
  <c r="AH46" i="19"/>
  <c r="AJ47" i="19"/>
  <c r="AL48" i="19"/>
  <c r="AH50" i="19"/>
  <c r="AJ51" i="19"/>
  <c r="AL52" i="19"/>
  <c r="AH54" i="19"/>
  <c r="AJ22" i="19"/>
  <c r="AJ26" i="19"/>
  <c r="AJ34" i="19"/>
  <c r="AJ42" i="19"/>
  <c r="AJ50" i="19"/>
  <c r="AK18" i="19"/>
  <c r="AK30" i="19"/>
  <c r="AK38" i="19"/>
  <c r="AI45" i="19"/>
  <c r="AI53" i="19"/>
  <c r="AM16" i="19"/>
  <c r="AI18" i="19"/>
  <c r="AK19" i="19"/>
  <c r="AM20" i="19"/>
  <c r="AI22" i="19"/>
  <c r="AK23" i="19"/>
  <c r="AM24" i="19"/>
  <c r="AI26" i="19"/>
  <c r="AK27" i="19"/>
  <c r="AM28" i="19"/>
  <c r="AI30" i="19"/>
  <c r="AK31" i="19"/>
  <c r="AM32" i="19"/>
  <c r="AI34" i="19"/>
  <c r="AK35" i="19"/>
  <c r="AM36" i="19"/>
  <c r="AI38" i="19"/>
  <c r="AK39" i="19"/>
  <c r="AM40" i="19"/>
  <c r="AI42" i="19"/>
  <c r="AK43" i="19"/>
  <c r="AM44" i="19"/>
  <c r="AI46" i="19"/>
  <c r="AK47" i="19"/>
  <c r="AM48" i="19"/>
  <c r="AI50" i="19"/>
  <c r="AK51" i="19"/>
  <c r="AM52" i="19"/>
  <c r="AI54" i="19"/>
  <c r="AK55" i="19"/>
  <c r="AH17" i="19"/>
  <c r="AL31" i="19"/>
  <c r="AH41" i="19"/>
  <c r="AH49" i="19"/>
  <c r="AL55" i="19"/>
  <c r="AK22" i="19"/>
  <c r="AK26" i="19"/>
  <c r="AM35" i="19"/>
  <c r="AK42" i="19"/>
  <c r="AM51" i="19"/>
  <c r="AI6" i="19"/>
  <c r="AL7" i="19"/>
  <c r="AJ9" i="19"/>
  <c r="AM10" i="19"/>
  <c r="AK12" i="19"/>
  <c r="AI14" i="19"/>
  <c r="AL15" i="19"/>
  <c r="AJ7" i="19"/>
  <c r="AJ6" i="19"/>
  <c r="AM7" i="19"/>
  <c r="AK9" i="19"/>
  <c r="AI11" i="19"/>
  <c r="AL12" i="19"/>
  <c r="AJ14" i="19"/>
  <c r="AM15" i="19"/>
  <c r="AM8" i="19"/>
  <c r="AI9" i="19"/>
  <c r="AK6" i="19"/>
  <c r="AI8" i="19"/>
  <c r="AL9" i="19"/>
  <c r="AJ11" i="19"/>
  <c r="AM12" i="19"/>
  <c r="AK14" i="19"/>
  <c r="AJ15" i="19"/>
  <c r="AL6" i="19"/>
  <c r="AJ8" i="19"/>
  <c r="AM9" i="19"/>
  <c r="AK11" i="19"/>
  <c r="AI13" i="19"/>
  <c r="AL14" i="19"/>
  <c r="AK10" i="19"/>
  <c r="AL10" i="19"/>
  <c r="AM6" i="19"/>
  <c r="AK8" i="19"/>
  <c r="AI10" i="19"/>
  <c r="AL11" i="19"/>
  <c r="AJ13" i="19"/>
  <c r="AM14" i="19"/>
  <c r="AI15" i="19"/>
  <c r="AL13" i="19"/>
  <c r="AJ12" i="19"/>
  <c r="AI7" i="19"/>
  <c r="AL8" i="19"/>
  <c r="AJ10" i="19"/>
  <c r="AM11" i="19"/>
  <c r="AK13" i="19"/>
  <c r="AI12" i="19"/>
  <c r="AK15" i="19"/>
  <c r="AM13" i="19"/>
  <c r="AK7" i="19"/>
  <c r="AH6" i="19"/>
  <c r="AH8" i="19"/>
  <c r="AH14" i="19"/>
  <c r="AH9" i="19"/>
  <c r="AH10" i="19"/>
  <c r="AH13" i="19"/>
  <c r="AH11" i="19"/>
  <c r="AH15" i="19"/>
  <c r="AH12" i="19"/>
  <c r="AB26" i="19"/>
  <c r="AD27" i="19"/>
  <c r="AF28" i="19"/>
  <c r="AB30" i="19"/>
  <c r="AD31" i="19"/>
  <c r="AF32" i="19"/>
  <c r="AB34" i="19"/>
  <c r="AD35" i="19"/>
  <c r="AF36" i="19"/>
  <c r="AB38" i="19"/>
  <c r="AD39" i="19"/>
  <c r="AF40" i="19"/>
  <c r="AB42" i="19"/>
  <c r="AD43" i="19"/>
  <c r="AF44" i="19"/>
  <c r="AB46" i="19"/>
  <c r="AD47" i="19"/>
  <c r="AF48" i="19"/>
  <c r="AB50" i="19"/>
  <c r="AD51" i="19"/>
  <c r="AF52" i="19"/>
  <c r="AB54" i="19"/>
  <c r="AD55" i="19"/>
  <c r="AE32" i="19"/>
  <c r="AE40" i="19"/>
  <c r="AG49" i="19"/>
  <c r="AC26" i="19"/>
  <c r="AE27" i="19"/>
  <c r="AG28" i="19"/>
  <c r="AC30" i="19"/>
  <c r="AE31" i="19"/>
  <c r="AG32" i="19"/>
  <c r="AC34" i="19"/>
  <c r="AE35" i="19"/>
  <c r="AG36" i="19"/>
  <c r="AE39" i="19"/>
  <c r="AG40" i="19"/>
  <c r="AC42" i="19"/>
  <c r="AE43" i="19"/>
  <c r="AG44" i="19"/>
  <c r="AC46" i="19"/>
  <c r="AE47" i="19"/>
  <c r="AG48" i="19"/>
  <c r="AC50" i="19"/>
  <c r="AE51" i="19"/>
  <c r="AG52" i="19"/>
  <c r="AC54" i="19"/>
  <c r="AE55" i="19"/>
  <c r="AG33" i="19"/>
  <c r="AG37" i="19"/>
  <c r="AC47" i="19"/>
  <c r="AC55" i="19"/>
  <c r="AD26" i="19"/>
  <c r="AF27" i="19"/>
  <c r="AB29" i="19"/>
  <c r="AD30" i="19"/>
  <c r="AF31" i="19"/>
  <c r="AB33" i="19"/>
  <c r="AD34" i="19"/>
  <c r="AF35" i="19"/>
  <c r="AB37" i="19"/>
  <c r="AD38" i="19"/>
  <c r="AF39" i="19"/>
  <c r="AB41" i="19"/>
  <c r="AD42" i="19"/>
  <c r="AF43" i="19"/>
  <c r="AB45" i="19"/>
  <c r="AD46" i="19"/>
  <c r="AF47" i="19"/>
  <c r="AB49" i="19"/>
  <c r="AD50" i="19"/>
  <c r="AF51" i="19"/>
  <c r="AB53" i="19"/>
  <c r="AD54" i="19"/>
  <c r="AF55" i="19"/>
  <c r="AC35" i="19"/>
  <c r="AC39" i="19"/>
  <c r="AE48" i="19"/>
  <c r="AE26" i="19"/>
  <c r="AG27" i="19"/>
  <c r="AC29" i="19"/>
  <c r="AE30" i="19"/>
  <c r="AG31" i="19"/>
  <c r="AC33" i="19"/>
  <c r="AE34" i="19"/>
  <c r="AG35" i="19"/>
  <c r="AC37" i="19"/>
  <c r="AE38" i="19"/>
  <c r="AG39" i="19"/>
  <c r="AC41" i="19"/>
  <c r="AE42" i="19"/>
  <c r="AG43" i="19"/>
  <c r="AC45" i="19"/>
  <c r="AE46" i="19"/>
  <c r="AG47" i="19"/>
  <c r="AC49" i="19"/>
  <c r="AE50" i="19"/>
  <c r="AG51" i="19"/>
  <c r="AC53" i="19"/>
  <c r="AE54" i="19"/>
  <c r="AG55" i="19"/>
  <c r="AC31" i="19"/>
  <c r="AG41" i="19"/>
  <c r="AC51" i="19"/>
  <c r="AF26" i="19"/>
  <c r="AB28" i="19"/>
  <c r="AD29" i="19"/>
  <c r="AF30" i="19"/>
  <c r="AB32" i="19"/>
  <c r="AD33" i="19"/>
  <c r="AF34" i="19"/>
  <c r="AB36" i="19"/>
  <c r="AD37" i="19"/>
  <c r="AF38" i="19"/>
  <c r="AB40" i="19"/>
  <c r="AD41" i="19"/>
  <c r="AF42" i="19"/>
  <c r="AB44" i="19"/>
  <c r="AD45" i="19"/>
  <c r="AF46" i="19"/>
  <c r="AB48" i="19"/>
  <c r="AD49" i="19"/>
  <c r="AF50" i="19"/>
  <c r="AB52" i="19"/>
  <c r="AD53" i="19"/>
  <c r="AF54" i="19"/>
  <c r="AG29" i="19"/>
  <c r="AE44" i="19"/>
  <c r="AG53" i="19"/>
  <c r="AG26" i="19"/>
  <c r="AC28" i="19"/>
  <c r="AE29" i="19"/>
  <c r="AG30" i="19"/>
  <c r="AC32" i="19"/>
  <c r="AE33" i="19"/>
  <c r="AG34" i="19"/>
  <c r="AC36" i="19"/>
  <c r="AE37" i="19"/>
  <c r="AG38" i="19"/>
  <c r="AC40" i="19"/>
  <c r="AE41" i="19"/>
  <c r="AG42" i="19"/>
  <c r="AC44" i="19"/>
  <c r="AE45" i="19"/>
  <c r="AG46" i="19"/>
  <c r="AC48" i="19"/>
  <c r="AE49" i="19"/>
  <c r="AG50" i="19"/>
  <c r="AC52" i="19"/>
  <c r="AE53" i="19"/>
  <c r="AG54" i="19"/>
  <c r="AE28" i="19"/>
  <c r="AE36" i="19"/>
  <c r="AG45" i="19"/>
  <c r="AB27" i="19"/>
  <c r="AD28" i="19"/>
  <c r="AF29" i="19"/>
  <c r="AB31" i="19"/>
  <c r="AD32" i="19"/>
  <c r="AF33" i="19"/>
  <c r="AB35" i="19"/>
  <c r="AD36" i="19"/>
  <c r="AF37" i="19"/>
  <c r="AB39" i="19"/>
  <c r="AD40" i="19"/>
  <c r="AF41" i="19"/>
  <c r="AB43" i="19"/>
  <c r="AD44" i="19"/>
  <c r="AF45" i="19"/>
  <c r="AB47" i="19"/>
  <c r="AD48" i="19"/>
  <c r="AF49" i="19"/>
  <c r="AB51" i="19"/>
  <c r="AD52" i="19"/>
  <c r="AF53" i="19"/>
  <c r="AB55" i="19"/>
  <c r="AC27" i="19"/>
  <c r="AC43" i="19"/>
  <c r="AE52" i="19"/>
  <c r="V16" i="19"/>
  <c r="AD16" i="19"/>
  <c r="Z17" i="19"/>
  <c r="V18" i="19"/>
  <c r="AD18" i="19"/>
  <c r="Z19" i="19"/>
  <c r="V20" i="19"/>
  <c r="AD20" i="19"/>
  <c r="Z21" i="19"/>
  <c r="V22" i="19"/>
  <c r="AD22" i="19"/>
  <c r="Z23" i="19"/>
  <c r="V24" i="19"/>
  <c r="AD24" i="19"/>
  <c r="Z25" i="19"/>
  <c r="AC17" i="19"/>
  <c r="AG18" i="19"/>
  <c r="AG20" i="19"/>
  <c r="AD19" i="19"/>
  <c r="W16" i="19"/>
  <c r="AE16" i="19"/>
  <c r="AA17" i="19"/>
  <c r="W18" i="19"/>
  <c r="AE18" i="19"/>
  <c r="AA19" i="19"/>
  <c r="W20" i="19"/>
  <c r="AE20" i="19"/>
  <c r="AA21" i="19"/>
  <c r="W22" i="19"/>
  <c r="AE22" i="19"/>
  <c r="AA23" i="19"/>
  <c r="W24" i="19"/>
  <c r="AE24" i="19"/>
  <c r="AA25" i="19"/>
  <c r="AG16" i="19"/>
  <c r="Y18" i="19"/>
  <c r="AC19" i="19"/>
  <c r="AC21" i="19"/>
  <c r="AG22" i="19"/>
  <c r="Y24" i="19"/>
  <c r="Z16" i="19"/>
  <c r="AD17" i="19"/>
  <c r="V19" i="19"/>
  <c r="V21" i="19"/>
  <c r="Z22" i="19"/>
  <c r="AD23" i="19"/>
  <c r="V25" i="19"/>
  <c r="AC18" i="19"/>
  <c r="AC20" i="19"/>
  <c r="AC22" i="19"/>
  <c r="AC24" i="19"/>
  <c r="X16" i="19"/>
  <c r="AF16" i="19"/>
  <c r="AB17" i="19"/>
  <c r="X18" i="19"/>
  <c r="AF18" i="19"/>
  <c r="AB19" i="19"/>
  <c r="X20" i="19"/>
  <c r="AF20" i="19"/>
  <c r="AB21" i="19"/>
  <c r="X22" i="19"/>
  <c r="AF22" i="19"/>
  <c r="AB23" i="19"/>
  <c r="X24" i="19"/>
  <c r="AF24" i="19"/>
  <c r="AB25" i="19"/>
  <c r="Y16" i="19"/>
  <c r="Y20" i="19"/>
  <c r="Y22" i="19"/>
  <c r="AC23" i="19"/>
  <c r="AG24" i="19"/>
  <c r="AC25" i="19"/>
  <c r="V17" i="19"/>
  <c r="Z18" i="19"/>
  <c r="Z20" i="19"/>
  <c r="AD21" i="19"/>
  <c r="V23" i="19"/>
  <c r="Z24" i="19"/>
  <c r="AD25" i="19"/>
  <c r="Y19" i="19"/>
  <c r="Y21" i="19"/>
  <c r="Y23" i="19"/>
  <c r="Y25" i="19"/>
  <c r="AA16" i="19"/>
  <c r="W17" i="19"/>
  <c r="AE17" i="19"/>
  <c r="AA18" i="19"/>
  <c r="W19" i="19"/>
  <c r="AE19" i="19"/>
  <c r="AA20" i="19"/>
  <c r="W21" i="19"/>
  <c r="AE21" i="19"/>
  <c r="AA22" i="19"/>
  <c r="W23" i="19"/>
  <c r="AE23" i="19"/>
  <c r="AA24" i="19"/>
  <c r="W25" i="19"/>
  <c r="AE25" i="19"/>
  <c r="X17" i="19"/>
  <c r="AF17" i="19"/>
  <c r="AB18" i="19"/>
  <c r="X19" i="19"/>
  <c r="AF19" i="19"/>
  <c r="AB20" i="19"/>
  <c r="X21" i="19"/>
  <c r="AF21" i="19"/>
  <c r="AB22" i="19"/>
  <c r="X23" i="19"/>
  <c r="AF23" i="19"/>
  <c r="AB24" i="19"/>
  <c r="X25" i="19"/>
  <c r="AF25" i="19"/>
  <c r="AC16" i="19"/>
  <c r="Y17" i="19"/>
  <c r="AG17" i="19"/>
  <c r="AG19" i="19"/>
  <c r="AG21" i="19"/>
  <c r="AG23" i="19"/>
  <c r="AG25" i="19"/>
  <c r="AB16" i="19"/>
  <c r="P6" i="19"/>
  <c r="X6" i="19"/>
  <c r="AF6" i="19"/>
  <c r="V7" i="19"/>
  <c r="AD7" i="19"/>
  <c r="T8" i="19"/>
  <c r="AB8" i="19"/>
  <c r="R9" i="19"/>
  <c r="Z9" i="19"/>
  <c r="P10" i="19"/>
  <c r="X10" i="19"/>
  <c r="AF10" i="19"/>
  <c r="V11" i="19"/>
  <c r="AD11" i="19"/>
  <c r="T12" i="19"/>
  <c r="AB12" i="19"/>
  <c r="R13" i="19"/>
  <c r="Z13" i="19"/>
  <c r="P14" i="19"/>
  <c r="X14" i="19"/>
  <c r="AF14" i="19"/>
  <c r="V15" i="19"/>
  <c r="AD15" i="19"/>
  <c r="AB7" i="19"/>
  <c r="AF9" i="19"/>
  <c r="P13" i="19"/>
  <c r="T15" i="19"/>
  <c r="Q9" i="19"/>
  <c r="AE10" i="19"/>
  <c r="AG13" i="19"/>
  <c r="Q6" i="19"/>
  <c r="Y6" i="19"/>
  <c r="AG6" i="19"/>
  <c r="W7" i="19"/>
  <c r="AE7" i="19"/>
  <c r="U8" i="19"/>
  <c r="AC8" i="19"/>
  <c r="S9" i="19"/>
  <c r="AA9" i="19"/>
  <c r="Q10" i="19"/>
  <c r="Y10" i="19"/>
  <c r="AG10" i="19"/>
  <c r="W11" i="19"/>
  <c r="AE11" i="19"/>
  <c r="U12" i="19"/>
  <c r="AC12" i="19"/>
  <c r="S13" i="19"/>
  <c r="AA13" i="19"/>
  <c r="Q14" i="19"/>
  <c r="Y14" i="19"/>
  <c r="AG14" i="19"/>
  <c r="W15" i="19"/>
  <c r="AE15" i="19"/>
  <c r="AD6" i="19"/>
  <c r="AD10" i="19"/>
  <c r="X13" i="19"/>
  <c r="S8" i="19"/>
  <c r="W10" i="19"/>
  <c r="Y13" i="19"/>
  <c r="R6" i="19"/>
  <c r="Z6" i="19"/>
  <c r="P7" i="19"/>
  <c r="X7" i="19"/>
  <c r="AF7" i="19"/>
  <c r="V8" i="19"/>
  <c r="AD8" i="19"/>
  <c r="T9" i="19"/>
  <c r="AB9" i="19"/>
  <c r="R10" i="19"/>
  <c r="Z10" i="19"/>
  <c r="P11" i="19"/>
  <c r="X11" i="19"/>
  <c r="AF11" i="19"/>
  <c r="V12" i="19"/>
  <c r="AD12" i="19"/>
  <c r="T13" i="19"/>
  <c r="AB13" i="19"/>
  <c r="R14" i="19"/>
  <c r="Z14" i="19"/>
  <c r="P15" i="19"/>
  <c r="X15" i="19"/>
  <c r="AF15" i="19"/>
  <c r="V6" i="19"/>
  <c r="T11" i="19"/>
  <c r="V14" i="19"/>
  <c r="AC7" i="19"/>
  <c r="Y9" i="19"/>
  <c r="S12" i="19"/>
  <c r="AE14" i="19"/>
  <c r="S6" i="19"/>
  <c r="AA6" i="19"/>
  <c r="Q7" i="19"/>
  <c r="Y7" i="19"/>
  <c r="AG7" i="19"/>
  <c r="W8" i="19"/>
  <c r="AE8" i="19"/>
  <c r="U9" i="19"/>
  <c r="AC9" i="19"/>
  <c r="S10" i="19"/>
  <c r="AA10" i="19"/>
  <c r="Q11" i="19"/>
  <c r="Y11" i="19"/>
  <c r="AG11" i="19"/>
  <c r="W12" i="19"/>
  <c r="AE12" i="19"/>
  <c r="U13" i="19"/>
  <c r="AC13" i="19"/>
  <c r="S14" i="19"/>
  <c r="AA14" i="19"/>
  <c r="Q15" i="19"/>
  <c r="Y15" i="19"/>
  <c r="AG15" i="19"/>
  <c r="T7" i="19"/>
  <c r="V10" i="19"/>
  <c r="Z12" i="19"/>
  <c r="AB15" i="19"/>
  <c r="AA8" i="19"/>
  <c r="U11" i="19"/>
  <c r="Q13" i="19"/>
  <c r="U15" i="19"/>
  <c r="T6" i="19"/>
  <c r="AB6" i="19"/>
  <c r="R7" i="19"/>
  <c r="Z7" i="19"/>
  <c r="P8" i="19"/>
  <c r="X8" i="19"/>
  <c r="AF8" i="19"/>
  <c r="V9" i="19"/>
  <c r="AD9" i="19"/>
  <c r="T10" i="19"/>
  <c r="AB10" i="19"/>
  <c r="R11" i="19"/>
  <c r="Z11" i="19"/>
  <c r="P12" i="19"/>
  <c r="X12" i="19"/>
  <c r="AF12" i="19"/>
  <c r="V13" i="19"/>
  <c r="AD13" i="19"/>
  <c r="T14" i="19"/>
  <c r="AB14" i="19"/>
  <c r="R15" i="19"/>
  <c r="Z15" i="19"/>
  <c r="AA15" i="19"/>
  <c r="R8" i="19"/>
  <c r="P9" i="19"/>
  <c r="AB11" i="19"/>
  <c r="AF13" i="19"/>
  <c r="AE6" i="19"/>
  <c r="AG9" i="19"/>
  <c r="AA12" i="19"/>
  <c r="AC15" i="19"/>
  <c r="U6" i="19"/>
  <c r="AC6" i="19"/>
  <c r="S7" i="19"/>
  <c r="AA7" i="19"/>
  <c r="Q8" i="19"/>
  <c r="Y8" i="19"/>
  <c r="AG8" i="19"/>
  <c r="W9" i="19"/>
  <c r="AE9" i="19"/>
  <c r="U10" i="19"/>
  <c r="AC10" i="19"/>
  <c r="S11" i="19"/>
  <c r="AA11" i="19"/>
  <c r="Q12" i="19"/>
  <c r="Y12" i="19"/>
  <c r="AG12" i="19"/>
  <c r="W13" i="19"/>
  <c r="AE13" i="19"/>
  <c r="U14" i="19"/>
  <c r="AC14" i="19"/>
  <c r="S15" i="19"/>
  <c r="Z8" i="19"/>
  <c r="X9" i="19"/>
  <c r="R12" i="19"/>
  <c r="AD14" i="19"/>
  <c r="U7" i="19"/>
  <c r="AC11" i="19"/>
  <c r="W14" i="19"/>
  <c r="W6" i="19"/>
  <c r="K6" i="19"/>
  <c r="N7" i="19"/>
  <c r="L9" i="19"/>
  <c r="O10" i="19"/>
  <c r="M12" i="19"/>
  <c r="K14" i="19"/>
  <c r="N15" i="19"/>
  <c r="N13" i="19"/>
  <c r="K9" i="19"/>
  <c r="L6" i="19"/>
  <c r="O7" i="19"/>
  <c r="M9" i="19"/>
  <c r="K11" i="19"/>
  <c r="N12" i="19"/>
  <c r="L14" i="19"/>
  <c r="O15" i="19"/>
  <c r="L15" i="19"/>
  <c r="M7" i="19"/>
  <c r="M15" i="19"/>
  <c r="M6" i="19"/>
  <c r="K8" i="19"/>
  <c r="N9" i="19"/>
  <c r="L11" i="19"/>
  <c r="O12" i="19"/>
  <c r="M14" i="19"/>
  <c r="K12" i="19"/>
  <c r="N6" i="19"/>
  <c r="L8" i="19"/>
  <c r="O9" i="19"/>
  <c r="M11" i="19"/>
  <c r="K13" i="19"/>
  <c r="N14" i="19"/>
  <c r="M10" i="19"/>
  <c r="O13" i="19"/>
  <c r="O6" i="19"/>
  <c r="M8" i="19"/>
  <c r="K10" i="19"/>
  <c r="N11" i="19"/>
  <c r="L13" i="19"/>
  <c r="O14" i="19"/>
  <c r="O8" i="19"/>
  <c r="L12" i="19"/>
  <c r="K7" i="19"/>
  <c r="N8" i="19"/>
  <c r="L10" i="19"/>
  <c r="O11" i="19"/>
  <c r="M13" i="19"/>
  <c r="K15" i="19"/>
  <c r="L7" i="19"/>
  <c r="N10" i="19"/>
  <c r="J6" i="19"/>
  <c r="J8" i="19"/>
  <c r="J9" i="19"/>
  <c r="J14" i="19"/>
  <c r="J10" i="19"/>
  <c r="J15" i="19"/>
  <c r="J11" i="19"/>
  <c r="J13" i="19"/>
  <c r="J12" i="19"/>
  <c r="AF12" i="1"/>
  <c r="AH12" i="1" s="1"/>
  <c r="AG13" i="1"/>
  <c r="AF13" i="1" s="1"/>
  <c r="AH13" i="1" s="1"/>
  <c r="J37" i="19"/>
  <c r="J7" i="19"/>
  <c r="J17" i="19"/>
  <c r="AH11" i="1"/>
  <c r="AH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<sst xmlns="http://schemas.openxmlformats.org/spreadsheetml/2006/main" count="516" uniqueCount="307">
  <si>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</si>
  <si>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</si>
  <si>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</si>
  <si>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</si>
  <si>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</si>
  <si>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</si>
  <si>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</si>
  <si>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</si>
  <si>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</si>
  <si>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</si>
  <si>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</si>
  <si>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</si>
  <si>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</si>
  <si>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</si>
  <si>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</si>
  <si>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</si>
  <si>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</si>
  <si>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</si>
  <si>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</si>
  <si>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</si>
  <si>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</si>
  <si>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</si>
  <si>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</si>
  <si>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</si>
  <si>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</si>
  <si>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</si>
  <si>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</si>
  <si>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</si>
  <si>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</si>
  <si>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</si>
  <si>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</si>
  <si>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</si>
  <si>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</si>
  <si>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</si>
  <si>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</si>
  <si>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</si>
  <si>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</si>
  <si>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</si>
  <si>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</si>
  <si>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</si>
  <si>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</si>
  <si>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</si>
  <si>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</si>
  <si>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</si>
  <si>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</si>
  <si>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</si>
  <si>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</si>
  <si>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</si>
  <si>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</si>
  <si>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</si>
  <si>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</si>
  <si>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</si>
  <si>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</si>
  <si>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</si>
  <si>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</si>
  <si>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</si>
  <si>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</si>
  <si>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</si>
  <si>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</si>
  <si>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</si>
  <si>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MAPA Y PLAN DE TRATAMIENTO DE RIESGOS</t>
  </si>
  <si>
    <t>Proceso:</t>
  </si>
  <si>
    <t>GESTIÓN DE RECURSOS FÍSICOS</t>
  </si>
  <si>
    <t>Objetivo:</t>
  </si>
  <si>
    <t>Apoyar logísticamente los procesos misionales de la ETITC mediante el mantenimiento locativo; el buen uso de las instalaciones; la administración, control de los bienes y entrega de insumos; la compra de infraestructura y tecnología de punta para el funcionamiento normal de los diferentes servicios y actividades generadas por la Escuela en concordancia con las normas y disposiciones legales vigentes en el ámbito de salud y seguridad en el trabajo, medio ambiente y seguridad de la información</t>
  </si>
  <si>
    <t>Alcance:</t>
  </si>
  <si>
    <t>Desde la definición de planes, programas y proyectos en infraestructura, administración de bienes hasta la disposición cuando aplique-</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</si>
  <si>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</si>
  <si>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</si>
  <si>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</si>
  <si>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</si>
  <si>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</si>
  <si>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</si>
  <si>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</si>
  <si>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</si>
  <si>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</si>
  <si>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</si>
  <si>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</si>
  <si>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</si>
  <si>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</si>
  <si>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</si>
  <si>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</si>
  <si>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</si>
  <si>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</si>
  <si>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</si>
  <si>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</si>
  <si>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</si>
  <si>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</si>
  <si>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</si>
  <si>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</si>
  <si>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</si>
  <si>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</si>
  <si>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</si>
  <si>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</si>
  <si>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</si>
  <si>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 xml:space="preserve">EVIDENCIAS </t>
  </si>
  <si>
    <t>Seguimiento
3º línea de defensa
(Noviembre)</t>
  </si>
  <si>
    <t>Implementación</t>
  </si>
  <si>
    <t>Calificación</t>
  </si>
  <si>
    <t>Documentación</t>
  </si>
  <si>
    <t>Frecuencia</t>
  </si>
  <si>
    <t>Evidencia</t>
  </si>
  <si>
    <t>SST</t>
  </si>
  <si>
    <t>Procesos</t>
  </si>
  <si>
    <t>Económico y Reputacional</t>
  </si>
  <si>
    <t>Ocurrencia de un accidente o enfermedad laboral.</t>
  </si>
  <si>
    <t>Por el incumplimiento de los procesos de SST</t>
  </si>
  <si>
    <t xml:space="preserve">Probabilidad de afectación económica y reputacional por ocurrencia de un accidente o enfermedad laboral debido al incumplimiento de los procesos de SST
</t>
  </si>
  <si>
    <t>Usuarios, productos y practicas , organizacionales</t>
  </si>
  <si>
    <t>Servicios</t>
  </si>
  <si>
    <t>NA</t>
  </si>
  <si>
    <t xml:space="preserve">     El riesgo afecta la imagen de la entidad con algunos usuarios de relevancia frente al logro de los objetivos</t>
  </si>
  <si>
    <r>
      <t xml:space="preserve">Los líderes de Planta física e Infraestructura Eléctrica deberán gestionar ante el proceso de SST la solicitud de EPP para cada uno de los funcionarios del proceso, teniendo en cuenta las actividades específicas que cada uno desarrolla.
</t>
    </r>
    <r>
      <rPr>
        <b/>
        <sz val="10"/>
        <rFont val="Arial Narrow"/>
        <family val="2"/>
      </rPr>
      <t>Desviación del control:
En los contratos está establecida la obligación;  que cada contratista debe tener sus elementos de trabajo entre ellos los EPP necesarios para le ejecución del objeto del contrato.</t>
    </r>
    <r>
      <rPr>
        <sz val="10"/>
        <rFont val="Arial Narrow"/>
        <family val="2"/>
      </rPr>
      <t xml:space="preserve">
 </t>
    </r>
  </si>
  <si>
    <r>
      <t xml:space="preserve">Diligenciamiento y envió del formato SST-FO-19 Solicitud Elementos de Protección Personal
</t>
    </r>
    <r>
      <rPr>
        <b/>
        <sz val="10"/>
        <rFont val="Arial Narrow"/>
        <family val="2"/>
      </rPr>
      <t xml:space="preserve">Documentación del control: </t>
    </r>
    <r>
      <rPr>
        <sz val="10"/>
        <color rgb="FF7030A0"/>
        <rFont val="Arial Narrow"/>
        <family val="2"/>
      </rPr>
      <t xml:space="preserve">
</t>
    </r>
  </si>
  <si>
    <t>Preventivo</t>
  </si>
  <si>
    <t>Manual</t>
  </si>
  <si>
    <t>Sin Documentar</t>
  </si>
  <si>
    <t>Aleatoria</t>
  </si>
  <si>
    <t>Sin Registro</t>
  </si>
  <si>
    <t>Reducir (mitigar)</t>
  </si>
  <si>
    <t>Solicitud de elementos de protección personal y de bioseguridad al área de seguridad y salud en el trabajo de la ETITC.</t>
  </si>
  <si>
    <t>Líder de Planta Física
Líder de Infraestructura Eléctrica</t>
  </si>
  <si>
    <t>En curso</t>
  </si>
  <si>
    <r>
      <t xml:space="preserve">Los líderes de planta física e Infraestructura eléctrica con el apoyo del área de SST, coordinadores de alturas y empleados, realizaran la Elaboración de ATS , los permisos de trabajo en alturas e inspección de equipos de trabajo en alturas, según la actividad a realizar. Cumpliendo con la normatividad vigente.
 </t>
    </r>
    <r>
      <rPr>
        <b/>
        <sz val="10"/>
        <rFont val="Arial Narrow"/>
        <family val="2"/>
      </rPr>
      <t>Desviación del control:</t>
    </r>
    <r>
      <rPr>
        <sz val="10"/>
        <rFont val="Arial Narrow"/>
        <family val="2"/>
      </rPr>
      <t xml:space="preserve"> 
Reprogramación de la actividad actividad.</t>
    </r>
  </si>
  <si>
    <r>
      <t xml:space="preserve">Diligenciamiento y envió de los formatos para garantizar el trabajo seguro (dependiendo de la actividad).
</t>
    </r>
    <r>
      <rPr>
        <sz val="10"/>
        <color rgb="FF7030A0"/>
        <rFont val="Arial Narrow"/>
        <family val="2"/>
      </rPr>
      <t xml:space="preserve">
</t>
    </r>
    <r>
      <rPr>
        <b/>
        <sz val="10"/>
        <rFont val="Arial Narrow"/>
        <family val="2"/>
      </rPr>
      <t xml:space="preserve">Documentación del control </t>
    </r>
    <r>
      <rPr>
        <sz val="10"/>
        <color rgb="FF7030A0"/>
        <rFont val="Arial Narrow"/>
        <family val="2"/>
      </rPr>
      <t xml:space="preserve">
</t>
    </r>
  </si>
  <si>
    <t>Detectivo</t>
  </si>
  <si>
    <t>Documentado</t>
  </si>
  <si>
    <t>Continua</t>
  </si>
  <si>
    <t>Con Registro</t>
  </si>
  <si>
    <t>Diligenciar y Revisar toda la documentación necesaria para realizar las actividades de trabajo seguro en alturas.</t>
  </si>
  <si>
    <t>Líder de Planta Física
Líder de Infraestructura Eléctrica
Responsable SST
Coordinador de alturas
empleados y contratistas</t>
  </si>
  <si>
    <r>
      <t xml:space="preserve">Los líderes  de la actividad, proyecto o intervención, realizará la revisión del cumplimiento normativo frente a los trabajos de alto riesgo.
</t>
    </r>
    <r>
      <rPr>
        <b/>
        <sz val="10"/>
        <rFont val="Arial Narrow"/>
        <family val="2"/>
      </rPr>
      <t xml:space="preserve"> Desviación del control: 
</t>
    </r>
    <r>
      <rPr>
        <sz val="10"/>
        <rFont val="Arial Narrow"/>
        <family val="2"/>
      </rPr>
      <t>Reprogramación de la actividad actividad.</t>
    </r>
  </si>
  <si>
    <r>
      <t xml:space="preserve">Aprobación del profesional de SST para la realización de los trabajos de alto riesgo
</t>
    </r>
    <r>
      <rPr>
        <b/>
        <sz val="10"/>
        <rFont val="Arial Narrow"/>
        <family val="2"/>
      </rPr>
      <t xml:space="preserve">Documentación del control </t>
    </r>
    <r>
      <rPr>
        <b/>
        <sz val="10"/>
        <color rgb="FF7030A0"/>
        <rFont val="Arial Narrow"/>
        <family val="2"/>
      </rPr>
      <t xml:space="preserve">
</t>
    </r>
  </si>
  <si>
    <t xml:space="preserve">Enviar la solicitud de aprobación de trabajos de alto riesgo al profesional de SST </t>
  </si>
  <si>
    <t>Gestión</t>
  </si>
  <si>
    <t>Infraestructura</t>
  </si>
  <si>
    <t xml:space="preserve">Interrupciones del servicio de fluido eléctrico en las instalaciones de  la ETITC </t>
  </si>
  <si>
    <t xml:space="preserve">Por fallas provocadas en las instalaciones eléctricas </t>
  </si>
  <si>
    <t>Probabilidad de afectación económica y reputacional por interrupciones del fluido eléctrico en las instalaciones de la ETITC debido a las fallas provocadas por fallas en las instalaciones eléctricas.</t>
  </si>
  <si>
    <t>Daños Activos Físicos</t>
  </si>
  <si>
    <t xml:space="preserve">     Entre 100 y 500 SMLMV </t>
  </si>
  <si>
    <r>
      <t xml:space="preserve">Los líderes  de área de Infraestructura Eléctrica realizará documentará el Mantenimiento preventivo de las redes y equipos eléctricos por medio del Software de gestión de Mantenimiento MANTUM CMMS
</t>
    </r>
    <r>
      <rPr>
        <b/>
        <sz val="10"/>
        <rFont val="Arial Narrow"/>
        <family val="2"/>
      </rPr>
      <t>Desviación del control:</t>
    </r>
    <r>
      <rPr>
        <sz val="10"/>
        <rFont val="Arial Narrow"/>
        <family val="2"/>
      </rPr>
      <t xml:space="preserve">
Activación de las plantes de emergencia, prioriza el datacenter.</t>
    </r>
  </si>
  <si>
    <r>
      <t xml:space="preserve">Informe de ejecución de actividades del Software de gestión de Mantenimiento MANTUM CMMS
</t>
    </r>
    <r>
      <rPr>
        <b/>
        <sz val="10"/>
        <color rgb="FF7030A0"/>
        <rFont val="Arial Narrow"/>
        <family val="2"/>
      </rPr>
      <t xml:space="preserve">
</t>
    </r>
    <r>
      <rPr>
        <b/>
        <sz val="10"/>
        <rFont val="Arial Narrow"/>
        <family val="2"/>
      </rPr>
      <t xml:space="preserve">Documentación del control 
</t>
    </r>
    <r>
      <rPr>
        <sz val="10"/>
        <rFont val="Arial Narrow"/>
        <family val="2"/>
      </rPr>
      <t>plataforma MANTUM CMMS</t>
    </r>
  </si>
  <si>
    <t>Revisar y actualizar los planes de mantenimiento en el Software de Gestión de Mantenimiento MANTUM CMMS</t>
  </si>
  <si>
    <t>Líder de Infraestructura Eléctrica
Personal Técnico y contratistas.</t>
  </si>
  <si>
    <r>
      <t xml:space="preserve">Los líderes  de  área de Infraestructura Eléctrica realizará actualización de documentación y diseños eléctricos, teniendo en cuenta la coordinación de protecciones y la capacidad de los conductores eléctricos.
</t>
    </r>
    <r>
      <rPr>
        <b/>
        <sz val="10"/>
        <rFont val="Arial Narrow"/>
        <family val="2"/>
      </rPr>
      <t xml:space="preserve">Desviación del control.
</t>
    </r>
    <r>
      <rPr>
        <sz val="10"/>
        <rFont val="Arial Narrow"/>
        <family val="2"/>
      </rPr>
      <t xml:space="preserve">Uso de planos provisional debido a que están en constante cambio </t>
    </r>
  </si>
  <si>
    <r>
      <t xml:space="preserve">Planos y documentación actualizados sobre la infraestructura eléctrica de la ETITC. 
</t>
    </r>
    <r>
      <rPr>
        <b/>
        <sz val="10"/>
        <rFont val="Arial Narrow"/>
        <family val="2"/>
      </rPr>
      <t>Documentación del control</t>
    </r>
    <r>
      <rPr>
        <sz val="10"/>
        <color rgb="FF7030A0"/>
        <rFont val="Arial Narrow"/>
        <family val="2"/>
      </rPr>
      <t xml:space="preserve">
</t>
    </r>
    <r>
      <rPr>
        <sz val="10"/>
        <rFont val="Arial Narrow"/>
        <family val="2"/>
      </rPr>
      <t xml:space="preserve">Retie </t>
    </r>
  </si>
  <si>
    <t>Talento humano</t>
  </si>
  <si>
    <t xml:space="preserve">Incumplimiento de la normatividad vigente </t>
  </si>
  <si>
    <t>Por fallas en la gestión de recursos físicos.</t>
  </si>
  <si>
    <t>Probabilidad de afectación económica y reputacional por incumplimiento de la normatividad vigente por fallas en la gestión de recursos físicos.</t>
  </si>
  <si>
    <t>Ejecución y Administración de procesos</t>
  </si>
  <si>
    <r>
      <t xml:space="preserve">Los líderes del  áreas de Planta física e Infraestructura eléctrica se acogerán a la normatividad vigente en la realización en las actividades de los proyectos, mantenimiento con relación a la infraestructura física de la ETITC.
</t>
    </r>
    <r>
      <rPr>
        <b/>
        <sz val="10"/>
        <rFont val="Arial Narrow"/>
        <family val="2"/>
      </rPr>
      <t xml:space="preserve">Desviación del control:
</t>
    </r>
    <r>
      <rPr>
        <sz val="10"/>
        <rFont val="Arial Narrow"/>
        <family val="2"/>
      </rPr>
      <t xml:space="preserve">Reprogramar actividades asta cuando sea aprobado por el funcionario responsable </t>
    </r>
    <r>
      <rPr>
        <b/>
        <sz val="10"/>
        <rFont val="Arial Narrow"/>
        <family val="2"/>
      </rPr>
      <t xml:space="preserve">
</t>
    </r>
  </si>
  <si>
    <r>
      <t xml:space="preserve">Documentos que evidencien el cumplimiento de la normatividad vigente frente a los entes rectores.
</t>
    </r>
    <r>
      <rPr>
        <sz val="10"/>
        <color rgb="FF7030A0"/>
        <rFont val="Arial Narrow"/>
        <family val="2"/>
      </rPr>
      <t xml:space="preserve">
</t>
    </r>
    <r>
      <rPr>
        <b/>
        <sz val="10"/>
        <rFont val="Arial Narrow"/>
        <family val="2"/>
      </rPr>
      <t>Documentación del control 
E</t>
    </r>
    <r>
      <rPr>
        <sz val="10"/>
        <rFont val="Arial Narrow"/>
        <family val="2"/>
      </rPr>
      <t>s el normograma GDC-FO-05 cargado en la plataforma ETITC</t>
    </r>
    <r>
      <rPr>
        <sz val="10"/>
        <color rgb="FF7030A0"/>
        <rFont val="Arial Narrow"/>
        <family val="2"/>
      </rPr>
      <t xml:space="preserve">
</t>
    </r>
  </si>
  <si>
    <t>Realizar las solicitudes trámites y documentos necesarios para el cumplimiento de la normatividad vigente</t>
  </si>
  <si>
    <t>Manejo inadecuado de residuos</t>
  </si>
  <si>
    <t>Por incumplimiento y/o desconocimiento de la normativa vigente</t>
  </si>
  <si>
    <t>Probabilidad de afectación económico y reputacional por el manejo inadecuado de los residuos debido al incumplimiento y/o desconocimiento de la normativa vigente.</t>
  </si>
  <si>
    <t xml:space="preserve">     Entre 10 y 50 SMLMV </t>
  </si>
  <si>
    <r>
      <t xml:space="preserve">Los líderes del   áreas de planta física e Infraestructura Eléctrica solicitarán al área de Gestión ambiental la capacitación en manejo de residuos y participaran activamente.
</t>
    </r>
    <r>
      <rPr>
        <b/>
        <sz val="10"/>
        <rFont val="Arial Narrow"/>
        <family val="2"/>
      </rPr>
      <t xml:space="preserve">Desviación del control     </t>
    </r>
    <r>
      <rPr>
        <sz val="10"/>
        <rFont val="Arial Narrow"/>
        <family val="2"/>
      </rPr>
      <t xml:space="preserve">
Reiterar al líder del sistema de gestión ambiental la solicitud de la gestión.                          </t>
    </r>
  </si>
  <si>
    <r>
      <t xml:space="preserve">Documentos e información que evidencie la solicitud y ejecución de capacitaciones sobre el manejo de residuos.
</t>
    </r>
    <r>
      <rPr>
        <sz val="10"/>
        <color rgb="FF7030A0"/>
        <rFont val="Arial Narrow"/>
        <family val="2"/>
      </rPr>
      <t xml:space="preserve">
</t>
    </r>
    <r>
      <rPr>
        <b/>
        <sz val="10"/>
        <rFont val="Arial Narrow"/>
        <family val="2"/>
      </rPr>
      <t>Documentación del control 
C</t>
    </r>
    <r>
      <rPr>
        <sz val="10"/>
        <rFont val="Arial Narrow"/>
        <family val="2"/>
      </rPr>
      <t>ertificado a la asistencia de capacitación</t>
    </r>
  </si>
  <si>
    <t>Solicitar y asistir a las capacitaciones y reuniones de Gestión Ambiental</t>
  </si>
  <si>
    <r>
      <t xml:space="preserve">Los líderes del  áreas de planta física e Infraestructura Eléctrica solicitarán los respectivos certificados de disposición final de los residuos generados.
</t>
    </r>
    <r>
      <rPr>
        <b/>
        <sz val="10"/>
        <rFont val="Arial Narrow"/>
        <family val="2"/>
      </rPr>
      <t xml:space="preserve">Desviación del control     
</t>
    </r>
    <r>
      <rPr>
        <sz val="10"/>
        <rFont val="Arial Narrow"/>
        <family val="2"/>
      </rPr>
      <t xml:space="preserve">Reiterar al líder del sistema de gestión ambiental la solicitud de la gestión.    </t>
    </r>
    <r>
      <rPr>
        <b/>
        <sz val="10"/>
        <rFont val="Arial Narrow"/>
        <family val="2"/>
      </rPr>
      <t xml:space="preserve">                      
</t>
    </r>
  </si>
  <si>
    <r>
      <t xml:space="preserve">Documentos e información sobre la certificación de la disposición final de residuos de los contratistas externos.
</t>
    </r>
    <r>
      <rPr>
        <sz val="10"/>
        <rFont val="Arial Narrow"/>
        <family val="2"/>
      </rPr>
      <t xml:space="preserve">  </t>
    </r>
    <r>
      <rPr>
        <b/>
        <sz val="10"/>
        <rFont val="Arial Narrow"/>
        <family val="2"/>
      </rPr>
      <t xml:space="preserve">
Documentación del control.  GAM-</t>
    </r>
    <r>
      <rPr>
        <sz val="10"/>
        <rFont val="Arial Narrow"/>
        <family val="2"/>
      </rPr>
      <t xml:space="preserve">PC-03 Manejo y Gestión Segura de Residuos Ordinarios 
</t>
    </r>
  </si>
  <si>
    <t>Solicitar los certificados de disposición final de los residuos generados por contratistas externos.</t>
  </si>
  <si>
    <t xml:space="preserve">Afectaciones a la prestación del servicio educativo </t>
  </si>
  <si>
    <t>Por fallas en la red hidráulica y baterías de baños</t>
  </si>
  <si>
    <t>Probabilidad de afectación económica y reputacional por afectaciones a la prestación del servicio educativo debido a fallas en la red hidráulica y baterías de baños.</t>
  </si>
  <si>
    <t xml:space="preserve">     Entre 50 y 100 SMLMV </t>
  </si>
  <si>
    <r>
      <t xml:space="preserve">Los líderes del   área de Planta Física realizará y documentará el Mantenimiento preventivo de las redes y equipos hidráulicos y de baños por medio del Software de gestión de Mantenimiento MANTUM CMMS
</t>
    </r>
    <r>
      <rPr>
        <b/>
        <sz val="10"/>
        <rFont val="Arial Narrow"/>
        <family val="2"/>
      </rPr>
      <t xml:space="preserve">Desviación del control:
</t>
    </r>
    <r>
      <rPr>
        <sz val="10"/>
        <rFont val="Arial Narrow"/>
        <family val="2"/>
      </rPr>
      <t xml:space="preserve">La contratación se realizara de forma anticipada para garantizar que se mantenga cobertura en toda la vigencia </t>
    </r>
    <r>
      <rPr>
        <b/>
        <sz val="10"/>
        <rFont val="Arial Narrow"/>
        <family val="2"/>
      </rPr>
      <t xml:space="preserve">
</t>
    </r>
  </si>
  <si>
    <r>
      <t xml:space="preserve">Informe de ejecución de actividades del Software de gestión de Mantenimiento MANTUM CMMS
</t>
    </r>
    <r>
      <rPr>
        <b/>
        <sz val="10"/>
        <rFont val="Arial Narrow"/>
        <family val="2"/>
      </rPr>
      <t xml:space="preserve">Documentación del control 
</t>
    </r>
    <r>
      <rPr>
        <sz val="10"/>
        <rFont val="Arial Narrow"/>
        <family val="2"/>
      </rPr>
      <t>Plataforma MANTUM CMMS</t>
    </r>
  </si>
  <si>
    <t>Económico</t>
  </si>
  <si>
    <t>Afectación al sistema de ingresos y egresos de la gestión de Almacén</t>
  </si>
  <si>
    <t>No ingresar al sistema los ingresos y egresos</t>
  </si>
  <si>
    <r>
      <t>Probabilidad de afectación económica por afectaciones al sistema de ingresos y egresos de la gestión de Almacén al no ingresar estos al</t>
    </r>
    <r>
      <rPr>
        <sz val="11"/>
        <color rgb="FFFF0000"/>
        <rFont val="Arial Narrow"/>
        <family val="2"/>
      </rPr>
      <t xml:space="preserve"> </t>
    </r>
    <r>
      <rPr>
        <sz val="11"/>
        <color rgb="FF7030A0"/>
        <rFont val="Arial Narrow"/>
        <family val="2"/>
      </rPr>
      <t>sistema de los activos fijos de la entidad</t>
    </r>
  </si>
  <si>
    <t xml:space="preserve">     Afectación menor a 10 SMLMV .</t>
  </si>
  <si>
    <r>
      <t>El líder de área  de Almacén realizará los ingresos y egresos de acuerdo con el procedimiento establecido:
GRF-PC-01 Procedimiento administración y control de materiales y suministros.
GRF-PC-03 Procedimiento administración manejo y control de los activos fijos
D</t>
    </r>
    <r>
      <rPr>
        <b/>
        <sz val="10"/>
        <rFont val="Arial Narrow"/>
        <family val="2"/>
      </rPr>
      <t xml:space="preserve">esviación del control </t>
    </r>
    <r>
      <rPr>
        <sz val="10"/>
        <rFont val="Arial Narrow"/>
        <family val="2"/>
      </rPr>
      <t xml:space="preserve">
</t>
    </r>
  </si>
  <si>
    <r>
      <t xml:space="preserve">Documentos e información sobre el ingreso y egresos al sistema
</t>
    </r>
    <r>
      <rPr>
        <sz val="10"/>
        <color rgb="FF7030A0"/>
        <rFont val="Arial Narrow"/>
        <family val="2"/>
      </rPr>
      <t xml:space="preserve">
</t>
    </r>
    <r>
      <rPr>
        <b/>
        <sz val="10"/>
        <rFont val="Arial Narrow"/>
        <family val="2"/>
      </rPr>
      <t>Documentación del contro</t>
    </r>
    <r>
      <rPr>
        <sz val="10"/>
        <rFont val="Arial Narrow"/>
        <family val="2"/>
      </rPr>
      <t xml:space="preserve">l </t>
    </r>
    <r>
      <rPr>
        <sz val="10"/>
        <color rgb="FF7030A0"/>
        <rFont val="Arial Narrow"/>
        <family val="2"/>
      </rPr>
      <t xml:space="preserve">
</t>
    </r>
    <r>
      <rPr>
        <sz val="10"/>
        <color theme="1"/>
        <rFont val="Arial Narrow"/>
        <family val="2"/>
      </rPr>
      <t xml:space="preserve">
</t>
    </r>
  </si>
  <si>
    <t>Realizar los ingresos y egresos según el procedimiento establecido</t>
  </si>
  <si>
    <t>Líder y equipo de trabajo de Almacén</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</si>
  <si>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</si>
  <si>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r>
      <rPr>
        <b/>
        <sz val="14"/>
        <rFont val="Arial Narrow"/>
        <family val="2"/>
      </rPr>
      <t>LÍDER DEL PROCESO:</t>
    </r>
    <r>
      <rPr>
        <sz val="14"/>
        <rFont val="Arial Narrow"/>
        <family val="2"/>
      </rPr>
      <t xml:space="preserve"> Yamid Rivera</t>
    </r>
  </si>
  <si>
    <t>CLASIF. DE CONFIDENCIALIDAD</t>
  </si>
  <si>
    <t>IPB</t>
  </si>
  <si>
    <t>CLASIF. DE INTEGRIDAD</t>
  </si>
  <si>
    <t>A</t>
  </si>
  <si>
    <t>CLASIF. DE DISPONIBILIDAD</t>
  </si>
  <si>
    <t xml:space="preserve">Tipo </t>
  </si>
  <si>
    <t>Activo de información</t>
  </si>
  <si>
    <t>Criterio</t>
  </si>
  <si>
    <t>Ambiental</t>
  </si>
  <si>
    <t>Evento externo</t>
  </si>
  <si>
    <t>Hardware</t>
  </si>
  <si>
    <t>Confidencialidad</t>
  </si>
  <si>
    <t>Corrupción</t>
  </si>
  <si>
    <t>Financiero</t>
  </si>
  <si>
    <t>Software</t>
  </si>
  <si>
    <t>Disponibilidad</t>
  </si>
  <si>
    <t>Estratégico</t>
  </si>
  <si>
    <t>Integridad</t>
  </si>
  <si>
    <t>Documental</t>
  </si>
  <si>
    <t>Seguridad digital</t>
  </si>
  <si>
    <t>Tecnología</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</si>
  <si>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</si>
  <si>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</si>
  <si>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</si>
  <si>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</si>
  <si>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</si>
  <si>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</si>
  <si>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</si>
  <si>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</si>
  <si>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</si>
  <si>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</si>
  <si>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</si>
  <si>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</si>
  <si>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</si>
  <si>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</si>
  <si>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</si>
  <si>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</si>
  <si>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</si>
  <si>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</si>
  <si>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</si>
  <si>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</si>
  <si>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</si>
  <si>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</si>
  <si>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</si>
  <si>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</si>
  <si>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</si>
  <si>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</si>
  <si>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</si>
  <si>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</si>
  <si>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</si>
  <si>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</si>
  <si>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</si>
  <si>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</si>
  <si>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</si>
  <si>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</si>
  <si>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</si>
  <si>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</si>
  <si>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</si>
  <si>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</si>
  <si>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</si>
  <si>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</si>
  <si>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</si>
  <si>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</si>
  <si>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</si>
  <si>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</si>
  <si>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</si>
  <si>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</si>
  <si>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</si>
  <si>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</si>
  <si>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</si>
  <si>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</si>
  <si>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</si>
  <si>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</si>
  <si>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</si>
  <si>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El riesgo afecta la imagen de alguna área de la organización</t>
  </si>
  <si>
    <t>Pérdida_Reputacional</t>
  </si>
  <si>
    <t xml:space="preserve">     El riesgo afecta la imagen de la entidad internamente, de conocimiento general, nivel interno, de junta dircetiva y accionistas y/o de provedores</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</si>
  <si>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</si>
  <si>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</si>
  <si>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</si>
  <si>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</si>
  <si>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</si>
  <si>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</si>
  <si>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</si>
  <si>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</si>
  <si>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</si>
  <si>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</si>
  <si>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</si>
  <si>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</si>
  <si>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</si>
  <si>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</si>
  <si>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</si>
  <si>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</si>
  <si>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</si>
  <si>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</si>
  <si>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</si>
  <si>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</si>
  <si>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</si>
  <si>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</si>
  <si>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</si>
  <si>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</si>
  <si>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</si>
  <si>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</si>
  <si>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</si>
  <si>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</si>
  <si>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</si>
  <si>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</si>
  <si>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</si>
  <si>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</si>
  <si>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Evitar</t>
  </si>
  <si>
    <t>Reputacional</t>
  </si>
  <si>
    <t>Reducir (compartir)</t>
  </si>
  <si>
    <t>Plan de accion (solo para la opción reducir)</t>
  </si>
  <si>
    <t>Finalizado</t>
  </si>
  <si>
    <t>Daños Activos Fisicos</t>
  </si>
  <si>
    <t>Ejecucion y Administracion de procesos</t>
  </si>
  <si>
    <t>Fallas Tecnologicas</t>
  </si>
  <si>
    <t>Fraude Externo</t>
  </si>
  <si>
    <t>Fraude Interno</t>
  </si>
  <si>
    <t>Relaciones Laborales</t>
  </si>
  <si>
    <t>Registro Sustancial</t>
  </si>
  <si>
    <t>Registro Material</t>
  </si>
  <si>
    <t>Sin registro</t>
  </si>
  <si>
    <t>Reducir</t>
  </si>
  <si>
    <t>Fecha de actualización 31/01/2024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</si>
</sst>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sz val="12"/>
      <name val="Arial"/>
      <family val="2"/>
    </font>
    <font>
      <u/>
      <sz val="11"/>
      <color theme="10"/>
      <name val="Calibri"/>
      <family val="2"/>
      <scheme val="minor"/>
    </font>
    <font>
      <sz val="11"/>
      <color rgb="FFFF0000"/>
      <name val="Arial Narrow"/>
      <family val="2"/>
    </font>
    <font>
      <b/>
      <sz val="10"/>
      <color rgb="FF7030A0"/>
      <name val="Arial Narrow"/>
      <family val="2"/>
    </font>
    <font>
      <sz val="10"/>
      <color rgb="FF7030A0"/>
      <name val="Arial Narrow"/>
      <family val="2"/>
    </font>
    <font>
      <sz val="11"/>
      <color rgb="FF7030A0"/>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thin">
        <color indexed="64"/>
      </left>
      <right/>
      <top/>
      <bottom/>
      <diagonal/>
    </border>
  </borders>
  <cellStyleXfs count="6">
    <xf numFmtId="0" fontId="0" fillId="0" borderId="0"/>
    <xf numFmtId="9" fontId="14" fillId="0" borderId="0" applyFont="0" applyFill="0" applyBorder="0" applyAlignment="0" applyProtection="0"/>
    <xf numFmtId="0" fontId="45" fillId="0" borderId="0"/>
    <xf numFmtId="0" fontId="46" fillId="0" borderId="0"/>
    <xf numFmtId="0" fontId="5" fillId="0" borderId="0"/>
    <xf numFmtId="0" fontId="66" fillId="0" borderId="0" applyNumberFormat="0" applyFill="0" applyBorder="0" applyAlignment="0" applyProtection="0"/>
  </cellStyleXfs>
  <cellXfs count="413">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5" fillId="3" borderId="22" xfId="0" applyFont="1" applyFill="1" applyBorder="1" applyAlignment="1">
      <alignment horizontal="center" vertical="center" wrapText="1" readingOrder="1"/>
    </xf>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3" xfId="0" applyFont="1" applyFill="1" applyBorder="1" applyAlignment="1">
      <alignment horizontal="center" vertical="center" wrapText="1" readingOrder="1"/>
    </xf>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6" fillId="0" borderId="21" xfId="0" applyFont="1" applyBorder="1" applyAlignment="1" applyProtection="1">
      <alignment horizontal="left" vertical="top" wrapText="1"/>
      <protection locked="0"/>
    </xf>
    <xf numFmtId="0" fontId="15" fillId="0" borderId="21" xfId="5" applyFont="1" applyBorder="1" applyAlignment="1" applyProtection="1">
      <alignment horizontal="left" vertical="top" wrapText="1"/>
      <protection locked="0"/>
    </xf>
    <xf numFmtId="0" fontId="6" fillId="0" borderId="21" xfId="0" quotePrefix="1" applyFont="1" applyBorder="1" applyAlignment="1" applyProtection="1">
      <alignment horizontal="left" vertical="top" wrapText="1"/>
      <protection locked="0"/>
    </xf>
    <xf numFmtId="0" fontId="1" fillId="0" borderId="21" xfId="0" applyFont="1" applyBorder="1" applyAlignment="1" applyProtection="1">
      <alignment horizontal="left" vertical="top"/>
      <protection hidden="1"/>
    </xf>
    <xf numFmtId="0" fontId="1" fillId="0" borderId="21" xfId="0" applyFont="1" applyBorder="1" applyAlignment="1" applyProtection="1">
      <alignment horizontal="left" vertical="top" textRotation="90"/>
      <protection locked="0"/>
    </xf>
    <xf numFmtId="9" fontId="1" fillId="0" borderId="21" xfId="0" applyNumberFormat="1" applyFont="1" applyBorder="1" applyAlignment="1" applyProtection="1">
      <alignment horizontal="left" vertical="top"/>
      <protection hidden="1"/>
    </xf>
    <xf numFmtId="164" fontId="1" fillId="0" borderId="21" xfId="1" applyNumberFormat="1" applyFont="1" applyBorder="1" applyAlignment="1">
      <alignment horizontal="left" vertical="top"/>
    </xf>
    <xf numFmtId="0" fontId="4" fillId="0" borderId="21" xfId="0" applyFont="1" applyBorder="1" applyAlignment="1" applyProtection="1">
      <alignment horizontal="left" vertical="top" textRotation="90" wrapText="1"/>
      <protection hidden="1"/>
    </xf>
    <xf numFmtId="0" fontId="4" fillId="0" borderId="21" xfId="0" applyFont="1" applyBorder="1" applyAlignment="1" applyProtection="1">
      <alignment horizontal="left" vertical="top" textRotation="90"/>
      <protection hidden="1"/>
    </xf>
    <xf numFmtId="0" fontId="1" fillId="0" borderId="21" xfId="0" applyFont="1" applyBorder="1" applyAlignment="1" applyProtection="1">
      <alignment horizontal="left" vertical="top" wrapText="1"/>
      <protection locked="0"/>
    </xf>
    <xf numFmtId="14" fontId="1" fillId="0" borderId="21" xfId="0" applyNumberFormat="1" applyFont="1" applyBorder="1" applyAlignment="1" applyProtection="1">
      <alignment horizontal="left" vertical="top"/>
      <protection locked="0"/>
    </xf>
    <xf numFmtId="0" fontId="1" fillId="0" borderId="71"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1" fillId="0" borderId="21" xfId="0" applyFont="1" applyBorder="1" applyAlignment="1">
      <alignment horizontal="left" vertical="top"/>
    </xf>
    <xf numFmtId="0" fontId="1" fillId="0" borderId="73" xfId="0" applyFont="1" applyBorder="1" applyAlignment="1" applyProtection="1">
      <alignment horizontal="left" vertical="top" wrapText="1"/>
      <protection locked="0"/>
    </xf>
    <xf numFmtId="0" fontId="1" fillId="0" borderId="69" xfId="0" applyFont="1" applyBorder="1" applyAlignment="1" applyProtection="1">
      <alignment horizontal="left" vertical="top" wrapText="1"/>
      <protection locked="0"/>
    </xf>
    <xf numFmtId="9" fontId="1" fillId="0" borderId="21" xfId="0" applyNumberFormat="1" applyFont="1" applyBorder="1" applyAlignment="1" applyProtection="1">
      <alignment horizontal="left" vertical="top" wrapText="1"/>
      <protection hidden="1"/>
    </xf>
    <xf numFmtId="0" fontId="1" fillId="0" borderId="0" xfId="0" applyFont="1" applyAlignment="1">
      <alignment horizontal="left" vertical="top"/>
    </xf>
    <xf numFmtId="0" fontId="1" fillId="3" borderId="0" xfId="0" applyFont="1" applyFill="1" applyAlignment="1">
      <alignment horizontal="left" vertical="top"/>
    </xf>
    <xf numFmtId="0" fontId="59" fillId="7" borderId="21" xfId="0" applyFont="1" applyFill="1" applyBorder="1" applyAlignment="1">
      <alignment horizontal="left" vertical="top" textRotation="90"/>
    </xf>
    <xf numFmtId="0" fontId="4" fillId="3" borderId="0" xfId="0" applyFont="1" applyFill="1" applyAlignment="1">
      <alignment horizontal="left" vertical="top"/>
    </xf>
    <xf numFmtId="0" fontId="4" fillId="2" borderId="0" xfId="0" applyFont="1" applyFill="1" applyAlignment="1">
      <alignment horizontal="left" vertical="top"/>
    </xf>
    <xf numFmtId="0" fontId="1" fillId="0" borderId="21" xfId="0" applyFont="1" applyBorder="1" applyAlignment="1" applyProtection="1">
      <alignment horizontal="left" vertical="top"/>
      <protection locked="0"/>
    </xf>
    <xf numFmtId="0" fontId="4" fillId="0" borderId="69" xfId="0" applyFont="1" applyBorder="1" applyAlignment="1" applyProtection="1">
      <alignment horizontal="left" vertical="top" wrapText="1"/>
      <protection hidden="1"/>
    </xf>
    <xf numFmtId="9" fontId="1" fillId="0" borderId="69" xfId="0" applyNumberFormat="1" applyFont="1" applyBorder="1" applyAlignment="1" applyProtection="1">
      <alignment horizontal="left" vertical="top" wrapText="1"/>
      <protection hidden="1"/>
    </xf>
    <xf numFmtId="0" fontId="4" fillId="0" borderId="69" xfId="0" applyFont="1" applyBorder="1" applyAlignment="1" applyProtection="1">
      <alignment horizontal="left" vertical="top"/>
      <protection hidden="1"/>
    </xf>
    <xf numFmtId="0" fontId="1" fillId="0" borderId="22" xfId="0" applyFont="1" applyBorder="1" applyAlignment="1">
      <alignment horizontal="left" vertical="top"/>
    </xf>
    <xf numFmtId="9" fontId="1" fillId="0" borderId="21" xfId="0" applyNumberFormat="1"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hidden="1"/>
    </xf>
    <xf numFmtId="0" fontId="4" fillId="0" borderId="21" xfId="0" applyFont="1" applyBorder="1" applyAlignment="1" applyProtection="1">
      <alignment horizontal="left" vertical="top"/>
      <protection hidden="1"/>
    </xf>
    <xf numFmtId="0" fontId="1" fillId="0" borderId="3" xfId="0" applyFont="1" applyBorder="1" applyAlignment="1">
      <alignment horizontal="left" vertical="top"/>
    </xf>
    <xf numFmtId="0" fontId="1" fillId="0" borderId="2" xfId="0" applyFont="1" applyBorder="1" applyAlignment="1">
      <alignment horizontal="left" vertical="top"/>
    </xf>
    <xf numFmtId="0" fontId="45" fillId="0" borderId="7" xfId="0" applyFont="1" applyBorder="1" applyAlignment="1">
      <alignment horizontal="left" vertical="top" wrapText="1"/>
    </xf>
    <xf numFmtId="0" fontId="45" fillId="0" borderId="0" xfId="0" applyFont="1" applyAlignment="1">
      <alignment horizontal="left" vertical="top" wrapText="1"/>
    </xf>
    <xf numFmtId="0" fontId="60"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61" fillId="0" borderId="0" xfId="0" applyFont="1" applyAlignment="1">
      <alignment horizontal="left" vertical="top"/>
    </xf>
    <xf numFmtId="0" fontId="64" fillId="0" borderId="68" xfId="0" applyFont="1" applyBorder="1" applyAlignment="1">
      <alignment horizontal="left" vertical="top" wrapText="1"/>
    </xf>
    <xf numFmtId="0" fontId="63" fillId="0" borderId="68" xfId="0" applyFont="1" applyBorder="1" applyAlignment="1">
      <alignment horizontal="left" vertical="top" wrapText="1"/>
    </xf>
    <xf numFmtId="0" fontId="64" fillId="0" borderId="0" xfId="0" applyFont="1" applyAlignment="1">
      <alignment horizontal="left" vertical="top" wrapText="1"/>
    </xf>
    <xf numFmtId="0" fontId="1" fillId="0" borderId="0" xfId="0" applyFont="1" applyAlignment="1">
      <alignment horizontal="left" vertical="top" wrapText="1"/>
    </xf>
    <xf numFmtId="0" fontId="1" fillId="3" borderId="0" xfId="0" applyFont="1" applyFill="1" applyAlignment="1">
      <alignment horizontal="left" vertical="top" wrapText="1"/>
    </xf>
    <xf numFmtId="0" fontId="1" fillId="3" borderId="21" xfId="0" applyFont="1" applyFill="1" applyBorder="1" applyAlignment="1" applyProtection="1">
      <alignment horizontal="left" vertical="top" wrapText="1"/>
      <protection locked="0"/>
    </xf>
    <xf numFmtId="9" fontId="1" fillId="0" borderId="21" xfId="1" applyFont="1" applyBorder="1" applyAlignment="1">
      <alignment horizontal="left" vertical="top" wrapText="1"/>
    </xf>
    <xf numFmtId="0" fontId="1" fillId="3" borderId="69" xfId="0" applyFont="1" applyFill="1" applyBorder="1" applyAlignment="1" applyProtection="1">
      <alignment horizontal="left" vertical="top" wrapText="1"/>
      <protection locked="0"/>
    </xf>
    <xf numFmtId="0" fontId="1" fillId="3" borderId="21" xfId="0" applyFont="1" applyFill="1" applyBorder="1" applyAlignment="1">
      <alignment horizontal="left" vertical="top" wrapText="1"/>
    </xf>
    <xf numFmtId="0" fontId="1" fillId="0" borderId="21" xfId="0" applyFont="1" applyBorder="1" applyAlignment="1">
      <alignment horizontal="left" vertical="top" wrapText="1"/>
    </xf>
    <xf numFmtId="14" fontId="1" fillId="3" borderId="21" xfId="0" applyNumberFormat="1" applyFont="1" applyFill="1" applyBorder="1" applyAlignment="1" applyProtection="1">
      <alignment horizontal="left" vertical="top"/>
      <protection locked="0"/>
    </xf>
    <xf numFmtId="0" fontId="15" fillId="3" borderId="21" xfId="5" applyFont="1" applyFill="1" applyBorder="1" applyAlignment="1" applyProtection="1">
      <alignment horizontal="left" vertical="top" wrapText="1"/>
      <protection locked="0"/>
    </xf>
    <xf numFmtId="0" fontId="1" fillId="3" borderId="21" xfId="0" applyFont="1" applyFill="1" applyBorder="1" applyAlignment="1" applyProtection="1">
      <alignment horizontal="left" vertical="top"/>
      <protection locked="0"/>
    </xf>
    <xf numFmtId="0" fontId="59" fillId="7" borderId="69" xfId="0" applyFont="1" applyFill="1" applyBorder="1" applyAlignment="1">
      <alignment horizontal="center" vertical="top" wrapText="1"/>
    </xf>
    <xf numFmtId="0" fontId="59" fillId="7" borderId="22" xfId="0" applyFont="1" applyFill="1" applyBorder="1" applyAlignment="1">
      <alignment horizontal="center" vertical="top" wrapText="1"/>
    </xf>
    <xf numFmtId="9" fontId="1" fillId="0" borderId="69" xfId="0" applyNumberFormat="1" applyFont="1" applyBorder="1" applyAlignment="1" applyProtection="1">
      <alignment horizontal="left" vertical="top" wrapText="1"/>
      <protection locked="0"/>
    </xf>
    <xf numFmtId="0" fontId="66" fillId="3" borderId="21" xfId="5" applyFill="1" applyBorder="1" applyAlignment="1">
      <alignment horizontal="left" vertical="top" wrapText="1"/>
    </xf>
    <xf numFmtId="0" fontId="66" fillId="0" borderId="21" xfId="5" applyBorder="1" applyAlignment="1">
      <alignment horizontal="left" vertical="top" wrapText="1"/>
    </xf>
    <xf numFmtId="0" fontId="59" fillId="7" borderId="22" xfId="0" applyFont="1" applyFill="1" applyBorder="1" applyAlignment="1">
      <alignment horizontal="center" vertical="center" wrapText="1"/>
    </xf>
    <xf numFmtId="0" fontId="59" fillId="7" borderId="69" xfId="0" applyFont="1" applyFill="1" applyBorder="1" applyAlignment="1">
      <alignment horizontal="center" vertical="center" wrapText="1"/>
    </xf>
    <xf numFmtId="0" fontId="47" fillId="3" borderId="21" xfId="0" applyFont="1" applyFill="1" applyBorder="1" applyAlignment="1" applyProtection="1">
      <alignment horizontal="left" vertical="top" wrapText="1"/>
      <protection locked="0"/>
    </xf>
    <xf numFmtId="0" fontId="47" fillId="0" borderId="21" xfId="0" applyFont="1" applyBorder="1" applyAlignment="1" applyProtection="1">
      <alignment horizontal="left" vertical="top" wrapText="1"/>
      <protection locked="0"/>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14" fontId="1" fillId="0" borderId="21" xfId="0" applyNumberFormat="1" applyFont="1" applyBorder="1" applyAlignment="1">
      <alignment horizontal="left" vertical="top" wrapText="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59" fillId="7" borderId="21" xfId="0" applyFont="1" applyFill="1" applyBorder="1" applyAlignment="1">
      <alignment horizontal="center" vertical="top" wrapText="1"/>
    </xf>
    <xf numFmtId="0" fontId="1" fillId="0" borderId="69" xfId="0" applyFont="1" applyBorder="1" applyAlignment="1" applyProtection="1">
      <alignment horizontal="left" vertical="top" wrapText="1"/>
      <protection locked="0"/>
    </xf>
    <xf numFmtId="0" fontId="1" fillId="0" borderId="70" xfId="0" applyFont="1" applyBorder="1" applyAlignment="1" applyProtection="1">
      <alignment horizontal="left" vertical="top" wrapText="1"/>
      <protection locked="0"/>
    </xf>
    <xf numFmtId="0" fontId="1" fillId="0" borderId="22" xfId="0" applyFont="1" applyBorder="1" applyAlignment="1" applyProtection="1">
      <alignment horizontal="left" vertical="top" wrapText="1"/>
      <protection locked="0"/>
    </xf>
    <xf numFmtId="0" fontId="2" fillId="0" borderId="69" xfId="0" applyFont="1" applyBorder="1" applyAlignment="1" applyProtection="1">
      <alignment horizontal="left" vertical="center" wrapText="1"/>
      <protection locked="0"/>
    </xf>
    <xf numFmtId="0" fontId="2" fillId="0" borderId="70"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1" fillId="0" borderId="69" xfId="0" applyFont="1" applyBorder="1" applyAlignment="1">
      <alignment horizontal="left" vertical="top"/>
    </xf>
    <xf numFmtId="0" fontId="1" fillId="0" borderId="22" xfId="0" applyFont="1" applyBorder="1" applyAlignment="1">
      <alignment horizontal="left" vertical="top"/>
    </xf>
    <xf numFmtId="0" fontId="1" fillId="0" borderId="21"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59" fillId="7" borderId="21" xfId="0" applyFont="1" applyFill="1" applyBorder="1" applyAlignment="1">
      <alignment horizontal="left" vertical="top" textRotation="90" wrapText="1"/>
    </xf>
    <xf numFmtId="0" fontId="59" fillId="7" borderId="21" xfId="0" applyFont="1" applyFill="1" applyBorder="1" applyAlignment="1">
      <alignment horizontal="left" vertical="top" wrapText="1"/>
    </xf>
    <xf numFmtId="0" fontId="4" fillId="0" borderId="69" xfId="0" applyFont="1" applyBorder="1" applyAlignment="1" applyProtection="1">
      <alignment horizontal="left" vertical="top"/>
      <protection hidden="1"/>
    </xf>
    <xf numFmtId="0" fontId="4" fillId="0" borderId="22" xfId="0" applyFont="1" applyBorder="1" applyAlignment="1" applyProtection="1">
      <alignment horizontal="left" vertical="top"/>
      <protection hidden="1"/>
    </xf>
    <xf numFmtId="9" fontId="1" fillId="0" borderId="69" xfId="0" applyNumberFormat="1" applyFont="1" applyBorder="1" applyAlignment="1" applyProtection="1">
      <alignment horizontal="left" vertical="top" wrapText="1"/>
      <protection locked="0"/>
    </xf>
    <xf numFmtId="9" fontId="1" fillId="0" borderId="22" xfId="0" applyNumberFormat="1" applyFont="1" applyBorder="1" applyAlignment="1" applyProtection="1">
      <alignment horizontal="left" vertical="top" wrapText="1"/>
      <protection locked="0"/>
    </xf>
    <xf numFmtId="9" fontId="1" fillId="0" borderId="69" xfId="0" applyNumberFormat="1" applyFont="1" applyBorder="1" applyAlignment="1" applyProtection="1">
      <alignment horizontal="left" vertical="top" wrapText="1"/>
      <protection hidden="1"/>
    </xf>
    <xf numFmtId="9" fontId="1" fillId="0" borderId="22" xfId="0" applyNumberFormat="1" applyFont="1" applyBorder="1" applyAlignment="1" applyProtection="1">
      <alignment horizontal="left" vertical="top" wrapText="1"/>
      <protection hidden="1"/>
    </xf>
    <xf numFmtId="0" fontId="4" fillId="0" borderId="69" xfId="0" applyFont="1" applyBorder="1" applyAlignment="1" applyProtection="1">
      <alignment horizontal="left" vertical="top" wrapText="1"/>
      <protection hidden="1"/>
    </xf>
    <xf numFmtId="0" fontId="4" fillId="0" borderId="22" xfId="0" applyFont="1" applyBorder="1" applyAlignment="1" applyProtection="1">
      <alignment horizontal="left" vertical="top" wrapText="1"/>
      <protection hidden="1"/>
    </xf>
    <xf numFmtId="9" fontId="1" fillId="0" borderId="70" xfId="0" applyNumberFormat="1" applyFont="1" applyBorder="1" applyAlignment="1" applyProtection="1">
      <alignment horizontal="left" vertical="top" wrapText="1"/>
      <protection hidden="1"/>
    </xf>
    <xf numFmtId="0" fontId="56" fillId="0" borderId="21" xfId="0" applyFont="1" applyBorder="1" applyAlignment="1" applyProtection="1">
      <alignment horizontal="center" vertical="center"/>
      <protection locked="0"/>
    </xf>
    <xf numFmtId="0" fontId="58" fillId="7" borderId="66" xfId="0" applyFont="1" applyFill="1" applyBorder="1" applyAlignment="1">
      <alignment horizontal="left" vertical="top"/>
    </xf>
    <xf numFmtId="0" fontId="58" fillId="7" borderId="67" xfId="0" applyFont="1" applyFill="1" applyBorder="1" applyAlignment="1">
      <alignment horizontal="left" vertical="top"/>
    </xf>
    <xf numFmtId="0" fontId="1" fillId="0" borderId="70" xfId="0" applyFont="1" applyBorder="1" applyAlignment="1">
      <alignment horizontal="left" vertical="top"/>
    </xf>
    <xf numFmtId="0" fontId="65" fillId="0" borderId="66" xfId="0" applyFont="1" applyBorder="1" applyAlignment="1">
      <alignment horizontal="left" vertical="top" wrapText="1"/>
    </xf>
    <xf numFmtId="0" fontId="65" fillId="0" borderId="65" xfId="0" applyFont="1" applyBorder="1" applyAlignment="1">
      <alignment horizontal="left" vertical="top"/>
    </xf>
    <xf numFmtId="0" fontId="59" fillId="7" borderId="21" xfId="0" applyFont="1" applyFill="1" applyBorder="1" applyAlignment="1">
      <alignment horizontal="left" vertical="top"/>
    </xf>
    <xf numFmtId="0" fontId="59" fillId="7" borderId="22" xfId="0" applyFont="1" applyFill="1" applyBorder="1" applyAlignment="1">
      <alignment horizontal="left" vertical="top"/>
    </xf>
    <xf numFmtId="0" fontId="59" fillId="7" borderId="74" xfId="0" applyFont="1" applyFill="1" applyBorder="1" applyAlignment="1">
      <alignment horizontal="left" vertical="top"/>
    </xf>
    <xf numFmtId="0" fontId="59" fillId="7" borderId="0" xfId="0" applyFont="1" applyFill="1" applyAlignment="1">
      <alignment horizontal="left" vertical="top"/>
    </xf>
    <xf numFmtId="0" fontId="23" fillId="0" borderId="66" xfId="0" applyFont="1" applyBorder="1" applyAlignment="1">
      <alignment horizontal="left" vertical="top"/>
    </xf>
    <xf numFmtId="0" fontId="23" fillId="0" borderId="65" xfId="0" applyFont="1" applyBorder="1" applyAlignment="1">
      <alignment horizontal="left" vertical="top"/>
    </xf>
    <xf numFmtId="0" fontId="2" fillId="0" borderId="69"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1" fillId="0" borderId="69" xfId="0" applyFont="1" applyBorder="1" applyAlignment="1" applyProtection="1">
      <alignment horizontal="left" vertical="top"/>
      <protection locked="0"/>
    </xf>
    <xf numFmtId="0" fontId="1" fillId="0" borderId="22" xfId="0" applyFont="1" applyBorder="1" applyAlignment="1" applyProtection="1">
      <alignment horizontal="left" vertical="top"/>
      <protection locked="0"/>
    </xf>
    <xf numFmtId="0" fontId="57" fillId="0" borderId="21" xfId="0" applyFont="1" applyBorder="1" applyAlignment="1" applyProtection="1">
      <alignment horizontal="left" vertical="top" wrapText="1"/>
      <protection locked="0"/>
    </xf>
    <xf numFmtId="0" fontId="4" fillId="0" borderId="70" xfId="0" applyFont="1" applyBorder="1" applyAlignment="1" applyProtection="1">
      <alignment horizontal="left" vertical="top" wrapText="1"/>
      <protection hidden="1"/>
    </xf>
    <xf numFmtId="0" fontId="4" fillId="0" borderId="70" xfId="0" applyFont="1" applyBorder="1" applyAlignment="1" applyProtection="1">
      <alignment horizontal="left" vertical="top"/>
      <protection hidden="1"/>
    </xf>
    <xf numFmtId="0" fontId="1" fillId="0" borderId="70" xfId="0" applyFont="1" applyBorder="1" applyAlignment="1" applyProtection="1">
      <alignment horizontal="left" vertical="top"/>
      <protection locked="0"/>
    </xf>
    <xf numFmtId="9" fontId="1" fillId="0" borderId="70" xfId="0" applyNumberFormat="1" applyFont="1" applyBorder="1" applyAlignment="1" applyProtection="1">
      <alignment horizontal="left" vertical="top" wrapText="1"/>
      <protection locked="0"/>
    </xf>
    <xf numFmtId="0" fontId="59" fillId="7" borderId="21" xfId="0" applyFont="1" applyFill="1" applyBorder="1" applyAlignment="1">
      <alignment horizontal="left" vertical="top" textRotation="90"/>
    </xf>
    <xf numFmtId="0" fontId="63" fillId="0" borderId="68" xfId="0" applyFont="1" applyBorder="1" applyAlignment="1">
      <alignment horizontal="left" vertical="top" wrapText="1"/>
    </xf>
    <xf numFmtId="0" fontId="64" fillId="0" borderId="68" xfId="0" applyFont="1" applyBorder="1" applyAlignment="1">
      <alignment horizontal="left" vertical="top" wrapText="1"/>
    </xf>
    <xf numFmtId="0" fontId="48" fillId="0" borderId="66" xfId="0" applyFont="1" applyBorder="1" applyAlignment="1">
      <alignment horizontal="left" vertical="top" wrapText="1"/>
    </xf>
    <xf numFmtId="0" fontId="48" fillId="0" borderId="65" xfId="0" applyFont="1" applyBorder="1" applyAlignment="1">
      <alignment horizontal="left" vertical="top" wrapText="1"/>
    </xf>
    <xf numFmtId="0" fontId="48" fillId="0" borderId="67" xfId="0" applyFont="1" applyBorder="1" applyAlignment="1">
      <alignment horizontal="left" vertical="top" wrapText="1"/>
    </xf>
    <xf numFmtId="0" fontId="1" fillId="0" borderId="2" xfId="0" applyFont="1" applyBorder="1" applyAlignment="1">
      <alignment horizontal="left" vertical="top"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62" fillId="0" borderId="21" xfId="0" applyFont="1" applyBorder="1" applyAlignment="1">
      <alignment horizontal="left" vertical="top" wrapText="1"/>
    </xf>
    <xf numFmtId="0" fontId="24" fillId="0" borderId="0" xfId="0" applyFont="1" applyAlignment="1">
      <alignment horizontal="center" vertical="center" wrapText="1"/>
    </xf>
    <xf numFmtId="0" fontId="20" fillId="5" borderId="7"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7" xfId="0" applyFont="1" applyBorder="1" applyAlignment="1">
      <alignment horizontal="center" vertical="center" wrapText="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0" xfId="0" applyFont="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1" fillId="0" borderId="10" xfId="0" applyFont="1" applyBorder="1" applyAlignment="1">
      <alignment horizontal="center" vertical="center"/>
    </xf>
    <xf numFmtId="0" fontId="41" fillId="0" borderId="12" xfId="0" applyFont="1" applyBorder="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7" xfId="0" applyFont="1" applyBorder="1" applyAlignment="1">
      <alignment horizontal="center" vertical="center" wrapText="1"/>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14" fontId="1" fillId="0" borderId="21" xfId="0" applyNumberFormat="1" applyFont="1" applyBorder="1" applyAlignment="1" applyProtection="1">
      <alignment horizontal="right" vertical="center"/>
      <protection locked="0"/>
    </xf>
    <xf numFmtId="14" fontId="1" fillId="0" borderId="72" xfId="0" applyNumberFormat="1" applyFont="1" applyBorder="1" applyAlignment="1" applyProtection="1">
      <alignment horizontal="right" vertical="center"/>
      <protection locked="0"/>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54">
    <dxf>
      <fill>
        <patternFill>
          <bgColor rgb="FFC00000"/>
        </patternFill>
      </fill>
    </dxf>
    <dxf>
      <fill>
        <patternFill>
          <bgColor theme="9" tint="-0.24994659260841701"/>
        </patternFill>
      </fill>
    </dxf>
    <dxf>
      <fill>
        <patternFill>
          <bgColor rgb="FFFFFF00"/>
        </patternFill>
      </fill>
    </dxf>
    <dxf>
      <fill>
        <patternFill>
          <bgColor rgb="FF92D050"/>
        </patternFill>
      </fill>
    </dxf>
    <dxf>
      <font>
        <color auto="1"/>
      </font>
      <fill>
        <patternFill>
          <bgColor rgb="FFC00000"/>
        </patternFill>
      </fill>
    </dxf>
    <dxf>
      <font>
        <color auto="1"/>
      </font>
      <fill>
        <patternFill>
          <bgColor rgb="FFFFFF00"/>
        </patternFill>
      </fill>
    </dxf>
    <dxf>
      <font>
        <color theme="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C00000"/>
        </patternFill>
      </fill>
    </dxf>
    <dxf>
      <font>
        <color auto="1"/>
      </font>
      <fill>
        <patternFill>
          <bgColor rgb="FFFFFF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92D050"/>
        </patternFill>
      </fill>
    </dxf>
    <dxf>
      <fill>
        <patternFill>
          <bgColor rgb="FFFFFF00"/>
        </patternFill>
      </fill>
    </dxf>
    <dxf>
      <fill>
        <patternFill>
          <bgColor rgb="FFC0000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119519</xdr:colOff>
      <xdr:row>0</xdr:row>
      <xdr:rowOff>0</xdr:rowOff>
    </xdr:from>
    <xdr:to>
      <xdr:col>3</xdr:col>
      <xdr:colOff>158749</xdr:colOff>
      <xdr:row>4</xdr:row>
      <xdr:rowOff>82112</xdr:rowOff>
    </xdr:to>
    <xdr:pic>
      <xdr:nvPicPr>
        <xdr:cNvPr id="3" name="Imagen 2">
          <a:extLst>
            <a:ext uri="{FF2B5EF4-FFF2-40B4-BE49-F238E27FC236}">
              <a16:creationId xmlns:a16="http://schemas.microsoft.com/office/drawing/2014/main" id="{31EFECB0-A458-674B-BDB6-B4E64356E5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545" y="0"/>
          <a:ext cx="1763583" cy="9360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S/Downloads/Matriz%20de%20riesgos_RECURSOS%20F&#205;SICOS%20202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Downloads/Matrizriesgos-R.f&#237;sicos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landeaccion/Downloads/mapaderiesgorecursosfisicos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Tratamien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53" dataDxfId="52">
  <autoFilter ref="B209:C219" xr:uid="{00000000-0009-0000-0100-000001000000}"/>
  <tableColumns count="2">
    <tableColumn id="1" xr3:uid="{00000000-0010-0000-0000-000001000000}" name="Criterios" dataDxfId="51"/>
    <tableColumn id="2" xr3:uid="{00000000-0010-0000-0000-000002000000}" name="Subcriterios" dataDxfId="5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41" zoomScale="130" zoomScaleNormal="130" workbookViewId="0">
      <selection activeCell="E13" sqref="E13:F13"/>
    </sheetView>
  </sheetViews>
  <sheetFormatPr baseColWidth="10" defaultColWidth="11.42578125" defaultRowHeight="15" x14ac:dyDescent="0.25"/>
  <cols>
    <col min="1" max="1" width="2.7109375" style="64" customWidth="1"/>
    <col min="2" max="3" width="24.7109375" style="64" customWidth="1"/>
    <col min="4" max="4" width="16" style="64" customWidth="1"/>
    <col min="5" max="5" width="24.7109375" style="64" customWidth="1"/>
    <col min="6" max="6" width="27.7109375" style="64" customWidth="1"/>
    <col min="7" max="8" width="24.7109375" style="64" customWidth="1"/>
    <col min="9" max="16384" width="11.42578125" style="64"/>
  </cols>
  <sheetData>
    <row r="1" spans="2:8" ht="15.75" thickBot="1" x14ac:dyDescent="0.3"/>
    <row r="2" spans="2:8" ht="18" x14ac:dyDescent="0.25">
      <c r="B2" s="169" t="s">
        <v>0</v>
      </c>
      <c r="C2" s="170"/>
      <c r="D2" s="170"/>
      <c r="E2" s="170"/>
      <c r="F2" s="170"/>
      <c r="G2" s="170"/>
      <c r="H2" s="171"/>
    </row>
    <row r="3" spans="2:8" x14ac:dyDescent="0.25">
      <c r="B3" s="65"/>
      <c r="C3" s="66"/>
      <c r="D3" s="66"/>
      <c r="E3" s="66"/>
      <c r="F3" s="66"/>
      <c r="G3" s="66"/>
      <c r="H3" s="67"/>
    </row>
    <row r="4" spans="2:8" ht="63" customHeight="1" x14ac:dyDescent="0.25">
      <c r="B4" s="172" t="s">
        <v>1</v>
      </c>
      <c r="C4" s="173"/>
      <c r="D4" s="173"/>
      <c r="E4" s="173"/>
      <c r="F4" s="173"/>
      <c r="G4" s="173"/>
      <c r="H4" s="174"/>
    </row>
    <row r="5" spans="2:8" ht="63" customHeight="1" x14ac:dyDescent="0.25">
      <c r="B5" s="175"/>
      <c r="C5" s="176"/>
      <c r="D5" s="176"/>
      <c r="E5" s="176"/>
      <c r="F5" s="176"/>
      <c r="G5" s="176"/>
      <c r="H5" s="177"/>
    </row>
    <row r="6" spans="2:8" ht="16.5" x14ac:dyDescent="0.25">
      <c r="B6" s="178" t="s">
        <v>2</v>
      </c>
      <c r="C6" s="179"/>
      <c r="D6" s="179"/>
      <c r="E6" s="179"/>
      <c r="F6" s="179"/>
      <c r="G6" s="179"/>
      <c r="H6" s="180"/>
    </row>
    <row r="7" spans="2:8" ht="95.25" customHeight="1" x14ac:dyDescent="0.25">
      <c r="B7" s="188" t="s">
        <v>3</v>
      </c>
      <c r="C7" s="189"/>
      <c r="D7" s="189"/>
      <c r="E7" s="189"/>
      <c r="F7" s="189"/>
      <c r="G7" s="189"/>
      <c r="H7" s="190"/>
    </row>
    <row r="8" spans="2:8" ht="16.5" x14ac:dyDescent="0.25">
      <c r="B8" s="101"/>
      <c r="C8" s="102"/>
      <c r="D8" s="102"/>
      <c r="E8" s="102"/>
      <c r="F8" s="102"/>
      <c r="G8" s="102"/>
      <c r="H8" s="103"/>
    </row>
    <row r="9" spans="2:8" ht="16.5" customHeight="1" x14ac:dyDescent="0.25">
      <c r="B9" s="181" t="s">
        <v>4</v>
      </c>
      <c r="C9" s="182"/>
      <c r="D9" s="182"/>
      <c r="E9" s="182"/>
      <c r="F9" s="182"/>
      <c r="G9" s="182"/>
      <c r="H9" s="183"/>
    </row>
    <row r="10" spans="2:8" ht="44.25" customHeight="1" x14ac:dyDescent="0.25">
      <c r="B10" s="181"/>
      <c r="C10" s="182"/>
      <c r="D10" s="182"/>
      <c r="E10" s="182"/>
      <c r="F10" s="182"/>
      <c r="G10" s="182"/>
      <c r="H10" s="183"/>
    </row>
    <row r="11" spans="2:8" ht="15.75" thickBot="1" x14ac:dyDescent="0.3">
      <c r="B11" s="90"/>
      <c r="C11" s="93"/>
      <c r="D11" s="98"/>
      <c r="E11" s="99"/>
      <c r="F11" s="99"/>
      <c r="G11" s="100"/>
      <c r="H11" s="94"/>
    </row>
    <row r="12" spans="2:8" ht="15.75" thickTop="1" x14ac:dyDescent="0.25">
      <c r="B12" s="90"/>
      <c r="C12" s="184" t="s">
        <v>5</v>
      </c>
      <c r="D12" s="185"/>
      <c r="E12" s="186" t="s">
        <v>6</v>
      </c>
      <c r="F12" s="187"/>
      <c r="G12" s="93"/>
      <c r="H12" s="94"/>
    </row>
    <row r="13" spans="2:8" ht="35.25" customHeight="1" x14ac:dyDescent="0.25">
      <c r="B13" s="90"/>
      <c r="C13" s="191" t="s">
        <v>7</v>
      </c>
      <c r="D13" s="192"/>
      <c r="E13" s="193" t="s">
        <v>8</v>
      </c>
      <c r="F13" s="194"/>
      <c r="G13" s="93"/>
      <c r="H13" s="94"/>
    </row>
    <row r="14" spans="2:8" ht="17.25" customHeight="1" x14ac:dyDescent="0.25">
      <c r="B14" s="90"/>
      <c r="C14" s="191" t="s">
        <v>9</v>
      </c>
      <c r="D14" s="192"/>
      <c r="E14" s="193" t="s">
        <v>10</v>
      </c>
      <c r="F14" s="194"/>
      <c r="G14" s="93"/>
      <c r="H14" s="94"/>
    </row>
    <row r="15" spans="2:8" ht="19.5" customHeight="1" x14ac:dyDescent="0.25">
      <c r="B15" s="90"/>
      <c r="C15" s="191" t="s">
        <v>11</v>
      </c>
      <c r="D15" s="192"/>
      <c r="E15" s="193" t="s">
        <v>12</v>
      </c>
      <c r="F15" s="194"/>
      <c r="G15" s="93"/>
      <c r="H15" s="94"/>
    </row>
    <row r="16" spans="2:8" ht="69.75" customHeight="1" x14ac:dyDescent="0.25">
      <c r="B16" s="90"/>
      <c r="C16" s="191" t="s">
        <v>13</v>
      </c>
      <c r="D16" s="192"/>
      <c r="E16" s="193" t="s">
        <v>14</v>
      </c>
      <c r="F16" s="194"/>
      <c r="G16" s="93"/>
      <c r="H16" s="94"/>
    </row>
    <row r="17" spans="2:8" ht="34.5" customHeight="1" x14ac:dyDescent="0.25">
      <c r="B17" s="90"/>
      <c r="C17" s="195" t="s">
        <v>15</v>
      </c>
      <c r="D17" s="196"/>
      <c r="E17" s="197" t="s">
        <v>16</v>
      </c>
      <c r="F17" s="198"/>
      <c r="G17" s="93"/>
      <c r="H17" s="94"/>
    </row>
    <row r="18" spans="2:8" ht="27.75" customHeight="1" x14ac:dyDescent="0.25">
      <c r="B18" s="90"/>
      <c r="C18" s="195" t="s">
        <v>17</v>
      </c>
      <c r="D18" s="196"/>
      <c r="E18" s="197" t="s">
        <v>18</v>
      </c>
      <c r="F18" s="198"/>
      <c r="G18" s="93"/>
      <c r="H18" s="94"/>
    </row>
    <row r="19" spans="2:8" ht="28.5" customHeight="1" x14ac:dyDescent="0.25">
      <c r="B19" s="90"/>
      <c r="C19" s="195" t="s">
        <v>19</v>
      </c>
      <c r="D19" s="196"/>
      <c r="E19" s="197" t="s">
        <v>20</v>
      </c>
      <c r="F19" s="198"/>
      <c r="G19" s="93"/>
      <c r="H19" s="94"/>
    </row>
    <row r="20" spans="2:8" ht="72.75" customHeight="1" x14ac:dyDescent="0.25">
      <c r="B20" s="90"/>
      <c r="C20" s="195" t="s">
        <v>21</v>
      </c>
      <c r="D20" s="196"/>
      <c r="E20" s="197" t="s">
        <v>22</v>
      </c>
      <c r="F20" s="198"/>
      <c r="G20" s="93"/>
      <c r="H20" s="94"/>
    </row>
    <row r="21" spans="2:8" ht="64.5" customHeight="1" x14ac:dyDescent="0.25">
      <c r="B21" s="90"/>
      <c r="C21" s="195" t="s">
        <v>23</v>
      </c>
      <c r="D21" s="196"/>
      <c r="E21" s="197" t="s">
        <v>24</v>
      </c>
      <c r="F21" s="198"/>
      <c r="G21" s="93"/>
      <c r="H21" s="94"/>
    </row>
    <row r="22" spans="2:8" ht="71.25" customHeight="1" x14ac:dyDescent="0.25">
      <c r="B22" s="90"/>
      <c r="C22" s="195" t="s">
        <v>25</v>
      </c>
      <c r="D22" s="196"/>
      <c r="E22" s="197" t="s">
        <v>26</v>
      </c>
      <c r="F22" s="198"/>
      <c r="G22" s="93"/>
      <c r="H22" s="94"/>
    </row>
    <row r="23" spans="2:8" ht="55.5" customHeight="1" x14ac:dyDescent="0.25">
      <c r="B23" s="90"/>
      <c r="C23" s="202" t="s">
        <v>27</v>
      </c>
      <c r="D23" s="203"/>
      <c r="E23" s="197" t="s">
        <v>28</v>
      </c>
      <c r="F23" s="198"/>
      <c r="G23" s="93"/>
      <c r="H23" s="94"/>
    </row>
    <row r="24" spans="2:8" ht="42" customHeight="1" x14ac:dyDescent="0.25">
      <c r="B24" s="90"/>
      <c r="C24" s="202" t="s">
        <v>29</v>
      </c>
      <c r="D24" s="203"/>
      <c r="E24" s="197" t="s">
        <v>30</v>
      </c>
      <c r="F24" s="198"/>
      <c r="G24" s="93"/>
      <c r="H24" s="94"/>
    </row>
    <row r="25" spans="2:8" ht="59.25" customHeight="1" x14ac:dyDescent="0.25">
      <c r="B25" s="90"/>
      <c r="C25" s="202" t="s">
        <v>31</v>
      </c>
      <c r="D25" s="203"/>
      <c r="E25" s="197" t="s">
        <v>32</v>
      </c>
      <c r="F25" s="198"/>
      <c r="G25" s="93"/>
      <c r="H25" s="94"/>
    </row>
    <row r="26" spans="2:8" ht="23.25" customHeight="1" x14ac:dyDescent="0.25">
      <c r="B26" s="90"/>
      <c r="C26" s="202" t="s">
        <v>33</v>
      </c>
      <c r="D26" s="203"/>
      <c r="E26" s="197" t="s">
        <v>34</v>
      </c>
      <c r="F26" s="198"/>
      <c r="G26" s="93"/>
      <c r="H26" s="94"/>
    </row>
    <row r="27" spans="2:8" ht="30.75" customHeight="1" x14ac:dyDescent="0.25">
      <c r="B27" s="90"/>
      <c r="C27" s="202" t="s">
        <v>35</v>
      </c>
      <c r="D27" s="203"/>
      <c r="E27" s="197" t="s">
        <v>36</v>
      </c>
      <c r="F27" s="198"/>
      <c r="G27" s="93"/>
      <c r="H27" s="94"/>
    </row>
    <row r="28" spans="2:8" ht="35.25" customHeight="1" x14ac:dyDescent="0.25">
      <c r="B28" s="90"/>
      <c r="C28" s="202" t="s">
        <v>37</v>
      </c>
      <c r="D28" s="203"/>
      <c r="E28" s="197" t="s">
        <v>38</v>
      </c>
      <c r="F28" s="198"/>
      <c r="G28" s="93"/>
      <c r="H28" s="94"/>
    </row>
    <row r="29" spans="2:8" ht="33" customHeight="1" x14ac:dyDescent="0.25">
      <c r="B29" s="90"/>
      <c r="C29" s="202" t="s">
        <v>37</v>
      </c>
      <c r="D29" s="203"/>
      <c r="E29" s="197" t="s">
        <v>38</v>
      </c>
      <c r="F29" s="198"/>
      <c r="G29" s="93"/>
      <c r="H29" s="94"/>
    </row>
    <row r="30" spans="2:8" ht="30" customHeight="1" x14ac:dyDescent="0.25">
      <c r="B30" s="90"/>
      <c r="C30" s="202" t="s">
        <v>39</v>
      </c>
      <c r="D30" s="203"/>
      <c r="E30" s="197" t="s">
        <v>40</v>
      </c>
      <c r="F30" s="198"/>
      <c r="G30" s="93"/>
      <c r="H30" s="94"/>
    </row>
    <row r="31" spans="2:8" ht="35.25" customHeight="1" x14ac:dyDescent="0.25">
      <c r="B31" s="90"/>
      <c r="C31" s="202" t="s">
        <v>41</v>
      </c>
      <c r="D31" s="203"/>
      <c r="E31" s="197" t="s">
        <v>42</v>
      </c>
      <c r="F31" s="198"/>
      <c r="G31" s="93"/>
      <c r="H31" s="94"/>
    </row>
    <row r="32" spans="2:8" ht="31.5" customHeight="1" x14ac:dyDescent="0.25">
      <c r="B32" s="90"/>
      <c r="C32" s="202" t="s">
        <v>43</v>
      </c>
      <c r="D32" s="203"/>
      <c r="E32" s="197" t="s">
        <v>44</v>
      </c>
      <c r="F32" s="198"/>
      <c r="G32" s="93"/>
      <c r="H32" s="94"/>
    </row>
    <row r="33" spans="2:8" ht="35.25" customHeight="1" x14ac:dyDescent="0.25">
      <c r="B33" s="90"/>
      <c r="C33" s="202" t="s">
        <v>45</v>
      </c>
      <c r="D33" s="203"/>
      <c r="E33" s="197" t="s">
        <v>46</v>
      </c>
      <c r="F33" s="198"/>
      <c r="G33" s="93"/>
      <c r="H33" s="94"/>
    </row>
    <row r="34" spans="2:8" ht="59.25" customHeight="1" x14ac:dyDescent="0.25">
      <c r="B34" s="90"/>
      <c r="C34" s="202" t="s">
        <v>47</v>
      </c>
      <c r="D34" s="203"/>
      <c r="E34" s="197" t="s">
        <v>48</v>
      </c>
      <c r="F34" s="198"/>
      <c r="G34" s="93"/>
      <c r="H34" s="94"/>
    </row>
    <row r="35" spans="2:8" ht="29.25" customHeight="1" x14ac:dyDescent="0.25">
      <c r="B35" s="90"/>
      <c r="C35" s="202" t="s">
        <v>49</v>
      </c>
      <c r="D35" s="203"/>
      <c r="E35" s="197" t="s">
        <v>50</v>
      </c>
      <c r="F35" s="198"/>
      <c r="G35" s="93"/>
      <c r="H35" s="94"/>
    </row>
    <row r="36" spans="2:8" ht="82.5" customHeight="1" x14ac:dyDescent="0.25">
      <c r="B36" s="90"/>
      <c r="C36" s="202" t="s">
        <v>51</v>
      </c>
      <c r="D36" s="203"/>
      <c r="E36" s="197" t="s">
        <v>52</v>
      </c>
      <c r="F36" s="198"/>
      <c r="G36" s="93"/>
      <c r="H36" s="94"/>
    </row>
    <row r="37" spans="2:8" ht="46.5" customHeight="1" x14ac:dyDescent="0.25">
      <c r="B37" s="90"/>
      <c r="C37" s="202" t="s">
        <v>53</v>
      </c>
      <c r="D37" s="203"/>
      <c r="E37" s="197" t="s">
        <v>54</v>
      </c>
      <c r="F37" s="198"/>
      <c r="G37" s="93"/>
      <c r="H37" s="94"/>
    </row>
    <row r="38" spans="2:8" ht="6.75" customHeight="1" thickBot="1" x14ac:dyDescent="0.3">
      <c r="B38" s="90"/>
      <c r="C38" s="204"/>
      <c r="D38" s="205"/>
      <c r="E38" s="206"/>
      <c r="F38" s="207"/>
      <c r="G38" s="93"/>
      <c r="H38" s="94"/>
    </row>
    <row r="39" spans="2:8" ht="15.75" thickTop="1" x14ac:dyDescent="0.25">
      <c r="B39" s="90"/>
      <c r="C39" s="91"/>
      <c r="D39" s="91"/>
      <c r="E39" s="92"/>
      <c r="F39" s="92"/>
      <c r="G39" s="93"/>
      <c r="H39" s="94"/>
    </row>
    <row r="40" spans="2:8" ht="21" customHeight="1" x14ac:dyDescent="0.25">
      <c r="B40" s="199" t="s">
        <v>55</v>
      </c>
      <c r="C40" s="200"/>
      <c r="D40" s="200"/>
      <c r="E40" s="200"/>
      <c r="F40" s="200"/>
      <c r="G40" s="200"/>
      <c r="H40" s="201"/>
    </row>
    <row r="41" spans="2:8" ht="20.25" customHeight="1" x14ac:dyDescent="0.25">
      <c r="B41" s="199" t="s">
        <v>56</v>
      </c>
      <c r="C41" s="200"/>
      <c r="D41" s="200"/>
      <c r="E41" s="200"/>
      <c r="F41" s="200"/>
      <c r="G41" s="200"/>
      <c r="H41" s="201"/>
    </row>
    <row r="42" spans="2:8" ht="20.25" customHeight="1" x14ac:dyDescent="0.25">
      <c r="B42" s="199" t="s">
        <v>57</v>
      </c>
      <c r="C42" s="200"/>
      <c r="D42" s="200"/>
      <c r="E42" s="200"/>
      <c r="F42" s="200"/>
      <c r="G42" s="200"/>
      <c r="H42" s="201"/>
    </row>
    <row r="43" spans="2:8" ht="20.25" customHeight="1" x14ac:dyDescent="0.25">
      <c r="B43" s="199" t="s">
        <v>58</v>
      </c>
      <c r="C43" s="200"/>
      <c r="D43" s="200"/>
      <c r="E43" s="200"/>
      <c r="F43" s="200"/>
      <c r="G43" s="200"/>
      <c r="H43" s="201"/>
    </row>
    <row r="44" spans="2:8" x14ac:dyDescent="0.25">
      <c r="B44" s="199" t="s">
        <v>59</v>
      </c>
      <c r="C44" s="200"/>
      <c r="D44" s="200"/>
      <c r="E44" s="200"/>
      <c r="F44" s="200"/>
      <c r="G44" s="200"/>
      <c r="H44" s="201"/>
    </row>
    <row r="45" spans="2:8" ht="15.75" thickBot="1" x14ac:dyDescent="0.3">
      <c r="B45" s="95"/>
      <c r="C45" s="96"/>
      <c r="D45" s="96"/>
      <c r="E45" s="96"/>
      <c r="F45" s="96"/>
      <c r="G45" s="96"/>
      <c r="H45" s="97"/>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290</v>
      </c>
      <c r="E2" t="s">
        <v>171</v>
      </c>
    </row>
    <row r="3" spans="2:5" x14ac:dyDescent="0.25">
      <c r="B3" t="s">
        <v>291</v>
      </c>
      <c r="E3" t="s">
        <v>292</v>
      </c>
    </row>
    <row r="4" spans="2:5" x14ac:dyDescent="0.25">
      <c r="B4" t="s">
        <v>293</v>
      </c>
      <c r="E4" t="s">
        <v>104</v>
      </c>
    </row>
    <row r="5" spans="2:5" x14ac:dyDescent="0.25">
      <c r="B5" t="s">
        <v>119</v>
      </c>
    </row>
    <row r="8" spans="2:5" x14ac:dyDescent="0.25">
      <c r="B8" t="s">
        <v>294</v>
      </c>
    </row>
    <row r="9" spans="2:5" x14ac:dyDescent="0.25">
      <c r="B9" t="s">
        <v>295</v>
      </c>
    </row>
    <row r="10" spans="2:5" x14ac:dyDescent="0.25">
      <c r="B10" t="s">
        <v>122</v>
      </c>
    </row>
    <row r="13" spans="2:5" x14ac:dyDescent="0.25">
      <c r="B13" t="s">
        <v>296</v>
      </c>
    </row>
    <row r="14" spans="2:5" x14ac:dyDescent="0.25">
      <c r="B14" t="s">
        <v>297</v>
      </c>
    </row>
    <row r="15" spans="2:5" x14ac:dyDescent="0.25">
      <c r="B15" t="s">
        <v>298</v>
      </c>
    </row>
    <row r="16" spans="2:5" x14ac:dyDescent="0.25">
      <c r="B16" t="s">
        <v>299</v>
      </c>
    </row>
    <row r="17" spans="2:2" x14ac:dyDescent="0.25">
      <c r="B17" t="s">
        <v>300</v>
      </c>
    </row>
    <row r="18" spans="2:2" x14ac:dyDescent="0.25">
      <c r="B18" t="s">
        <v>301</v>
      </c>
    </row>
    <row r="19" spans="2:2" x14ac:dyDescent="0.25">
      <c r="B19" t="s">
        <v>108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7109375" style="1" customWidth="1"/>
    <col min="2" max="16384" width="11.42578125" style="1"/>
  </cols>
  <sheetData>
    <row r="3" spans="1:1" x14ac:dyDescent="0.2">
      <c r="A3" s="2" t="s">
        <v>114</v>
      </c>
    </row>
    <row r="4" spans="1:1" x14ac:dyDescent="0.2">
      <c r="A4" s="2" t="s">
        <v>125</v>
      </c>
    </row>
    <row r="5" spans="1:1" x14ac:dyDescent="0.2">
      <c r="A5" s="2" t="s">
        <v>276</v>
      </c>
    </row>
    <row r="6" spans="1:1" x14ac:dyDescent="0.2">
      <c r="A6" s="2" t="s">
        <v>278</v>
      </c>
    </row>
    <row r="7" spans="1:1" x14ac:dyDescent="0.2">
      <c r="A7" s="2" t="s">
        <v>115</v>
      </c>
    </row>
    <row r="8" spans="1:1" x14ac:dyDescent="0.2">
      <c r="A8" s="2" t="s">
        <v>126</v>
      </c>
    </row>
    <row r="9" spans="1:1" x14ac:dyDescent="0.2">
      <c r="A9" s="2" t="s">
        <v>116</v>
      </c>
    </row>
    <row r="10" spans="1:1" x14ac:dyDescent="0.2">
      <c r="A10" s="2" t="s">
        <v>127</v>
      </c>
    </row>
    <row r="11" spans="1:1" x14ac:dyDescent="0.2">
      <c r="A11" s="2" t="s">
        <v>117</v>
      </c>
    </row>
    <row r="12" spans="1:1" x14ac:dyDescent="0.2">
      <c r="A12" s="2" t="s">
        <v>302</v>
      </c>
    </row>
    <row r="13" spans="1:1" x14ac:dyDescent="0.2">
      <c r="A13" s="2" t="s">
        <v>303</v>
      </c>
    </row>
    <row r="14" spans="1:1" x14ac:dyDescent="0.2">
      <c r="A14" s="2" t="s">
        <v>304</v>
      </c>
    </row>
    <row r="16" spans="1:1" x14ac:dyDescent="0.2">
      <c r="A16" s="2" t="s">
        <v>305</v>
      </c>
    </row>
    <row r="17" spans="1:1" x14ac:dyDescent="0.2">
      <c r="A17" s="2" t="s">
        <v>290</v>
      </c>
    </row>
    <row r="18" spans="1:1" x14ac:dyDescent="0.2">
      <c r="A18" s="2" t="s">
        <v>291</v>
      </c>
    </row>
    <row r="20" spans="1:1" x14ac:dyDescent="0.2">
      <c r="A20" s="2" t="s">
        <v>295</v>
      </c>
    </row>
    <row r="21" spans="1:1" x14ac:dyDescent="0.2">
      <c r="A21" s="2"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R28"/>
  <sheetViews>
    <sheetView showGridLines="0" tabSelected="1" topLeftCell="AE5" zoomScale="76" zoomScaleNormal="73" workbookViewId="0">
      <selection activeCell="AL11" sqref="AL11"/>
    </sheetView>
  </sheetViews>
  <sheetFormatPr baseColWidth="10" defaultColWidth="11.42578125" defaultRowHeight="16.5" x14ac:dyDescent="0.25"/>
  <cols>
    <col min="1" max="1" width="4.7109375" style="121" customWidth="1"/>
    <col min="2" max="2" width="12" style="121" customWidth="1"/>
    <col min="3" max="3" width="13.85546875" style="121" customWidth="1"/>
    <col min="4" max="5" width="13.140625" style="121" customWidth="1"/>
    <col min="6" max="6" width="16.140625" style="121" customWidth="1"/>
    <col min="7" max="7" width="32.42578125" style="121" customWidth="1"/>
    <col min="8" max="8" width="19" style="121" customWidth="1"/>
    <col min="9" max="9" width="11" style="121" customWidth="1"/>
    <col min="10" max="10" width="14.85546875" style="121" customWidth="1"/>
    <col min="11" max="11" width="16.7109375" style="121" customWidth="1"/>
    <col min="12" max="12" width="16.42578125" style="121" customWidth="1"/>
    <col min="13" max="13" width="6.28515625" style="121" customWidth="1"/>
    <col min="14" max="14" width="27.28515625" style="121" customWidth="1"/>
    <col min="15" max="15" width="16.7109375" style="121" customWidth="1"/>
    <col min="16" max="16" width="17.42578125" style="121" customWidth="1"/>
    <col min="17" max="17" width="6.28515625" style="121" customWidth="1"/>
    <col min="18" max="18" width="16" style="121" customWidth="1"/>
    <col min="19" max="19" width="5.7109375" style="121" customWidth="1"/>
    <col min="20" max="20" width="70.5703125" style="121" customWidth="1"/>
    <col min="21" max="21" width="41.140625" style="121" customWidth="1"/>
    <col min="22" max="22" width="15.140625" style="121" customWidth="1"/>
    <col min="23" max="23" width="6.7109375" style="121" customWidth="1"/>
    <col min="24" max="24" width="5" style="121" customWidth="1"/>
    <col min="25" max="25" width="5.42578125" style="121" customWidth="1"/>
    <col min="26" max="26" width="7.140625" style="121" customWidth="1"/>
    <col min="27" max="27" width="6.7109375" style="121" customWidth="1"/>
    <col min="28" max="28" width="7.42578125" style="121" customWidth="1"/>
    <col min="29" max="29" width="12.7109375" style="121" customWidth="1"/>
    <col min="30" max="30" width="8.7109375" style="121" customWidth="1"/>
    <col min="31" max="31" width="10.42578125" style="121" customWidth="1"/>
    <col min="32" max="32" width="9.28515625" style="121" customWidth="1"/>
    <col min="33" max="33" width="9.140625" style="121" customWidth="1"/>
    <col min="34" max="34" width="8.42578125" style="121" customWidth="1"/>
    <col min="35" max="35" width="7.28515625" style="121" customWidth="1"/>
    <col min="36" max="36" width="30" style="121" customWidth="1"/>
    <col min="37" max="37" width="28.140625" style="121" bestFit="1" customWidth="1"/>
    <col min="38" max="38" width="16.7109375" style="121" customWidth="1"/>
    <col min="39" max="39" width="14.7109375" style="121" customWidth="1"/>
    <col min="40" max="40" width="80.42578125" style="121" bestFit="1" customWidth="1"/>
    <col min="41" max="41" width="21" style="121" customWidth="1"/>
    <col min="42" max="42" width="21.5703125" style="145" customWidth="1"/>
    <col min="43" max="44" width="55.28515625" style="145" customWidth="1"/>
    <col min="45" max="46" width="15" style="121" customWidth="1"/>
    <col min="47" max="47" width="71.42578125" style="121" customWidth="1"/>
    <col min="48" max="16384" width="11.42578125" style="121"/>
  </cols>
  <sheetData>
    <row r="1" spans="1:70" ht="16.5" customHeight="1" x14ac:dyDescent="0.25">
      <c r="A1" s="246"/>
      <c r="B1" s="246"/>
      <c r="C1" s="246"/>
      <c r="D1" s="246"/>
      <c r="E1" s="230" t="s">
        <v>60</v>
      </c>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row>
    <row r="2" spans="1:70" ht="16.5" customHeight="1" x14ac:dyDescent="0.25">
      <c r="A2" s="246"/>
      <c r="B2" s="246"/>
      <c r="C2" s="246"/>
      <c r="D2" s="246"/>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row>
    <row r="3" spans="1:70" ht="18.75" customHeight="1" x14ac:dyDescent="0.25">
      <c r="A3" s="246"/>
      <c r="B3" s="246"/>
      <c r="C3" s="246"/>
      <c r="D3" s="246"/>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row>
    <row r="4" spans="1:70" ht="14.25" customHeight="1" x14ac:dyDescent="0.25">
      <c r="A4" s="246"/>
      <c r="B4" s="246"/>
      <c r="C4" s="246"/>
      <c r="D4" s="246"/>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row>
    <row r="5" spans="1:70" ht="25.5" customHeight="1" x14ac:dyDescent="0.25">
      <c r="A5" s="231" t="s">
        <v>61</v>
      </c>
      <c r="B5" s="232"/>
      <c r="C5" s="240" t="s">
        <v>62</v>
      </c>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146"/>
      <c r="AQ5" s="146"/>
      <c r="AR5" s="146"/>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row>
    <row r="6" spans="1:70" ht="16.5" customHeight="1" x14ac:dyDescent="0.25">
      <c r="A6" s="231" t="s">
        <v>63</v>
      </c>
      <c r="B6" s="232"/>
      <c r="C6" s="234" t="s">
        <v>64</v>
      </c>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146"/>
      <c r="AQ6" s="146"/>
      <c r="AR6" s="146"/>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row>
    <row r="7" spans="1:70" ht="16.5" customHeight="1" x14ac:dyDescent="0.25">
      <c r="A7" s="231" t="s">
        <v>65</v>
      </c>
      <c r="B7" s="232"/>
      <c r="C7" s="234" t="s">
        <v>66</v>
      </c>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146"/>
      <c r="AQ7" s="146"/>
      <c r="AR7" s="146"/>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row>
    <row r="8" spans="1:70" ht="28.5" customHeight="1" x14ac:dyDescent="0.25">
      <c r="A8" s="236" t="s">
        <v>67</v>
      </c>
      <c r="B8" s="236"/>
      <c r="C8" s="236"/>
      <c r="D8" s="236"/>
      <c r="E8" s="237"/>
      <c r="F8" s="237"/>
      <c r="G8" s="237"/>
      <c r="H8" s="237"/>
      <c r="I8" s="237"/>
      <c r="J8" s="237"/>
      <c r="K8" s="237"/>
      <c r="L8" s="237" t="s">
        <v>68</v>
      </c>
      <c r="M8" s="237"/>
      <c r="N8" s="237"/>
      <c r="O8" s="237"/>
      <c r="P8" s="237"/>
      <c r="Q8" s="237"/>
      <c r="R8" s="237"/>
      <c r="S8" s="237" t="s">
        <v>69</v>
      </c>
      <c r="T8" s="237"/>
      <c r="U8" s="237"/>
      <c r="V8" s="237"/>
      <c r="W8" s="237"/>
      <c r="X8" s="237"/>
      <c r="Y8" s="237"/>
      <c r="Z8" s="237"/>
      <c r="AA8" s="237"/>
      <c r="AB8" s="237"/>
      <c r="AC8" s="237" t="s">
        <v>70</v>
      </c>
      <c r="AD8" s="237"/>
      <c r="AE8" s="237"/>
      <c r="AF8" s="237"/>
      <c r="AG8" s="237"/>
      <c r="AH8" s="237"/>
      <c r="AI8" s="237"/>
      <c r="AJ8" s="238" t="s">
        <v>71</v>
      </c>
      <c r="AK8" s="239"/>
      <c r="AL8" s="239"/>
      <c r="AM8" s="239"/>
      <c r="AN8" s="239"/>
      <c r="AO8" s="239"/>
      <c r="AP8" s="239"/>
      <c r="AQ8" s="239"/>
      <c r="AR8" s="239"/>
      <c r="AS8" s="239"/>
      <c r="AT8" s="239"/>
      <c r="AU8" s="239"/>
      <c r="AV8" s="239"/>
      <c r="AW8" s="122"/>
      <c r="AX8" s="122"/>
      <c r="AY8" s="122"/>
      <c r="AZ8" s="122"/>
      <c r="BA8" s="122"/>
      <c r="BB8" s="122"/>
      <c r="BC8" s="122"/>
      <c r="BD8" s="122"/>
      <c r="BE8" s="122"/>
      <c r="BF8" s="122"/>
      <c r="BG8" s="122"/>
      <c r="BH8" s="122"/>
      <c r="BI8" s="122"/>
      <c r="BJ8" s="122"/>
      <c r="BK8" s="122"/>
      <c r="BL8" s="122"/>
      <c r="BM8" s="122"/>
      <c r="BN8" s="122"/>
      <c r="BO8" s="122"/>
      <c r="BP8" s="122"/>
      <c r="BQ8" s="122"/>
      <c r="BR8" s="122"/>
    </row>
    <row r="9" spans="1:70" ht="24.75" customHeight="1" x14ac:dyDescent="0.25">
      <c r="A9" s="251" t="s">
        <v>72</v>
      </c>
      <c r="B9" s="236" t="s">
        <v>73</v>
      </c>
      <c r="C9" s="236" t="s">
        <v>74</v>
      </c>
      <c r="D9" s="236" t="s">
        <v>15</v>
      </c>
      <c r="E9" s="220" t="s">
        <v>17</v>
      </c>
      <c r="F9" s="220" t="s">
        <v>19</v>
      </c>
      <c r="G9" s="236" t="s">
        <v>21</v>
      </c>
      <c r="H9" s="220" t="s">
        <v>23</v>
      </c>
      <c r="I9" s="220" t="s">
        <v>75</v>
      </c>
      <c r="J9" s="220" t="s">
        <v>76</v>
      </c>
      <c r="K9" s="220" t="s">
        <v>77</v>
      </c>
      <c r="L9" s="220" t="s">
        <v>78</v>
      </c>
      <c r="M9" s="236" t="s">
        <v>79</v>
      </c>
      <c r="N9" s="220" t="s">
        <v>80</v>
      </c>
      <c r="O9" s="220" t="s">
        <v>81</v>
      </c>
      <c r="P9" s="220" t="s">
        <v>82</v>
      </c>
      <c r="Q9" s="236" t="s">
        <v>79</v>
      </c>
      <c r="R9" s="220" t="s">
        <v>29</v>
      </c>
      <c r="S9" s="219" t="s">
        <v>83</v>
      </c>
      <c r="T9" s="220" t="s">
        <v>31</v>
      </c>
      <c r="U9" s="220" t="s">
        <v>84</v>
      </c>
      <c r="V9" s="220" t="s">
        <v>33</v>
      </c>
      <c r="W9" s="220" t="s">
        <v>85</v>
      </c>
      <c r="X9" s="220"/>
      <c r="Y9" s="220"/>
      <c r="Z9" s="220"/>
      <c r="AA9" s="220"/>
      <c r="AB9" s="220"/>
      <c r="AC9" s="219" t="s">
        <v>86</v>
      </c>
      <c r="AD9" s="219" t="s">
        <v>87</v>
      </c>
      <c r="AE9" s="219" t="s">
        <v>79</v>
      </c>
      <c r="AF9" s="219" t="s">
        <v>88</v>
      </c>
      <c r="AG9" s="219" t="s">
        <v>79</v>
      </c>
      <c r="AH9" s="219" t="s">
        <v>89</v>
      </c>
      <c r="AI9" s="219" t="s">
        <v>49</v>
      </c>
      <c r="AJ9" s="220" t="s">
        <v>71</v>
      </c>
      <c r="AK9" s="220" t="s">
        <v>90</v>
      </c>
      <c r="AL9" s="220" t="s">
        <v>91</v>
      </c>
      <c r="AM9" s="220" t="s">
        <v>92</v>
      </c>
      <c r="AN9" s="220" t="s">
        <v>93</v>
      </c>
      <c r="AO9" s="220" t="s">
        <v>53</v>
      </c>
      <c r="AP9" s="161" t="s">
        <v>92</v>
      </c>
      <c r="AQ9" s="208" t="s">
        <v>94</v>
      </c>
      <c r="AR9" s="155" t="s">
        <v>95</v>
      </c>
      <c r="AS9" s="208" t="s">
        <v>53</v>
      </c>
      <c r="AT9" s="220" t="s">
        <v>92</v>
      </c>
      <c r="AU9" s="208" t="s">
        <v>96</v>
      </c>
      <c r="AV9" s="208" t="s">
        <v>53</v>
      </c>
      <c r="AW9" s="122"/>
      <c r="AX9" s="122"/>
      <c r="AY9" s="122"/>
      <c r="AZ9" s="122"/>
      <c r="BA9" s="122"/>
      <c r="BB9" s="122"/>
      <c r="BC9" s="122"/>
      <c r="BD9" s="122"/>
      <c r="BE9" s="122"/>
      <c r="BF9" s="122"/>
      <c r="BG9" s="122"/>
      <c r="BH9" s="122"/>
      <c r="BI9" s="122"/>
      <c r="BJ9" s="122"/>
      <c r="BK9" s="122"/>
      <c r="BL9" s="122"/>
      <c r="BM9" s="122"/>
      <c r="BN9" s="122"/>
      <c r="BO9" s="122"/>
      <c r="BP9" s="122"/>
      <c r="BQ9" s="122"/>
      <c r="BR9" s="122"/>
    </row>
    <row r="10" spans="1:70" s="125" customFormat="1" ht="30" customHeight="1" x14ac:dyDescent="0.25">
      <c r="A10" s="251"/>
      <c r="B10" s="236"/>
      <c r="C10" s="236"/>
      <c r="D10" s="236"/>
      <c r="E10" s="220"/>
      <c r="F10" s="220"/>
      <c r="G10" s="236"/>
      <c r="H10" s="220"/>
      <c r="I10" s="220"/>
      <c r="J10" s="220"/>
      <c r="K10" s="220"/>
      <c r="L10" s="220"/>
      <c r="M10" s="236"/>
      <c r="N10" s="220"/>
      <c r="O10" s="220"/>
      <c r="P10" s="236"/>
      <c r="Q10" s="236"/>
      <c r="R10" s="220"/>
      <c r="S10" s="219"/>
      <c r="T10" s="220"/>
      <c r="U10" s="220"/>
      <c r="V10" s="220"/>
      <c r="W10" s="123" t="s">
        <v>73</v>
      </c>
      <c r="X10" s="123" t="s">
        <v>97</v>
      </c>
      <c r="Y10" s="123" t="s">
        <v>98</v>
      </c>
      <c r="Z10" s="123" t="s">
        <v>99</v>
      </c>
      <c r="AA10" s="123" t="s">
        <v>100</v>
      </c>
      <c r="AB10" s="123" t="s">
        <v>101</v>
      </c>
      <c r="AC10" s="219"/>
      <c r="AD10" s="219"/>
      <c r="AE10" s="219"/>
      <c r="AF10" s="219"/>
      <c r="AG10" s="219"/>
      <c r="AH10" s="219"/>
      <c r="AI10" s="219"/>
      <c r="AJ10" s="220"/>
      <c r="AK10" s="220"/>
      <c r="AL10" s="220"/>
      <c r="AM10" s="220"/>
      <c r="AN10" s="220"/>
      <c r="AO10" s="220"/>
      <c r="AP10" s="160"/>
      <c r="AQ10" s="208"/>
      <c r="AR10" s="156"/>
      <c r="AS10" s="208"/>
      <c r="AT10" s="220"/>
      <c r="AU10" s="208"/>
      <c r="AV10" s="208"/>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row>
    <row r="11" spans="1:70" ht="257.25" customHeight="1" x14ac:dyDescent="0.25">
      <c r="A11" s="215">
        <v>1</v>
      </c>
      <c r="B11" s="215" t="s">
        <v>102</v>
      </c>
      <c r="C11" s="215" t="s">
        <v>103</v>
      </c>
      <c r="D11" s="209" t="s">
        <v>104</v>
      </c>
      <c r="E11" s="209" t="s">
        <v>105</v>
      </c>
      <c r="F11" s="209" t="s">
        <v>106</v>
      </c>
      <c r="G11" s="212" t="s">
        <v>107</v>
      </c>
      <c r="H11" s="209" t="s">
        <v>108</v>
      </c>
      <c r="I11" s="209" t="s">
        <v>109</v>
      </c>
      <c r="J11" s="209" t="s">
        <v>110</v>
      </c>
      <c r="K11" s="244">
        <v>365</v>
      </c>
      <c r="L11" s="227" t="str">
        <f>IF(K11&lt;=0,"",IF(K11&lt;=2,"Muy Baja",IF(K11&lt;=24,"Baja",IF(K11&lt;=500,"Media",IF(K11&lt;=5000,"Alta","Muy Alta")))))</f>
        <v>Media</v>
      </c>
      <c r="M11" s="225">
        <f>IF(L11="","",IF(L11="Muy Baja",0.2,IF(L11="Baja",0.4,IF(L11="Media",0.6,IF(L11="Alta",0.8,IF(L11="Muy Alta",1,))))))</f>
        <v>0.6</v>
      </c>
      <c r="N11" s="223" t="s">
        <v>111</v>
      </c>
      <c r="O11" s="225" t="str">
        <f>IF(NOT(ISERROR(MATCH(N11,'Tabla Impacto'!$B$221:$B$223,0))),'Tabla Impacto'!$F$223&amp;"Por favor no seleccionar los criterios de impacto(Afectación Económica o presupuestal y Pérdida Reputacional)",N11)</f>
        <v xml:space="preserve">     El riesgo afecta la imagen de la entidad con algunos usuarios de relevancia frente al logro de los objetivos</v>
      </c>
      <c r="P11" s="227" t="str">
        <f>IF(OR(O11='Tabla Impacto'!$C$11,O11='Tabla Impacto'!$D$11),"Leve",IF(OR(O11='Tabla Impacto'!$C$12,O11='Tabla Impacto'!$D$12),"Menor",IF(OR(O11='Tabla Impacto'!$C$13,O11='Tabla Impacto'!$D$13),"Moderado",IF(OR(O11='Tabla Impacto'!$C$14,O11='Tabla Impacto'!$D$14),"Mayor",IF(OR(O11='Tabla Impacto'!$C$15,O11='Tabla Impacto'!$D$15),"Catastrófico","")))))</f>
        <v>Moderado</v>
      </c>
      <c r="Q11" s="225">
        <f>IF(P11="","",IF(P11="Leve",0.2,IF(P11="Menor",0.4,IF(P11="Moderado",0.6,IF(P11="Mayor",0.8,IF(P11="Catastrófico",1,))))))</f>
        <v>0.6</v>
      </c>
      <c r="R11" s="221"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Moderado</v>
      </c>
      <c r="S11" s="117">
        <v>1</v>
      </c>
      <c r="T11" s="162" t="s">
        <v>112</v>
      </c>
      <c r="U11" s="106" t="s">
        <v>113</v>
      </c>
      <c r="V11" s="107" t="str">
        <f t="shared" ref="V11:V20" si="0">IF(OR(W11="Preventivo",W11="Detectivo"),"Probabilidad",IF(W11="Correctivo","Impacto",""))</f>
        <v>Probabilidad</v>
      </c>
      <c r="W11" s="108" t="s">
        <v>114</v>
      </c>
      <c r="X11" s="108" t="s">
        <v>115</v>
      </c>
      <c r="Y11" s="109" t="str">
        <f>IF(AND(W11="Preventivo",X11="Automático"),"50%",IF(AND(W11="Preventivo",X11="Manual"),"40%",IF(AND(W11="Detectivo",X11="Automático"),"40%",IF(AND(W11="Detectivo",X11="Manual"),"30%",IF(AND(W11="Correctivo",X11="Automático"),"35%",IF(AND(W11="Correctivo",X11="Manual"),"25%",""))))))</f>
        <v>40%</v>
      </c>
      <c r="Z11" s="108" t="s">
        <v>116</v>
      </c>
      <c r="AA11" s="108" t="s">
        <v>117</v>
      </c>
      <c r="AB11" s="108" t="s">
        <v>118</v>
      </c>
      <c r="AC11" s="110">
        <f>IFERROR(IF(V11="Probabilidad",(M11-(+M11*Y11)),IF(V11="Impacto",M11,"")),"")</f>
        <v>0.36</v>
      </c>
      <c r="AD11" s="111" t="str">
        <f>IFERROR(IF(AC11="","",IF(AC11&lt;=0.2,"Muy Baja",IF(AC11&lt;=0.4,"Baja",IF(AC11&lt;=0.6,"Media",IF(AC11&lt;=0.8,"Alta","Muy Alta"))))),"")</f>
        <v>Baja</v>
      </c>
      <c r="AE11" s="109">
        <f>+AC11</f>
        <v>0.36</v>
      </c>
      <c r="AF11" s="111" t="str">
        <f>IFERROR(IF(AG11="","",IF(AG11&lt;=0.2,"Leve",IF(AG11&lt;=0.4,"Menor",IF(AG11&lt;=0.6,"Moderado",IF(AG11&lt;=0.8,"Mayor","Catastrófico"))))),"")</f>
        <v>Moderado</v>
      </c>
      <c r="AG11" s="109">
        <f>IFERROR(IF(V11="Impacto",(Q11-(+Q11*Y11)),IF(V11="Probabilidad",Q11,"")),"")</f>
        <v>0.6</v>
      </c>
      <c r="AH11" s="112"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Moderado</v>
      </c>
      <c r="AI11" s="108" t="s">
        <v>119</v>
      </c>
      <c r="AJ11" s="147" t="s">
        <v>120</v>
      </c>
      <c r="AK11" s="147" t="s">
        <v>121</v>
      </c>
      <c r="AL11" s="411">
        <v>45315</v>
      </c>
      <c r="AM11" s="152"/>
      <c r="AN11" s="153"/>
      <c r="AO11" s="154"/>
      <c r="AP11" s="151"/>
      <c r="AQ11" s="150"/>
      <c r="AR11" s="158"/>
      <c r="AS11" s="154"/>
      <c r="AT11" s="168"/>
      <c r="AU11" s="150"/>
      <c r="AV11" s="126"/>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row>
    <row r="12" spans="1:70" ht="120.75" customHeight="1" x14ac:dyDescent="0.25">
      <c r="A12" s="233"/>
      <c r="B12" s="233"/>
      <c r="C12" s="233"/>
      <c r="D12" s="210"/>
      <c r="E12" s="210"/>
      <c r="F12" s="210"/>
      <c r="G12" s="213"/>
      <c r="H12" s="210"/>
      <c r="I12" s="210"/>
      <c r="J12" s="210"/>
      <c r="K12" s="249"/>
      <c r="L12" s="247"/>
      <c r="M12" s="229"/>
      <c r="N12" s="250"/>
      <c r="O12" s="229"/>
      <c r="P12" s="247"/>
      <c r="Q12" s="229"/>
      <c r="R12" s="248"/>
      <c r="S12" s="117">
        <v>2</v>
      </c>
      <c r="T12" s="163" t="s">
        <v>123</v>
      </c>
      <c r="U12" s="106" t="s">
        <v>124</v>
      </c>
      <c r="V12" s="107" t="str">
        <f t="shared" si="0"/>
        <v>Probabilidad</v>
      </c>
      <c r="W12" s="108" t="s">
        <v>125</v>
      </c>
      <c r="X12" s="108" t="s">
        <v>115</v>
      </c>
      <c r="Y12" s="109" t="str">
        <f t="shared" ref="Y12:Y20" si="1">IF(AND(W12="Preventivo",X12="Automático"),"50%",IF(AND(W12="Preventivo",X12="Manual"),"40%",IF(AND(W12="Detectivo",X12="Automático"),"40%",IF(AND(W12="Detectivo",X12="Manual"),"30%",IF(AND(W12="Correctivo",X12="Automático"),"35%",IF(AND(W12="Correctivo",X12="Manual"),"25%",""))))))</f>
        <v>30%</v>
      </c>
      <c r="Z12" s="108" t="s">
        <v>126</v>
      </c>
      <c r="AA12" s="108" t="s">
        <v>127</v>
      </c>
      <c r="AB12" s="108" t="s">
        <v>128</v>
      </c>
      <c r="AC12" s="148">
        <f>IFERROR(IF(AND(V11="Probabilidad",V12="Probabilidad"),(AE11-(+AE11*Y12)),IF(V12="Probabilidad",(N11-(+N11*Y12)),IF(V12="Impacto",AE11,""))),"")</f>
        <v>0.252</v>
      </c>
      <c r="AD12" s="111" t="str">
        <f t="shared" ref="AD12:AD13" si="2">IFERROR(IF(AC12="","",IF(AC12&lt;=0.2,"Muy Baja",IF(AC12&lt;=0.4,"Baja",IF(AC12&lt;=0.6,"Media",IF(AC12&lt;=0.8,"Alta","Muy Alta"))))),"")</f>
        <v>Baja</v>
      </c>
      <c r="AE12" s="120">
        <f>+AC12</f>
        <v>0.252</v>
      </c>
      <c r="AF12" s="111" t="str">
        <f t="shared" ref="AF12" si="3">IFERROR(IF(AG12="","",IF(AG12&lt;=0.2,"Leve",IF(AG12&lt;=0.4,"Menor",IF(AG12&lt;=0.6,"Moderado",IF(AG12&lt;=0.8,"Mayor","Catastrófico"))))),"")</f>
        <v>Moderado</v>
      </c>
      <c r="AG12" s="109">
        <f>IFERROR(IF(AND(V11="Impacto",V12="Impacto"),(AG11-(+AG11*Y12)),IF(V12="Impacto",($M$9-(+$M$9*Y12)),IF(V12="Probabilidad",AG11,""))),"")</f>
        <v>0.6</v>
      </c>
      <c r="AH12" s="111"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08" t="s">
        <v>119</v>
      </c>
      <c r="AJ12" s="113" t="s">
        <v>129</v>
      </c>
      <c r="AK12" s="147" t="s">
        <v>130</v>
      </c>
      <c r="AL12" s="411">
        <v>45315</v>
      </c>
      <c r="AM12" s="152"/>
      <c r="AN12" s="105"/>
      <c r="AO12" s="126"/>
      <c r="AP12" s="151"/>
      <c r="AQ12" s="151"/>
      <c r="AR12" s="159"/>
      <c r="AS12" s="154"/>
      <c r="AT12" s="168"/>
      <c r="AU12" s="150"/>
      <c r="AV12" s="126"/>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row>
    <row r="13" spans="1:70" ht="201.75" customHeight="1" x14ac:dyDescent="0.25">
      <c r="A13" s="216"/>
      <c r="B13" s="216"/>
      <c r="C13" s="216"/>
      <c r="D13" s="211"/>
      <c r="E13" s="211"/>
      <c r="F13" s="211"/>
      <c r="G13" s="214"/>
      <c r="H13" s="211"/>
      <c r="I13" s="211"/>
      <c r="J13" s="211"/>
      <c r="K13" s="245"/>
      <c r="L13" s="228"/>
      <c r="M13" s="226"/>
      <c r="N13" s="224"/>
      <c r="O13" s="226"/>
      <c r="P13" s="228"/>
      <c r="Q13" s="226"/>
      <c r="R13" s="222"/>
      <c r="S13" s="117">
        <v>3</v>
      </c>
      <c r="T13" s="163" t="s">
        <v>131</v>
      </c>
      <c r="U13" s="106" t="s">
        <v>132</v>
      </c>
      <c r="V13" s="107" t="str">
        <f t="shared" si="0"/>
        <v>Probabilidad</v>
      </c>
      <c r="W13" s="108" t="s">
        <v>125</v>
      </c>
      <c r="X13" s="108" t="s">
        <v>115</v>
      </c>
      <c r="Y13" s="109" t="str">
        <f t="shared" si="1"/>
        <v>30%</v>
      </c>
      <c r="Z13" s="108" t="s">
        <v>126</v>
      </c>
      <c r="AA13" s="108" t="s">
        <v>127</v>
      </c>
      <c r="AB13" s="108" t="s">
        <v>128</v>
      </c>
      <c r="AC13" s="148">
        <f>IFERROR(IF(AND(V12="Probabilidad",V13="Probabilidad"),(AE12-(+AE12*Y13)),IF(V13="Probabilidad",(N12-(+N12*Y13)),IF(V13="Impacto",AE12,""))),"")</f>
        <v>0.1764</v>
      </c>
      <c r="AD13" s="111" t="str">
        <f t="shared" si="2"/>
        <v>Muy Baja</v>
      </c>
      <c r="AE13" s="109">
        <f t="shared" ref="AE13" si="4">+AC13</f>
        <v>0.1764</v>
      </c>
      <c r="AF13" s="111" t="str">
        <f t="shared" ref="AF13" si="5">IFERROR(IF(AG13="","",IF(AG13&lt;=0.2,"Leve",IF(AG13&lt;=0.4,"Menor",IF(AG13&lt;=0.6,"Moderado",IF(AG13&lt;=0.8,"Mayor","Catastrófico"))))),"")</f>
        <v>Moderado</v>
      </c>
      <c r="AG13" s="109">
        <f>IFERROR(IF(AND(V12="Impacto",V13="Impacto"),(AG12-(+AG12*Y13)),IF(V13="Impacto",($M$9-(+$M$9*Y13)),IF(V13="Probabilidad",AG12,""))),"")</f>
        <v>0.6</v>
      </c>
      <c r="AH13" s="112" t="str">
        <f t="shared" ref="AH13" si="6">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108" t="s">
        <v>119</v>
      </c>
      <c r="AJ13" s="113" t="s">
        <v>133</v>
      </c>
      <c r="AK13" s="147" t="s">
        <v>130</v>
      </c>
      <c r="AL13" s="411">
        <v>45315</v>
      </c>
      <c r="AM13" s="152"/>
      <c r="AN13" s="105"/>
      <c r="AO13" s="126"/>
      <c r="AP13" s="151"/>
      <c r="AQ13" s="150"/>
      <c r="AR13" s="159"/>
      <c r="AS13" s="154"/>
      <c r="AT13" s="168"/>
      <c r="AU13" s="150"/>
      <c r="AV13" s="126"/>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row>
    <row r="14" spans="1:70" ht="76.5" x14ac:dyDescent="0.25">
      <c r="A14" s="215">
        <v>2</v>
      </c>
      <c r="B14" s="215" t="s">
        <v>134</v>
      </c>
      <c r="C14" s="215" t="s">
        <v>135</v>
      </c>
      <c r="D14" s="209" t="s">
        <v>104</v>
      </c>
      <c r="E14" s="217" t="s">
        <v>136</v>
      </c>
      <c r="F14" s="217" t="s">
        <v>137</v>
      </c>
      <c r="G14" s="218" t="s">
        <v>138</v>
      </c>
      <c r="H14" s="209" t="s">
        <v>139</v>
      </c>
      <c r="I14" s="209" t="s">
        <v>110</v>
      </c>
      <c r="J14" s="209" t="s">
        <v>110</v>
      </c>
      <c r="K14" s="244">
        <v>365</v>
      </c>
      <c r="L14" s="227" t="str">
        <f>IF(K14&lt;=0,"",IF(K14&lt;=2,"Muy Baja",IF(K14&lt;=24,"Baja",IF(K14&lt;=500,"Media",IF(K14&lt;=5000,"Alta","Muy Alta")))))</f>
        <v>Media</v>
      </c>
      <c r="M14" s="225">
        <f>IF(L14="","",IF(L14="Muy Baja",0.2,IF(L14="Baja",0.4,IF(L14="Media",0.6,IF(L14="Alta",0.8,IF(L14="Muy Alta",1,))))))</f>
        <v>0.6</v>
      </c>
      <c r="N14" s="223" t="s">
        <v>140</v>
      </c>
      <c r="O14" s="225" t="str">
        <f>IF(NOT(ISERROR(MATCH(N14,_xlfn.ANCHORARRAY(#REF!),0))),#REF!&amp;"Por favor no seleccionar los criterios de impacto",N14)</f>
        <v xml:space="preserve">     Entre 100 y 500 SMLMV </v>
      </c>
      <c r="P14" s="227" t="str">
        <f>IF(OR(O14='Tabla Impacto'!$C$11,O14='Tabla Impacto'!$D$11),"Leve",IF(OR(O14='Tabla Impacto'!$C$12,O14='Tabla Impacto'!$D$12),"Menor",IF(OR(O14='Tabla Impacto'!$C$13,O14='Tabla Impacto'!$D$13),"Moderado",IF(OR(O14='Tabla Impacto'!$C$14,O14='Tabla Impacto'!$D$14),"Mayor",IF(OR(O14='Tabla Impacto'!$C$15,O14='Tabla Impacto'!$D$15),"Catastrófico","")))))</f>
        <v>Mayor</v>
      </c>
      <c r="Q14" s="225">
        <f>IF(P14="","",IF(P14="Leve",0.2,IF(P14="Menor",0.4,IF(P14="Moderado",0.6,IF(P14="Mayor",0.8,IF(P14="Catastrófico",1,))))))</f>
        <v>0.8</v>
      </c>
      <c r="R14" s="221"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Alto</v>
      </c>
      <c r="S14" s="117">
        <v>1</v>
      </c>
      <c r="T14" s="163" t="s">
        <v>141</v>
      </c>
      <c r="U14" s="104" t="s">
        <v>142</v>
      </c>
      <c r="V14" s="107" t="str">
        <f t="shared" si="0"/>
        <v>Probabilidad</v>
      </c>
      <c r="W14" s="108" t="s">
        <v>114</v>
      </c>
      <c r="X14" s="108" t="s">
        <v>115</v>
      </c>
      <c r="Y14" s="109" t="str">
        <f>IF(AND(W14="Preventivo",X14="Automático"),"50%",IF(AND(W14="Preventivo",X14="Manual"),"40%",IF(AND(W14="Detectivo",X14="Automático"),"40%",IF(AND(W14="Detectivo",X14="Manual"),"30%",IF(AND(W14="Correctivo",X14="Automático"),"35%",IF(AND(W14="Correctivo",X14="Manual"),"25%",""))))))</f>
        <v>40%</v>
      </c>
      <c r="Z14" s="108" t="s">
        <v>126</v>
      </c>
      <c r="AA14" s="108" t="s">
        <v>127</v>
      </c>
      <c r="AB14" s="108" t="s">
        <v>128</v>
      </c>
      <c r="AC14" s="110">
        <f>IFERROR(IF(V14="Probabilidad",(M14-(+M14*Y14)),IF(V14="Impacto",M14,"")),"")</f>
        <v>0.36</v>
      </c>
      <c r="AD14" s="111" t="str">
        <f>IFERROR(IF(AC14="","",IF(AC14&lt;=0.2,"Muy Baja",IF(AC14&lt;=0.4,"Baja",IF(AC14&lt;=0.6,"Media",IF(AC14&lt;=0.8,"Alta","Muy Alta"))))),"")</f>
        <v>Baja</v>
      </c>
      <c r="AE14" s="109">
        <f>+AC14</f>
        <v>0.36</v>
      </c>
      <c r="AF14" s="111" t="str">
        <f t="shared" ref="AF14:AF20" si="7">IFERROR(IF(AG14="","",IF(AG14&lt;=0.2,"Leve",IF(AG14&lt;=0.4,"Menor",IF(AG14&lt;=0.6,"Moderado",IF(AG14&lt;=0.8,"Mayor","Catastrófico"))))),"")</f>
        <v>Mayor</v>
      </c>
      <c r="AG14" s="109">
        <f>IFERROR(IF(V14="Impacto",(Q14-(+Q14*Y14)),IF(V14="Probabilidad",Q14,"")),"")</f>
        <v>0.8</v>
      </c>
      <c r="AH14" s="112"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Alto</v>
      </c>
      <c r="AI14" s="108" t="s">
        <v>119</v>
      </c>
      <c r="AJ14" s="115" t="s">
        <v>143</v>
      </c>
      <c r="AK14" s="147" t="s">
        <v>144</v>
      </c>
      <c r="AL14" s="411">
        <v>45626</v>
      </c>
      <c r="AM14" s="152"/>
      <c r="AN14" s="105"/>
      <c r="AO14" s="126"/>
      <c r="AP14" s="151"/>
      <c r="AQ14" s="150"/>
      <c r="AR14" s="159"/>
      <c r="AS14" s="154"/>
      <c r="AT14" s="168"/>
      <c r="AU14" s="150"/>
      <c r="AV14" s="126"/>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row>
    <row r="15" spans="1:70" ht="76.5" x14ac:dyDescent="0.25">
      <c r="A15" s="216"/>
      <c r="B15" s="216"/>
      <c r="C15" s="216"/>
      <c r="D15" s="211"/>
      <c r="E15" s="217"/>
      <c r="F15" s="217"/>
      <c r="G15" s="218"/>
      <c r="H15" s="211"/>
      <c r="I15" s="211"/>
      <c r="J15" s="211"/>
      <c r="K15" s="245"/>
      <c r="L15" s="228"/>
      <c r="M15" s="226"/>
      <c r="N15" s="224"/>
      <c r="O15" s="226"/>
      <c r="P15" s="228"/>
      <c r="Q15" s="226"/>
      <c r="R15" s="222"/>
      <c r="S15" s="117">
        <v>2</v>
      </c>
      <c r="T15" s="163" t="s">
        <v>145</v>
      </c>
      <c r="U15" s="104" t="s">
        <v>146</v>
      </c>
      <c r="V15" s="107" t="str">
        <f t="shared" si="0"/>
        <v>Probabilidad</v>
      </c>
      <c r="W15" s="108" t="s">
        <v>114</v>
      </c>
      <c r="X15" s="108" t="s">
        <v>115</v>
      </c>
      <c r="Y15" s="109" t="str">
        <f t="shared" si="1"/>
        <v>40%</v>
      </c>
      <c r="Z15" s="108" t="s">
        <v>126</v>
      </c>
      <c r="AA15" s="108" t="s">
        <v>127</v>
      </c>
      <c r="AB15" s="108" t="s">
        <v>128</v>
      </c>
      <c r="AC15" s="148">
        <f>IFERROR(IF(AND(V14="Probabilidad",V15="Probabilidad"),(AE14-(+AE14*Y15)),IF(V15="Probabilidad",(N14-(+N14*Y15)),IF(V15="Impacto",AE14,""))),"")</f>
        <v>0.216</v>
      </c>
      <c r="AD15" s="111" t="str">
        <f t="shared" ref="AD15" si="8">IFERROR(IF(AC15="","",IF(AC15&lt;=0.2,"Muy Baja",IF(AC15&lt;=0.4,"Baja",IF(AC15&lt;=0.6,"Media",IF(AC15&lt;=0.8,"Alta","Muy Alta"))))),"")</f>
        <v>Baja</v>
      </c>
      <c r="AE15" s="109">
        <f t="shared" ref="AE15" si="9">+AC15</f>
        <v>0.216</v>
      </c>
      <c r="AF15" s="111" t="str">
        <f t="shared" si="7"/>
        <v>Mayor</v>
      </c>
      <c r="AG15" s="109">
        <f>IFERROR(IF(AND(V14="Impacto",V15="Impacto"),(AG14-(+AG14*Y15)),IF(V15="Impacto",($M$9-(+$M$9*Y15)),IF(V15="Probabilidad",AG14,""))),"")</f>
        <v>0.8</v>
      </c>
      <c r="AH15" s="112"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Alto</v>
      </c>
      <c r="AI15" s="108" t="s">
        <v>119</v>
      </c>
      <c r="AJ15" s="115" t="s">
        <v>143</v>
      </c>
      <c r="AK15" s="149" t="s">
        <v>144</v>
      </c>
      <c r="AL15" s="411">
        <v>45626</v>
      </c>
      <c r="AM15" s="152"/>
      <c r="AN15" s="105"/>
      <c r="AO15" s="126"/>
      <c r="AP15" s="151"/>
      <c r="AQ15" s="150"/>
      <c r="AR15" s="159"/>
      <c r="AS15" s="154"/>
      <c r="AT15" s="168"/>
      <c r="AU15" s="150"/>
      <c r="AV15" s="126"/>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row>
    <row r="16" spans="1:70" ht="271.5" customHeight="1" x14ac:dyDescent="0.25">
      <c r="A16" s="117">
        <v>3</v>
      </c>
      <c r="B16" s="117" t="s">
        <v>134</v>
      </c>
      <c r="C16" s="117" t="s">
        <v>147</v>
      </c>
      <c r="D16" s="113" t="s">
        <v>104</v>
      </c>
      <c r="E16" s="113" t="s">
        <v>148</v>
      </c>
      <c r="F16" s="113" t="s">
        <v>149</v>
      </c>
      <c r="G16" s="116" t="s">
        <v>150</v>
      </c>
      <c r="H16" s="113" t="s">
        <v>151</v>
      </c>
      <c r="I16" s="113" t="s">
        <v>109</v>
      </c>
      <c r="J16" s="113" t="s">
        <v>110</v>
      </c>
      <c r="K16" s="126">
        <v>365</v>
      </c>
      <c r="L16" s="127" t="str">
        <f>IF(K16&lt;=0,"",IF(K16&lt;=2,"Muy Baja",IF(K16&lt;=24,"Baja",IF(K16&lt;=500,"Media",IF(K16&lt;=5000,"Alta","Muy Alta")))))</f>
        <v>Media</v>
      </c>
      <c r="M16" s="128">
        <f>IF(L16="","",IF(L16="Muy Baja",0.2,IF(L16="Baja",0.4,IF(L16="Media",0.6,IF(L16="Alta",0.8,IF(L16="Muy Alta",1,))))))</f>
        <v>0.6</v>
      </c>
      <c r="N16" s="157" t="s">
        <v>140</v>
      </c>
      <c r="O16" s="128" t="str">
        <f>IF(NOT(ISERROR(MATCH(N16,_xlfn.ANCHORARRAY(#REF!),0))),#REF!&amp;"Por favor no seleccionar los criterios de impacto",N16)</f>
        <v xml:space="preserve">     Entre 100 y 500 SMLMV </v>
      </c>
      <c r="P16" s="127" t="str">
        <f>IF(OR(O16='Tabla Impacto'!$C$11,O16='Tabla Impacto'!$D$11),"Leve",IF(OR(O16='Tabla Impacto'!$C$12,O16='Tabla Impacto'!$D$12),"Menor",IF(OR(O16='Tabla Impacto'!$C$13,O16='Tabla Impacto'!$D$13),"Moderado",IF(OR(O16='Tabla Impacto'!$C$14,O16='Tabla Impacto'!$D$14),"Mayor",IF(OR(O16='Tabla Impacto'!$C$15,O16='Tabla Impacto'!$D$15),"Catastrófico","")))))</f>
        <v>Mayor</v>
      </c>
      <c r="Q16" s="128">
        <f>IF(P16="","",IF(P16="Leve",0.2,IF(P16="Menor",0.4,IF(P16="Moderado",0.6,IF(P16="Mayor",0.8,IF(P16="Catastrófico",1,))))))</f>
        <v>0.8</v>
      </c>
      <c r="R16" s="129" t="str">
        <f>IF(OR(AND(L16="Muy Baja",P16="Leve"),AND(L16="Muy Baja",P16="Menor"),AND(L16="Baja",P16="Leve")),"Bajo",IF(OR(AND(L16="Muy baja",P16="Moderado"),AND(L16="Baja",P16="Menor"),AND(L16="Baja",P16="Moderado"),AND(L16="Media",P16="Leve"),AND(L16="Media",P16="Menor"),AND(L16="Media",P16="Moderado"),AND(L16="Alta",P16="Leve"),AND(L16="Alta",P16="Menor")),"Moderado",IF(OR(AND(L16="Muy Baja",P16="Mayor"),AND(L16="Baja",P16="Mayor"),AND(L16="Media",P16="Mayor"),AND(L16="Alta",P16="Moderado"),AND(L16="Alta",P16="Mayor"),AND(L16="Muy Alta",P16="Leve"),AND(L16="Muy Alta",P16="Menor"),AND(L16="Muy Alta",P16="Moderado"),AND(L16="Muy Alta",P16="Mayor")),"Alto",IF(OR(AND(L16="Muy Baja",P16="Catastrófico"),AND(L16="Baja",P16="Catastrófico"),AND(L16="Media",P16="Catastrófico"),AND(L16="Alta",P16="Catastrófico"),AND(L16="Muy Alta",P16="Catastrófico")),"Extremo",""))))</f>
        <v>Alto</v>
      </c>
      <c r="S16" s="117">
        <v>1</v>
      </c>
      <c r="T16" s="163" t="s">
        <v>152</v>
      </c>
      <c r="U16" s="104" t="s">
        <v>153</v>
      </c>
      <c r="V16" s="107" t="str">
        <f t="shared" si="0"/>
        <v>Probabilidad</v>
      </c>
      <c r="W16" s="108" t="s">
        <v>114</v>
      </c>
      <c r="X16" s="108" t="s">
        <v>115</v>
      </c>
      <c r="Y16" s="109" t="str">
        <f t="shared" si="1"/>
        <v>40%</v>
      </c>
      <c r="Z16" s="108" t="s">
        <v>126</v>
      </c>
      <c r="AA16" s="108" t="s">
        <v>127</v>
      </c>
      <c r="AB16" s="108" t="s">
        <v>128</v>
      </c>
      <c r="AC16" s="110">
        <f>IFERROR(IF(V16="Probabilidad",(M16-(+M16*Y16)),IF(V16="Impacto",M16,"")),"")</f>
        <v>0.36</v>
      </c>
      <c r="AD16" s="111" t="str">
        <f>IFERROR(IF(AC16="","",IF(AC16&lt;=0.2,"Muy Baja",IF(AC16&lt;=0.4,"Baja",IF(AC16&lt;=0.6,"Media",IF(AC16&lt;=0.8,"Alta","Muy Alta"))))),"")</f>
        <v>Baja</v>
      </c>
      <c r="AE16" s="109">
        <f>+AC16</f>
        <v>0.36</v>
      </c>
      <c r="AF16" s="111" t="str">
        <f t="shared" si="7"/>
        <v>Mayor</v>
      </c>
      <c r="AG16" s="109">
        <f>IFERROR(IF(AND(V15="Impacto",V16="Impacto"),(AG15-(+AG15*Y16)),IF(V16="Impacto",($M$9-(+$M$9*Y16)),IF(V16="Probabilidad",AG15,""))),"")</f>
        <v>0.8</v>
      </c>
      <c r="AH16" s="112" t="str">
        <f>IFERROR(IF(OR(AND(AD16="Muy Baja",AF16="Leve"),AND(AD16="Muy Baja",AF16="Menor"),AND(AD16="Baja",AF16="Leve")),"Bajo",IF(OR(AND(AD16="Muy baja",AF16="Moderado"),AND(AD16="Baja",AF16="Menor"),AND(AD16="Baja",AF16="Moderado"),AND(AD16="Media",AF16="Leve"),AND(AD16="Media",AF16="Menor"),AND(AD16="Media",AF16="Moderado"),AND(AD16="Alta",AF16="Leve"),AND(AD16="Alta",AF16="Menor")),"Moderado",IF(OR(AND(AD16="Muy Baja",AF16="Mayor"),AND(AD16="Baja",AF16="Mayor"),AND(AD16="Media",AF16="Mayor"),AND(AD16="Alta",AF16="Moderado"),AND(AD16="Alta",AF16="Mayor"),AND(AD16="Muy Alta",AF16="Leve"),AND(AD16="Muy Alta",AF16="Menor"),AND(AD16="Muy Alta",AF16="Moderado"),AND(AD16="Muy Alta",AF16="Mayor")),"Alto",IF(OR(AND(AD16="Muy Baja",AF16="Catastrófico"),AND(AD16="Baja",AF16="Catastrófico"),AND(AD16="Media",AF16="Catastrófico"),AND(AD16="Alta",AF16="Catastrófico"),AND(AD16="Muy Alta",AF16="Catastrófico")),"Extremo","")))),"")</f>
        <v>Alto</v>
      </c>
      <c r="AI16" s="108" t="s">
        <v>119</v>
      </c>
      <c r="AJ16" s="113" t="s">
        <v>154</v>
      </c>
      <c r="AK16" s="147" t="s">
        <v>121</v>
      </c>
      <c r="AL16" s="412">
        <v>45315</v>
      </c>
      <c r="AM16" s="152"/>
      <c r="AN16" s="105"/>
      <c r="AO16" s="126"/>
      <c r="AP16" s="151"/>
      <c r="AQ16" s="150"/>
      <c r="AR16" s="159"/>
      <c r="AS16" s="154"/>
      <c r="AT16" s="168"/>
      <c r="AU16" s="150"/>
      <c r="AV16" s="126"/>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row>
    <row r="17" spans="1:70" ht="165" customHeight="1" x14ac:dyDescent="0.25">
      <c r="A17" s="215">
        <v>4</v>
      </c>
      <c r="B17" s="215" t="s">
        <v>134</v>
      </c>
      <c r="C17" s="215" t="s">
        <v>135</v>
      </c>
      <c r="D17" s="209" t="s">
        <v>104</v>
      </c>
      <c r="E17" s="209" t="s">
        <v>155</v>
      </c>
      <c r="F17" s="209" t="s">
        <v>156</v>
      </c>
      <c r="G17" s="242" t="s">
        <v>157</v>
      </c>
      <c r="H17" s="209" t="s">
        <v>151</v>
      </c>
      <c r="I17" s="209" t="s">
        <v>109</v>
      </c>
      <c r="J17" s="209" t="s">
        <v>110</v>
      </c>
      <c r="K17" s="244">
        <v>12</v>
      </c>
      <c r="L17" s="227" t="str">
        <f>IF(K17&lt;=0,"",IF(K17&lt;=2,"Muy Baja",IF(K17&lt;=24,"Baja",IF(K17&lt;=500,"Media",IF(K17&lt;=5000,"Alta","Muy Alta")))))</f>
        <v>Baja</v>
      </c>
      <c r="M17" s="225">
        <f>IF(L17="","",IF(L17="Muy Baja",0.2,IF(L17="Baja",0.4,IF(L17="Media",0.6,IF(L17="Alta",0.8,IF(L17="Muy Alta",1,))))))</f>
        <v>0.4</v>
      </c>
      <c r="N17" s="223" t="s">
        <v>158</v>
      </c>
      <c r="O17" s="223" t="s">
        <v>158</v>
      </c>
      <c r="P17" s="227" t="str">
        <f>IF(OR(O17='Tabla Impacto'!$C$11,O17='Tabla Impacto'!$D$11),"Leve",IF(OR(O17='Tabla Impacto'!$C$12,O17='Tabla Impacto'!$D$12),"Menor",IF(OR(O17='Tabla Impacto'!$C$13,O17='Tabla Impacto'!$D$13),"Moderado",IF(OR(O17='Tabla Impacto'!$C$14,O17='Tabla Impacto'!$D$14),"Mayor",IF(OR(O17='Tabla Impacto'!$C$15,O17='Tabla Impacto'!$D$15),"Catastrófico","")))))</f>
        <v>Menor</v>
      </c>
      <c r="Q17" s="225">
        <f>IF(P17="","",IF(P17="Leve",0.2,IF(P17="Menor",0.4,IF(P17="Moderado",0.6,IF(P17="Mayor",0.8,IF(P17="Catastrófico",1,))))))</f>
        <v>0.4</v>
      </c>
      <c r="R17" s="221" t="str">
        <f>IF(OR(AND(L17="Muy Baja",P17="Leve"),AND(L17="Muy Baja",P17="Menor"),AND(L17="Baja",P17="Leve")),"Bajo",IF(OR(AND(L17="Muy baja",P17="Moderado"),AND(L17="Baja",P17="Menor"),AND(L17="Baja",P17="Moderado"),AND(L17="Media",P17="Leve"),AND(L17="Media",P17="Menor"),AND(L17="Media",P17="Moderado"),AND(L17="Alta",P17="Leve"),AND(L17="Alta",P17="Menor")),"Moderado",IF(OR(AND(L17="Muy Baja",P17="Mayor"),AND(L17="Baja",P17="Mayor"),AND(L17="Media",P17="Mayor"),AND(L17="Alta",P17="Moderado"),AND(L17="Alta",P17="Mayor"),AND(L17="Muy Alta",P17="Leve"),AND(L17="Muy Alta",P17="Menor"),AND(L17="Muy Alta",P17="Moderado"),AND(L17="Muy Alta",P17="Mayor")),"Alto",IF(OR(AND(L17="Muy Baja",P17="Catastrófico"),AND(L17="Baja",P17="Catastrófico"),AND(L17="Media",P17="Catastrófico"),AND(L17="Alta",P17="Catastrófico"),AND(L17="Muy Alta",P17="Catastrófico")),"Extremo",""))))</f>
        <v>Moderado</v>
      </c>
      <c r="S17" s="117">
        <v>1</v>
      </c>
      <c r="T17" s="163" t="s">
        <v>159</v>
      </c>
      <c r="U17" s="104" t="s">
        <v>160</v>
      </c>
      <c r="V17" s="107" t="str">
        <f t="shared" si="0"/>
        <v>Probabilidad</v>
      </c>
      <c r="W17" s="108" t="s">
        <v>114</v>
      </c>
      <c r="X17" s="108" t="s">
        <v>115</v>
      </c>
      <c r="Y17" s="109" t="str">
        <f t="shared" si="1"/>
        <v>40%</v>
      </c>
      <c r="Z17" s="108" t="s">
        <v>126</v>
      </c>
      <c r="AA17" s="108" t="s">
        <v>127</v>
      </c>
      <c r="AB17" s="108" t="s">
        <v>128</v>
      </c>
      <c r="AC17" s="110">
        <f>IFERROR(IF(V17="Probabilidad",(M17-(+M17*Y17)),IF(V17="Impacto",M17,"")),"")</f>
        <v>0.24</v>
      </c>
      <c r="AD17" s="111" t="str">
        <f>IFERROR(IF(AC17="","",IF(AC17&lt;=0.2,"Muy Baja",IF(AC17&lt;=0.4,"Baja",IF(AC17&lt;=0.6,"Media",IF(AC17&lt;=0.8,"Alta","Muy Alta"))))),"")</f>
        <v>Baja</v>
      </c>
      <c r="AE17" s="109">
        <f>+AC17</f>
        <v>0.24</v>
      </c>
      <c r="AF17" s="111" t="str">
        <f t="shared" si="7"/>
        <v>Menor</v>
      </c>
      <c r="AG17" s="109">
        <f>IFERROR(IF(V17="Impacto",(Q17-(+Q17*Y17)),IF(V17="Probabilidad",Q17,"")),"")</f>
        <v>0.4</v>
      </c>
      <c r="AH17" s="112" t="str">
        <f t="shared" ref="AH17:AH20" si="10">IFERROR(IF(OR(AND(AD17="Muy Baja",AF17="Leve"),AND(AD17="Muy Baja",AF17="Menor"),AND(AD17="Baja",AF17="Leve")),"Bajo",IF(OR(AND(AD17="Muy baja",AF17="Moderado"),AND(AD17="Baja",AF17="Menor"),AND(AD17="Baja",AF17="Moderado"),AND(AD17="Media",AF17="Leve"),AND(AD17="Media",AF17="Menor"),AND(AD17="Media",AF17="Moderado"),AND(AD17="Alta",AF17="Leve"),AND(AD17="Alta",AF17="Menor")),"Moderado",IF(OR(AND(AD17="Muy Baja",AF17="Mayor"),AND(AD17="Baja",AF17="Mayor"),AND(AD17="Media",AF17="Mayor"),AND(AD17="Alta",AF17="Moderado"),AND(AD17="Alta",AF17="Mayor"),AND(AD17="Muy Alta",AF17="Leve"),AND(AD17="Muy Alta",AF17="Menor"),AND(AD17="Muy Alta",AF17="Moderado"),AND(AD17="Muy Alta",AF17="Mayor")),"Alto",IF(OR(AND(AD17="Muy Baja",AF17="Catastrófico"),AND(AD17="Baja",AF17="Catastrófico"),AND(AD17="Media",AF17="Catastrófico"),AND(AD17="Alta",AF17="Catastrófico"),AND(AD17="Muy Alta",AF17="Catastrófico")),"Extremo","")))),"")</f>
        <v>Moderado</v>
      </c>
      <c r="AI17" s="108" t="s">
        <v>119</v>
      </c>
      <c r="AJ17" s="113" t="s">
        <v>161</v>
      </c>
      <c r="AK17" s="113" t="s">
        <v>121</v>
      </c>
      <c r="AL17" s="411">
        <v>45323</v>
      </c>
      <c r="AM17" s="152"/>
      <c r="AN17" s="105"/>
      <c r="AO17" s="126"/>
      <c r="AP17" s="151"/>
      <c r="AQ17" s="150"/>
      <c r="AR17" s="159"/>
      <c r="AS17" s="154"/>
      <c r="AT17" s="168"/>
      <c r="AU17" s="150"/>
      <c r="AV17" s="126"/>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row>
    <row r="18" spans="1:70" ht="150" customHeight="1" x14ac:dyDescent="0.25">
      <c r="A18" s="216"/>
      <c r="B18" s="216"/>
      <c r="C18" s="216"/>
      <c r="D18" s="211"/>
      <c r="E18" s="211"/>
      <c r="F18" s="211"/>
      <c r="G18" s="243"/>
      <c r="H18" s="211"/>
      <c r="I18" s="211"/>
      <c r="J18" s="211"/>
      <c r="K18" s="245"/>
      <c r="L18" s="228"/>
      <c r="M18" s="226"/>
      <c r="N18" s="224"/>
      <c r="O18" s="224"/>
      <c r="P18" s="228"/>
      <c r="Q18" s="226"/>
      <c r="R18" s="222"/>
      <c r="S18" s="117">
        <v>2</v>
      </c>
      <c r="T18" s="163" t="s">
        <v>162</v>
      </c>
      <c r="U18" s="104" t="s">
        <v>163</v>
      </c>
      <c r="V18" s="107" t="str">
        <f t="shared" si="0"/>
        <v>Probabilidad</v>
      </c>
      <c r="W18" s="108" t="s">
        <v>114</v>
      </c>
      <c r="X18" s="108" t="s">
        <v>115</v>
      </c>
      <c r="Y18" s="109" t="str">
        <f t="shared" si="1"/>
        <v>40%</v>
      </c>
      <c r="Z18" s="108" t="s">
        <v>126</v>
      </c>
      <c r="AA18" s="108" t="s">
        <v>127</v>
      </c>
      <c r="AB18" s="108" t="s">
        <v>128</v>
      </c>
      <c r="AC18" s="148">
        <f>IFERROR(IF(AND(V17="Probabilidad",V18="Probabilidad"),(AE17-(+AE17*Y18)),IF(V18="Probabilidad",(N17-(+N17*Y18)),IF(V18="Impacto",AE17,""))),"")</f>
        <v>0.14399999999999999</v>
      </c>
      <c r="AD18" s="111" t="str">
        <f>IFERROR(IF(AC18="","",IF(AC18&lt;=0.2,"Muy Baja",IF(AC18&lt;=0.4,"Baja",IF(AC18&lt;=0.6,"Media",IF(AC18&lt;=0.8,"Alta","Muy Alta"))))),"")</f>
        <v>Muy Baja</v>
      </c>
      <c r="AE18" s="109">
        <f>+AC18</f>
        <v>0.14399999999999999</v>
      </c>
      <c r="AF18" s="111" t="str">
        <f t="shared" si="7"/>
        <v>Menor</v>
      </c>
      <c r="AG18" s="109">
        <f>IFERROR(IF(AND(V17="Impacto",V18="Impacto"),(AG17-(+AG17*Y18)),IF(V18="Impacto",($M$9-(+$M$9*Y18)),IF(V18="Probabilidad",AG17,""))),"")</f>
        <v>0.4</v>
      </c>
      <c r="AH18" s="112" t="str">
        <f t="shared" si="10"/>
        <v>Bajo</v>
      </c>
      <c r="AI18" s="108" t="s">
        <v>119</v>
      </c>
      <c r="AJ18" s="113" t="s">
        <v>164</v>
      </c>
      <c r="AK18" s="113" t="s">
        <v>121</v>
      </c>
      <c r="AL18" s="411">
        <v>45323</v>
      </c>
      <c r="AM18" s="152"/>
      <c r="AN18" s="105"/>
      <c r="AO18" s="126"/>
      <c r="AP18" s="151"/>
      <c r="AQ18" s="150"/>
      <c r="AR18" s="159"/>
      <c r="AS18" s="154"/>
      <c r="AT18" s="168"/>
      <c r="AU18" s="150"/>
      <c r="AV18" s="126"/>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row>
    <row r="19" spans="1:70" ht="102" x14ac:dyDescent="0.25">
      <c r="A19" s="130">
        <v>5</v>
      </c>
      <c r="B19" s="117" t="s">
        <v>134</v>
      </c>
      <c r="C19" s="117" t="s">
        <v>135</v>
      </c>
      <c r="D19" s="113" t="s">
        <v>104</v>
      </c>
      <c r="E19" s="113" t="s">
        <v>165</v>
      </c>
      <c r="F19" s="113" t="s">
        <v>166</v>
      </c>
      <c r="G19" s="116" t="s">
        <v>167</v>
      </c>
      <c r="H19" s="113" t="s">
        <v>151</v>
      </c>
      <c r="I19" s="113" t="s">
        <v>109</v>
      </c>
      <c r="J19" s="113" t="s">
        <v>110</v>
      </c>
      <c r="K19" s="126">
        <v>365</v>
      </c>
      <c r="L19" s="127" t="str">
        <f>IF(K19&lt;=0,"",IF(K19&lt;=2,"Muy Baja",IF(K19&lt;=24,"Baja",IF(K19&lt;=500,"Media",IF(K19&lt;=5000,"Alta","Muy Alta")))))</f>
        <v>Media</v>
      </c>
      <c r="M19" s="128">
        <f>IF(L19="","",IF(L19="Muy Baja",0.2,IF(L19="Baja",0.4,IF(L19="Media",0.6,IF(L19="Alta",0.8,IF(L19="Muy Alta",1,))))))</f>
        <v>0.6</v>
      </c>
      <c r="N19" s="131" t="s">
        <v>168</v>
      </c>
      <c r="O19" s="131" t="s">
        <v>168</v>
      </c>
      <c r="P19" s="127" t="str">
        <f>IF(OR(O19='Tabla Impacto'!$C$11,O19='Tabla Impacto'!$D$11),"Leve",IF(OR(O19='Tabla Impacto'!$C$12,O19='Tabla Impacto'!$D$12),"Menor",IF(OR(O19='Tabla Impacto'!$C$13,O19='Tabla Impacto'!$D$13),"Moderado",IF(OR(O19='Tabla Impacto'!$C$14,O19='Tabla Impacto'!$D$14),"Mayor",IF(OR(O19='Tabla Impacto'!$C$15,O19='Tabla Impacto'!$D$15),"Catastrófico","")))))</f>
        <v>Moderado</v>
      </c>
      <c r="Q19" s="128">
        <f t="shared" ref="Q19:Q20" si="11">IF(P19="","",IF(P19="Leve",0.2,IF(P19="Menor",0.4,IF(P19="Moderado",0.6,IF(P19="Mayor",0.8,IF(P19="Catastrófico",1,))))))</f>
        <v>0.6</v>
      </c>
      <c r="R19" s="129" t="str">
        <f t="shared" ref="R19:R20" si="12">IF(OR(AND(L19="Muy Baja",P19="Leve"),AND(L19="Muy Baja",P19="Menor"),AND(L19="Baja",P19="Leve")),"Bajo",IF(OR(AND(L19="Muy baja",P19="Moderado"),AND(L19="Baja",P19="Menor"),AND(L19="Baja",P19="Moderado"),AND(L19="Media",P19="Leve"),AND(L19="Media",P19="Menor"),AND(L19="Media",P19="Moderado"),AND(L19="Alta",P19="Leve"),AND(L19="Alta",P19="Menor")),"Moderado",IF(OR(AND(L19="Muy Baja",P19="Mayor"),AND(L19="Baja",P19="Mayor"),AND(L19="Media",P19="Mayor"),AND(L19="Alta",P19="Moderado"),AND(L19="Alta",P19="Mayor"),AND(L19="Muy Alta",P19="Leve"),AND(L19="Muy Alta",P19="Menor"),AND(L19="Muy Alta",P19="Moderado"),AND(L19="Muy Alta",P19="Mayor")),"Alto",IF(OR(AND(L19="Muy Baja",P19="Catastrófico"),AND(L19="Baja",P19="Catastrófico"),AND(L19="Media",P19="Catastrófico"),AND(L19="Alta",P19="Catastrófico"),AND(L19="Muy Alta",P19="Catastrófico")),"Extremo",""))))</f>
        <v>Moderado</v>
      </c>
      <c r="S19" s="117">
        <v>1</v>
      </c>
      <c r="T19" s="163" t="s">
        <v>169</v>
      </c>
      <c r="U19" s="104" t="s">
        <v>170</v>
      </c>
      <c r="V19" s="107" t="str">
        <f t="shared" si="0"/>
        <v>Probabilidad</v>
      </c>
      <c r="W19" s="108" t="s">
        <v>114</v>
      </c>
      <c r="X19" s="108" t="s">
        <v>115</v>
      </c>
      <c r="Y19" s="109" t="str">
        <f t="shared" si="1"/>
        <v>40%</v>
      </c>
      <c r="Z19" s="108" t="s">
        <v>126</v>
      </c>
      <c r="AA19" s="108" t="s">
        <v>127</v>
      </c>
      <c r="AB19" s="108" t="s">
        <v>128</v>
      </c>
      <c r="AC19" s="110">
        <f>IFERROR(IF(V19="Probabilidad",(M19-(+M19*Y19)),IF(V19="Impacto",M19,"")),"")</f>
        <v>0.36</v>
      </c>
      <c r="AD19" s="111" t="str">
        <f>IFERROR(IF(AC19="","",IF(AC19&lt;=0.2,"Muy Baja",IF(AC19&lt;=0.4,"Baja",IF(AC19&lt;=0.6,"Media",IF(AC19&lt;=0.8,"Alta","Muy Alta"))))),"")</f>
        <v>Baja</v>
      </c>
      <c r="AE19" s="109">
        <f>+AC19</f>
        <v>0.36</v>
      </c>
      <c r="AF19" s="111" t="str">
        <f t="shared" si="7"/>
        <v>Moderado</v>
      </c>
      <c r="AG19" s="109">
        <f>IFERROR(IF(V19="Impacto",(Q19-(+Q19*Y19)),IF(V19="Probabilidad",Q19,"")),"")</f>
        <v>0.6</v>
      </c>
      <c r="AH19" s="112" t="str">
        <f t="shared" si="10"/>
        <v>Moderado</v>
      </c>
      <c r="AI19" s="108" t="s">
        <v>119</v>
      </c>
      <c r="AJ19" s="118" t="s">
        <v>143</v>
      </c>
      <c r="AK19" s="119" t="s">
        <v>144</v>
      </c>
      <c r="AL19" s="411">
        <v>45323</v>
      </c>
      <c r="AM19" s="152"/>
      <c r="AN19" s="105"/>
      <c r="AO19" s="126"/>
      <c r="AP19" s="151"/>
      <c r="AQ19" s="150"/>
      <c r="AR19" s="159"/>
      <c r="AS19" s="126"/>
      <c r="AT19" s="168"/>
      <c r="AU19" s="150"/>
      <c r="AV19" s="126"/>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row>
    <row r="20" spans="1:70" ht="186" customHeight="1" x14ac:dyDescent="0.25">
      <c r="A20" s="130">
        <v>6</v>
      </c>
      <c r="B20" s="117" t="s">
        <v>134</v>
      </c>
      <c r="C20" s="117" t="s">
        <v>135</v>
      </c>
      <c r="D20" s="113" t="s">
        <v>171</v>
      </c>
      <c r="E20" s="113" t="s">
        <v>172</v>
      </c>
      <c r="F20" s="113" t="s">
        <v>173</v>
      </c>
      <c r="G20" s="116" t="s">
        <v>174</v>
      </c>
      <c r="H20" s="113" t="s">
        <v>151</v>
      </c>
      <c r="I20" s="113" t="s">
        <v>109</v>
      </c>
      <c r="J20" s="113" t="s">
        <v>110</v>
      </c>
      <c r="K20" s="126">
        <v>2</v>
      </c>
      <c r="L20" s="127" t="str">
        <f>IF(K20&lt;=0,"",IF(K20&lt;=2,"Muy Baja",IF(K20&lt;=24,"Baja",IF(K20&lt;=500,"Media",IF(K20&lt;=5000,"Alta","Muy Alta")))))</f>
        <v>Muy Baja</v>
      </c>
      <c r="M20" s="128">
        <f>IF(L20="","",IF(L20="Muy Baja",0.2,IF(L20="Baja",0.4,IF(L20="Media",0.6,IF(L20="Alta",0.8,IF(L20="Muy Alta",1,))))))</f>
        <v>0.2</v>
      </c>
      <c r="N20" s="131" t="s">
        <v>175</v>
      </c>
      <c r="O20" s="131" t="s">
        <v>175</v>
      </c>
      <c r="P20" s="127" t="str">
        <f>IF(OR(O20='Tabla Impacto'!$C$11,O20='Tabla Impacto'!$D$11),"Leve",IF(OR(O20='Tabla Impacto'!$C$12,O20='Tabla Impacto'!$D$12),"Menor",IF(OR(O20='Tabla Impacto'!$C$13,O20='Tabla Impacto'!$D$13),"Moderado",IF(OR(O20='Tabla Impacto'!$C$14,O20='Tabla Impacto'!$D$14),"Mayor",IF(OR(O20='Tabla Impacto'!$C$15,O20='Tabla Impacto'!$D$15),"Catastrófico","")))))</f>
        <v>Leve</v>
      </c>
      <c r="Q20" s="128">
        <f t="shared" si="11"/>
        <v>0.2</v>
      </c>
      <c r="R20" s="129" t="str">
        <f t="shared" si="12"/>
        <v>Bajo</v>
      </c>
      <c r="S20" s="117">
        <v>1</v>
      </c>
      <c r="T20" s="163" t="s">
        <v>176</v>
      </c>
      <c r="U20" s="104" t="s">
        <v>177</v>
      </c>
      <c r="V20" s="107" t="str">
        <f t="shared" si="0"/>
        <v>Probabilidad</v>
      </c>
      <c r="W20" s="108" t="s">
        <v>114</v>
      </c>
      <c r="X20" s="108" t="s">
        <v>115</v>
      </c>
      <c r="Y20" s="109" t="str">
        <f t="shared" si="1"/>
        <v>40%</v>
      </c>
      <c r="Z20" s="108" t="s">
        <v>126</v>
      </c>
      <c r="AA20" s="108" t="s">
        <v>127</v>
      </c>
      <c r="AB20" s="108" t="s">
        <v>128</v>
      </c>
      <c r="AC20" s="110">
        <f>IFERROR(IF(V20="Probabilidad",(M20-(+M20*Y20)),IF(V20="Impacto",M20,"")),"")</f>
        <v>0.12</v>
      </c>
      <c r="AD20" s="111" t="str">
        <f>IFERROR(IF(AC20="","",IF(AC20&lt;=0.2,"Muy Baja",IF(AC20&lt;=0.4,"Baja",IF(AC20&lt;=0.6,"Media",IF(AC20&lt;=0.8,"Alta","Muy Alta"))))),"")</f>
        <v>Muy Baja</v>
      </c>
      <c r="AE20" s="109">
        <f>+AC20</f>
        <v>0.12</v>
      </c>
      <c r="AF20" s="111" t="str">
        <f t="shared" si="7"/>
        <v>Leve</v>
      </c>
      <c r="AG20" s="109">
        <f>IFERROR(IF(V20="Impacto",(Q20-(+Q20*Y20)),IF(V20="Probabilidad",Q20,"")),"")</f>
        <v>0.2</v>
      </c>
      <c r="AH20" s="112" t="str">
        <f t="shared" si="10"/>
        <v>Bajo</v>
      </c>
      <c r="AI20" s="108" t="s">
        <v>119</v>
      </c>
      <c r="AJ20" s="113" t="s">
        <v>178</v>
      </c>
      <c r="AK20" s="147" t="s">
        <v>179</v>
      </c>
      <c r="AL20" s="411">
        <v>45323</v>
      </c>
      <c r="AM20" s="114"/>
      <c r="AN20" s="105"/>
      <c r="AO20" s="126"/>
      <c r="AP20" s="151"/>
      <c r="AQ20" s="150"/>
      <c r="AR20" s="159"/>
      <c r="AS20" s="126"/>
      <c r="AT20" s="168"/>
      <c r="AU20" s="150"/>
      <c r="AV20" s="126"/>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row>
    <row r="21" spans="1:70" x14ac:dyDescent="0.25">
      <c r="A21" s="117"/>
      <c r="B21" s="117"/>
      <c r="C21" s="117"/>
      <c r="D21" s="113"/>
      <c r="E21" s="113"/>
      <c r="F21" s="113"/>
      <c r="G21" s="116"/>
      <c r="H21" s="113"/>
      <c r="I21" s="113"/>
      <c r="J21" s="113"/>
      <c r="K21" s="126"/>
      <c r="L21" s="132"/>
      <c r="M21" s="120"/>
      <c r="N21" s="131"/>
      <c r="O21" s="120"/>
      <c r="P21" s="132"/>
      <c r="Q21" s="120"/>
      <c r="R21" s="133"/>
      <c r="S21" s="117"/>
      <c r="T21" s="104"/>
      <c r="U21" s="104"/>
      <c r="V21" s="107"/>
      <c r="W21" s="108"/>
      <c r="X21" s="108"/>
      <c r="Y21" s="109"/>
      <c r="Z21" s="108"/>
      <c r="AA21" s="108"/>
      <c r="AB21" s="108"/>
      <c r="AC21" s="110"/>
      <c r="AD21" s="111"/>
      <c r="AE21" s="109"/>
      <c r="AF21" s="111"/>
      <c r="AG21" s="109"/>
      <c r="AH21" s="112"/>
      <c r="AI21" s="108"/>
      <c r="AJ21" s="113"/>
      <c r="AK21" s="113"/>
      <c r="AL21" s="114"/>
      <c r="AM21" s="114"/>
      <c r="AN21" s="113"/>
      <c r="AO21" s="126"/>
      <c r="AP21" s="146"/>
      <c r="AQ21" s="146"/>
      <c r="AR21" s="146"/>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row>
    <row r="22" spans="1:70" x14ac:dyDescent="0.25">
      <c r="A22" s="134"/>
      <c r="B22" s="135"/>
      <c r="C22" s="135"/>
      <c r="D22" s="257" t="s">
        <v>180</v>
      </c>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9"/>
    </row>
    <row r="24" spans="1:70" x14ac:dyDescent="0.25">
      <c r="A24" s="136"/>
      <c r="B24" s="137"/>
      <c r="C24" s="137"/>
      <c r="D24" s="137"/>
      <c r="E24" s="137"/>
      <c r="F24" s="137"/>
      <c r="G24" s="137"/>
      <c r="L24" s="138"/>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row>
    <row r="25" spans="1:70" ht="18" x14ac:dyDescent="0.25">
      <c r="A25" s="260" t="s">
        <v>181</v>
      </c>
      <c r="B25" s="260"/>
      <c r="C25" s="260"/>
      <c r="D25" s="260"/>
      <c r="E25" s="260"/>
      <c r="F25" s="260"/>
      <c r="G25" s="260"/>
      <c r="K25" s="254" t="s">
        <v>306</v>
      </c>
      <c r="L25" s="255"/>
      <c r="M25" s="255"/>
      <c r="N25" s="256"/>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row>
    <row r="26" spans="1:70" ht="17.25" thickBot="1" x14ac:dyDescent="0.3">
      <c r="A26" s="139"/>
      <c r="B26" s="139"/>
      <c r="C26" s="139"/>
      <c r="D26" s="139"/>
      <c r="E26" s="139"/>
      <c r="F26" s="139"/>
      <c r="G26" s="139"/>
      <c r="L26" s="139" t="str">
        <f>+IFERROR(VLOOKUP(H26,$H$181:$L$185,3,FALSE)*VLOOKUP(K26,$K$181:$L$185,3,FALSE),"")</f>
        <v/>
      </c>
      <c r="M26" s="139"/>
      <c r="N26" s="139"/>
      <c r="O26" s="139"/>
      <c r="P26" s="139"/>
      <c r="Q26" s="139"/>
      <c r="R26" s="139"/>
      <c r="S26" s="139"/>
      <c r="T26" s="139"/>
      <c r="U26" s="139"/>
      <c r="V26" s="139"/>
      <c r="W26" s="140"/>
      <c r="X26" s="139"/>
      <c r="Y26" s="140"/>
      <c r="Z26" s="140"/>
      <c r="AA26" s="140"/>
      <c r="AB26" s="140"/>
      <c r="AC26" s="140"/>
      <c r="AD26" s="140"/>
      <c r="AE26" s="141"/>
      <c r="AF26" s="141"/>
      <c r="AG26" s="140"/>
      <c r="AH26" s="139"/>
      <c r="AI26" s="139"/>
      <c r="AJ26" s="139"/>
      <c r="AK26" s="139"/>
      <c r="AL26" s="140"/>
      <c r="AM26" s="139"/>
      <c r="AN26" s="140"/>
      <c r="AO26" s="139"/>
    </row>
    <row r="27" spans="1:70" ht="19.5" thickTop="1" thickBot="1" x14ac:dyDescent="0.3">
      <c r="A27" s="252" t="s">
        <v>182</v>
      </c>
      <c r="B27" s="252"/>
      <c r="C27" s="252"/>
      <c r="D27" s="252"/>
      <c r="E27" s="252"/>
      <c r="F27" s="252"/>
      <c r="G27" s="142" t="s">
        <v>183</v>
      </c>
      <c r="H27" s="252" t="s">
        <v>184</v>
      </c>
      <c r="I27" s="252"/>
      <c r="J27" s="252"/>
      <c r="K27" s="252"/>
      <c r="L27" s="252"/>
      <c r="M27" s="252"/>
      <c r="N27" s="252"/>
      <c r="O27" s="143"/>
      <c r="P27" s="253" t="s">
        <v>185</v>
      </c>
      <c r="Q27" s="253"/>
      <c r="R27" s="253"/>
      <c r="S27" s="252" t="s">
        <v>186</v>
      </c>
      <c r="T27" s="252"/>
      <c r="U27" s="252"/>
      <c r="V27" s="252"/>
      <c r="W27" s="253">
        <v>1</v>
      </c>
      <c r="X27" s="253"/>
      <c r="Y27" s="253"/>
      <c r="Z27" s="253"/>
      <c r="AA27" s="144"/>
      <c r="AB27" s="144"/>
      <c r="AC27" s="144"/>
      <c r="AD27" s="144"/>
      <c r="AE27" s="144"/>
      <c r="AF27" s="144"/>
      <c r="AG27" s="144"/>
      <c r="AH27" s="144"/>
      <c r="AI27" s="144"/>
      <c r="AJ27" s="144"/>
      <c r="AK27" s="144"/>
      <c r="AL27" s="144"/>
      <c r="AM27" s="144"/>
      <c r="AN27" s="144"/>
      <c r="AO27" s="144"/>
    </row>
    <row r="28" spans="1:70" ht="17.25" thickTop="1" x14ac:dyDescent="0.25"/>
  </sheetData>
  <dataConsolidate/>
  <mergeCells count="116">
    <mergeCell ref="AT9:AT10"/>
    <mergeCell ref="S27:V27"/>
    <mergeCell ref="W27:Z27"/>
    <mergeCell ref="A27:F27"/>
    <mergeCell ref="K25:N25"/>
    <mergeCell ref="H27:N27"/>
    <mergeCell ref="P27:R27"/>
    <mergeCell ref="D22:AO22"/>
    <mergeCell ref="A25:G25"/>
    <mergeCell ref="O9:O10"/>
    <mergeCell ref="AO9:AO10"/>
    <mergeCell ref="AN9:AN10"/>
    <mergeCell ref="AM9:AM10"/>
    <mergeCell ref="AL9:AL10"/>
    <mergeCell ref="AK9:AK10"/>
    <mergeCell ref="C9:C10"/>
    <mergeCell ref="M17:M18"/>
    <mergeCell ref="AD9:AD10"/>
    <mergeCell ref="A17:A18"/>
    <mergeCell ref="B17:B18"/>
    <mergeCell ref="C17:C18"/>
    <mergeCell ref="D17:D18"/>
    <mergeCell ref="R17:R18"/>
    <mergeCell ref="Q17:Q18"/>
    <mergeCell ref="A1:D4"/>
    <mergeCell ref="AF9:AF10"/>
    <mergeCell ref="P11:P13"/>
    <mergeCell ref="AE9:AE10"/>
    <mergeCell ref="K9:K10"/>
    <mergeCell ref="L9:L10"/>
    <mergeCell ref="M9:M10"/>
    <mergeCell ref="P9:P10"/>
    <mergeCell ref="Q9:Q10"/>
    <mergeCell ref="W9:AB9"/>
    <mergeCell ref="AC8:AI8"/>
    <mergeCell ref="J11:J13"/>
    <mergeCell ref="Q11:Q13"/>
    <mergeCell ref="R11:R13"/>
    <mergeCell ref="K11:K13"/>
    <mergeCell ref="L11:L13"/>
    <mergeCell ref="M11:M13"/>
    <mergeCell ref="N11:N13"/>
    <mergeCell ref="A9:A10"/>
    <mergeCell ref="G9:G10"/>
    <mergeCell ref="F9:F10"/>
    <mergeCell ref="E9:E10"/>
    <mergeCell ref="D9:D10"/>
    <mergeCell ref="H9:H10"/>
    <mergeCell ref="C5:AO5"/>
    <mergeCell ref="R9:R10"/>
    <mergeCell ref="N9:N10"/>
    <mergeCell ref="H17:H18"/>
    <mergeCell ref="E17:E18"/>
    <mergeCell ref="F17:F18"/>
    <mergeCell ref="G17:G18"/>
    <mergeCell ref="P17:P18"/>
    <mergeCell ref="O17:O18"/>
    <mergeCell ref="N17:N18"/>
    <mergeCell ref="L17:L18"/>
    <mergeCell ref="K17:K18"/>
    <mergeCell ref="J17:J18"/>
    <mergeCell ref="I17:I18"/>
    <mergeCell ref="I9:I10"/>
    <mergeCell ref="J9:J10"/>
    <mergeCell ref="K14:K15"/>
    <mergeCell ref="L14:L15"/>
    <mergeCell ref="M14:M15"/>
    <mergeCell ref="Q14:Q15"/>
    <mergeCell ref="E1:AO4"/>
    <mergeCell ref="A5:B5"/>
    <mergeCell ref="A6:B6"/>
    <mergeCell ref="A7:B7"/>
    <mergeCell ref="A11:A13"/>
    <mergeCell ref="B11:B13"/>
    <mergeCell ref="C11:C13"/>
    <mergeCell ref="D11:D13"/>
    <mergeCell ref="E11:E13"/>
    <mergeCell ref="AJ9:AJ10"/>
    <mergeCell ref="C7:AO7"/>
    <mergeCell ref="C6:AO6"/>
    <mergeCell ref="H11:H13"/>
    <mergeCell ref="I11:I13"/>
    <mergeCell ref="A8:K8"/>
    <mergeCell ref="L8:R8"/>
    <mergeCell ref="S8:AB8"/>
    <mergeCell ref="AJ8:AV8"/>
    <mergeCell ref="AQ9:AQ10"/>
    <mergeCell ref="AU9:AU10"/>
    <mergeCell ref="S9:S10"/>
    <mergeCell ref="T9:T10"/>
    <mergeCell ref="B9:B10"/>
    <mergeCell ref="AS9:AS10"/>
    <mergeCell ref="AV9:AV10"/>
    <mergeCell ref="F11:F13"/>
    <mergeCell ref="G11:G13"/>
    <mergeCell ref="A14:A15"/>
    <mergeCell ref="B14:B15"/>
    <mergeCell ref="C14:C15"/>
    <mergeCell ref="D14:D15"/>
    <mergeCell ref="H14:H15"/>
    <mergeCell ref="E14:E15"/>
    <mergeCell ref="F14:F15"/>
    <mergeCell ref="G14:G15"/>
    <mergeCell ref="I14:I15"/>
    <mergeCell ref="AI9:AI10"/>
    <mergeCell ref="AH9:AH10"/>
    <mergeCell ref="AG9:AG10"/>
    <mergeCell ref="AC9:AC10"/>
    <mergeCell ref="U9:U10"/>
    <mergeCell ref="R14:R15"/>
    <mergeCell ref="J14:J15"/>
    <mergeCell ref="N14:N15"/>
    <mergeCell ref="O14:O15"/>
    <mergeCell ref="P14:P15"/>
    <mergeCell ref="V9:V10"/>
    <mergeCell ref="O11:O13"/>
  </mergeCells>
  <conditionalFormatting sqref="L11">
    <cfRule type="cellIs" dxfId="49" priority="523" operator="equal">
      <formula>"Muy Baja"</formula>
    </cfRule>
    <cfRule type="cellIs" dxfId="48" priority="522" operator="equal">
      <formula>"Baja"</formula>
    </cfRule>
    <cfRule type="cellIs" dxfId="47" priority="521" operator="equal">
      <formula>"Media"</formula>
    </cfRule>
    <cfRule type="cellIs" dxfId="46" priority="520" operator="equal">
      <formula>"Alta"</formula>
    </cfRule>
    <cfRule type="cellIs" dxfId="45" priority="519" operator="equal">
      <formula>"Muy Alta"</formula>
    </cfRule>
  </conditionalFormatting>
  <conditionalFormatting sqref="L14 L16:L17 L19:L21">
    <cfRule type="cellIs" dxfId="44" priority="192" operator="equal">
      <formula>"Alta"</formula>
    </cfRule>
    <cfRule type="cellIs" dxfId="43" priority="195" operator="equal">
      <formula>"Muy Baja"</formula>
    </cfRule>
    <cfRule type="cellIs" dxfId="42" priority="194" operator="equal">
      <formula>"Baja"</formula>
    </cfRule>
    <cfRule type="cellIs" dxfId="41" priority="193" operator="equal">
      <formula>"Media"</formula>
    </cfRule>
    <cfRule type="cellIs" dxfId="40" priority="191" operator="equal">
      <formula>"Muy Alta"</formula>
    </cfRule>
  </conditionalFormatting>
  <conditionalFormatting sqref="O11">
    <cfRule type="containsText" dxfId="39" priority="201" operator="containsText" text="❌">
      <formula>NOT(ISERROR(SEARCH("❌",O11)))</formula>
    </cfRule>
  </conditionalFormatting>
  <conditionalFormatting sqref="O14 O16 O21">
    <cfRule type="containsText" dxfId="38" priority="167" operator="containsText" text="❌">
      <formula>NOT(ISERROR(SEARCH("❌",O14)))</formula>
    </cfRule>
  </conditionalFormatting>
  <conditionalFormatting sqref="P11">
    <cfRule type="cellIs" dxfId="37" priority="517" operator="equal">
      <formula>"Menor"</formula>
    </cfRule>
    <cfRule type="cellIs" dxfId="36" priority="518" operator="equal">
      <formula>"Leve"</formula>
    </cfRule>
    <cfRule type="cellIs" dxfId="35" priority="516" operator="equal">
      <formula>"Moderado"</formula>
    </cfRule>
    <cfRule type="cellIs" dxfId="34" priority="515" operator="equal">
      <formula>"Mayor"</formula>
    </cfRule>
    <cfRule type="cellIs" dxfId="33" priority="514" operator="equal">
      <formula>"Catastrófico"</formula>
    </cfRule>
  </conditionalFormatting>
  <conditionalFormatting sqref="P14 P16:P17 P19:P21">
    <cfRule type="cellIs" dxfId="32" priority="188" operator="equal">
      <formula>"Moderado"</formula>
    </cfRule>
    <cfRule type="cellIs" dxfId="31" priority="189" operator="equal">
      <formula>"Menor"</formula>
    </cfRule>
    <cfRule type="cellIs" dxfId="30" priority="190" operator="equal">
      <formula>"Leve"</formula>
    </cfRule>
    <cfRule type="cellIs" dxfId="29" priority="186" operator="equal">
      <formula>"Catastrófico"</formula>
    </cfRule>
    <cfRule type="cellIs" dxfId="28" priority="187" operator="equal">
      <formula>"Mayor"</formula>
    </cfRule>
  </conditionalFormatting>
  <conditionalFormatting sqref="R11">
    <cfRule type="cellIs" dxfId="27" priority="440" operator="equal">
      <formula>"Extremo"</formula>
    </cfRule>
    <cfRule type="cellIs" dxfId="26" priority="442" operator="equal">
      <formula>"Moderado"</formula>
    </cfRule>
    <cfRule type="cellIs" dxfId="25" priority="443" operator="equal">
      <formula>"Bajo"</formula>
    </cfRule>
    <cfRule type="cellIs" dxfId="24" priority="441" operator="equal">
      <formula>"Alto"</formula>
    </cfRule>
  </conditionalFormatting>
  <conditionalFormatting sqref="R14 R16:R17 R19:R21">
    <cfRule type="cellIs" dxfId="23" priority="185" operator="equal">
      <formula>"Bajo"</formula>
    </cfRule>
    <cfRule type="cellIs" dxfId="22" priority="184" operator="equal">
      <formula>"Moderado"</formula>
    </cfRule>
    <cfRule type="cellIs" dxfId="21" priority="183" operator="equal">
      <formula>"Alto"</formula>
    </cfRule>
    <cfRule type="cellIs" dxfId="20" priority="182" operator="equal">
      <formula>"Extremo"</formula>
    </cfRule>
  </conditionalFormatting>
  <conditionalFormatting sqref="AD11:AD21">
    <cfRule type="cellIs" dxfId="19" priority="11" operator="equal">
      <formula>"Alta"</formula>
    </cfRule>
    <cfRule type="cellIs" dxfId="18" priority="10" operator="equal">
      <formula>"Muy Alta"</formula>
    </cfRule>
    <cfRule type="cellIs" dxfId="17" priority="12" operator="equal">
      <formula>"Media"</formula>
    </cfRule>
    <cfRule type="cellIs" dxfId="16" priority="13" operator="equal">
      <formula>"Baja"</formula>
    </cfRule>
    <cfRule type="cellIs" dxfId="15" priority="14" operator="equal">
      <formula>"Muy Baja"</formula>
    </cfRule>
  </conditionalFormatting>
  <conditionalFormatting sqref="AE24:AE26">
    <cfRule type="cellIs" dxfId="14" priority="157" operator="equal">
      <formula>#REF!</formula>
    </cfRule>
    <cfRule type="cellIs" dxfId="13" priority="156" operator="equal">
      <formula>#REF!</formula>
    </cfRule>
    <cfRule type="cellIs" dxfId="12" priority="155" stopIfTrue="1" operator="equal">
      <formula>#REF!</formula>
    </cfRule>
  </conditionalFormatting>
  <conditionalFormatting sqref="AF11:AF21">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fRule type="cellIs" dxfId="7" priority="5" operator="equal">
      <formula>"Catastrófico"</formula>
    </cfRule>
  </conditionalFormatting>
  <conditionalFormatting sqref="AF24:AF26">
    <cfRule type="cellIs" dxfId="6" priority="160" stopIfTrue="1" operator="equal">
      <formula>#REF!</formula>
    </cfRule>
    <cfRule type="cellIs" dxfId="5" priority="159" stopIfTrue="1" operator="equal">
      <formula>#REF!</formula>
    </cfRule>
    <cfRule type="cellIs" dxfId="4" priority="158" stopIfTrue="1" operator="equal">
      <formula>#REF!</formula>
    </cfRule>
  </conditionalFormatting>
  <conditionalFormatting sqref="AH11:AH21">
    <cfRule type="cellIs" dxfId="3" priority="32" operator="equal">
      <formula>"Bajo"</formula>
    </cfRule>
    <cfRule type="cellIs" dxfId="2" priority="31" operator="equal">
      <formula>"Moderado"</formula>
    </cfRule>
    <cfRule type="cellIs" dxfId="1" priority="30" operator="equal">
      <formula>"Alto"</formula>
    </cfRule>
    <cfRule type="cellIs" dxfId="0" priority="29" operator="equal">
      <formula>"Extremo"</formula>
    </cfRule>
  </conditionalFormatting>
  <dataValidations count="6">
    <dataValidation type="list" allowBlank="1" showInputMessage="1" showErrorMessage="1" sqref="G24" xr:uid="{00000000-0002-0000-0100-000000000000}">
      <formula1>$G$181:$G$190</formula1>
    </dataValidation>
    <dataValidation type="list" allowBlank="1" showInputMessage="1" showErrorMessage="1" sqref="G26 AE26:AF26" xr:uid="{00000000-0002-0000-0100-000001000000}">
      <formula1>#REF!</formula1>
    </dataValidation>
    <dataValidation type="list" allowBlank="1" showInputMessage="1" showErrorMessage="1" sqref="V26" xr:uid="{00000000-0002-0000-0100-000002000000}">
      <formula1>$N$181:$N$182</formula1>
    </dataValidation>
    <dataValidation type="list" allowBlank="1" showInputMessage="1" showErrorMessage="1" sqref="K26" xr:uid="{00000000-0002-0000-0100-000003000000}">
      <formula1>$K$181:$K$185</formula1>
    </dataValidation>
    <dataValidation type="list" allowBlank="1" showInputMessage="1" showErrorMessage="1" sqref="H26:J26" xr:uid="{00000000-0002-0000-0100-000004000000}">
      <formula1>$H$181:$H$185</formula1>
    </dataValidation>
    <dataValidation type="list" allowBlank="1" showInputMessage="1" showErrorMessage="1" sqref="Y26:AD26 W26 AL26 AN26" xr:uid="{00000000-0002-0000-0100-000005000000}">
      <formula1>$AL$181:$AL$188</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7">
        <x14:dataValidation type="list" allowBlank="1" showInputMessage="1" showErrorMessage="1" xr:uid="{00000000-0002-0000-0100-000006000000}">
          <x14:formula1>
            <xm:f>'Tabla Valoración controles'!$D$4:$D$6</xm:f>
          </x14:formula1>
          <xm:sqref>W17:W21</xm:sqref>
        </x14:dataValidation>
        <x14:dataValidation type="list" allowBlank="1" showInputMessage="1" showErrorMessage="1" xr:uid="{00000000-0002-0000-0100-000007000000}">
          <x14:formula1>
            <xm:f>'Tabla Valoración controles'!$D$7:$D$8</xm:f>
          </x14:formula1>
          <xm:sqref>X17:X21</xm:sqref>
        </x14:dataValidation>
        <x14:dataValidation type="list" allowBlank="1" showInputMessage="1" showErrorMessage="1" xr:uid="{00000000-0002-0000-0100-000008000000}">
          <x14:formula1>
            <xm:f>'Tabla Valoración controles'!$D$9:$D$10</xm:f>
          </x14:formula1>
          <xm:sqref>Z17:Z21</xm:sqref>
        </x14:dataValidation>
        <x14:dataValidation type="list" allowBlank="1" showInputMessage="1" showErrorMessage="1" xr:uid="{00000000-0002-0000-0100-000009000000}">
          <x14:formula1>
            <xm:f>'Tabla Valoración controles'!$D$11:$D$12</xm:f>
          </x14:formula1>
          <xm:sqref>AA17:AA21</xm:sqref>
        </x14:dataValidation>
        <x14:dataValidation type="list" allowBlank="1" showInputMessage="1" showErrorMessage="1" xr:uid="{00000000-0002-0000-0100-00000A000000}">
          <x14:formula1>
            <xm:f>'Tabla Valoración controles'!$D$13:$D$14</xm:f>
          </x14:formula1>
          <xm:sqref>AB17:AB21</xm:sqref>
        </x14:dataValidation>
        <x14:dataValidation type="list" allowBlank="1" showInputMessage="1" showErrorMessage="1" xr:uid="{00000000-0002-0000-0100-00000B000000}">
          <x14:formula1>
            <xm:f>'Opciones Tratamiento'!$B$13:$B$19</xm:f>
          </x14:formula1>
          <xm:sqref>H14 H16:H17 H19:H21</xm:sqref>
        </x14:dataValidation>
        <x14:dataValidation type="list" allowBlank="1" showInputMessage="1" showErrorMessage="1" xr:uid="{00000000-0002-0000-0100-00000C000000}">
          <x14:formula1>
            <xm:f>'Opciones Tratamiento'!$E$2:$E$4</xm:f>
          </x14:formula1>
          <xm:sqref>D14 D16:D17 D19:D21</xm:sqref>
        </x14:dataValidation>
        <x14:dataValidation type="list" allowBlank="1" showInputMessage="1" showErrorMessage="1" xr:uid="{00000000-0002-0000-0100-00000D000000}">
          <x14:formula1>
            <xm:f>'Opciones Tratamiento'!$B$2:$B$5</xm:f>
          </x14:formula1>
          <xm:sqref>AI17:AI21</xm:sqref>
        </x14:dataValidation>
        <x14:dataValidation type="list" allowBlank="1" showInputMessage="1" showErrorMessage="1" xr:uid="{00000000-0002-0000-0100-00000E000000}">
          <x14:formula1>
            <xm:f>'Tabla Impacto'!$F$210:$F$221</xm:f>
          </x14:formula1>
          <xm:sqref>N14 N16:N17 N19:N21 O19:O20 O17</xm:sqref>
        </x14:dataValidation>
        <x14:dataValidation type="custom" allowBlank="1" showInputMessage="1" showErrorMessage="1" error="Recuerde que las acciones se generan bajo la medida de mitigar el riesgo" xr:uid="{00000000-0002-0000-0100-00000F000000}">
          <x14:formula1>
            <xm:f>IF(OR(AI17='Opciones Tratamiento'!$B$2,AI17='Opciones Tratamiento'!$B$3,AI17='Opciones Tratamiento'!$B$4),ISBLANK(AI17),ISTEXT(AI17))</xm:f>
          </x14:formula1>
          <xm:sqref>AJ17:AJ18 AJ20:AJ21</xm:sqref>
        </x14:dataValidation>
        <x14:dataValidation type="custom" allowBlank="1" showInputMessage="1" showErrorMessage="1" error="Recuerde que las acciones se generan bajo la medida de mitigar el riesgo" xr:uid="{00000000-0002-0000-0100-000010000000}">
          <x14:formula1>
            <xm:f>IF(OR(AI21='Opciones Tratamiento'!$B$2,AI21='Opciones Tratamiento'!$B$3,AI21='Opciones Tratamiento'!$B$4),ISBLANK(AI21),ISTEXT(AI21))</xm:f>
          </x14:formula1>
          <xm:sqref>AK21</xm:sqref>
        </x14:dataValidation>
        <x14:dataValidation type="custom" allowBlank="1" showInputMessage="1" showErrorMessage="1" error="Recuerde que las acciones se generan bajo la medida de mitigar el riesgo" xr:uid="{00000000-0002-0000-0100-000011000000}">
          <x14:formula1>
            <xm:f>IF(OR(AI17='Opciones Tratamiento'!$B$2,AI17='Opciones Tratamiento'!$B$3,AI17='Opciones Tratamiento'!$B$4),ISBLANK(AI17),ISTEXT(AI17))</xm:f>
          </x14:formula1>
          <xm:sqref>AL17:AL21</xm:sqref>
        </x14:dataValidation>
        <x14:dataValidation type="list" allowBlank="1" showInputMessage="1" showErrorMessage="1" xr:uid="{00000000-0002-0000-0100-000012000000}">
          <x14:formula1>
            <xm:f>Listas!$A$2:$A$9</xm:f>
          </x14:formula1>
          <xm:sqref>B11 B14 B16:B17 B19:B21</xm:sqref>
        </x14:dataValidation>
        <x14:dataValidation type="list" allowBlank="1" showInputMessage="1" showErrorMessage="1" xr:uid="{00000000-0002-0000-0100-000013000000}">
          <x14:formula1>
            <xm:f>Listas!$B$2:$B$7</xm:f>
          </x14:formula1>
          <xm:sqref>C11 C14 C16:C17 C19:C21</xm:sqref>
        </x14:dataValidation>
        <x14:dataValidation type="list" allowBlank="1" showInputMessage="1" showErrorMessage="1" xr:uid="{00000000-0002-0000-0100-000014000000}">
          <x14:formula1>
            <xm:f>Listas!$C$2:$C$6</xm:f>
          </x14:formula1>
          <xm:sqref>I14 I16:I17 I19:I21</xm:sqref>
        </x14:dataValidation>
        <x14:dataValidation type="list" allowBlank="1" showInputMessage="1" showErrorMessage="1" xr:uid="{00000000-0002-0000-0100-000015000000}">
          <x14:formula1>
            <xm:f>Listas!$D$2:$D$5</xm:f>
          </x14:formula1>
          <xm:sqref>J14 J16:J17 J19:J21</xm:sqref>
        </x14:dataValidation>
        <x14:dataValidation type="list" allowBlank="1" showInputMessage="1" showErrorMessage="1" xr:uid="{00000000-0002-0000-0100-000016000000}">
          <x14:formula1>
            <xm:f>'C:\Users\ANDRES\Downloads\[Matriz de riesgos_RECURSOS FÍSICOS 2022 (1).xlsx]Opciones Tratamiento'!#REF!</xm:f>
          </x14:formula1>
          <xm:sqref>H11 AI12:AI15</xm:sqref>
        </x14:dataValidation>
        <x14:dataValidation type="list" allowBlank="1" showInputMessage="1" showErrorMessage="1" xr:uid="{00000000-0002-0000-0100-000017000000}">
          <x14:formula1>
            <xm:f>'C:\Users\DELL\Downloads\[Matrizriesgos-R.físicos2022.xlsx]Listas'!#REF!</xm:f>
          </x14:formula1>
          <xm:sqref>I11:J11</xm:sqref>
        </x14:dataValidation>
        <x14:dataValidation type="list" allowBlank="1" showInputMessage="1" showErrorMessage="1" xr:uid="{00000000-0002-0000-0100-000018000000}">
          <x14:formula1>
            <xm:f>'C:\Users\ANDRES\Downloads\[Matriz de riesgos_RECURSOS FÍSICOS 2022 (1).xlsx]Tabla Impacto'!#REF!</xm:f>
          </x14:formula1>
          <xm:sqref>N11</xm:sqref>
        </x14:dataValidation>
        <x14:dataValidation type="list" allowBlank="1" showInputMessage="1" showErrorMessage="1" xr:uid="{00000000-0002-0000-0100-000019000000}">
          <x14:formula1>
            <xm:f>'C:\Users\ANDRES\Downloads\[Matriz de riesgos_RECURSOS FÍSICOS 2022 (1).xlsx]Tabla Valoración controles'!#REF!</xm:f>
          </x14:formula1>
          <xm:sqref>W12:X13 Z12:AB13 X14</xm:sqref>
        </x14:dataValidation>
        <x14:dataValidation type="custom" allowBlank="1" showInputMessage="1" showErrorMessage="1" error="Recuerde que las acciones se generan bajo la medida de mitigar el riesgo" xr:uid="{00000000-0002-0000-0100-00001A000000}">
          <x14:formula1>
            <xm:f>IF(OR(AI11='C:\Users\ANDRES\Downloads\[Matriz de riesgos_RECURSOS FÍSICOS 2022 (1).xlsx]Opciones Tratamiento'!#REF!,AI11='C:\Users\ANDRES\Downloads\[Matriz de riesgos_RECURSOS FÍSICOS 2022 (1).xlsx]Opciones Tratamiento'!#REF!,AI11='C:\Users\ANDRES\Downloads\[Matriz de riesgos_RECURSOS FÍSICOS 2022 (1).xlsx]Opciones Tratamiento'!#REF!),ISBLANK(AI11),ISTEXT(AI11))</xm:f>
          </x14:formula1>
          <xm:sqref>AJ19 AJ11:AJ15</xm:sqref>
        </x14:dataValidation>
        <x14:dataValidation type="custom" allowBlank="1" showInputMessage="1" showErrorMessage="1" error="Recuerde que las acciones se generan bajo la medida de mitigar el riesgo" xr:uid="{00000000-0002-0000-0100-00001B000000}">
          <x14:formula1>
            <xm:f>IF(OR(AI11='C:\Users\ANDRES\Downloads\[Matriz de riesgos_RECURSOS FÍSICOS 2022 (1).xlsx]Opciones Tratamiento'!#REF!,AI11='C:\Users\ANDRES\Downloads\[Matriz de riesgos_RECURSOS FÍSICOS 2022 (1).xlsx]Opciones Tratamiento'!#REF!,AI11='C:\Users\ANDRES\Downloads\[Matriz de riesgos_RECURSOS FÍSICOS 2022 (1).xlsx]Opciones Tratamiento'!#REF!),ISBLANK(AI11),ISTEXT(AI11))</xm:f>
          </x14:formula1>
          <xm:sqref>AK19 AK11:AK15</xm:sqref>
        </x14:dataValidation>
        <x14:dataValidation type="list" allowBlank="1" showInputMessage="1" showErrorMessage="1" xr:uid="{00000000-0002-0000-0100-00001C000000}">
          <x14:formula1>
            <xm:f>'Opciones Tratamiento'!$B$9:$B$10</xm:f>
          </x14:formula1>
          <xm:sqref>AO11:AO21 AV11:AV20 AS11:AS20</xm:sqref>
        </x14:dataValidation>
        <x14:dataValidation type="custom" allowBlank="1" showInputMessage="1" showErrorMessage="1" error="Recuerde que las acciones se generan bajo la medida de mitigar el riesgo" xr:uid="{00000000-0002-0000-0100-00001D000000}">
          <x14:formula1>
            <xm:f>IF(OR(AI11='Opciones Tratamiento'!$B$2,AI11='Opciones Tratamiento'!$B$3,AI11='Opciones Tratamiento'!$B$4),ISBLANK(AI11),ISTEXT(AI11))</xm:f>
          </x14:formula1>
          <xm:sqref>AM11:AM21</xm:sqref>
        </x14:dataValidation>
        <x14:dataValidation type="custom" allowBlank="1" showInputMessage="1" showErrorMessage="1" error="Recuerde que las acciones se generan bajo la medida de mitigar el riesgo" xr:uid="{00000000-0002-0000-0100-00001E000000}">
          <x14:formula1>
            <xm:f>IF(OR(AI11='Opciones Tratamiento'!$B$2,AI11='Opciones Tratamiento'!$B$3,AI11='Opciones Tratamiento'!$B$4),ISBLANK(AI11),ISTEXT(AI11))</xm:f>
          </x14:formula1>
          <xm:sqref>AN11:AN21</xm:sqref>
        </x14:dataValidation>
        <x14:dataValidation type="custom" allowBlank="1" showInputMessage="1" showErrorMessage="1" error="Recuerde que las acciones se generan bajo la medida de mitigar el riesgo" xr:uid="{00000000-0002-0000-0100-00001F000000}">
          <x14:formula1>
            <xm:f>IF(OR(AI11='C:\Users\ANDRES\Downloads\[Matriz de riesgos_RECURSOS FÍSICOS 2022 (1).xlsx]Opciones Tratamiento'!#REF!,AI11='C:\Users\ANDRES\Downloads\[Matriz de riesgos_RECURSOS FÍSICOS 2022 (1).xlsx]Opciones Tratamiento'!#REF!,AI11='C:\Users\ANDRES\Downloads\[Matriz de riesgos_RECURSOS FÍSICOS 2022 (1).xlsx]Opciones Tratamiento'!#REF!),ISBLANK(AI11),ISTEXT(AI11))</xm:f>
          </x14:formula1>
          <xm:sqref>AL11:AL13</xm:sqref>
        </x14:dataValidation>
        <x14:dataValidation type="custom" allowBlank="1" showInputMessage="1" showErrorMessage="1" error="Recuerde que las acciones se generan bajo la medida de mitigar el riesgo" xr:uid="{00000000-0002-0000-0100-000020000000}">
          <x14:formula1>
            <xm:f>IF(OR(AI20='C:\Users\plandeaccion\Downloads\[mapaderiesgorecursosfisicos22.xlsx]Opciones Tratamiento'!#REF!,AI20='C:\Users\plandeaccion\Downloads\[mapaderiesgorecursosfisicos22.xlsx]Opciones Tratamiento'!#REF!,AI20='C:\Users\plandeaccion\Downloads\[mapaderiesgorecursosfisicos22.xlsx]Opciones Tratamiento'!#REF!),ISBLANK(AI20),ISTEXT(AI20))</xm:f>
          </x14:formula1>
          <xm:sqref>AK20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N22" sqref="N22"/>
    </sheetView>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
  <sheetViews>
    <sheetView workbookViewId="0">
      <selection activeCell="C5" sqref="C5"/>
    </sheetView>
  </sheetViews>
  <sheetFormatPr baseColWidth="10" defaultColWidth="11.42578125" defaultRowHeight="15" x14ac:dyDescent="0.25"/>
  <sheetData>
    <row r="1" spans="1:4" x14ac:dyDescent="0.25">
      <c r="A1" t="s">
        <v>187</v>
      </c>
      <c r="B1" t="s">
        <v>74</v>
      </c>
      <c r="C1" t="s">
        <v>188</v>
      </c>
      <c r="D1" t="s">
        <v>189</v>
      </c>
    </row>
    <row r="2" spans="1:4" x14ac:dyDescent="0.25">
      <c r="A2" t="s">
        <v>190</v>
      </c>
      <c r="B2" t="s">
        <v>191</v>
      </c>
      <c r="C2" t="s">
        <v>192</v>
      </c>
      <c r="D2" t="s">
        <v>193</v>
      </c>
    </row>
    <row r="3" spans="1:4" x14ac:dyDescent="0.25">
      <c r="A3" t="s">
        <v>194</v>
      </c>
      <c r="B3" t="s">
        <v>195</v>
      </c>
      <c r="C3" t="s">
        <v>196</v>
      </c>
      <c r="D3" t="s">
        <v>197</v>
      </c>
    </row>
    <row r="4" spans="1:4" x14ac:dyDescent="0.25">
      <c r="A4" t="s">
        <v>198</v>
      </c>
      <c r="B4" t="s">
        <v>135</v>
      </c>
      <c r="C4" t="s">
        <v>109</v>
      </c>
      <c r="D4" t="s">
        <v>199</v>
      </c>
    </row>
    <row r="5" spans="1:4" x14ac:dyDescent="0.25">
      <c r="A5" t="s">
        <v>195</v>
      </c>
      <c r="B5" t="s">
        <v>103</v>
      </c>
      <c r="C5" t="s">
        <v>200</v>
      </c>
      <c r="D5" t="s">
        <v>110</v>
      </c>
    </row>
    <row r="6" spans="1:4" x14ac:dyDescent="0.25">
      <c r="A6" t="s">
        <v>134</v>
      </c>
      <c r="B6" t="s">
        <v>147</v>
      </c>
      <c r="C6" t="s">
        <v>110</v>
      </c>
    </row>
    <row r="7" spans="1:4" x14ac:dyDescent="0.25">
      <c r="A7" t="s">
        <v>201</v>
      </c>
      <c r="B7" t="s">
        <v>202</v>
      </c>
    </row>
    <row r="8" spans="1:4" x14ac:dyDescent="0.25">
      <c r="A8" t="s">
        <v>102</v>
      </c>
    </row>
    <row r="9" spans="1:4" x14ac:dyDescent="0.25">
      <c r="A9" t="s">
        <v>203</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topLeftCell="C1" zoomScale="50" zoomScaleNormal="50" workbookViewId="0">
      <selection activeCell="L42" sqref="L42:M43"/>
    </sheetView>
  </sheetViews>
  <sheetFormatPr baseColWidth="10" defaultColWidth="11.42578125" defaultRowHeight="15" x14ac:dyDescent="0.25"/>
  <cols>
    <col min="2" max="9" width="5.7109375" customWidth="1"/>
    <col min="10" max="10" width="8.5703125" customWidth="1"/>
    <col min="11" max="11" width="9.42578125" customWidth="1"/>
    <col min="12" max="12" width="7.28515625" customWidth="1"/>
    <col min="13" max="13" width="6.42578125" customWidth="1"/>
    <col min="14" max="14" width="5.7109375" customWidth="1"/>
    <col min="15" max="15" width="13" customWidth="1"/>
    <col min="16" max="18" width="10.85546875" customWidth="1"/>
    <col min="19" max="20" width="5.7109375" customWidth="1"/>
    <col min="21" max="21" width="13.5703125" customWidth="1"/>
    <col min="22" max="22" width="9.7109375" customWidth="1"/>
    <col min="23" max="24" width="5.7109375" customWidth="1"/>
    <col min="25" max="25" width="7.5703125" customWidth="1"/>
    <col min="26" max="26" width="14.28515625" customWidth="1"/>
    <col min="27" max="27" width="5.7109375" customWidth="1"/>
    <col min="28" max="28" width="7.140625" customWidth="1"/>
    <col min="29" max="29" width="8.28515625" customWidth="1"/>
    <col min="30" max="30" width="5.7109375" customWidth="1"/>
    <col min="31" max="31" width="8.42578125" customWidth="1"/>
    <col min="32" max="32" width="5.7109375" customWidth="1"/>
    <col min="33" max="33" width="12.7109375" customWidth="1"/>
    <col min="34" max="34" width="9.5703125" customWidth="1"/>
    <col min="35" max="35" width="7.85546875" customWidth="1"/>
    <col min="36" max="36" width="5.42578125" customWidth="1"/>
    <col min="37" max="37" width="5.7109375" customWidth="1"/>
    <col min="38" max="38" width="11.42578125" customWidth="1"/>
    <col min="39" max="39" width="5.7109375" customWidth="1"/>
    <col min="41" max="46" width="5.7109375" customWidth="1"/>
  </cols>
  <sheetData>
    <row r="1" spans="1:99"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row>
    <row r="2" spans="1:99" ht="18" customHeight="1" x14ac:dyDescent="0.25">
      <c r="A2" s="64"/>
      <c r="B2" s="261" t="s">
        <v>204</v>
      </c>
      <c r="C2" s="261"/>
      <c r="D2" s="261"/>
      <c r="E2" s="261"/>
      <c r="F2" s="261"/>
      <c r="G2" s="261"/>
      <c r="H2" s="261"/>
      <c r="I2" s="261"/>
      <c r="J2" s="298" t="s">
        <v>15</v>
      </c>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row>
    <row r="3" spans="1:99" ht="18.75" customHeight="1" x14ac:dyDescent="0.25">
      <c r="A3" s="64"/>
      <c r="B3" s="261"/>
      <c r="C3" s="261"/>
      <c r="D3" s="261"/>
      <c r="E3" s="261"/>
      <c r="F3" s="261"/>
      <c r="G3" s="261"/>
      <c r="H3" s="261"/>
      <c r="I3" s="261"/>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row>
    <row r="4" spans="1:99" ht="15" customHeight="1" x14ac:dyDescent="0.25">
      <c r="A4" s="64"/>
      <c r="B4" s="261"/>
      <c r="C4" s="261"/>
      <c r="D4" s="261"/>
      <c r="E4" s="261"/>
      <c r="F4" s="261"/>
      <c r="G4" s="261"/>
      <c r="H4" s="261"/>
      <c r="I4" s="261"/>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row>
    <row r="5" spans="1:99" ht="15.75" thickBot="1" x14ac:dyDescent="0.3">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row>
    <row r="6" spans="1:99" ht="15" customHeight="1" x14ac:dyDescent="0.25">
      <c r="A6" s="64"/>
      <c r="B6" s="309" t="s">
        <v>205</v>
      </c>
      <c r="C6" s="309"/>
      <c r="D6" s="310"/>
      <c r="E6" s="299" t="s">
        <v>206</v>
      </c>
      <c r="F6" s="300"/>
      <c r="G6" s="300"/>
      <c r="H6" s="300"/>
      <c r="I6" s="300"/>
      <c r="J6" s="295" t="str">
        <f>IF(AND('Mapa final'!$L$11="Muy Alta",'Mapa final'!$P$11="Leve"),CONCATENATE("R",'Mapa final'!$A$11),"")</f>
        <v/>
      </c>
      <c r="K6" s="296"/>
      <c r="L6" s="296" t="str">
        <f>IF(AND('Mapa final'!$L$11="Muy Alta",'Mapa final'!$P$11="Leve"),CONCATENATE("R",'Mapa final'!$A$11),"")</f>
        <v/>
      </c>
      <c r="M6" s="296"/>
      <c r="N6" s="296" t="str">
        <f>IF(AND('Mapa final'!$L$11="Muy Alta",'Mapa final'!$P$11="Leve"),CONCATENATE("R",'Mapa final'!$A$11),"")</f>
        <v/>
      </c>
      <c r="O6" s="297"/>
      <c r="P6" s="295" t="str">
        <f>IF(AND('Mapa final'!$L$11="Muy Alta",'Mapa final'!$P$11="Leve"),CONCATENATE("R",'Mapa final'!$A$11),"")</f>
        <v/>
      </c>
      <c r="Q6" s="296"/>
      <c r="R6" s="296" t="str">
        <f>IF(AND('Mapa final'!$L$11="Muy Alta",'Mapa final'!$P$11="Leve"),CONCATENATE("R",'Mapa final'!$A$11),"")</f>
        <v/>
      </c>
      <c r="S6" s="296"/>
      <c r="T6" s="296" t="str">
        <f>IF(AND('Mapa final'!$L$11="Muy Alta",'Mapa final'!$P$11="Leve"),CONCATENATE("R",'Mapa final'!$A$11),"")</f>
        <v/>
      </c>
      <c r="U6" s="297"/>
      <c r="V6" s="295" t="str">
        <f>IF(AND('Mapa final'!$L$11="Muy Alta",'Mapa final'!$P$11="Leve"),CONCATENATE("R",'Mapa final'!$A$11),"")</f>
        <v/>
      </c>
      <c r="W6" s="296"/>
      <c r="X6" s="296" t="str">
        <f>IF(AND('Mapa final'!$L$11="Muy Alta",'Mapa final'!$P$11="Leve"),CONCATENATE("R",'Mapa final'!$A$11),"")</f>
        <v/>
      </c>
      <c r="Y6" s="296"/>
      <c r="Z6" s="296" t="str">
        <f>IF(AND('Mapa final'!$L$11="Muy Alta",'Mapa final'!$P$11="Leve"),CONCATENATE("R",'Mapa final'!$A$11),"")</f>
        <v/>
      </c>
      <c r="AA6" s="297"/>
      <c r="AB6" s="295" t="str">
        <f>IF(AND('Mapa final'!$L$11="Muy Alta",'Mapa final'!$P$11="Leve"),CONCATENATE("R",'Mapa final'!$A$11),"")</f>
        <v/>
      </c>
      <c r="AC6" s="296"/>
      <c r="AD6" s="296" t="str">
        <f>IF(AND('Mapa final'!$L$11="Muy Alta",'Mapa final'!$P$11="Leve"),CONCATENATE("R",'Mapa final'!$A$11),"")</f>
        <v/>
      </c>
      <c r="AE6" s="296"/>
      <c r="AF6" s="296" t="str">
        <f>IF(AND('Mapa final'!$L$11="Muy Alta",'Mapa final'!$P$11="Leve"),CONCATENATE("R",'Mapa final'!$A$11),"")</f>
        <v/>
      </c>
      <c r="AG6" s="296"/>
      <c r="AH6" s="286" t="str">
        <f>IF(AND('Mapa final'!$L$11="Muy Alta",'Mapa final'!$P$11="Catastrófico"),CONCATENATE("R",'Mapa final'!$A$11),"")</f>
        <v/>
      </c>
      <c r="AI6" s="287"/>
      <c r="AJ6" s="287" t="str">
        <f>IF(AND('Mapa final'!$L$11="Muy Alta",'Mapa final'!$P$11="Catastrófico"),CONCATENATE("R",'Mapa final'!$A$11),"")</f>
        <v/>
      </c>
      <c r="AK6" s="287"/>
      <c r="AL6" s="287" t="str">
        <f>IF(AND('Mapa final'!$L$11="Muy Alta",'Mapa final'!$P$11="Catastrófico"),CONCATENATE("R",'Mapa final'!$A$11),"")</f>
        <v/>
      </c>
      <c r="AM6" s="288"/>
      <c r="AO6" s="311" t="s">
        <v>207</v>
      </c>
      <c r="AP6" s="312"/>
      <c r="AQ6" s="312"/>
      <c r="AR6" s="312"/>
      <c r="AS6" s="312"/>
      <c r="AT6" s="313"/>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row>
    <row r="7" spans="1:99" ht="15" customHeight="1" x14ac:dyDescent="0.25">
      <c r="A7" s="64"/>
      <c r="B7" s="309"/>
      <c r="C7" s="309"/>
      <c r="D7" s="310"/>
      <c r="E7" s="301"/>
      <c r="F7" s="302"/>
      <c r="G7" s="302"/>
      <c r="H7" s="302"/>
      <c r="I7" s="302"/>
      <c r="J7" s="289"/>
      <c r="K7" s="290"/>
      <c r="L7" s="290"/>
      <c r="M7" s="290"/>
      <c r="N7" s="290"/>
      <c r="O7" s="291"/>
      <c r="P7" s="289"/>
      <c r="Q7" s="290"/>
      <c r="R7" s="290"/>
      <c r="S7" s="290"/>
      <c r="T7" s="290"/>
      <c r="U7" s="291"/>
      <c r="V7" s="289"/>
      <c r="W7" s="290"/>
      <c r="X7" s="290"/>
      <c r="Y7" s="290"/>
      <c r="Z7" s="290"/>
      <c r="AA7" s="291"/>
      <c r="AB7" s="289"/>
      <c r="AC7" s="290"/>
      <c r="AD7" s="290"/>
      <c r="AE7" s="290"/>
      <c r="AF7" s="290"/>
      <c r="AG7" s="290"/>
      <c r="AH7" s="280"/>
      <c r="AI7" s="281"/>
      <c r="AJ7" s="281"/>
      <c r="AK7" s="281"/>
      <c r="AL7" s="281"/>
      <c r="AM7" s="282"/>
      <c r="AN7" s="64"/>
      <c r="AO7" s="314"/>
      <c r="AP7" s="315"/>
      <c r="AQ7" s="315"/>
      <c r="AR7" s="315"/>
      <c r="AS7" s="315"/>
      <c r="AT7" s="316"/>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row>
    <row r="8" spans="1:99" ht="15" customHeight="1" x14ac:dyDescent="0.25">
      <c r="A8" s="64"/>
      <c r="B8" s="309"/>
      <c r="C8" s="309"/>
      <c r="D8" s="310"/>
      <c r="E8" s="301"/>
      <c r="F8" s="302"/>
      <c r="G8" s="302"/>
      <c r="H8" s="302"/>
      <c r="I8" s="302"/>
      <c r="J8" s="289" t="str">
        <f>IF(AND('Mapa final'!$L$11="Muy Alta",'Mapa final'!$P$11="Leve"),CONCATENATE("R",'Mapa final'!$A$11),"")</f>
        <v/>
      </c>
      <c r="K8" s="290"/>
      <c r="L8" s="290" t="str">
        <f>IF(AND('Mapa final'!$L$11="Muy Alta",'Mapa final'!$P$11="Leve"),CONCATENATE("R",'Mapa final'!$A$11),"")</f>
        <v/>
      </c>
      <c r="M8" s="290"/>
      <c r="N8" s="290" t="str">
        <f>IF(AND('Mapa final'!$L$11="Muy Alta",'Mapa final'!$P$11="Leve"),CONCATENATE("R",'Mapa final'!$A$11),"")</f>
        <v/>
      </c>
      <c r="O8" s="291"/>
      <c r="P8" s="289" t="str">
        <f>IF(AND('Mapa final'!$L$11="Muy Alta",'Mapa final'!$P$11="Leve"),CONCATENATE("R",'Mapa final'!$A$11),"")</f>
        <v/>
      </c>
      <c r="Q8" s="290"/>
      <c r="R8" s="290" t="str">
        <f>IF(AND('Mapa final'!$L$11="Muy Alta",'Mapa final'!$P$11="Leve"),CONCATENATE("R",'Mapa final'!$A$11),"")</f>
        <v/>
      </c>
      <c r="S8" s="290"/>
      <c r="T8" s="290" t="str">
        <f>IF(AND('Mapa final'!$L$11="Muy Alta",'Mapa final'!$P$11="Leve"),CONCATENATE("R",'Mapa final'!$A$11),"")</f>
        <v/>
      </c>
      <c r="U8" s="291"/>
      <c r="V8" s="289" t="str">
        <f>IF(AND('Mapa final'!$L$11="Muy Alta",'Mapa final'!$P$11="Leve"),CONCATENATE("R",'Mapa final'!$A$11),"")</f>
        <v/>
      </c>
      <c r="W8" s="290"/>
      <c r="X8" s="290" t="str">
        <f>IF(AND('Mapa final'!$L$11="Muy Alta",'Mapa final'!$P$11="Leve"),CONCATENATE("R",'Mapa final'!$A$11),"")</f>
        <v/>
      </c>
      <c r="Y8" s="290"/>
      <c r="Z8" s="290" t="str">
        <f>IF(AND('Mapa final'!$L$11="Muy Alta",'Mapa final'!$P$11="Leve"),CONCATENATE("R",'Mapa final'!$A$11),"")</f>
        <v/>
      </c>
      <c r="AA8" s="291"/>
      <c r="AB8" s="289" t="str">
        <f>IF(AND('Mapa final'!$L$11="Muy Alta",'Mapa final'!$P$11="Leve"),CONCATENATE("R",'Mapa final'!$A$11),"")</f>
        <v/>
      </c>
      <c r="AC8" s="290"/>
      <c r="AD8" s="290" t="str">
        <f>IF(AND('Mapa final'!$L$11="Muy Alta",'Mapa final'!$P$11="Leve"),CONCATENATE("R",'Mapa final'!$A$11),"")</f>
        <v/>
      </c>
      <c r="AE8" s="290"/>
      <c r="AF8" s="290" t="str">
        <f>IF(AND('Mapa final'!$L$11="Muy Alta",'Mapa final'!$P$11="Leve"),CONCATENATE("R",'Mapa final'!$A$11),"")</f>
        <v/>
      </c>
      <c r="AG8" s="290"/>
      <c r="AH8" s="280" t="str">
        <f>IF(AND('Mapa final'!$L$11="Muy Alta",'Mapa final'!$P$11="Catastrófico"),CONCATENATE("R",'Mapa final'!$A$11),"")</f>
        <v/>
      </c>
      <c r="AI8" s="281"/>
      <c r="AJ8" s="281" t="str">
        <f>IF(AND('Mapa final'!$L$11="Muy Alta",'Mapa final'!$P$11="Catastrófico"),CONCATENATE("R",'Mapa final'!$A$11),"")</f>
        <v/>
      </c>
      <c r="AK8" s="281"/>
      <c r="AL8" s="281" t="str">
        <f>IF(AND('Mapa final'!$L$11="Muy Alta",'Mapa final'!$P$11="Catastrófico"),CONCATENATE("R",'Mapa final'!$A$11),"")</f>
        <v/>
      </c>
      <c r="AM8" s="282"/>
      <c r="AN8" s="64"/>
      <c r="AO8" s="314"/>
      <c r="AP8" s="315"/>
      <c r="AQ8" s="315"/>
      <c r="AR8" s="315"/>
      <c r="AS8" s="315"/>
      <c r="AT8" s="316"/>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row>
    <row r="9" spans="1:99" ht="15" customHeight="1" x14ac:dyDescent="0.25">
      <c r="A9" s="64"/>
      <c r="B9" s="309"/>
      <c r="C9" s="309"/>
      <c r="D9" s="310"/>
      <c r="E9" s="301"/>
      <c r="F9" s="302"/>
      <c r="G9" s="302"/>
      <c r="H9" s="302"/>
      <c r="I9" s="302"/>
      <c r="J9" s="289"/>
      <c r="K9" s="290"/>
      <c r="L9" s="290"/>
      <c r="M9" s="290"/>
      <c r="N9" s="290"/>
      <c r="O9" s="291"/>
      <c r="P9" s="289"/>
      <c r="Q9" s="290"/>
      <c r="R9" s="290"/>
      <c r="S9" s="290"/>
      <c r="T9" s="290"/>
      <c r="U9" s="291"/>
      <c r="V9" s="289"/>
      <c r="W9" s="290"/>
      <c r="X9" s="290"/>
      <c r="Y9" s="290"/>
      <c r="Z9" s="290"/>
      <c r="AA9" s="291"/>
      <c r="AB9" s="289"/>
      <c r="AC9" s="290"/>
      <c r="AD9" s="290"/>
      <c r="AE9" s="290"/>
      <c r="AF9" s="290"/>
      <c r="AG9" s="290"/>
      <c r="AH9" s="280"/>
      <c r="AI9" s="281"/>
      <c r="AJ9" s="281"/>
      <c r="AK9" s="281"/>
      <c r="AL9" s="281"/>
      <c r="AM9" s="282"/>
      <c r="AN9" s="64"/>
      <c r="AO9" s="314"/>
      <c r="AP9" s="315"/>
      <c r="AQ9" s="315"/>
      <c r="AR9" s="315"/>
      <c r="AS9" s="315"/>
      <c r="AT9" s="316"/>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row>
    <row r="10" spans="1:99" ht="15" customHeight="1" x14ac:dyDescent="0.25">
      <c r="A10" s="64"/>
      <c r="B10" s="309"/>
      <c r="C10" s="309"/>
      <c r="D10" s="310"/>
      <c r="E10" s="301"/>
      <c r="F10" s="302"/>
      <c r="G10" s="302"/>
      <c r="H10" s="302"/>
      <c r="I10" s="302"/>
      <c r="J10" s="289" t="str">
        <f>IF(AND('Mapa final'!$L$11="Muy Alta",'Mapa final'!$P$11="Leve"),CONCATENATE("R",'Mapa final'!$A$11),"")</f>
        <v/>
      </c>
      <c r="K10" s="290"/>
      <c r="L10" s="290" t="str">
        <f>IF(AND('Mapa final'!$L$11="Muy Alta",'Mapa final'!$P$11="Leve"),CONCATENATE("R",'Mapa final'!$A$11),"")</f>
        <v/>
      </c>
      <c r="M10" s="290"/>
      <c r="N10" s="290" t="str">
        <f>IF(AND('Mapa final'!$L$11="Muy Alta",'Mapa final'!$P$11="Leve"),CONCATENATE("R",'Mapa final'!$A$11),"")</f>
        <v/>
      </c>
      <c r="O10" s="291"/>
      <c r="P10" s="289" t="str">
        <f>IF(AND('Mapa final'!$L$11="Muy Alta",'Mapa final'!$P$11="Leve"),CONCATENATE("R",'Mapa final'!$A$11),"")</f>
        <v/>
      </c>
      <c r="Q10" s="290"/>
      <c r="R10" s="290" t="str">
        <f>IF(AND('Mapa final'!$L$11="Muy Alta",'Mapa final'!$P$11="Leve"),CONCATENATE("R",'Mapa final'!$A$11),"")</f>
        <v/>
      </c>
      <c r="S10" s="290"/>
      <c r="T10" s="290" t="str">
        <f>IF(AND('Mapa final'!$L$11="Muy Alta",'Mapa final'!$P$11="Leve"),CONCATENATE("R",'Mapa final'!$A$11),"")</f>
        <v/>
      </c>
      <c r="U10" s="291"/>
      <c r="V10" s="289" t="str">
        <f>IF(AND('Mapa final'!$L$11="Muy Alta",'Mapa final'!$P$11="Leve"),CONCATENATE("R",'Mapa final'!$A$11),"")</f>
        <v/>
      </c>
      <c r="W10" s="290"/>
      <c r="X10" s="290" t="str">
        <f>IF(AND('Mapa final'!$L$11="Muy Alta",'Mapa final'!$P$11="Leve"),CONCATENATE("R",'Mapa final'!$A$11),"")</f>
        <v/>
      </c>
      <c r="Y10" s="290"/>
      <c r="Z10" s="290" t="str">
        <f>IF(AND('Mapa final'!$L$11="Muy Alta",'Mapa final'!$P$11="Leve"),CONCATENATE("R",'Mapa final'!$A$11),"")</f>
        <v/>
      </c>
      <c r="AA10" s="291"/>
      <c r="AB10" s="289" t="str">
        <f>IF(AND('Mapa final'!$L$11="Muy Alta",'Mapa final'!$P$11="Leve"),CONCATENATE("R",'Mapa final'!$A$11),"")</f>
        <v/>
      </c>
      <c r="AC10" s="290"/>
      <c r="AD10" s="290" t="str">
        <f>IF(AND('Mapa final'!$L$11="Muy Alta",'Mapa final'!$P$11="Leve"),CONCATENATE("R",'Mapa final'!$A$11),"")</f>
        <v/>
      </c>
      <c r="AE10" s="290"/>
      <c r="AF10" s="290" t="str">
        <f>IF(AND('Mapa final'!$L$11="Muy Alta",'Mapa final'!$P$11="Leve"),CONCATENATE("R",'Mapa final'!$A$11),"")</f>
        <v/>
      </c>
      <c r="AG10" s="290"/>
      <c r="AH10" s="280" t="str">
        <f>IF(AND('Mapa final'!$L$11="Muy Alta",'Mapa final'!$P$11="Catastrófico"),CONCATENATE("R",'Mapa final'!$A$11),"")</f>
        <v/>
      </c>
      <c r="AI10" s="281"/>
      <c r="AJ10" s="281" t="str">
        <f>IF(AND('Mapa final'!$L$11="Muy Alta",'Mapa final'!$P$11="Catastrófico"),CONCATENATE("R",'Mapa final'!$A$11),"")</f>
        <v/>
      </c>
      <c r="AK10" s="281"/>
      <c r="AL10" s="281" t="str">
        <f>IF(AND('Mapa final'!$L$11="Muy Alta",'Mapa final'!$P$11="Catastrófico"),CONCATENATE("R",'Mapa final'!$A$11),"")</f>
        <v/>
      </c>
      <c r="AM10" s="282"/>
      <c r="AN10" s="64"/>
      <c r="AO10" s="314"/>
      <c r="AP10" s="315"/>
      <c r="AQ10" s="315"/>
      <c r="AR10" s="315"/>
      <c r="AS10" s="315"/>
      <c r="AT10" s="316"/>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row>
    <row r="11" spans="1:99" ht="15" customHeight="1" x14ac:dyDescent="0.25">
      <c r="A11" s="64"/>
      <c r="B11" s="309"/>
      <c r="C11" s="309"/>
      <c r="D11" s="310"/>
      <c r="E11" s="301"/>
      <c r="F11" s="302"/>
      <c r="G11" s="302"/>
      <c r="H11" s="302"/>
      <c r="I11" s="302"/>
      <c r="J11" s="289"/>
      <c r="K11" s="290"/>
      <c r="L11" s="290"/>
      <c r="M11" s="290"/>
      <c r="N11" s="290"/>
      <c r="O11" s="291"/>
      <c r="P11" s="289"/>
      <c r="Q11" s="290"/>
      <c r="R11" s="290"/>
      <c r="S11" s="290"/>
      <c r="T11" s="290"/>
      <c r="U11" s="291"/>
      <c r="V11" s="289"/>
      <c r="W11" s="290"/>
      <c r="X11" s="290"/>
      <c r="Y11" s="290"/>
      <c r="Z11" s="290"/>
      <c r="AA11" s="291"/>
      <c r="AB11" s="289"/>
      <c r="AC11" s="290"/>
      <c r="AD11" s="290"/>
      <c r="AE11" s="290"/>
      <c r="AF11" s="290"/>
      <c r="AG11" s="290"/>
      <c r="AH11" s="280"/>
      <c r="AI11" s="281"/>
      <c r="AJ11" s="281"/>
      <c r="AK11" s="281"/>
      <c r="AL11" s="281"/>
      <c r="AM11" s="282"/>
      <c r="AN11" s="64"/>
      <c r="AO11" s="314"/>
      <c r="AP11" s="315"/>
      <c r="AQ11" s="315"/>
      <c r="AR11" s="315"/>
      <c r="AS11" s="315"/>
      <c r="AT11" s="316"/>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row>
    <row r="12" spans="1:99" ht="15" customHeight="1" x14ac:dyDescent="0.25">
      <c r="A12" s="64"/>
      <c r="B12" s="309"/>
      <c r="C12" s="309"/>
      <c r="D12" s="310"/>
      <c r="E12" s="301"/>
      <c r="F12" s="302"/>
      <c r="G12" s="302"/>
      <c r="H12" s="302"/>
      <c r="I12" s="302"/>
      <c r="J12" s="289" t="str">
        <f>IF(AND('Mapa final'!$L$11="Muy Alta",'Mapa final'!$P$11="Leve"),CONCATENATE("R",'Mapa final'!$A$11),"")</f>
        <v/>
      </c>
      <c r="K12" s="290"/>
      <c r="L12" s="290" t="str">
        <f>IF(AND('Mapa final'!$L$11="Muy Alta",'Mapa final'!$P$11="Leve"),CONCATENATE("R",'Mapa final'!$A$11),"")</f>
        <v/>
      </c>
      <c r="M12" s="290"/>
      <c r="N12" s="290" t="str">
        <f>IF(AND('Mapa final'!$L$11="Muy Alta",'Mapa final'!$P$11="Leve"),CONCATENATE("R",'Mapa final'!$A$11),"")</f>
        <v/>
      </c>
      <c r="O12" s="291"/>
      <c r="P12" s="289" t="str">
        <f>IF(AND('Mapa final'!$L$11="Muy Alta",'Mapa final'!$P$11="Leve"),CONCATENATE("R",'Mapa final'!$A$11),"")</f>
        <v/>
      </c>
      <c r="Q12" s="290"/>
      <c r="R12" s="290" t="str">
        <f>IF(AND('Mapa final'!$L$11="Muy Alta",'Mapa final'!$P$11="Leve"),CONCATENATE("R",'Mapa final'!$A$11),"")</f>
        <v/>
      </c>
      <c r="S12" s="290"/>
      <c r="T12" s="290" t="str">
        <f>IF(AND('Mapa final'!$L$11="Muy Alta",'Mapa final'!$P$11="Leve"),CONCATENATE("R",'Mapa final'!$A$11),"")</f>
        <v/>
      </c>
      <c r="U12" s="291"/>
      <c r="V12" s="289" t="str">
        <f>IF(AND('Mapa final'!$L$11="Muy Alta",'Mapa final'!$P$11="Leve"),CONCATENATE("R",'Mapa final'!$A$11),"")</f>
        <v/>
      </c>
      <c r="W12" s="290"/>
      <c r="X12" s="290" t="str">
        <f>IF(AND('Mapa final'!$L$11="Muy Alta",'Mapa final'!$P$11="Leve"),CONCATENATE("R",'Mapa final'!$A$11),"")</f>
        <v/>
      </c>
      <c r="Y12" s="290"/>
      <c r="Z12" s="290" t="str">
        <f>IF(AND('Mapa final'!$L$11="Muy Alta",'Mapa final'!$P$11="Leve"),CONCATENATE("R",'Mapa final'!$A$11),"")</f>
        <v/>
      </c>
      <c r="AA12" s="291"/>
      <c r="AB12" s="289" t="str">
        <f>IF(AND('Mapa final'!$L$11="Muy Alta",'Mapa final'!$P$11="Leve"),CONCATENATE("R",'Mapa final'!$A$11),"")</f>
        <v/>
      </c>
      <c r="AC12" s="290"/>
      <c r="AD12" s="290" t="str">
        <f>IF(AND('Mapa final'!$L$11="Muy Alta",'Mapa final'!$P$11="Leve"),CONCATENATE("R",'Mapa final'!$A$11),"")</f>
        <v/>
      </c>
      <c r="AE12" s="290"/>
      <c r="AF12" s="290" t="str">
        <f>IF(AND('Mapa final'!$L$11="Muy Alta",'Mapa final'!$P$11="Leve"),CONCATENATE("R",'Mapa final'!$A$11),"")</f>
        <v/>
      </c>
      <c r="AG12" s="290"/>
      <c r="AH12" s="280" t="str">
        <f>IF(AND('Mapa final'!$L$11="Muy Alta",'Mapa final'!$P$11="Catastrófico"),CONCATENATE("R",'Mapa final'!$A$11),"")</f>
        <v/>
      </c>
      <c r="AI12" s="281"/>
      <c r="AJ12" s="281" t="str">
        <f>IF(AND('Mapa final'!$L$11="Muy Alta",'Mapa final'!$P$11="Catastrófico"),CONCATENATE("R",'Mapa final'!$A$11),"")</f>
        <v/>
      </c>
      <c r="AK12" s="281"/>
      <c r="AL12" s="281" t="str">
        <f>IF(AND('Mapa final'!$L$11="Muy Alta",'Mapa final'!$P$11="Catastrófico"),CONCATENATE("R",'Mapa final'!$A$11),"")</f>
        <v/>
      </c>
      <c r="AM12" s="282"/>
      <c r="AN12" s="64"/>
      <c r="AO12" s="314"/>
      <c r="AP12" s="315"/>
      <c r="AQ12" s="315"/>
      <c r="AR12" s="315"/>
      <c r="AS12" s="315"/>
      <c r="AT12" s="316"/>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row>
    <row r="13" spans="1:99" ht="15.75" customHeight="1" thickBot="1" x14ac:dyDescent="0.3">
      <c r="A13" s="64"/>
      <c r="B13" s="309"/>
      <c r="C13" s="309"/>
      <c r="D13" s="310"/>
      <c r="E13" s="303"/>
      <c r="F13" s="304"/>
      <c r="G13" s="304"/>
      <c r="H13" s="304"/>
      <c r="I13" s="304"/>
      <c r="J13" s="292"/>
      <c r="K13" s="293"/>
      <c r="L13" s="293"/>
      <c r="M13" s="293"/>
      <c r="N13" s="293"/>
      <c r="O13" s="294"/>
      <c r="P13" s="292"/>
      <c r="Q13" s="293"/>
      <c r="R13" s="293"/>
      <c r="S13" s="293"/>
      <c r="T13" s="293"/>
      <c r="U13" s="294"/>
      <c r="V13" s="292"/>
      <c r="W13" s="293"/>
      <c r="X13" s="293"/>
      <c r="Y13" s="293"/>
      <c r="Z13" s="293"/>
      <c r="AA13" s="294"/>
      <c r="AB13" s="292"/>
      <c r="AC13" s="293"/>
      <c r="AD13" s="293"/>
      <c r="AE13" s="293"/>
      <c r="AF13" s="293"/>
      <c r="AG13" s="293"/>
      <c r="AH13" s="283"/>
      <c r="AI13" s="284"/>
      <c r="AJ13" s="284"/>
      <c r="AK13" s="284"/>
      <c r="AL13" s="284"/>
      <c r="AM13" s="285"/>
      <c r="AN13" s="64"/>
      <c r="AO13" s="317"/>
      <c r="AP13" s="318"/>
      <c r="AQ13" s="318"/>
      <c r="AR13" s="318"/>
      <c r="AS13" s="318"/>
      <c r="AT13" s="319"/>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row>
    <row r="14" spans="1:99" ht="15" customHeight="1" x14ac:dyDescent="0.25">
      <c r="A14" s="64"/>
      <c r="B14" s="309"/>
      <c r="C14" s="309"/>
      <c r="D14" s="310"/>
      <c r="E14" s="299" t="s">
        <v>208</v>
      </c>
      <c r="F14" s="300"/>
      <c r="G14" s="300"/>
      <c r="H14" s="300"/>
      <c r="I14" s="300"/>
      <c r="J14" s="277" t="str">
        <f>IF(AND('Mapa final'!$L$11="Alta",'Mapa final'!$P$11="Leve"),CONCATENATE("R",'Mapa final'!$A$11),"")</f>
        <v/>
      </c>
      <c r="K14" s="278"/>
      <c r="L14" s="278" t="str">
        <f>IF(AND('Mapa final'!$L$11="Alta",'Mapa final'!$P$11="Leve"),CONCATENATE("R",'Mapa final'!$A$11),"")</f>
        <v/>
      </c>
      <c r="M14" s="278"/>
      <c r="N14" s="278" t="str">
        <f>IF(AND('Mapa final'!$L$11="Alta",'Mapa final'!$P$11="Leve"),CONCATENATE("R",'Mapa final'!$A$11),"")</f>
        <v/>
      </c>
      <c r="O14" s="279"/>
      <c r="P14" s="277" t="str">
        <f>IF(AND('Mapa final'!$L$11="Alta",'Mapa final'!$P$11="Leve"),CONCATENATE("R",'Mapa final'!$A$11),"")</f>
        <v/>
      </c>
      <c r="Q14" s="278"/>
      <c r="R14" s="278" t="str">
        <f>IF(AND('Mapa final'!$L$11="Alta",'Mapa final'!$P$11="Leve"),CONCATENATE("R",'Mapa final'!$A$11),"")</f>
        <v/>
      </c>
      <c r="S14" s="278"/>
      <c r="T14" s="278" t="str">
        <f>IF(AND('Mapa final'!$L$11="Alta",'Mapa final'!$P$11="Leve"),CONCATENATE("R",'Mapa final'!$A$11),"")</f>
        <v/>
      </c>
      <c r="U14" s="279"/>
      <c r="V14" s="295" t="str">
        <f>IF(AND('Mapa final'!$L$11="Muy Alta",'Mapa final'!$P$11="Leve"),CONCATENATE("R",'Mapa final'!$A$11),"")</f>
        <v/>
      </c>
      <c r="W14" s="296"/>
      <c r="X14" s="296" t="str">
        <f>IF(AND('Mapa final'!$L$11="Muy Alta",'Mapa final'!$P$11="Leve"),CONCATENATE("R",'Mapa final'!$A$11),"")</f>
        <v/>
      </c>
      <c r="Y14" s="296"/>
      <c r="Z14" s="296" t="str">
        <f>IF(AND('Mapa final'!$L$11="Muy Alta",'Mapa final'!$P$11="Leve"),CONCATENATE("R",'Mapa final'!$A$11),"")</f>
        <v/>
      </c>
      <c r="AA14" s="297"/>
      <c r="AB14" s="295" t="str">
        <f>IF(AND('Mapa final'!$L$11="Muy Alta",'Mapa final'!$P$11="Leve"),CONCATENATE("R",'Mapa final'!$A$11),"")</f>
        <v/>
      </c>
      <c r="AC14" s="296"/>
      <c r="AD14" s="296" t="str">
        <f>IF(AND('Mapa final'!$L$11="Muy Alta",'Mapa final'!$P$11="Leve"),CONCATENATE("R",'Mapa final'!$A$11),"")</f>
        <v/>
      </c>
      <c r="AE14" s="296"/>
      <c r="AF14" s="296" t="str">
        <f>IF(AND('Mapa final'!$L$11="Muy Alta",'Mapa final'!$P$11="Leve"),CONCATENATE("R",'Mapa final'!$A$11),"")</f>
        <v/>
      </c>
      <c r="AG14" s="297"/>
      <c r="AH14" s="286" t="str">
        <f>IF(AND('Mapa final'!$L$11="Muy Alta",'Mapa final'!$P$11="Catastrófico"),CONCATENATE("R",'Mapa final'!$A$11),"")</f>
        <v/>
      </c>
      <c r="AI14" s="287"/>
      <c r="AJ14" s="287" t="str">
        <f>IF(AND('Mapa final'!$L$11="Muy Alta",'Mapa final'!$P$11="Catastrófico"),CONCATENATE("R",'Mapa final'!$A$11),"")</f>
        <v/>
      </c>
      <c r="AK14" s="287"/>
      <c r="AL14" s="287" t="str">
        <f>IF(AND('Mapa final'!$L$11="Muy Alta",'Mapa final'!$P$11="Catastrófico"),CONCATENATE("R",'Mapa final'!$A$11),"")</f>
        <v/>
      </c>
      <c r="AM14" s="288"/>
      <c r="AN14" s="64"/>
      <c r="AO14" s="320" t="s">
        <v>209</v>
      </c>
      <c r="AP14" s="321"/>
      <c r="AQ14" s="321"/>
      <c r="AR14" s="321"/>
      <c r="AS14" s="321"/>
      <c r="AT14" s="322"/>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row>
    <row r="15" spans="1:99" ht="15" customHeight="1" x14ac:dyDescent="0.25">
      <c r="A15" s="64"/>
      <c r="B15" s="309"/>
      <c r="C15" s="309"/>
      <c r="D15" s="310"/>
      <c r="E15" s="301"/>
      <c r="F15" s="302"/>
      <c r="G15" s="302"/>
      <c r="H15" s="302"/>
      <c r="I15" s="302"/>
      <c r="J15" s="271"/>
      <c r="K15" s="272"/>
      <c r="L15" s="272"/>
      <c r="M15" s="272"/>
      <c r="N15" s="272"/>
      <c r="O15" s="273"/>
      <c r="P15" s="271"/>
      <c r="Q15" s="272"/>
      <c r="R15" s="272"/>
      <c r="S15" s="272"/>
      <c r="T15" s="272"/>
      <c r="U15" s="273"/>
      <c r="V15" s="289"/>
      <c r="W15" s="290"/>
      <c r="X15" s="290"/>
      <c r="Y15" s="290"/>
      <c r="Z15" s="290"/>
      <c r="AA15" s="291"/>
      <c r="AB15" s="289"/>
      <c r="AC15" s="290"/>
      <c r="AD15" s="290"/>
      <c r="AE15" s="290"/>
      <c r="AF15" s="290"/>
      <c r="AG15" s="291"/>
      <c r="AH15" s="280"/>
      <c r="AI15" s="281"/>
      <c r="AJ15" s="281"/>
      <c r="AK15" s="281"/>
      <c r="AL15" s="281"/>
      <c r="AM15" s="282"/>
      <c r="AN15" s="64"/>
      <c r="AO15" s="323"/>
      <c r="AP15" s="324"/>
      <c r="AQ15" s="324"/>
      <c r="AR15" s="324"/>
      <c r="AS15" s="324"/>
      <c r="AT15" s="325"/>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row>
    <row r="16" spans="1:99" ht="15" customHeight="1" x14ac:dyDescent="0.25">
      <c r="A16" s="64"/>
      <c r="B16" s="309"/>
      <c r="C16" s="309"/>
      <c r="D16" s="310"/>
      <c r="E16" s="301"/>
      <c r="F16" s="302"/>
      <c r="G16" s="302"/>
      <c r="H16" s="302"/>
      <c r="I16" s="302"/>
      <c r="J16" s="271" t="str">
        <f>IF(AND('Mapa final'!$L$11="Alta",'Mapa final'!$P$11="Leve"),CONCATENATE("R",'Mapa final'!$A$11),"")</f>
        <v/>
      </c>
      <c r="K16" s="272"/>
      <c r="L16" s="272" t="str">
        <f>IF(AND('Mapa final'!$L$11="Alta",'Mapa final'!$P$11="Leve"),CONCATENATE("R",'Mapa final'!$A$11),"")</f>
        <v/>
      </c>
      <c r="M16" s="272"/>
      <c r="N16" s="272" t="str">
        <f>IF(AND('Mapa final'!$L$11="Alta",'Mapa final'!$P$11="Leve"),CONCATENATE("R",'Mapa final'!$A$11),"")</f>
        <v/>
      </c>
      <c r="O16" s="273"/>
      <c r="P16" s="271" t="str">
        <f>IF(AND('Mapa final'!$L$11="Alta",'Mapa final'!$P$11="Leve"),CONCATENATE("R",'Mapa final'!$A$11),"")</f>
        <v/>
      </c>
      <c r="Q16" s="272"/>
      <c r="R16" s="272" t="str">
        <f>IF(AND('Mapa final'!$L$11="Alta",'Mapa final'!$P$11="Leve"),CONCATENATE("R",'Mapa final'!$A$11),"")</f>
        <v/>
      </c>
      <c r="S16" s="272"/>
      <c r="T16" s="272" t="str">
        <f>IF(AND('Mapa final'!$L$11="Alta",'Mapa final'!$P$11="Leve"),CONCATENATE("R",'Mapa final'!$A$11),"")</f>
        <v/>
      </c>
      <c r="U16" s="273"/>
      <c r="V16" s="289" t="str">
        <f>IF(AND('Mapa final'!$L$11="Muy Alta",'Mapa final'!$P$11="Leve"),CONCATENATE("R",'Mapa final'!$A$11),"")</f>
        <v/>
      </c>
      <c r="W16" s="290"/>
      <c r="X16" s="290" t="str">
        <f>IF(AND('Mapa final'!$L$11="Muy Alta",'Mapa final'!$P$11="Leve"),CONCATENATE("R",'Mapa final'!$A$11),"")</f>
        <v/>
      </c>
      <c r="Y16" s="290"/>
      <c r="Z16" s="290" t="str">
        <f>IF(AND('Mapa final'!$L$11="Muy Alta",'Mapa final'!$P$11="Leve"),CONCATENATE("R",'Mapa final'!$A$11),"")</f>
        <v/>
      </c>
      <c r="AA16" s="291"/>
      <c r="AB16" s="289" t="str">
        <f>IF(AND('Mapa final'!$L$11="Muy Alta",'Mapa final'!$P$11="Leve"),CONCATENATE("R",'Mapa final'!$A$11),"")</f>
        <v/>
      </c>
      <c r="AC16" s="290"/>
      <c r="AD16" s="290" t="str">
        <f>IF(AND('Mapa final'!$L$11="Muy Alta",'Mapa final'!$P$11="Leve"),CONCATENATE("R",'Mapa final'!$A$11),"")</f>
        <v/>
      </c>
      <c r="AE16" s="290"/>
      <c r="AF16" s="290" t="str">
        <f>IF(AND('Mapa final'!$L$11="Muy Alta",'Mapa final'!$P$11="Leve"),CONCATENATE("R",'Mapa final'!$A$11),"")</f>
        <v/>
      </c>
      <c r="AG16" s="291"/>
      <c r="AH16" s="280" t="str">
        <f>IF(AND('Mapa final'!$L$11="Muy Alta",'Mapa final'!$P$11="Catastrófico"),CONCATENATE("R",'Mapa final'!$A$11),"")</f>
        <v/>
      </c>
      <c r="AI16" s="281"/>
      <c r="AJ16" s="281" t="str">
        <f>IF(AND('Mapa final'!$L$11="Muy Alta",'Mapa final'!$P$11="Catastrófico"),CONCATENATE("R",'Mapa final'!$A$11),"")</f>
        <v/>
      </c>
      <c r="AK16" s="281"/>
      <c r="AL16" s="281" t="str">
        <f>IF(AND('Mapa final'!$L$11="Muy Alta",'Mapa final'!$P$11="Catastrófico"),CONCATENATE("R",'Mapa final'!$A$11),"")</f>
        <v/>
      </c>
      <c r="AM16" s="282"/>
      <c r="AN16" s="64"/>
      <c r="AO16" s="323"/>
      <c r="AP16" s="324"/>
      <c r="AQ16" s="324"/>
      <c r="AR16" s="324"/>
      <c r="AS16" s="324"/>
      <c r="AT16" s="325"/>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row>
    <row r="17" spans="1:80" ht="15" customHeight="1" x14ac:dyDescent="0.25">
      <c r="A17" s="64"/>
      <c r="B17" s="309"/>
      <c r="C17" s="309"/>
      <c r="D17" s="310"/>
      <c r="E17" s="301"/>
      <c r="F17" s="302"/>
      <c r="G17" s="302"/>
      <c r="H17" s="302"/>
      <c r="I17" s="302"/>
      <c r="J17" s="271"/>
      <c r="K17" s="272"/>
      <c r="L17" s="272"/>
      <c r="M17" s="272"/>
      <c r="N17" s="272"/>
      <c r="O17" s="273"/>
      <c r="P17" s="271"/>
      <c r="Q17" s="272"/>
      <c r="R17" s="272"/>
      <c r="S17" s="272"/>
      <c r="T17" s="272"/>
      <c r="U17" s="273"/>
      <c r="V17" s="289"/>
      <c r="W17" s="290"/>
      <c r="X17" s="290"/>
      <c r="Y17" s="290"/>
      <c r="Z17" s="290"/>
      <c r="AA17" s="291"/>
      <c r="AB17" s="289"/>
      <c r="AC17" s="290"/>
      <c r="AD17" s="290"/>
      <c r="AE17" s="290"/>
      <c r="AF17" s="290"/>
      <c r="AG17" s="291"/>
      <c r="AH17" s="280"/>
      <c r="AI17" s="281"/>
      <c r="AJ17" s="281"/>
      <c r="AK17" s="281"/>
      <c r="AL17" s="281"/>
      <c r="AM17" s="282"/>
      <c r="AN17" s="64"/>
      <c r="AO17" s="323"/>
      <c r="AP17" s="324"/>
      <c r="AQ17" s="324"/>
      <c r="AR17" s="324"/>
      <c r="AS17" s="324"/>
      <c r="AT17" s="325"/>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row>
    <row r="18" spans="1:80" ht="15" customHeight="1" x14ac:dyDescent="0.25">
      <c r="A18" s="64"/>
      <c r="B18" s="309"/>
      <c r="C18" s="309"/>
      <c r="D18" s="310"/>
      <c r="E18" s="301"/>
      <c r="F18" s="302"/>
      <c r="G18" s="302"/>
      <c r="H18" s="302"/>
      <c r="I18" s="302"/>
      <c r="J18" s="271" t="str">
        <f>IF(AND('Mapa final'!$L$11="Alta",'Mapa final'!$P$11="Leve"),CONCATENATE("R",'Mapa final'!$A$11),"")</f>
        <v/>
      </c>
      <c r="K18" s="272"/>
      <c r="L18" s="272" t="str">
        <f>IF(AND('Mapa final'!$L$11="Alta",'Mapa final'!$P$11="Leve"),CONCATENATE("R",'Mapa final'!$A$11),"")</f>
        <v/>
      </c>
      <c r="M18" s="272"/>
      <c r="N18" s="272" t="str">
        <f>IF(AND('Mapa final'!$L$11="Alta",'Mapa final'!$P$11="Leve"),CONCATENATE("R",'Mapa final'!$A$11),"")</f>
        <v/>
      </c>
      <c r="O18" s="273"/>
      <c r="P18" s="271" t="str">
        <f>IF(AND('Mapa final'!$L$11="Alta",'Mapa final'!$P$11="Leve"),CONCATENATE("R",'Mapa final'!$A$11),"")</f>
        <v/>
      </c>
      <c r="Q18" s="272"/>
      <c r="R18" s="272" t="str">
        <f>IF(AND('Mapa final'!$L$11="Alta",'Mapa final'!$P$11="Leve"),CONCATENATE("R",'Mapa final'!$A$11),"")</f>
        <v/>
      </c>
      <c r="S18" s="272"/>
      <c r="T18" s="272" t="str">
        <f>IF(AND('Mapa final'!$L$11="Alta",'Mapa final'!$P$11="Leve"),CONCATENATE("R",'Mapa final'!$A$11),"")</f>
        <v/>
      </c>
      <c r="U18" s="273"/>
      <c r="V18" s="289" t="str">
        <f>IF(AND('Mapa final'!$L$11="Muy Alta",'Mapa final'!$P$11="Leve"),CONCATENATE("R",'Mapa final'!$A$11),"")</f>
        <v/>
      </c>
      <c r="W18" s="290"/>
      <c r="X18" s="290" t="str">
        <f>IF(AND('Mapa final'!$L$11="Muy Alta",'Mapa final'!$P$11="Leve"),CONCATENATE("R",'Mapa final'!$A$11),"")</f>
        <v/>
      </c>
      <c r="Y18" s="290"/>
      <c r="Z18" s="290" t="str">
        <f>IF(AND('Mapa final'!$L$11="Muy Alta",'Mapa final'!$P$11="Leve"),CONCATENATE("R",'Mapa final'!$A$11),"")</f>
        <v/>
      </c>
      <c r="AA18" s="291"/>
      <c r="AB18" s="289" t="str">
        <f>IF(AND('Mapa final'!$L$11="Muy Alta",'Mapa final'!$P$11="Leve"),CONCATENATE("R",'Mapa final'!$A$11),"")</f>
        <v/>
      </c>
      <c r="AC18" s="290"/>
      <c r="AD18" s="290" t="str">
        <f>IF(AND('Mapa final'!$L$11="Muy Alta",'Mapa final'!$P$11="Leve"),CONCATENATE("R",'Mapa final'!$A$11),"")</f>
        <v/>
      </c>
      <c r="AE18" s="290"/>
      <c r="AF18" s="290" t="str">
        <f>IF(AND('Mapa final'!$L$11="Muy Alta",'Mapa final'!$P$11="Leve"),CONCATENATE("R",'Mapa final'!$A$11),"")</f>
        <v/>
      </c>
      <c r="AG18" s="291"/>
      <c r="AH18" s="280" t="str">
        <f>IF(AND('Mapa final'!$L$11="Muy Alta",'Mapa final'!$P$11="Catastrófico"),CONCATENATE("R",'Mapa final'!$A$11),"")</f>
        <v/>
      </c>
      <c r="AI18" s="281"/>
      <c r="AJ18" s="281" t="str">
        <f>IF(AND('Mapa final'!$L$11="Muy Alta",'Mapa final'!$P$11="Catastrófico"),CONCATENATE("R",'Mapa final'!$A$11),"")</f>
        <v/>
      </c>
      <c r="AK18" s="281"/>
      <c r="AL18" s="281" t="str">
        <f>IF(AND('Mapa final'!$L$11="Muy Alta",'Mapa final'!$P$11="Catastrófico"),CONCATENATE("R",'Mapa final'!$A$11),"")</f>
        <v/>
      </c>
      <c r="AM18" s="282"/>
      <c r="AN18" s="64"/>
      <c r="AO18" s="323"/>
      <c r="AP18" s="324"/>
      <c r="AQ18" s="324"/>
      <c r="AR18" s="324"/>
      <c r="AS18" s="324"/>
      <c r="AT18" s="325"/>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row>
    <row r="19" spans="1:80" ht="15" customHeight="1" x14ac:dyDescent="0.25">
      <c r="A19" s="64"/>
      <c r="B19" s="309"/>
      <c r="C19" s="309"/>
      <c r="D19" s="310"/>
      <c r="E19" s="301"/>
      <c r="F19" s="302"/>
      <c r="G19" s="302"/>
      <c r="H19" s="302"/>
      <c r="I19" s="302"/>
      <c r="J19" s="271"/>
      <c r="K19" s="272"/>
      <c r="L19" s="272"/>
      <c r="M19" s="272"/>
      <c r="N19" s="272"/>
      <c r="O19" s="273"/>
      <c r="P19" s="271"/>
      <c r="Q19" s="272"/>
      <c r="R19" s="272"/>
      <c r="S19" s="272"/>
      <c r="T19" s="272"/>
      <c r="U19" s="273"/>
      <c r="V19" s="289"/>
      <c r="W19" s="290"/>
      <c r="X19" s="290"/>
      <c r="Y19" s="290"/>
      <c r="Z19" s="290"/>
      <c r="AA19" s="291"/>
      <c r="AB19" s="289"/>
      <c r="AC19" s="290"/>
      <c r="AD19" s="290"/>
      <c r="AE19" s="290"/>
      <c r="AF19" s="290"/>
      <c r="AG19" s="291"/>
      <c r="AH19" s="280"/>
      <c r="AI19" s="281"/>
      <c r="AJ19" s="281"/>
      <c r="AK19" s="281"/>
      <c r="AL19" s="281"/>
      <c r="AM19" s="282"/>
      <c r="AN19" s="64"/>
      <c r="AO19" s="323"/>
      <c r="AP19" s="324"/>
      <c r="AQ19" s="324"/>
      <c r="AR19" s="324"/>
      <c r="AS19" s="324"/>
      <c r="AT19" s="325"/>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row>
    <row r="20" spans="1:80" ht="15" customHeight="1" x14ac:dyDescent="0.25">
      <c r="A20" s="64"/>
      <c r="B20" s="309"/>
      <c r="C20" s="309"/>
      <c r="D20" s="310"/>
      <c r="E20" s="301"/>
      <c r="F20" s="302"/>
      <c r="G20" s="302"/>
      <c r="H20" s="302"/>
      <c r="I20" s="302"/>
      <c r="J20" s="271" t="str">
        <f>IF(AND('Mapa final'!$L$11="Alta",'Mapa final'!$P$11="Leve"),CONCATENATE("R",'Mapa final'!$A$11),"")</f>
        <v/>
      </c>
      <c r="K20" s="272"/>
      <c r="L20" s="272" t="str">
        <f>IF(AND('Mapa final'!$L$11="Alta",'Mapa final'!$P$11="Leve"),CONCATENATE("R",'Mapa final'!$A$11),"")</f>
        <v/>
      </c>
      <c r="M20" s="272"/>
      <c r="N20" s="272" t="str">
        <f>IF(AND('Mapa final'!$L$11="Alta",'Mapa final'!$P$11="Leve"),CONCATENATE("R",'Mapa final'!$A$11),"")</f>
        <v/>
      </c>
      <c r="O20" s="273"/>
      <c r="P20" s="271" t="str">
        <f>IF(AND('Mapa final'!$L$11="Alta",'Mapa final'!$P$11="Leve"),CONCATENATE("R",'Mapa final'!$A$11),"")</f>
        <v/>
      </c>
      <c r="Q20" s="272"/>
      <c r="R20" s="272" t="str">
        <f>IF(AND('Mapa final'!$L$11="Alta",'Mapa final'!$P$11="Leve"),CONCATENATE("R",'Mapa final'!$A$11),"")</f>
        <v/>
      </c>
      <c r="S20" s="272"/>
      <c r="T20" s="272" t="str">
        <f>IF(AND('Mapa final'!$L$11="Alta",'Mapa final'!$P$11="Leve"),CONCATENATE("R",'Mapa final'!$A$11),"")</f>
        <v/>
      </c>
      <c r="U20" s="273"/>
      <c r="V20" s="289" t="str">
        <f>IF(AND('Mapa final'!$L$11="Muy Alta",'Mapa final'!$P$11="Leve"),CONCATENATE("R",'Mapa final'!$A$11),"")</f>
        <v/>
      </c>
      <c r="W20" s="290"/>
      <c r="X20" s="290" t="str">
        <f>IF(AND('Mapa final'!$L$11="Muy Alta",'Mapa final'!$P$11="Leve"),CONCATENATE("R",'Mapa final'!$A$11),"")</f>
        <v/>
      </c>
      <c r="Y20" s="290"/>
      <c r="Z20" s="290" t="str">
        <f>IF(AND('Mapa final'!$L$11="Muy Alta",'Mapa final'!$P$11="Leve"),CONCATENATE("R",'Mapa final'!$A$11),"")</f>
        <v/>
      </c>
      <c r="AA20" s="291"/>
      <c r="AB20" s="289" t="str">
        <f>IF(AND('Mapa final'!$L$11="Muy Alta",'Mapa final'!$P$11="Leve"),CONCATENATE("R",'Mapa final'!$A$11),"")</f>
        <v/>
      </c>
      <c r="AC20" s="290"/>
      <c r="AD20" s="290" t="str">
        <f>IF(AND('Mapa final'!$L$11="Muy Alta",'Mapa final'!$P$11="Leve"),CONCATENATE("R",'Mapa final'!$A$11),"")</f>
        <v/>
      </c>
      <c r="AE20" s="290"/>
      <c r="AF20" s="290" t="str">
        <f>IF(AND('Mapa final'!$L$11="Muy Alta",'Mapa final'!$P$11="Leve"),CONCATENATE("R",'Mapa final'!$A$11),"")</f>
        <v/>
      </c>
      <c r="AG20" s="291"/>
      <c r="AH20" s="280" t="str">
        <f>IF(AND('Mapa final'!$L$11="Muy Alta",'Mapa final'!$P$11="Catastrófico"),CONCATENATE("R",'Mapa final'!$A$11),"")</f>
        <v/>
      </c>
      <c r="AI20" s="281"/>
      <c r="AJ20" s="281" t="str">
        <f>IF(AND('Mapa final'!$L$11="Muy Alta",'Mapa final'!$P$11="Catastrófico"),CONCATENATE("R",'Mapa final'!$A$11),"")</f>
        <v/>
      </c>
      <c r="AK20" s="281"/>
      <c r="AL20" s="281" t="str">
        <f>IF(AND('Mapa final'!$L$11="Muy Alta",'Mapa final'!$P$11="Catastrófico"),CONCATENATE("R",'Mapa final'!$A$11),"")</f>
        <v/>
      </c>
      <c r="AM20" s="282"/>
      <c r="AN20" s="64"/>
      <c r="AO20" s="323"/>
      <c r="AP20" s="324"/>
      <c r="AQ20" s="324"/>
      <c r="AR20" s="324"/>
      <c r="AS20" s="324"/>
      <c r="AT20" s="325"/>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row>
    <row r="21" spans="1:80" ht="15.75" customHeight="1" thickBot="1" x14ac:dyDescent="0.3">
      <c r="A21" s="64"/>
      <c r="B21" s="309"/>
      <c r="C21" s="309"/>
      <c r="D21" s="310"/>
      <c r="E21" s="303"/>
      <c r="F21" s="304"/>
      <c r="G21" s="304"/>
      <c r="H21" s="304"/>
      <c r="I21" s="304"/>
      <c r="J21" s="274"/>
      <c r="K21" s="275"/>
      <c r="L21" s="275"/>
      <c r="M21" s="275"/>
      <c r="N21" s="275"/>
      <c r="O21" s="276"/>
      <c r="P21" s="274"/>
      <c r="Q21" s="275"/>
      <c r="R21" s="275"/>
      <c r="S21" s="275"/>
      <c r="T21" s="275"/>
      <c r="U21" s="276"/>
      <c r="V21" s="292"/>
      <c r="W21" s="293"/>
      <c r="X21" s="293"/>
      <c r="Y21" s="293"/>
      <c r="Z21" s="293"/>
      <c r="AA21" s="294"/>
      <c r="AB21" s="292"/>
      <c r="AC21" s="293"/>
      <c r="AD21" s="293"/>
      <c r="AE21" s="293"/>
      <c r="AF21" s="293"/>
      <c r="AG21" s="294"/>
      <c r="AH21" s="283"/>
      <c r="AI21" s="284"/>
      <c r="AJ21" s="284"/>
      <c r="AK21" s="284"/>
      <c r="AL21" s="284"/>
      <c r="AM21" s="285"/>
      <c r="AN21" s="64"/>
      <c r="AO21" s="326"/>
      <c r="AP21" s="327"/>
      <c r="AQ21" s="327"/>
      <c r="AR21" s="327"/>
      <c r="AS21" s="327"/>
      <c r="AT21" s="328"/>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row>
    <row r="22" spans="1:80" ht="15" customHeight="1" x14ac:dyDescent="0.25">
      <c r="A22" s="64"/>
      <c r="B22" s="309"/>
      <c r="C22" s="309"/>
      <c r="D22" s="310"/>
      <c r="E22" s="299" t="s">
        <v>210</v>
      </c>
      <c r="F22" s="300"/>
      <c r="G22" s="300"/>
      <c r="H22" s="300"/>
      <c r="I22" s="306"/>
      <c r="J22" s="277" t="str">
        <f>IF(AND('Mapa final'!$L$11="Alta",'Mapa final'!$P$11="Leve"),CONCATENATE("R",'Mapa final'!$A$11),"")</f>
        <v/>
      </c>
      <c r="K22" s="278"/>
      <c r="L22" s="278" t="str">
        <f>IF(AND('Mapa final'!$L$11="Alta",'Mapa final'!$P$11="Leve"),CONCATENATE("R",'Mapa final'!$A$11),"")</f>
        <v/>
      </c>
      <c r="M22" s="278"/>
      <c r="N22" s="278" t="str">
        <f>IF(AND('Mapa final'!$L$11="Alta",'Mapa final'!$P$11="Leve"),CONCATENATE("R",'Mapa final'!$A$11),"")</f>
        <v/>
      </c>
      <c r="O22" s="279"/>
      <c r="P22" s="272" t="str">
        <f>IF(AND('Mapa final'!$L$11="Alta",'Mapa final'!$P$11="Leve"),CONCATENATE("R",'Mapa final'!$A$11),"")</f>
        <v/>
      </c>
      <c r="Q22" s="272"/>
      <c r="R22" s="272" t="str">
        <f>IF(AND('Mapa final'!$L$11="Alta",'Mapa final'!$P$11="Leve"),CONCATENATE("R",'Mapa final'!$A$11),"")</f>
        <v/>
      </c>
      <c r="S22" s="272"/>
      <c r="T22" s="272" t="str">
        <f>IF(AND('Mapa final'!$L$11="Alta",'Mapa final'!$P$11="Leve"),CONCATENATE("R",'Mapa final'!$A$11),"")</f>
        <v/>
      </c>
      <c r="U22" s="272"/>
      <c r="V22" s="277" t="str">
        <f>IF(AND('Mapa final'!$L$11="media",'Mapa final'!$P$11="moderado"),CONCATENATE("R",'Mapa final'!$A$11),"")</f>
        <v>R1</v>
      </c>
      <c r="W22" s="278"/>
      <c r="X22" s="278" t="str">
        <f>IF(AND('Mapa final'!$L$11="Alta",'Mapa final'!$P$11="Leve"),CONCATENATE("R",'Mapa final'!$A$11),"")</f>
        <v/>
      </c>
      <c r="Y22" s="278"/>
      <c r="Z22" s="278" t="str">
        <f>IF(AND('Mapa final'!$L$11="Alta",'Mapa final'!$P$11="Leve"),CONCATENATE("R",'Mapa final'!$A$11),"")</f>
        <v/>
      </c>
      <c r="AA22" s="279"/>
      <c r="AB22" s="295" t="str">
        <f>IF(AND('Mapa final'!$L$11="Muy Alta",'Mapa final'!$P$11="Leve"),CONCATENATE("R",'Mapa final'!$A$11),"")</f>
        <v/>
      </c>
      <c r="AC22" s="296"/>
      <c r="AD22" s="296" t="str">
        <f>IF(AND('Mapa final'!$L$11="Muy Alta",'Mapa final'!$P$11="Leve"),CONCATENATE("R",'Mapa final'!$A$11),"")</f>
        <v/>
      </c>
      <c r="AE22" s="296"/>
      <c r="AF22" s="296" t="str">
        <f>IF(AND('Mapa final'!$L$11="Muy Alta",'Mapa final'!$P$11="Leve"),CONCATENATE("R",'Mapa final'!$A$11),"")</f>
        <v/>
      </c>
      <c r="AG22" s="297"/>
      <c r="AH22" s="286" t="str">
        <f>IF(AND('Mapa final'!$L$11="Muy Alta",'Mapa final'!$P$11="Catastrófico"),CONCATENATE("R",'Mapa final'!$A$11),"")</f>
        <v/>
      </c>
      <c r="AI22" s="287"/>
      <c r="AJ22" s="287" t="str">
        <f>IF(AND('Mapa final'!$L$11="Muy Alta",'Mapa final'!$P$11="Catastrófico"),CONCATENATE("R",'Mapa final'!$A$11),"")</f>
        <v/>
      </c>
      <c r="AK22" s="287"/>
      <c r="AL22" s="287" t="str">
        <f>IF(AND('Mapa final'!$L$11="Muy Alta",'Mapa final'!$P$11="Catastrófico"),CONCATENATE("R",'Mapa final'!$A$11),"")</f>
        <v/>
      </c>
      <c r="AM22" s="288"/>
      <c r="AN22" s="64"/>
      <c r="AO22" s="329" t="s">
        <v>211</v>
      </c>
      <c r="AP22" s="330"/>
      <c r="AQ22" s="330"/>
      <c r="AR22" s="330"/>
      <c r="AS22" s="330"/>
      <c r="AT22" s="331"/>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row>
    <row r="23" spans="1:80" ht="15" customHeight="1" x14ac:dyDescent="0.25">
      <c r="A23" s="64"/>
      <c r="B23" s="309"/>
      <c r="C23" s="309"/>
      <c r="D23" s="310"/>
      <c r="E23" s="301"/>
      <c r="F23" s="302"/>
      <c r="G23" s="302"/>
      <c r="H23" s="302"/>
      <c r="I23" s="307"/>
      <c r="J23" s="271"/>
      <c r="K23" s="272"/>
      <c r="L23" s="272"/>
      <c r="M23" s="272"/>
      <c r="N23" s="272"/>
      <c r="O23" s="273"/>
      <c r="P23" s="272"/>
      <c r="Q23" s="272"/>
      <c r="R23" s="272"/>
      <c r="S23" s="272"/>
      <c r="T23" s="272"/>
      <c r="U23" s="272"/>
      <c r="V23" s="271"/>
      <c r="W23" s="272"/>
      <c r="X23" s="272"/>
      <c r="Y23" s="272"/>
      <c r="Z23" s="272"/>
      <c r="AA23" s="273"/>
      <c r="AB23" s="289"/>
      <c r="AC23" s="290"/>
      <c r="AD23" s="290"/>
      <c r="AE23" s="290"/>
      <c r="AF23" s="290"/>
      <c r="AG23" s="291"/>
      <c r="AH23" s="280"/>
      <c r="AI23" s="281"/>
      <c r="AJ23" s="281"/>
      <c r="AK23" s="281"/>
      <c r="AL23" s="281"/>
      <c r="AM23" s="282"/>
      <c r="AN23" s="64"/>
      <c r="AO23" s="332"/>
      <c r="AP23" s="333"/>
      <c r="AQ23" s="333"/>
      <c r="AR23" s="333"/>
      <c r="AS23" s="333"/>
      <c r="AT23" s="33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row>
    <row r="24" spans="1:80" ht="15" customHeight="1" x14ac:dyDescent="0.25">
      <c r="A24" s="64"/>
      <c r="B24" s="309"/>
      <c r="C24" s="309"/>
      <c r="D24" s="310"/>
      <c r="E24" s="301"/>
      <c r="F24" s="302"/>
      <c r="G24" s="302"/>
      <c r="H24" s="302"/>
      <c r="I24" s="307"/>
      <c r="J24" s="271" t="str">
        <f>IF(AND('Mapa final'!$L$11="Alta",'Mapa final'!$P$11="Leve"),CONCATENATE("R",'Mapa final'!$A$11),"")</f>
        <v/>
      </c>
      <c r="K24" s="272"/>
      <c r="L24" s="272" t="str">
        <f>IF(AND('Mapa final'!$L$11="Alta",'Mapa final'!$P$11="Leve"),CONCATENATE("R",'Mapa final'!$A$11),"")</f>
        <v/>
      </c>
      <c r="M24" s="272"/>
      <c r="N24" s="272" t="str">
        <f>IF(AND('Mapa final'!$L$11="Alta",'Mapa final'!$P$11="Leve"),CONCATENATE("R",'Mapa final'!$A$11),"")</f>
        <v/>
      </c>
      <c r="O24" s="273"/>
      <c r="P24" s="272" t="str">
        <f>IF(AND('Mapa final'!$L$11="Alta",'Mapa final'!$P$11="Leve"),CONCATENATE("R",'Mapa final'!$A$11),"")</f>
        <v/>
      </c>
      <c r="Q24" s="272"/>
      <c r="R24" s="272" t="str">
        <f>IF(AND('Mapa final'!$L$11="Alta",'Mapa final'!$P$11="Leve"),CONCATENATE("R",'Mapa final'!$A$11),"")</f>
        <v/>
      </c>
      <c r="S24" s="272"/>
      <c r="T24" s="272" t="str">
        <f>IF(AND('Mapa final'!$L$11="Alta",'Mapa final'!$P$11="Leve"),CONCATENATE("R",'Mapa final'!$A$11),"")</f>
        <v/>
      </c>
      <c r="U24" s="272"/>
      <c r="V24" s="271" t="str">
        <f>IF(AND('Mapa final'!$L$11="Alta",'Mapa final'!$P$11="Leve"),CONCATENATE("R",'Mapa final'!$A$11),"")</f>
        <v/>
      </c>
      <c r="W24" s="272"/>
      <c r="X24" s="272" t="str">
        <f>IF(AND('Mapa final'!$L$11="Alta",'Mapa final'!$P$11="Leve"),CONCATENATE("R",'Mapa final'!$A$11),"")</f>
        <v/>
      </c>
      <c r="Y24" s="272"/>
      <c r="Z24" s="272" t="str">
        <f>IF(AND('Mapa final'!$L$11="Alta",'Mapa final'!$P$11="Leve"),CONCATENATE("R",'Mapa final'!$A$11),"")</f>
        <v/>
      </c>
      <c r="AA24" s="273"/>
      <c r="AB24" s="289" t="str">
        <f>IF(AND('Mapa final'!$L$11="Muy Alta",'Mapa final'!$P$11="Leve"),CONCATENATE("R",'Mapa final'!$A$11),"")</f>
        <v/>
      </c>
      <c r="AC24" s="290"/>
      <c r="AD24" s="290" t="str">
        <f>IF(AND('Mapa final'!$L$14="Media",'Mapa final'!$P$14="Mayor"),CONCATENATE("R",'Mapa final'!$A$14),"")</f>
        <v>R2</v>
      </c>
      <c r="AE24" s="290"/>
      <c r="AF24" s="290" t="str">
        <f>IF(AND('Mapa final'!$L$11="Muy Alta",'Mapa final'!$P$11="Leve"),CONCATENATE("R",'Mapa final'!$A$11),"")</f>
        <v/>
      </c>
      <c r="AG24" s="291"/>
      <c r="AH24" s="280" t="str">
        <f>IF(AND('Mapa final'!$L$11="Muy Alta",'Mapa final'!$P$11="Catastrófico"),CONCATENATE("R",'Mapa final'!$A$11),"")</f>
        <v/>
      </c>
      <c r="AI24" s="281"/>
      <c r="AJ24" s="281" t="str">
        <f>IF(AND('Mapa final'!$L$11="Muy Alta",'Mapa final'!$P$11="Catastrófico"),CONCATENATE("R",'Mapa final'!$A$11),"")</f>
        <v/>
      </c>
      <c r="AK24" s="281"/>
      <c r="AL24" s="281" t="str">
        <f>IF(AND('Mapa final'!$L$11="Muy Alta",'Mapa final'!$P$11="Catastrófico"),CONCATENATE("R",'Mapa final'!$A$11),"")</f>
        <v/>
      </c>
      <c r="AM24" s="282"/>
      <c r="AN24" s="64"/>
      <c r="AO24" s="332"/>
      <c r="AP24" s="333"/>
      <c r="AQ24" s="333"/>
      <c r="AR24" s="333"/>
      <c r="AS24" s="333"/>
      <c r="AT24" s="33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row>
    <row r="25" spans="1:80" ht="15" customHeight="1" x14ac:dyDescent="0.25">
      <c r="A25" s="64"/>
      <c r="B25" s="309"/>
      <c r="C25" s="309"/>
      <c r="D25" s="310"/>
      <c r="E25" s="301"/>
      <c r="F25" s="302"/>
      <c r="G25" s="302"/>
      <c r="H25" s="302"/>
      <c r="I25" s="307"/>
      <c r="J25" s="271"/>
      <c r="K25" s="272"/>
      <c r="L25" s="272"/>
      <c r="M25" s="272"/>
      <c r="N25" s="272"/>
      <c r="O25" s="273"/>
      <c r="P25" s="272"/>
      <c r="Q25" s="272"/>
      <c r="R25" s="272"/>
      <c r="S25" s="272"/>
      <c r="T25" s="272"/>
      <c r="U25" s="272"/>
      <c r="V25" s="271"/>
      <c r="W25" s="272"/>
      <c r="X25" s="272"/>
      <c r="Y25" s="272"/>
      <c r="Z25" s="272"/>
      <c r="AA25" s="273"/>
      <c r="AB25" s="289"/>
      <c r="AC25" s="290"/>
      <c r="AD25" s="290"/>
      <c r="AE25" s="290"/>
      <c r="AF25" s="290"/>
      <c r="AG25" s="291"/>
      <c r="AH25" s="280"/>
      <c r="AI25" s="281"/>
      <c r="AJ25" s="281"/>
      <c r="AK25" s="281"/>
      <c r="AL25" s="281"/>
      <c r="AM25" s="282"/>
      <c r="AN25" s="64"/>
      <c r="AO25" s="332"/>
      <c r="AP25" s="333"/>
      <c r="AQ25" s="333"/>
      <c r="AR25" s="333"/>
      <c r="AS25" s="333"/>
      <c r="AT25" s="33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row>
    <row r="26" spans="1:80" ht="15" customHeight="1" x14ac:dyDescent="0.25">
      <c r="A26" s="64"/>
      <c r="B26" s="309"/>
      <c r="C26" s="309"/>
      <c r="D26" s="310"/>
      <c r="E26" s="301"/>
      <c r="F26" s="302"/>
      <c r="G26" s="302"/>
      <c r="H26" s="302"/>
      <c r="I26" s="307"/>
      <c r="J26" s="271" t="str">
        <f>IF(AND('Mapa final'!$L$11="Alta",'Mapa final'!$P$11="Leve"),CONCATENATE("R",'Mapa final'!$A$11),"")</f>
        <v/>
      </c>
      <c r="K26" s="272"/>
      <c r="L26" s="272" t="str">
        <f>IF(AND('Mapa final'!$L$11="Alta",'Mapa final'!$P$11="Leve"),CONCATENATE("R",'Mapa final'!$A$11),"")</f>
        <v/>
      </c>
      <c r="M26" s="272"/>
      <c r="N26" s="272" t="str">
        <f>IF(AND('Mapa final'!$L$11="Alta",'Mapa final'!$P$11="Leve"),CONCATENATE("R",'Mapa final'!$A$11),"")</f>
        <v/>
      </c>
      <c r="O26" s="273"/>
      <c r="P26" s="272" t="str">
        <f>IF(AND('Mapa final'!$L$11="Alta",'Mapa final'!$P$11="Leve"),CONCATENATE("R",'Mapa final'!$A$11),"")</f>
        <v/>
      </c>
      <c r="Q26" s="272"/>
      <c r="R26" s="272" t="str">
        <f>IF(AND('Mapa final'!$L$11="Alta",'Mapa final'!$P$11="Leve"),CONCATENATE("R",'Mapa final'!$A$11),"")</f>
        <v/>
      </c>
      <c r="S26" s="272"/>
      <c r="T26" s="272" t="str">
        <f>IF(AND('Mapa final'!$L$11="Alta",'Mapa final'!$P$11="Leve"),CONCATENATE("R",'Mapa final'!$A$11),"")</f>
        <v/>
      </c>
      <c r="U26" s="272"/>
      <c r="V26" s="271" t="str">
        <f>IF(AND('Mapa final'!$L$11="Alta",'Mapa final'!$P$11="Leve"),CONCATENATE("R",'Mapa final'!$A$11),"")</f>
        <v/>
      </c>
      <c r="W26" s="272"/>
      <c r="X26" s="272" t="str">
        <f>IF(AND('Mapa final'!$L$19="Media",'Mapa final'!$P$19="moderado"),CONCATENATE("R",'Mapa final'!$A$19),"")</f>
        <v>R5</v>
      </c>
      <c r="Y26" s="272"/>
      <c r="Z26" s="272" t="str">
        <f>IF(AND('Mapa final'!$L$11="Alta",'Mapa final'!$P$11="Leve"),CONCATENATE("R",'Mapa final'!$A$11),"")</f>
        <v/>
      </c>
      <c r="AA26" s="273"/>
      <c r="AB26" s="289" t="str">
        <f>IF(AND('Mapa final'!$L$16="Media",'Mapa final'!$P$16="moderado"),CONCATENATE("R",'Mapa final'!$A$16),"")</f>
        <v/>
      </c>
      <c r="AC26" s="290"/>
      <c r="AD26" s="290" t="str">
        <f>IF(AND('Mapa final'!$L$11="Muy Alta",'Mapa final'!$P$11="Leve"),CONCATENATE("R",'Mapa final'!$A$11),"")</f>
        <v/>
      </c>
      <c r="AE26" s="290"/>
      <c r="AF26" s="290" t="str">
        <f>IF(AND('Mapa final'!$L$16="media",'Mapa final'!$P$16="mayor"),CONCATENATE("R",'Mapa final'!$A$16),"")</f>
        <v>R3</v>
      </c>
      <c r="AG26" s="291"/>
      <c r="AH26" s="280" t="str">
        <f>IF(AND('Mapa final'!$L$11="Muy Alta",'Mapa final'!$P$11="Catastrófico"),CONCATENATE("R",'Mapa final'!$A$11),"")</f>
        <v/>
      </c>
      <c r="AI26" s="281"/>
      <c r="AJ26" s="281" t="str">
        <f>IF(AND('Mapa final'!$L$11="Muy Alta",'Mapa final'!$P$11="Catastrófico"),CONCATENATE("R",'Mapa final'!$A$11),"")</f>
        <v/>
      </c>
      <c r="AK26" s="281"/>
      <c r="AL26" s="281" t="str">
        <f>IF(AND('Mapa final'!$L$11="Muy Alta",'Mapa final'!$P$11="Catastrófico"),CONCATENATE("R",'Mapa final'!$A$11),"")</f>
        <v/>
      </c>
      <c r="AM26" s="282"/>
      <c r="AN26" s="64"/>
      <c r="AO26" s="332"/>
      <c r="AP26" s="333"/>
      <c r="AQ26" s="333"/>
      <c r="AR26" s="333"/>
      <c r="AS26" s="333"/>
      <c r="AT26" s="33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row>
    <row r="27" spans="1:80" ht="15" customHeight="1" x14ac:dyDescent="0.25">
      <c r="A27" s="64"/>
      <c r="B27" s="309"/>
      <c r="C27" s="309"/>
      <c r="D27" s="310"/>
      <c r="E27" s="301"/>
      <c r="F27" s="302"/>
      <c r="G27" s="302"/>
      <c r="H27" s="302"/>
      <c r="I27" s="307"/>
      <c r="J27" s="271"/>
      <c r="K27" s="272"/>
      <c r="L27" s="272"/>
      <c r="M27" s="272"/>
      <c r="N27" s="272"/>
      <c r="O27" s="273"/>
      <c r="P27" s="272"/>
      <c r="Q27" s="272"/>
      <c r="R27" s="272"/>
      <c r="S27" s="272"/>
      <c r="T27" s="272"/>
      <c r="U27" s="272"/>
      <c r="V27" s="271"/>
      <c r="W27" s="272"/>
      <c r="X27" s="272"/>
      <c r="Y27" s="272"/>
      <c r="Z27" s="272"/>
      <c r="AA27" s="273"/>
      <c r="AB27" s="289"/>
      <c r="AC27" s="290"/>
      <c r="AD27" s="290"/>
      <c r="AE27" s="290"/>
      <c r="AF27" s="290"/>
      <c r="AG27" s="291"/>
      <c r="AH27" s="280"/>
      <c r="AI27" s="281"/>
      <c r="AJ27" s="281"/>
      <c r="AK27" s="281"/>
      <c r="AL27" s="281"/>
      <c r="AM27" s="282"/>
      <c r="AN27" s="64"/>
      <c r="AO27" s="332"/>
      <c r="AP27" s="333"/>
      <c r="AQ27" s="333"/>
      <c r="AR27" s="333"/>
      <c r="AS27" s="333"/>
      <c r="AT27" s="33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row>
    <row r="28" spans="1:80" ht="15" customHeight="1" x14ac:dyDescent="0.25">
      <c r="A28" s="64"/>
      <c r="B28" s="309"/>
      <c r="C28" s="309"/>
      <c r="D28" s="310"/>
      <c r="E28" s="301"/>
      <c r="F28" s="302"/>
      <c r="G28" s="302"/>
      <c r="H28" s="302"/>
      <c r="I28" s="307"/>
      <c r="J28" s="271" t="str">
        <f>IF(AND('Mapa final'!$L$11="Alta",'Mapa final'!$P$11="Leve"),CONCATENATE("R",'Mapa final'!$A$11),"")</f>
        <v/>
      </c>
      <c r="K28" s="272"/>
      <c r="L28" s="272" t="str">
        <f>IF(AND('Mapa final'!$L$11="Alta",'Mapa final'!$P$11="Leve"),CONCATENATE("R",'Mapa final'!$A$11),"")</f>
        <v/>
      </c>
      <c r="M28" s="272"/>
      <c r="N28" s="272" t="str">
        <f>IF(AND('Mapa final'!$L$11="Alta",'Mapa final'!$P$11="Leve"),CONCATENATE("R",'Mapa final'!$A$11),"")</f>
        <v/>
      </c>
      <c r="O28" s="273"/>
      <c r="P28" s="272" t="str">
        <f>IF(AND('Mapa final'!$L$11="Alta",'Mapa final'!$P$11="Leve"),CONCATENATE("R",'Mapa final'!$A$11),"")</f>
        <v/>
      </c>
      <c r="Q28" s="272"/>
      <c r="R28" s="272" t="str">
        <f>IF(AND('Mapa final'!$L$11="Alta",'Mapa final'!$P$11="Leve"),CONCATENATE("R",'Mapa final'!$A$11),"")</f>
        <v/>
      </c>
      <c r="S28" s="272"/>
      <c r="T28" s="272" t="str">
        <f>IF(AND('Mapa final'!$L$11="Alta",'Mapa final'!$P$11="Leve"),CONCATENATE("R",'Mapa final'!$A$11),"")</f>
        <v/>
      </c>
      <c r="U28" s="272"/>
      <c r="V28" s="271" t="str">
        <f>IF(AND('Mapa final'!$L$11="Alta",'Mapa final'!$P$11="Leve"),CONCATENATE("R",'Mapa final'!$A$11),"")</f>
        <v/>
      </c>
      <c r="W28" s="272"/>
      <c r="X28" s="272" t="str">
        <f>IF(AND('Mapa final'!$L$11="Alta",'Mapa final'!$P$11="Leve"),CONCATENATE("R",'Mapa final'!$A$11),"")</f>
        <v/>
      </c>
      <c r="Y28" s="272"/>
      <c r="Z28" s="272" t="str">
        <f>IF(AND('Mapa final'!$L$11="Alta",'Mapa final'!$P$11="Leve"),CONCATENATE("R",'Mapa final'!$A$11),"")</f>
        <v/>
      </c>
      <c r="AA28" s="273"/>
      <c r="AB28" s="289" t="str">
        <f>IF(AND('Mapa final'!$L$11="Muy Alta",'Mapa final'!$P$11="Leve"),CONCATENATE("R",'Mapa final'!$A$11),"")</f>
        <v/>
      </c>
      <c r="AC28" s="290"/>
      <c r="AD28" s="290" t="str">
        <f>IF(AND('Mapa final'!$L$11="Muy Alta",'Mapa final'!$P$11="Leve"),CONCATENATE("R",'Mapa final'!$A$11),"")</f>
        <v/>
      </c>
      <c r="AE28" s="290"/>
      <c r="AF28" s="290" t="str">
        <f>IF(AND('Mapa final'!$L$11="Muy Alta",'Mapa final'!$P$11="Leve"),CONCATENATE("R",'Mapa final'!$A$11),"")</f>
        <v/>
      </c>
      <c r="AG28" s="291"/>
      <c r="AH28" s="280" t="str">
        <f>IF(AND('Mapa final'!$L$11="Muy Alta",'Mapa final'!$P$11="Catastrófico"),CONCATENATE("R",'Mapa final'!$A$11),"")</f>
        <v/>
      </c>
      <c r="AI28" s="281"/>
      <c r="AJ28" s="281" t="str">
        <f>IF(AND('Mapa final'!$L$11="Muy Alta",'Mapa final'!$P$11="Catastrófico"),CONCATENATE("R",'Mapa final'!$A$11),"")</f>
        <v/>
      </c>
      <c r="AK28" s="281"/>
      <c r="AL28" s="281" t="str">
        <f>IF(AND('Mapa final'!$L$11="Muy Alta",'Mapa final'!$P$11="Catastrófico"),CONCATENATE("R",'Mapa final'!$A$11),"")</f>
        <v/>
      </c>
      <c r="AM28" s="282"/>
      <c r="AN28" s="64"/>
      <c r="AO28" s="332"/>
      <c r="AP28" s="333"/>
      <c r="AQ28" s="333"/>
      <c r="AR28" s="333"/>
      <c r="AS28" s="333"/>
      <c r="AT28" s="33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row>
    <row r="29" spans="1:80" ht="15.75" customHeight="1" thickBot="1" x14ac:dyDescent="0.3">
      <c r="A29" s="64"/>
      <c r="B29" s="309"/>
      <c r="C29" s="309"/>
      <c r="D29" s="310"/>
      <c r="E29" s="303"/>
      <c r="F29" s="304"/>
      <c r="G29" s="304"/>
      <c r="H29" s="304"/>
      <c r="I29" s="308"/>
      <c r="J29" s="271"/>
      <c r="K29" s="272"/>
      <c r="L29" s="272"/>
      <c r="M29" s="272"/>
      <c r="N29" s="272"/>
      <c r="O29" s="273"/>
      <c r="P29" s="272"/>
      <c r="Q29" s="272"/>
      <c r="R29" s="272"/>
      <c r="S29" s="272"/>
      <c r="T29" s="272"/>
      <c r="U29" s="272"/>
      <c r="V29" s="274"/>
      <c r="W29" s="275"/>
      <c r="X29" s="275"/>
      <c r="Y29" s="275"/>
      <c r="Z29" s="275"/>
      <c r="AA29" s="276"/>
      <c r="AB29" s="292"/>
      <c r="AC29" s="293"/>
      <c r="AD29" s="293"/>
      <c r="AE29" s="293"/>
      <c r="AF29" s="293"/>
      <c r="AG29" s="294"/>
      <c r="AH29" s="283"/>
      <c r="AI29" s="284"/>
      <c r="AJ29" s="284"/>
      <c r="AK29" s="284"/>
      <c r="AL29" s="284"/>
      <c r="AM29" s="285"/>
      <c r="AN29" s="64"/>
      <c r="AO29" s="335"/>
      <c r="AP29" s="336"/>
      <c r="AQ29" s="336"/>
      <c r="AR29" s="336"/>
      <c r="AS29" s="336"/>
      <c r="AT29" s="337"/>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row>
    <row r="30" spans="1:80" ht="15" customHeight="1" x14ac:dyDescent="0.25">
      <c r="A30" s="64"/>
      <c r="B30" s="309"/>
      <c r="C30" s="309"/>
      <c r="D30" s="310"/>
      <c r="E30" s="299" t="s">
        <v>212</v>
      </c>
      <c r="F30" s="300"/>
      <c r="G30" s="300"/>
      <c r="H30" s="300"/>
      <c r="I30" s="300"/>
      <c r="J30" s="268" t="str">
        <f>IF(AND('Mapa final'!$L$11="Baja",'Mapa final'!$P$11="Leve"),CONCATENATE("R",'Mapa final'!$A$11),"")</f>
        <v/>
      </c>
      <c r="K30" s="269"/>
      <c r="L30" s="269" t="str">
        <f>IF(AND('Mapa final'!$L$11="Baja",'Mapa final'!$P$11="Leve"),CONCATENATE("R",'Mapa final'!$A$11),"")</f>
        <v/>
      </c>
      <c r="M30" s="269"/>
      <c r="N30" s="269" t="str">
        <f>IF(AND('Mapa final'!$L$11="Baja",'Mapa final'!$P$11="Leve"),CONCATENATE("R",'Mapa final'!$A$11),"")</f>
        <v/>
      </c>
      <c r="O30" s="270"/>
      <c r="P30" s="278" t="str">
        <f>IF(AND('Mapa final'!$L$11="Alta",'Mapa final'!$P$11="Leve"),CONCATENATE("R",'Mapa final'!$A$11),"")</f>
        <v/>
      </c>
      <c r="Q30" s="278"/>
      <c r="R30" s="278" t="str">
        <f>IF(AND('Mapa final'!$L$11="Alta",'Mapa final'!$P$11="Leve"),CONCATENATE("R",'Mapa final'!$A$11),"")</f>
        <v/>
      </c>
      <c r="S30" s="278"/>
      <c r="T30" s="278" t="str">
        <f>IF(AND('Mapa final'!$L$11="Alta",'Mapa final'!$P$11="Leve"),CONCATENATE("R",'Mapa final'!$A$11),"")</f>
        <v/>
      </c>
      <c r="U30" s="279"/>
      <c r="V30" s="277" t="str">
        <f>IF(AND('Mapa final'!$L$11="Alta",'Mapa final'!$P$11="Leve"),CONCATENATE("R",'Mapa final'!$A$11),"")</f>
        <v/>
      </c>
      <c r="W30" s="278"/>
      <c r="X30" s="278" t="str">
        <f>IF(AND('Mapa final'!$L$11="Alta",'Mapa final'!$P$11="Leve"),CONCATENATE("R",'Mapa final'!$A$11),"")</f>
        <v/>
      </c>
      <c r="Y30" s="278"/>
      <c r="Z30" s="278" t="str">
        <f>IF(AND('Mapa final'!$L$11="Alta",'Mapa final'!$P$11="Leve"),CONCATENATE("R",'Mapa final'!$A$11),"")</f>
        <v/>
      </c>
      <c r="AA30" s="279"/>
      <c r="AB30" s="295" t="str">
        <f>IF(AND('Mapa final'!$L$11="Muy Alta",'Mapa final'!$P$11="Leve"),CONCATENATE("R",'Mapa final'!$A$11),"")</f>
        <v/>
      </c>
      <c r="AC30" s="296"/>
      <c r="AD30" s="296" t="str">
        <f>IF(AND('Mapa final'!$L$11="Muy Alta",'Mapa final'!$P$11="Leve"),CONCATENATE("R",'Mapa final'!$A$11),"")</f>
        <v/>
      </c>
      <c r="AE30" s="296"/>
      <c r="AF30" s="296" t="str">
        <f>IF(AND('Mapa final'!$L$11="Muy Alta",'Mapa final'!$P$11="Leve"),CONCATENATE("R",'Mapa final'!$A$11),"")</f>
        <v/>
      </c>
      <c r="AG30" s="297"/>
      <c r="AH30" s="286" t="str">
        <f>IF(AND('Mapa final'!$L$11="Muy Alta",'Mapa final'!$P$11="Catastrófico"),CONCATENATE("R",'Mapa final'!$A$11),"")</f>
        <v/>
      </c>
      <c r="AI30" s="287"/>
      <c r="AJ30" s="287" t="str">
        <f>IF(AND('Mapa final'!$L$11="Muy Alta",'Mapa final'!$P$11="Catastrófico"),CONCATENATE("R",'Mapa final'!$A$11),"")</f>
        <v/>
      </c>
      <c r="AK30" s="287"/>
      <c r="AL30" s="287" t="str">
        <f>IF(AND('Mapa final'!$L$11="Muy Alta",'Mapa final'!$P$11="Catastrófico"),CONCATENATE("R",'Mapa final'!$A$11),"")</f>
        <v/>
      </c>
      <c r="AM30" s="288"/>
      <c r="AN30" s="64"/>
      <c r="AO30" s="338" t="s">
        <v>213</v>
      </c>
      <c r="AP30" s="339"/>
      <c r="AQ30" s="339"/>
      <c r="AR30" s="339"/>
      <c r="AS30" s="339"/>
      <c r="AT30" s="340"/>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row>
    <row r="31" spans="1:80" ht="15" customHeight="1" x14ac:dyDescent="0.25">
      <c r="A31" s="64"/>
      <c r="B31" s="309"/>
      <c r="C31" s="309"/>
      <c r="D31" s="310"/>
      <c r="E31" s="301"/>
      <c r="F31" s="302"/>
      <c r="G31" s="302"/>
      <c r="H31" s="302"/>
      <c r="I31" s="302"/>
      <c r="J31" s="262"/>
      <c r="K31" s="263"/>
      <c r="L31" s="263"/>
      <c r="M31" s="263"/>
      <c r="N31" s="263"/>
      <c r="O31" s="264"/>
      <c r="P31" s="272"/>
      <c r="Q31" s="272"/>
      <c r="R31" s="272"/>
      <c r="S31" s="272"/>
      <c r="T31" s="272"/>
      <c r="U31" s="273"/>
      <c r="V31" s="271"/>
      <c r="W31" s="272"/>
      <c r="X31" s="272"/>
      <c r="Y31" s="272"/>
      <c r="Z31" s="272"/>
      <c r="AA31" s="273"/>
      <c r="AB31" s="289"/>
      <c r="AC31" s="290"/>
      <c r="AD31" s="290"/>
      <c r="AE31" s="290"/>
      <c r="AF31" s="290"/>
      <c r="AG31" s="291"/>
      <c r="AH31" s="280"/>
      <c r="AI31" s="281"/>
      <c r="AJ31" s="281"/>
      <c r="AK31" s="281"/>
      <c r="AL31" s="281"/>
      <c r="AM31" s="282"/>
      <c r="AN31" s="64"/>
      <c r="AO31" s="341"/>
      <c r="AP31" s="342"/>
      <c r="AQ31" s="342"/>
      <c r="AR31" s="342"/>
      <c r="AS31" s="342"/>
      <c r="AT31" s="343"/>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row>
    <row r="32" spans="1:80" ht="15" customHeight="1" x14ac:dyDescent="0.25">
      <c r="A32" s="64"/>
      <c r="B32" s="309"/>
      <c r="C32" s="309"/>
      <c r="D32" s="310"/>
      <c r="E32" s="301"/>
      <c r="F32" s="302"/>
      <c r="G32" s="302"/>
      <c r="H32" s="302"/>
      <c r="I32" s="302"/>
      <c r="J32" s="262" t="str">
        <f>IF(AND('Mapa final'!$L$11="Baja",'Mapa final'!$P$11="Leve"),CONCATENATE("R",'Mapa final'!$A$11),"")</f>
        <v/>
      </c>
      <c r="K32" s="263"/>
      <c r="L32" s="263" t="str">
        <f>IF(AND('Mapa final'!$L$11="Baja",'Mapa final'!$P$11="Leve"),CONCATENATE("R",'Mapa final'!$A$11),"")</f>
        <v/>
      </c>
      <c r="M32" s="263"/>
      <c r="N32" s="263" t="str">
        <f>IF(AND('Mapa final'!$L$11="Baja",'Mapa final'!$P$11="Leve"),CONCATENATE("R",'Mapa final'!$A$11),"")</f>
        <v/>
      </c>
      <c r="O32" s="264"/>
      <c r="P32" s="272" t="str">
        <f>IF(AND('Mapa final'!$L$11="Alta",'Mapa final'!$P$11="Leve"),CONCATENATE("R",'Mapa final'!$A$11),"")</f>
        <v/>
      </c>
      <c r="Q32" s="272"/>
      <c r="R32" s="272" t="str">
        <f>IF(AND('Mapa final'!$L$17="baja",'Mapa final'!$P$17="menor"),CONCATENATE("R",'Mapa final'!$A$17),"")</f>
        <v>R4</v>
      </c>
      <c r="S32" s="272"/>
      <c r="T32" s="272" t="str">
        <f>IF(AND('Mapa final'!$L$11="Alta",'Mapa final'!$P$11="Leve"),CONCATENATE("R",'Mapa final'!$A$11),"")</f>
        <v/>
      </c>
      <c r="U32" s="273"/>
      <c r="V32" s="271" t="str">
        <f>IF(AND('Mapa final'!$L$11="Alta",'Mapa final'!$P$11="Leve"),CONCATENATE("R",'Mapa final'!$A$11),"")</f>
        <v/>
      </c>
      <c r="W32" s="272"/>
      <c r="X32" s="272" t="str">
        <f>IF(AND('Mapa final'!$L$11="Alta",'Mapa final'!$P$11="Leve"),CONCATENATE("R",'Mapa final'!$A$11),"")</f>
        <v/>
      </c>
      <c r="Y32" s="272"/>
      <c r="Z32" s="272" t="str">
        <f>IF(AND('Mapa final'!$L$11="Alta",'Mapa final'!$P$11="Leve"),CONCATENATE("R",'Mapa final'!$A$11),"")</f>
        <v/>
      </c>
      <c r="AA32" s="273"/>
      <c r="AB32" s="289" t="str">
        <f>IF(AND('Mapa final'!$L$11="Muy Alta",'Mapa final'!$P$11="Leve"),CONCATENATE("R",'Mapa final'!$A$11),"")</f>
        <v/>
      </c>
      <c r="AC32" s="290"/>
      <c r="AD32" s="290" t="str">
        <f>IF(AND('Mapa final'!$L$11="Muy Alta",'Mapa final'!$P$11="Leve"),CONCATENATE("R",'Mapa final'!$A$11),"")</f>
        <v/>
      </c>
      <c r="AE32" s="290"/>
      <c r="AF32" s="290" t="str">
        <f>IF(AND('Mapa final'!$L$11="Muy Alta",'Mapa final'!$P$11="Leve"),CONCATENATE("R",'Mapa final'!$A$11),"")</f>
        <v/>
      </c>
      <c r="AG32" s="291"/>
      <c r="AH32" s="280" t="str">
        <f>IF(AND('Mapa final'!$L$11="Muy Alta",'Mapa final'!$P$11="Catastrófico"),CONCATENATE("R",'Mapa final'!$A$11),"")</f>
        <v/>
      </c>
      <c r="AI32" s="281"/>
      <c r="AJ32" s="281" t="str">
        <f>IF(AND('Mapa final'!$L$11="Muy Alta",'Mapa final'!$P$11="Catastrófico"),CONCATENATE("R",'Mapa final'!$A$11),"")</f>
        <v/>
      </c>
      <c r="AK32" s="281"/>
      <c r="AL32" s="281" t="str">
        <f>IF(AND('Mapa final'!$L$11="Muy Alta",'Mapa final'!$P$11="Catastrófico"),CONCATENATE("R",'Mapa final'!$A$11),"")</f>
        <v/>
      </c>
      <c r="AM32" s="282"/>
      <c r="AN32" s="64"/>
      <c r="AO32" s="341"/>
      <c r="AP32" s="342"/>
      <c r="AQ32" s="342"/>
      <c r="AR32" s="342"/>
      <c r="AS32" s="342"/>
      <c r="AT32" s="343"/>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row>
    <row r="33" spans="1:80" ht="15" customHeight="1" x14ac:dyDescent="0.25">
      <c r="A33" s="64"/>
      <c r="B33" s="309"/>
      <c r="C33" s="309"/>
      <c r="D33" s="310"/>
      <c r="E33" s="301"/>
      <c r="F33" s="302"/>
      <c r="G33" s="302"/>
      <c r="H33" s="302"/>
      <c r="I33" s="302"/>
      <c r="J33" s="262"/>
      <c r="K33" s="263"/>
      <c r="L33" s="263"/>
      <c r="M33" s="263"/>
      <c r="N33" s="263"/>
      <c r="O33" s="264"/>
      <c r="P33" s="272"/>
      <c r="Q33" s="272"/>
      <c r="R33" s="272"/>
      <c r="S33" s="272"/>
      <c r="T33" s="272"/>
      <c r="U33" s="273"/>
      <c r="V33" s="271"/>
      <c r="W33" s="272"/>
      <c r="X33" s="272"/>
      <c r="Y33" s="272"/>
      <c r="Z33" s="272"/>
      <c r="AA33" s="273"/>
      <c r="AB33" s="289"/>
      <c r="AC33" s="290"/>
      <c r="AD33" s="290"/>
      <c r="AE33" s="290"/>
      <c r="AF33" s="290"/>
      <c r="AG33" s="291"/>
      <c r="AH33" s="280"/>
      <c r="AI33" s="281"/>
      <c r="AJ33" s="281"/>
      <c r="AK33" s="281"/>
      <c r="AL33" s="281"/>
      <c r="AM33" s="282"/>
      <c r="AN33" s="64"/>
      <c r="AO33" s="341"/>
      <c r="AP33" s="342"/>
      <c r="AQ33" s="342"/>
      <c r="AR33" s="342"/>
      <c r="AS33" s="342"/>
      <c r="AT33" s="343"/>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row>
    <row r="34" spans="1:80" ht="15" customHeight="1" x14ac:dyDescent="0.25">
      <c r="A34" s="64"/>
      <c r="B34" s="309"/>
      <c r="C34" s="309"/>
      <c r="D34" s="310"/>
      <c r="E34" s="301"/>
      <c r="F34" s="302"/>
      <c r="G34" s="302"/>
      <c r="H34" s="302"/>
      <c r="I34" s="302"/>
      <c r="J34" s="262" t="str">
        <f>IF(AND('Mapa final'!$L$11="Baja",'Mapa final'!$P$11="Leve"),CONCATENATE("R",'Mapa final'!$A$11),"")</f>
        <v/>
      </c>
      <c r="K34" s="263"/>
      <c r="L34" s="263" t="str">
        <f>IF(AND('Mapa final'!$L$11="Baja",'Mapa final'!$P$11="Leve"),CONCATENATE("R",'Mapa final'!$A$11),"")</f>
        <v/>
      </c>
      <c r="M34" s="263"/>
      <c r="N34" s="263" t="str">
        <f>IF(AND('Mapa final'!$L$11="Baja",'Mapa final'!$P$11="Leve"),CONCATENATE("R",'Mapa final'!$A$11),"")</f>
        <v/>
      </c>
      <c r="O34" s="264"/>
      <c r="P34" s="272" t="str">
        <f>IF(AND('Mapa final'!$L$11="Alta",'Mapa final'!$P$11="Leve"),CONCATENATE("R",'Mapa final'!$A$11),"")</f>
        <v/>
      </c>
      <c r="Q34" s="272"/>
      <c r="R34" s="272" t="str">
        <f>IF(AND('Mapa final'!$L$11="Alta",'Mapa final'!$P$11="Leve"),CONCATENATE("R",'Mapa final'!$A$11),"")</f>
        <v/>
      </c>
      <c r="S34" s="272"/>
      <c r="T34" s="272" t="str">
        <f>IF(AND('Mapa final'!$L$11="Alta",'Mapa final'!$P$11="Leve"),CONCATENATE("R",'Mapa final'!$A$11),"")</f>
        <v/>
      </c>
      <c r="U34" s="273"/>
      <c r="V34" s="271" t="str">
        <f>IF(AND('Mapa final'!$L$11="Alta",'Mapa final'!$P$11="Leve"),CONCATENATE("R",'Mapa final'!$A$11),"")</f>
        <v/>
      </c>
      <c r="W34" s="272"/>
      <c r="X34" s="272" t="str">
        <f>IF(AND('Mapa final'!$L$11="Alta",'Mapa final'!$P$11="Leve"),CONCATENATE("R",'Mapa final'!$A$11),"")</f>
        <v/>
      </c>
      <c r="Y34" s="272"/>
      <c r="Z34" s="272" t="str">
        <f>IF(AND('Mapa final'!$L$11="Alta",'Mapa final'!$P$11="Leve"),CONCATENATE("R",'Mapa final'!$A$11),"")</f>
        <v/>
      </c>
      <c r="AA34" s="273"/>
      <c r="AB34" s="289" t="str">
        <f>IF(AND('Mapa final'!$L$11="Muy Alta",'Mapa final'!$P$11="Leve"),CONCATENATE("R",'Mapa final'!$A$11),"")</f>
        <v/>
      </c>
      <c r="AC34" s="290"/>
      <c r="AD34" s="290" t="str">
        <f>IF(AND('Mapa final'!$L$11="Muy Alta",'Mapa final'!$P$11="Leve"),CONCATENATE("R",'Mapa final'!$A$11),"")</f>
        <v/>
      </c>
      <c r="AE34" s="290"/>
      <c r="AF34" s="290" t="str">
        <f>IF(AND('Mapa final'!$L$11="Muy Alta",'Mapa final'!$P$11="Leve"),CONCATENATE("R",'Mapa final'!$A$11),"")</f>
        <v/>
      </c>
      <c r="AG34" s="291"/>
      <c r="AH34" s="280" t="str">
        <f>IF(AND('Mapa final'!$L$11="Muy Alta",'Mapa final'!$P$11="Catastrófico"),CONCATENATE("R",'Mapa final'!$A$11),"")</f>
        <v/>
      </c>
      <c r="AI34" s="281"/>
      <c r="AJ34" s="281" t="str">
        <f>IF(AND('Mapa final'!$L$11="Muy Alta",'Mapa final'!$P$11="Catastrófico"),CONCATENATE("R",'Mapa final'!$A$11),"")</f>
        <v/>
      </c>
      <c r="AK34" s="281"/>
      <c r="AL34" s="281" t="str">
        <f>IF(AND('Mapa final'!$L$11="Muy Alta",'Mapa final'!$P$11="Catastrófico"),CONCATENATE("R",'Mapa final'!$A$11),"")</f>
        <v/>
      </c>
      <c r="AM34" s="282"/>
      <c r="AN34" s="64"/>
      <c r="AO34" s="341"/>
      <c r="AP34" s="342"/>
      <c r="AQ34" s="342"/>
      <c r="AR34" s="342"/>
      <c r="AS34" s="342"/>
      <c r="AT34" s="343"/>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row>
    <row r="35" spans="1:80" ht="15" customHeight="1" x14ac:dyDescent="0.25">
      <c r="A35" s="64"/>
      <c r="B35" s="309"/>
      <c r="C35" s="309"/>
      <c r="D35" s="310"/>
      <c r="E35" s="301"/>
      <c r="F35" s="302"/>
      <c r="G35" s="302"/>
      <c r="H35" s="302"/>
      <c r="I35" s="302"/>
      <c r="J35" s="262"/>
      <c r="K35" s="263"/>
      <c r="L35" s="263"/>
      <c r="M35" s="263"/>
      <c r="N35" s="263"/>
      <c r="O35" s="264"/>
      <c r="P35" s="272"/>
      <c r="Q35" s="272"/>
      <c r="R35" s="272"/>
      <c r="S35" s="272"/>
      <c r="T35" s="272"/>
      <c r="U35" s="273"/>
      <c r="V35" s="271"/>
      <c r="W35" s="272"/>
      <c r="X35" s="272"/>
      <c r="Y35" s="272"/>
      <c r="Z35" s="272"/>
      <c r="AA35" s="273"/>
      <c r="AB35" s="289"/>
      <c r="AC35" s="290"/>
      <c r="AD35" s="290"/>
      <c r="AE35" s="290"/>
      <c r="AF35" s="290"/>
      <c r="AG35" s="291"/>
      <c r="AH35" s="280"/>
      <c r="AI35" s="281"/>
      <c r="AJ35" s="281"/>
      <c r="AK35" s="281"/>
      <c r="AL35" s="281"/>
      <c r="AM35" s="282"/>
      <c r="AN35" s="64"/>
      <c r="AO35" s="341"/>
      <c r="AP35" s="342"/>
      <c r="AQ35" s="342"/>
      <c r="AR35" s="342"/>
      <c r="AS35" s="342"/>
      <c r="AT35" s="343"/>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row>
    <row r="36" spans="1:80" ht="15" customHeight="1" x14ac:dyDescent="0.25">
      <c r="A36" s="64"/>
      <c r="B36" s="309"/>
      <c r="C36" s="309"/>
      <c r="D36" s="310"/>
      <c r="E36" s="301"/>
      <c r="F36" s="302"/>
      <c r="G36" s="302"/>
      <c r="H36" s="302"/>
      <c r="I36" s="302"/>
      <c r="J36" s="262" t="str">
        <f>IF(AND('Mapa final'!$L$11="Baja",'Mapa final'!$P$11="Leve"),CONCATENATE("R",'Mapa final'!$A$11),"")</f>
        <v/>
      </c>
      <c r="K36" s="263"/>
      <c r="L36" s="263" t="str">
        <f>IF(AND('Mapa final'!$L$11="Baja",'Mapa final'!$P$11="Leve"),CONCATENATE("R",'Mapa final'!$A$11),"")</f>
        <v/>
      </c>
      <c r="M36" s="263"/>
      <c r="N36" s="263" t="str">
        <f>IF(AND('Mapa final'!$L$11="Baja",'Mapa final'!$P$11="Leve"),CONCATENATE("R",'Mapa final'!$A$11),"")</f>
        <v/>
      </c>
      <c r="O36" s="264"/>
      <c r="P36" s="272" t="str">
        <f>IF(AND('Mapa final'!$L$11="Alta",'Mapa final'!$P$11="Leve"),CONCATENATE("R",'Mapa final'!$A$11),"")</f>
        <v/>
      </c>
      <c r="Q36" s="272"/>
      <c r="R36" s="272" t="str">
        <f>IF(AND('Mapa final'!$L$11="Alta",'Mapa final'!$P$11="Leve"),CONCATENATE("R",'Mapa final'!$A$11),"")</f>
        <v/>
      </c>
      <c r="S36" s="272"/>
      <c r="T36" s="272" t="str">
        <f>IF(AND('Mapa final'!$L$11="Alta",'Mapa final'!$P$11="Leve"),CONCATENATE("R",'Mapa final'!$A$11),"")</f>
        <v/>
      </c>
      <c r="U36" s="273"/>
      <c r="V36" s="271" t="str">
        <f>IF(AND('Mapa final'!$L$11="Alta",'Mapa final'!$P$11="Leve"),CONCATENATE("R",'Mapa final'!$A$11),"")</f>
        <v/>
      </c>
      <c r="W36" s="272"/>
      <c r="X36" s="272" t="str">
        <f>IF(AND('Mapa final'!$L$11="Alta",'Mapa final'!$P$11="Leve"),CONCATENATE("R",'Mapa final'!$A$11),"")</f>
        <v/>
      </c>
      <c r="Y36" s="272"/>
      <c r="Z36" s="272" t="str">
        <f>IF(AND('Mapa final'!$L$11="Alta",'Mapa final'!$P$11="Leve"),CONCATENATE("R",'Mapa final'!$A$11),"")</f>
        <v/>
      </c>
      <c r="AA36" s="273"/>
      <c r="AB36" s="289" t="str">
        <f>IF(AND('Mapa final'!$L$11="Muy Alta",'Mapa final'!$P$11="Leve"),CONCATENATE("R",'Mapa final'!$A$11),"")</f>
        <v/>
      </c>
      <c r="AC36" s="290"/>
      <c r="AD36" s="290" t="str">
        <f>IF(AND('Mapa final'!$L$11="Muy Alta",'Mapa final'!$P$11="Leve"),CONCATENATE("R",'Mapa final'!$A$11),"")</f>
        <v/>
      </c>
      <c r="AE36" s="290"/>
      <c r="AF36" s="290" t="str">
        <f>IF(AND('Mapa final'!$L$11="Muy Alta",'Mapa final'!$P$11="Leve"),CONCATENATE("R",'Mapa final'!$A$11),"")</f>
        <v/>
      </c>
      <c r="AG36" s="291"/>
      <c r="AH36" s="280" t="str">
        <f>IF(AND('Mapa final'!$L$11="Muy Alta",'Mapa final'!$P$11="Catastrófico"),CONCATENATE("R",'Mapa final'!$A$11),"")</f>
        <v/>
      </c>
      <c r="AI36" s="281"/>
      <c r="AJ36" s="281" t="str">
        <f>IF(AND('Mapa final'!$L$11="Muy Alta",'Mapa final'!$P$11="Catastrófico"),CONCATENATE("R",'Mapa final'!$A$11),"")</f>
        <v/>
      </c>
      <c r="AK36" s="281"/>
      <c r="AL36" s="281" t="str">
        <f>IF(AND('Mapa final'!$L$11="Muy Alta",'Mapa final'!$P$11="Catastrófico"),CONCATENATE("R",'Mapa final'!$A$11),"")</f>
        <v/>
      </c>
      <c r="AM36" s="282"/>
      <c r="AN36" s="64"/>
      <c r="AO36" s="341"/>
      <c r="AP36" s="342"/>
      <c r="AQ36" s="342"/>
      <c r="AR36" s="342"/>
      <c r="AS36" s="342"/>
      <c r="AT36" s="343"/>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row>
    <row r="37" spans="1:80" ht="15.75" customHeight="1" thickBot="1" x14ac:dyDescent="0.3">
      <c r="A37" s="64"/>
      <c r="B37" s="309"/>
      <c r="C37" s="309"/>
      <c r="D37" s="310"/>
      <c r="E37" s="303"/>
      <c r="F37" s="304"/>
      <c r="G37" s="304"/>
      <c r="H37" s="304"/>
      <c r="I37" s="304"/>
      <c r="J37" s="262"/>
      <c r="K37" s="263"/>
      <c r="L37" s="263"/>
      <c r="M37" s="263"/>
      <c r="N37" s="263"/>
      <c r="O37" s="264"/>
      <c r="P37" s="275"/>
      <c r="Q37" s="275"/>
      <c r="R37" s="275"/>
      <c r="S37" s="275"/>
      <c r="T37" s="275"/>
      <c r="U37" s="276"/>
      <c r="V37" s="274"/>
      <c r="W37" s="275"/>
      <c r="X37" s="275"/>
      <c r="Y37" s="275"/>
      <c r="Z37" s="275"/>
      <c r="AA37" s="276"/>
      <c r="AB37" s="292"/>
      <c r="AC37" s="293"/>
      <c r="AD37" s="293"/>
      <c r="AE37" s="293"/>
      <c r="AF37" s="293"/>
      <c r="AG37" s="294"/>
      <c r="AH37" s="283"/>
      <c r="AI37" s="284"/>
      <c r="AJ37" s="284"/>
      <c r="AK37" s="284"/>
      <c r="AL37" s="284"/>
      <c r="AM37" s="285"/>
      <c r="AN37" s="64"/>
      <c r="AO37" s="344"/>
      <c r="AP37" s="345"/>
      <c r="AQ37" s="345"/>
      <c r="AR37" s="345"/>
      <c r="AS37" s="345"/>
      <c r="AT37" s="346"/>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row>
    <row r="38" spans="1:80" ht="15" customHeight="1" x14ac:dyDescent="0.25">
      <c r="A38" s="64"/>
      <c r="B38" s="309"/>
      <c r="C38" s="309"/>
      <c r="D38" s="310"/>
      <c r="E38" s="299" t="s">
        <v>214</v>
      </c>
      <c r="F38" s="300"/>
      <c r="G38" s="300"/>
      <c r="H38" s="300"/>
      <c r="I38" s="300"/>
      <c r="J38" s="268" t="str">
        <f>IF(AND('Mapa final'!$L$11="Baja",'Mapa final'!$P$11="Leve"),CONCATENATE("R",'Mapa final'!$A$11),"")</f>
        <v/>
      </c>
      <c r="K38" s="269"/>
      <c r="L38" s="269" t="str">
        <f>IF(AND('Mapa final'!$L$11="Baja",'Mapa final'!$P$11="Leve"),CONCATENATE("R",'Mapa final'!$A$11),"")</f>
        <v/>
      </c>
      <c r="M38" s="269"/>
      <c r="N38" s="269" t="str">
        <f>IF(AND('Mapa final'!$L$11="Baja",'Mapa final'!$P$11="Leve"),CONCATENATE("R",'Mapa final'!$A$11),"")</f>
        <v/>
      </c>
      <c r="O38" s="270"/>
      <c r="P38" s="268" t="str">
        <f>IF(AND('Mapa final'!$L$11="Baja",'Mapa final'!$P$11="Leve"),CONCATENATE("R",'Mapa final'!$A$11),"")</f>
        <v/>
      </c>
      <c r="Q38" s="269"/>
      <c r="R38" s="269" t="str">
        <f>IF(AND('Mapa final'!$L$11="Baja",'Mapa final'!$P$11="Leve"),CONCATENATE("R",'Mapa final'!$A$11),"")</f>
        <v/>
      </c>
      <c r="S38" s="269"/>
      <c r="T38" s="269" t="str">
        <f>IF(AND('Mapa final'!$L$11="Baja",'Mapa final'!$P$11="Leve"),CONCATENATE("R",'Mapa final'!$A$11),"")</f>
        <v/>
      </c>
      <c r="U38" s="270"/>
      <c r="V38" s="277" t="str">
        <f>IF(AND('Mapa final'!$L$11="Alta",'Mapa final'!$P$11="Leve"),CONCATENATE("R",'Mapa final'!$A$11),"")</f>
        <v/>
      </c>
      <c r="W38" s="278"/>
      <c r="X38" s="278" t="str">
        <f>IF(AND('Mapa final'!$L$11="Alta",'Mapa final'!$P$11="Leve"),CONCATENATE("R",'Mapa final'!$A$11),"")</f>
        <v/>
      </c>
      <c r="Y38" s="278"/>
      <c r="Z38" s="278" t="str">
        <f>IF(AND('Mapa final'!$L$11="Alta",'Mapa final'!$P$11="Leve"),CONCATENATE("R",'Mapa final'!$A$11),"")</f>
        <v/>
      </c>
      <c r="AA38" s="279"/>
      <c r="AB38" s="295" t="str">
        <f>IF(AND('Mapa final'!$L$11="Muy Alta",'Mapa final'!$P$11="Leve"),CONCATENATE("R",'Mapa final'!$A$11),"")</f>
        <v/>
      </c>
      <c r="AC38" s="296"/>
      <c r="AD38" s="296" t="str">
        <f>IF(AND('Mapa final'!$L$11="Muy Alta",'Mapa final'!$P$11="Leve"),CONCATENATE("R",'Mapa final'!$A$11),"")</f>
        <v/>
      </c>
      <c r="AE38" s="296"/>
      <c r="AF38" s="296" t="str">
        <f>IF(AND('Mapa final'!$L$11="Muy Alta",'Mapa final'!$P$11="Leve"),CONCATENATE("R",'Mapa final'!$A$11),"")</f>
        <v/>
      </c>
      <c r="AG38" s="297"/>
      <c r="AH38" s="286" t="str">
        <f>IF(AND('Mapa final'!$L$11="Muy Alta",'Mapa final'!$P$11="Catastrófico"),CONCATENATE("R",'Mapa final'!$A$11),"")</f>
        <v/>
      </c>
      <c r="AI38" s="287"/>
      <c r="AJ38" s="287" t="str">
        <f>IF(AND('Mapa final'!$L$11="Muy Alta",'Mapa final'!$P$11="Catastrófico"),CONCATENATE("R",'Mapa final'!$A$11),"")</f>
        <v/>
      </c>
      <c r="AK38" s="287"/>
      <c r="AL38" s="287" t="str">
        <f>IF(AND('Mapa final'!$L$11="Muy Alta",'Mapa final'!$P$11="Catastrófico"),CONCATENATE("R",'Mapa final'!$A$11),"")</f>
        <v/>
      </c>
      <c r="AM38" s="288"/>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row>
    <row r="39" spans="1:80" ht="15" customHeight="1" x14ac:dyDescent="0.25">
      <c r="A39" s="64"/>
      <c r="B39" s="309"/>
      <c r="C39" s="309"/>
      <c r="D39" s="310"/>
      <c r="E39" s="301"/>
      <c r="F39" s="302"/>
      <c r="G39" s="302"/>
      <c r="H39" s="302"/>
      <c r="I39" s="302"/>
      <c r="J39" s="262"/>
      <c r="K39" s="263"/>
      <c r="L39" s="263"/>
      <c r="M39" s="263"/>
      <c r="N39" s="263"/>
      <c r="O39" s="264"/>
      <c r="P39" s="262"/>
      <c r="Q39" s="263"/>
      <c r="R39" s="263"/>
      <c r="S39" s="263"/>
      <c r="T39" s="263"/>
      <c r="U39" s="264"/>
      <c r="V39" s="271"/>
      <c r="W39" s="272"/>
      <c r="X39" s="272"/>
      <c r="Y39" s="272"/>
      <c r="Z39" s="272"/>
      <c r="AA39" s="273"/>
      <c r="AB39" s="289"/>
      <c r="AC39" s="290"/>
      <c r="AD39" s="290"/>
      <c r="AE39" s="290"/>
      <c r="AF39" s="290"/>
      <c r="AG39" s="291"/>
      <c r="AH39" s="280"/>
      <c r="AI39" s="281"/>
      <c r="AJ39" s="281"/>
      <c r="AK39" s="281"/>
      <c r="AL39" s="281"/>
      <c r="AM39" s="282"/>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row>
    <row r="40" spans="1:80" ht="15" customHeight="1" x14ac:dyDescent="0.25">
      <c r="A40" s="64"/>
      <c r="B40" s="309"/>
      <c r="C40" s="309"/>
      <c r="D40" s="310"/>
      <c r="E40" s="301"/>
      <c r="F40" s="302"/>
      <c r="G40" s="302"/>
      <c r="H40" s="302"/>
      <c r="I40" s="302"/>
      <c r="J40" s="262" t="str">
        <f>IF(AND('Mapa final'!$L$11="Baja",'Mapa final'!$P$11="Leve"),CONCATENATE("R",'Mapa final'!$A$11),"")</f>
        <v/>
      </c>
      <c r="K40" s="263"/>
      <c r="L40" s="263" t="str">
        <f>IF(AND('Mapa final'!$L$20="Muy Baja",'Mapa final'!$P$20="Leve"),CONCATENATE("R",'Mapa final'!$A$20),"")</f>
        <v>R6</v>
      </c>
      <c r="M40" s="263"/>
      <c r="N40" s="263" t="str">
        <f>IF(AND('Mapa final'!$L$11="Baja",'Mapa final'!$P$11="Leve"),CONCATENATE("R",'Mapa final'!$A$11),"")</f>
        <v/>
      </c>
      <c r="O40" s="264"/>
      <c r="P40" s="262" t="str">
        <f>IF(AND('Mapa final'!$L$11="Baja",'Mapa final'!$P$11="Leve"),CONCATENATE("R",'Mapa final'!$A$11),"")</f>
        <v/>
      </c>
      <c r="Q40" s="263"/>
      <c r="R40" s="263" t="str">
        <f>IF(AND('Mapa final'!$L$11="Baja",'Mapa final'!$P$11="Leve"),CONCATENATE("R",'Mapa final'!$A$11),"")</f>
        <v/>
      </c>
      <c r="S40" s="263"/>
      <c r="T40" s="263" t="str">
        <f>IF(AND('Mapa final'!$L$11="Baja",'Mapa final'!$P$11="Leve"),CONCATENATE("R",'Mapa final'!$A$11),"")</f>
        <v/>
      </c>
      <c r="U40" s="264"/>
      <c r="V40" s="271" t="str">
        <f>IF(AND('Mapa final'!$L$11="Alta",'Mapa final'!$P$11="Leve"),CONCATENATE("R",'Mapa final'!$A$11),"")</f>
        <v/>
      </c>
      <c r="W40" s="272"/>
      <c r="X40" s="272" t="str">
        <f>IF(AND('Mapa final'!$L$11="Alta",'Mapa final'!$P$11="Leve"),CONCATENATE("R",'Mapa final'!$A$11),"")</f>
        <v/>
      </c>
      <c r="Y40" s="272"/>
      <c r="Z40" s="272" t="str">
        <f>IF(AND('Mapa final'!$L$11="Alta",'Mapa final'!$P$11="Leve"),CONCATENATE("R",'Mapa final'!$A$11),"")</f>
        <v/>
      </c>
      <c r="AA40" s="273"/>
      <c r="AB40" s="289" t="str">
        <f>IF(AND('Mapa final'!$L$11="Muy Alta",'Mapa final'!$P$11="Leve"),CONCATENATE("R",'Mapa final'!$A$11),"")</f>
        <v/>
      </c>
      <c r="AC40" s="290"/>
      <c r="AD40" s="290" t="str">
        <f>IF(AND('Mapa final'!$L$11="Muy Alta",'Mapa final'!$P$11="Leve"),CONCATENATE("R",'Mapa final'!$A$11),"")</f>
        <v/>
      </c>
      <c r="AE40" s="290"/>
      <c r="AF40" s="290" t="str">
        <f>IF(AND('Mapa final'!$L$11="Muy Alta",'Mapa final'!$P$11="Leve"),CONCATENATE("R",'Mapa final'!$A$11),"")</f>
        <v/>
      </c>
      <c r="AG40" s="291"/>
      <c r="AH40" s="280" t="str">
        <f>IF(AND('Mapa final'!$L$11="Muy Alta",'Mapa final'!$P$11="Catastrófico"),CONCATENATE("R",'Mapa final'!$A$11),"")</f>
        <v/>
      </c>
      <c r="AI40" s="281"/>
      <c r="AJ40" s="281" t="str">
        <f>IF(AND('Mapa final'!$L$11="Muy Alta",'Mapa final'!$P$11="Catastrófico"),CONCATENATE("R",'Mapa final'!$A$11),"")</f>
        <v/>
      </c>
      <c r="AK40" s="281"/>
      <c r="AL40" s="281" t="str">
        <f>IF(AND('Mapa final'!$L$11="Muy Alta",'Mapa final'!$P$11="Catastrófico"),CONCATENATE("R",'Mapa final'!$A$11),"")</f>
        <v/>
      </c>
      <c r="AM40" s="282"/>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row>
    <row r="41" spans="1:80" ht="15" customHeight="1" x14ac:dyDescent="0.25">
      <c r="A41" s="64"/>
      <c r="B41" s="309"/>
      <c r="C41" s="309"/>
      <c r="D41" s="310"/>
      <c r="E41" s="301"/>
      <c r="F41" s="302"/>
      <c r="G41" s="302"/>
      <c r="H41" s="302"/>
      <c r="I41" s="302"/>
      <c r="J41" s="262"/>
      <c r="K41" s="263"/>
      <c r="L41" s="263"/>
      <c r="M41" s="263"/>
      <c r="N41" s="263"/>
      <c r="O41" s="264"/>
      <c r="P41" s="262"/>
      <c r="Q41" s="263"/>
      <c r="R41" s="263"/>
      <c r="S41" s="263"/>
      <c r="T41" s="263"/>
      <c r="U41" s="264"/>
      <c r="V41" s="271"/>
      <c r="W41" s="272"/>
      <c r="X41" s="272"/>
      <c r="Y41" s="272"/>
      <c r="Z41" s="272"/>
      <c r="AA41" s="273"/>
      <c r="AB41" s="289"/>
      <c r="AC41" s="290"/>
      <c r="AD41" s="290"/>
      <c r="AE41" s="290"/>
      <c r="AF41" s="290"/>
      <c r="AG41" s="291"/>
      <c r="AH41" s="280"/>
      <c r="AI41" s="281"/>
      <c r="AJ41" s="281"/>
      <c r="AK41" s="281"/>
      <c r="AL41" s="281"/>
      <c r="AM41" s="282"/>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row>
    <row r="42" spans="1:80" ht="15" customHeight="1" x14ac:dyDescent="0.25">
      <c r="A42" s="64"/>
      <c r="B42" s="309"/>
      <c r="C42" s="309"/>
      <c r="D42" s="310"/>
      <c r="E42" s="301"/>
      <c r="F42" s="302"/>
      <c r="G42" s="302"/>
      <c r="H42" s="302"/>
      <c r="I42" s="302"/>
      <c r="J42" s="262" t="str">
        <f>IF(AND('Mapa final'!$L$11="Baja",'Mapa final'!$P$11="Leve"),CONCATENATE("R",'Mapa final'!$A$11),"")</f>
        <v/>
      </c>
      <c r="K42" s="263"/>
      <c r="L42" s="263" t="str">
        <f>IF(AND('Mapa final'!$L$11="Baja",'Mapa final'!$P$11="Leve"),CONCATENATE("R",'Mapa final'!$A$11),"")</f>
        <v/>
      </c>
      <c r="M42" s="263"/>
      <c r="N42" s="263" t="str">
        <f>IF(AND('Mapa final'!$L$11="Baja",'Mapa final'!$P$11="Leve"),CONCATENATE("R",'Mapa final'!$A$11),"")</f>
        <v/>
      </c>
      <c r="O42" s="264"/>
      <c r="P42" s="262" t="str">
        <f>IF(AND('Mapa final'!$L$11="Baja",'Mapa final'!$P$11="Leve"),CONCATENATE("R",'Mapa final'!$A$11),"")</f>
        <v/>
      </c>
      <c r="Q42" s="263"/>
      <c r="R42" s="263" t="str">
        <f>IF(AND('Mapa final'!$L$11="Baja",'Mapa final'!$P$11="Leve"),CONCATENATE("R",'Mapa final'!$A$11),"")</f>
        <v/>
      </c>
      <c r="S42" s="263"/>
      <c r="T42" s="263" t="str">
        <f>IF(AND('Mapa final'!$L$11="Baja",'Mapa final'!$P$11="Leve"),CONCATENATE("R",'Mapa final'!$A$11),"")</f>
        <v/>
      </c>
      <c r="U42" s="264"/>
      <c r="V42" s="271" t="str">
        <f>IF(AND('Mapa final'!$L$11="Alta",'Mapa final'!$P$11="Leve"),CONCATENATE("R",'Mapa final'!$A$11),"")</f>
        <v/>
      </c>
      <c r="W42" s="272"/>
      <c r="X42" s="272" t="str">
        <f>IF(AND('Mapa final'!$L$11="Alta",'Mapa final'!$P$11="Leve"),CONCATENATE("R",'Mapa final'!$A$11),"")</f>
        <v/>
      </c>
      <c r="Y42" s="272"/>
      <c r="Z42" s="272" t="str">
        <f>IF(AND('Mapa final'!$L$11="Alta",'Mapa final'!$P$11="Leve"),CONCATENATE("R",'Mapa final'!$A$11),"")</f>
        <v/>
      </c>
      <c r="AA42" s="273"/>
      <c r="AB42" s="289" t="str">
        <f>IF(AND('Mapa final'!$L$11="Muy Alta",'Mapa final'!$P$11="Leve"),CONCATENATE("R",'Mapa final'!$A$11),"")</f>
        <v/>
      </c>
      <c r="AC42" s="290"/>
      <c r="AD42" s="290" t="str">
        <f>IF(AND('Mapa final'!$L$11="Muy Alta",'Mapa final'!$P$11="Leve"),CONCATENATE("R",'Mapa final'!$A$11),"")</f>
        <v/>
      </c>
      <c r="AE42" s="290"/>
      <c r="AF42" s="290" t="str">
        <f>IF(AND('Mapa final'!$L$11="Muy Alta",'Mapa final'!$P$11="Leve"),CONCATENATE("R",'Mapa final'!$A$11),"")</f>
        <v/>
      </c>
      <c r="AG42" s="291"/>
      <c r="AH42" s="280" t="str">
        <f>IF(AND('Mapa final'!$L$11="Muy Alta",'Mapa final'!$P$11="Catastrófico"),CONCATENATE("R",'Mapa final'!$A$11),"")</f>
        <v/>
      </c>
      <c r="AI42" s="281"/>
      <c r="AJ42" s="281" t="str">
        <f>IF(AND('Mapa final'!$L$11="Muy Alta",'Mapa final'!$P$11="Catastrófico"),CONCATENATE("R",'Mapa final'!$A$11),"")</f>
        <v/>
      </c>
      <c r="AK42" s="281"/>
      <c r="AL42" s="281" t="str">
        <f>IF(AND('Mapa final'!$L$11="Muy Alta",'Mapa final'!$P$11="Catastrófico"),CONCATENATE("R",'Mapa final'!$A$11),"")</f>
        <v/>
      </c>
      <c r="AM42" s="282"/>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row>
    <row r="43" spans="1:80" ht="15" customHeight="1" x14ac:dyDescent="0.25">
      <c r="A43" s="64"/>
      <c r="B43" s="309"/>
      <c r="C43" s="309"/>
      <c r="D43" s="310"/>
      <c r="E43" s="301"/>
      <c r="F43" s="302"/>
      <c r="G43" s="302"/>
      <c r="H43" s="302"/>
      <c r="I43" s="302"/>
      <c r="J43" s="262"/>
      <c r="K43" s="263"/>
      <c r="L43" s="263"/>
      <c r="M43" s="263"/>
      <c r="N43" s="263"/>
      <c r="O43" s="264"/>
      <c r="P43" s="262"/>
      <c r="Q43" s="263"/>
      <c r="R43" s="263"/>
      <c r="S43" s="263"/>
      <c r="T43" s="263"/>
      <c r="U43" s="264"/>
      <c r="V43" s="271"/>
      <c r="W43" s="272"/>
      <c r="X43" s="272"/>
      <c r="Y43" s="272"/>
      <c r="Z43" s="272"/>
      <c r="AA43" s="273"/>
      <c r="AB43" s="289"/>
      <c r="AC43" s="290"/>
      <c r="AD43" s="290"/>
      <c r="AE43" s="290"/>
      <c r="AF43" s="290"/>
      <c r="AG43" s="291"/>
      <c r="AH43" s="280"/>
      <c r="AI43" s="281"/>
      <c r="AJ43" s="281"/>
      <c r="AK43" s="281"/>
      <c r="AL43" s="281"/>
      <c r="AM43" s="282"/>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row>
    <row r="44" spans="1:80" ht="15" customHeight="1" x14ac:dyDescent="0.25">
      <c r="A44" s="64"/>
      <c r="B44" s="309"/>
      <c r="C44" s="309"/>
      <c r="D44" s="310"/>
      <c r="E44" s="301"/>
      <c r="F44" s="302"/>
      <c r="G44" s="302"/>
      <c r="H44" s="302"/>
      <c r="I44" s="302"/>
      <c r="J44" s="262" t="str">
        <f>IF(AND('Mapa final'!$L$11="Baja",'Mapa final'!$P$11="Leve"),CONCATENATE("R",'Mapa final'!$A$11),"")</f>
        <v/>
      </c>
      <c r="K44" s="263"/>
      <c r="L44" s="263" t="str">
        <f>IF(AND('Mapa final'!$L$11="Baja",'Mapa final'!$P$11="Leve"),CONCATENATE("R",'Mapa final'!$A$11),"")</f>
        <v/>
      </c>
      <c r="M44" s="263"/>
      <c r="N44" s="263" t="str">
        <f>IF(AND('Mapa final'!$L$11="Baja",'Mapa final'!$P$11="Leve"),CONCATENATE("R",'Mapa final'!$A$11),"")</f>
        <v/>
      </c>
      <c r="O44" s="264"/>
      <c r="P44" s="262" t="str">
        <f>IF(AND('Mapa final'!$L$11="Baja",'Mapa final'!$P$11="Leve"),CONCATENATE("R",'Mapa final'!$A$11),"")</f>
        <v/>
      </c>
      <c r="Q44" s="263"/>
      <c r="R44" s="263" t="str">
        <f>IF(AND('Mapa final'!$L$11="Baja",'Mapa final'!$P$11="Leve"),CONCATENATE("R",'Mapa final'!$A$11),"")</f>
        <v/>
      </c>
      <c r="S44" s="263"/>
      <c r="T44" s="263" t="str">
        <f>IF(AND('Mapa final'!$L$11="Baja",'Mapa final'!$P$11="Leve"),CONCATENATE("R",'Mapa final'!$A$11),"")</f>
        <v/>
      </c>
      <c r="U44" s="264"/>
      <c r="V44" s="271" t="str">
        <f>IF(AND('Mapa final'!$L$11="Alta",'Mapa final'!$P$11="Leve"),CONCATENATE("R",'Mapa final'!$A$11),"")</f>
        <v/>
      </c>
      <c r="W44" s="272"/>
      <c r="X44" s="272" t="str">
        <f>IF(AND('Mapa final'!$L$11="Alta",'Mapa final'!$P$11="Leve"),CONCATENATE("R",'Mapa final'!$A$11),"")</f>
        <v/>
      </c>
      <c r="Y44" s="272"/>
      <c r="Z44" s="272" t="str">
        <f>IF(AND('Mapa final'!$L$11="Alta",'Mapa final'!$P$11="Leve"),CONCATENATE("R",'Mapa final'!$A$11),"")</f>
        <v/>
      </c>
      <c r="AA44" s="273"/>
      <c r="AB44" s="289" t="str">
        <f>IF(AND('Mapa final'!$L$11="Muy Alta",'Mapa final'!$P$11="Leve"),CONCATENATE("R",'Mapa final'!$A$11),"")</f>
        <v/>
      </c>
      <c r="AC44" s="290"/>
      <c r="AD44" s="290" t="str">
        <f>IF(AND('Mapa final'!$L$11="Muy Alta",'Mapa final'!$P$11="Leve"),CONCATENATE("R",'Mapa final'!$A$11),"")</f>
        <v/>
      </c>
      <c r="AE44" s="290"/>
      <c r="AF44" s="290" t="str">
        <f>IF(AND('Mapa final'!$L$11="Muy Alta",'Mapa final'!$P$11="Leve"),CONCATENATE("R",'Mapa final'!$A$11),"")</f>
        <v/>
      </c>
      <c r="AG44" s="291"/>
      <c r="AH44" s="280" t="str">
        <f>IF(AND('Mapa final'!$L$11="Muy Alta",'Mapa final'!$P$11="Catastrófico"),CONCATENATE("R",'Mapa final'!$A$11),"")</f>
        <v/>
      </c>
      <c r="AI44" s="281"/>
      <c r="AJ44" s="281" t="str">
        <f>IF(AND('Mapa final'!$L$11="Muy Alta",'Mapa final'!$P$11="Catastrófico"),CONCATENATE("R",'Mapa final'!$A$11),"")</f>
        <v/>
      </c>
      <c r="AK44" s="281"/>
      <c r="AL44" s="281" t="str">
        <f>IF(AND('Mapa final'!$L$11="Muy Alta",'Mapa final'!$P$11="Catastrófico"),CONCATENATE("R",'Mapa final'!$A$11),"")</f>
        <v/>
      </c>
      <c r="AM44" s="282"/>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row>
    <row r="45" spans="1:80" ht="15.75" customHeight="1" thickBot="1" x14ac:dyDescent="0.3">
      <c r="A45" s="64"/>
      <c r="B45" s="309"/>
      <c r="C45" s="309"/>
      <c r="D45" s="310"/>
      <c r="E45" s="303"/>
      <c r="F45" s="304"/>
      <c r="G45" s="304"/>
      <c r="H45" s="304"/>
      <c r="I45" s="304"/>
      <c r="J45" s="265"/>
      <c r="K45" s="266"/>
      <c r="L45" s="266"/>
      <c r="M45" s="266"/>
      <c r="N45" s="266"/>
      <c r="O45" s="267"/>
      <c r="P45" s="265"/>
      <c r="Q45" s="266"/>
      <c r="R45" s="266"/>
      <c r="S45" s="266"/>
      <c r="T45" s="266"/>
      <c r="U45" s="267"/>
      <c r="V45" s="274"/>
      <c r="W45" s="275"/>
      <c r="X45" s="275"/>
      <c r="Y45" s="275"/>
      <c r="Z45" s="275"/>
      <c r="AA45" s="276"/>
      <c r="AB45" s="292"/>
      <c r="AC45" s="293"/>
      <c r="AD45" s="293"/>
      <c r="AE45" s="293"/>
      <c r="AF45" s="293"/>
      <c r="AG45" s="294"/>
      <c r="AH45" s="283"/>
      <c r="AI45" s="284"/>
      <c r="AJ45" s="284"/>
      <c r="AK45" s="284"/>
      <c r="AL45" s="284"/>
      <c r="AM45" s="285"/>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row>
    <row r="46" spans="1:80" x14ac:dyDescent="0.25">
      <c r="A46" s="64"/>
      <c r="B46" s="64"/>
      <c r="C46" s="64"/>
      <c r="D46" s="64"/>
      <c r="E46" s="64"/>
      <c r="F46" s="64"/>
      <c r="G46" s="64"/>
      <c r="H46" s="64"/>
      <c r="I46" s="64"/>
      <c r="J46" s="347" t="s">
        <v>215</v>
      </c>
      <c r="K46" s="302"/>
      <c r="L46" s="302"/>
      <c r="M46" s="302"/>
      <c r="N46" s="302"/>
      <c r="O46" s="307"/>
      <c r="P46" s="299" t="s">
        <v>216</v>
      </c>
      <c r="Q46" s="300"/>
      <c r="R46" s="300"/>
      <c r="S46" s="300"/>
      <c r="T46" s="300"/>
      <c r="U46" s="306"/>
      <c r="V46" s="299" t="s">
        <v>217</v>
      </c>
      <c r="W46" s="300"/>
      <c r="X46" s="300"/>
      <c r="Y46" s="300"/>
      <c r="Z46" s="300"/>
      <c r="AA46" s="306"/>
      <c r="AB46" s="299" t="s">
        <v>218</v>
      </c>
      <c r="AC46" s="305"/>
      <c r="AD46" s="300"/>
      <c r="AE46" s="300"/>
      <c r="AF46" s="300"/>
      <c r="AG46" s="306"/>
      <c r="AH46" s="299" t="s">
        <v>219</v>
      </c>
      <c r="AI46" s="300"/>
      <c r="AJ46" s="300"/>
      <c r="AK46" s="300"/>
      <c r="AL46" s="300"/>
      <c r="AM46" s="306"/>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row>
    <row r="47" spans="1:80" x14ac:dyDescent="0.25">
      <c r="A47" s="64"/>
      <c r="B47" s="64"/>
      <c r="C47" s="64"/>
      <c r="D47" s="64"/>
      <c r="E47" s="64"/>
      <c r="F47" s="64"/>
      <c r="G47" s="64"/>
      <c r="H47" s="64"/>
      <c r="I47" s="64"/>
      <c r="J47" s="301"/>
      <c r="K47" s="302"/>
      <c r="L47" s="302"/>
      <c r="M47" s="302"/>
      <c r="N47" s="302"/>
      <c r="O47" s="307"/>
      <c r="P47" s="301"/>
      <c r="Q47" s="302"/>
      <c r="R47" s="302"/>
      <c r="S47" s="302"/>
      <c r="T47" s="302"/>
      <c r="U47" s="307"/>
      <c r="V47" s="301"/>
      <c r="W47" s="302"/>
      <c r="X47" s="302"/>
      <c r="Y47" s="302"/>
      <c r="Z47" s="302"/>
      <c r="AA47" s="307"/>
      <c r="AB47" s="301"/>
      <c r="AC47" s="302"/>
      <c r="AD47" s="302"/>
      <c r="AE47" s="302"/>
      <c r="AF47" s="302"/>
      <c r="AG47" s="307"/>
      <c r="AH47" s="301"/>
      <c r="AI47" s="302"/>
      <c r="AJ47" s="302"/>
      <c r="AK47" s="302"/>
      <c r="AL47" s="302"/>
      <c r="AM47" s="307"/>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row>
    <row r="48" spans="1:80" x14ac:dyDescent="0.25">
      <c r="A48" s="64"/>
      <c r="B48" s="64"/>
      <c r="C48" s="64"/>
      <c r="D48" s="64"/>
      <c r="E48" s="64"/>
      <c r="F48" s="64"/>
      <c r="G48" s="64"/>
      <c r="H48" s="64"/>
      <c r="I48" s="64"/>
      <c r="J48" s="301"/>
      <c r="K48" s="302"/>
      <c r="L48" s="302"/>
      <c r="M48" s="302"/>
      <c r="N48" s="302"/>
      <c r="O48" s="307"/>
      <c r="P48" s="301"/>
      <c r="Q48" s="302"/>
      <c r="R48" s="302"/>
      <c r="S48" s="302"/>
      <c r="T48" s="302"/>
      <c r="U48" s="307"/>
      <c r="V48" s="301"/>
      <c r="W48" s="302"/>
      <c r="X48" s="302"/>
      <c r="Y48" s="302"/>
      <c r="Z48" s="302"/>
      <c r="AA48" s="307"/>
      <c r="AB48" s="301"/>
      <c r="AC48" s="302"/>
      <c r="AD48" s="302"/>
      <c r="AE48" s="302"/>
      <c r="AF48" s="302"/>
      <c r="AG48" s="307"/>
      <c r="AH48" s="301"/>
      <c r="AI48" s="302"/>
      <c r="AJ48" s="302"/>
      <c r="AK48" s="302"/>
      <c r="AL48" s="302"/>
      <c r="AM48" s="307"/>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row>
    <row r="49" spans="1:80" x14ac:dyDescent="0.25">
      <c r="A49" s="64"/>
      <c r="B49" s="64"/>
      <c r="C49" s="64"/>
      <c r="D49" s="64"/>
      <c r="E49" s="64"/>
      <c r="F49" s="64"/>
      <c r="G49" s="64"/>
      <c r="H49" s="64"/>
      <c r="I49" s="64"/>
      <c r="J49" s="301"/>
      <c r="K49" s="302"/>
      <c r="L49" s="302"/>
      <c r="M49" s="302"/>
      <c r="N49" s="302"/>
      <c r="O49" s="307"/>
      <c r="P49" s="301"/>
      <c r="Q49" s="302"/>
      <c r="R49" s="302"/>
      <c r="S49" s="302"/>
      <c r="T49" s="302"/>
      <c r="U49" s="307"/>
      <c r="V49" s="301"/>
      <c r="W49" s="302"/>
      <c r="X49" s="302"/>
      <c r="Y49" s="302"/>
      <c r="Z49" s="302"/>
      <c r="AA49" s="307"/>
      <c r="AB49" s="301"/>
      <c r="AC49" s="302"/>
      <c r="AD49" s="302"/>
      <c r="AE49" s="302"/>
      <c r="AF49" s="302"/>
      <c r="AG49" s="307"/>
      <c r="AH49" s="301"/>
      <c r="AI49" s="302"/>
      <c r="AJ49" s="302"/>
      <c r="AK49" s="302"/>
      <c r="AL49" s="302"/>
      <c r="AM49" s="307"/>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row>
    <row r="50" spans="1:80" x14ac:dyDescent="0.25">
      <c r="A50" s="64"/>
      <c r="B50" s="64"/>
      <c r="C50" s="64"/>
      <c r="D50" s="64"/>
      <c r="E50" s="64"/>
      <c r="F50" s="64"/>
      <c r="G50" s="64"/>
      <c r="H50" s="64"/>
      <c r="I50" s="64"/>
      <c r="J50" s="301"/>
      <c r="K50" s="302"/>
      <c r="L50" s="302"/>
      <c r="M50" s="302"/>
      <c r="N50" s="302"/>
      <c r="O50" s="307"/>
      <c r="P50" s="301"/>
      <c r="Q50" s="302"/>
      <c r="R50" s="302"/>
      <c r="S50" s="302"/>
      <c r="T50" s="302"/>
      <c r="U50" s="307"/>
      <c r="V50" s="301"/>
      <c r="W50" s="302"/>
      <c r="X50" s="302"/>
      <c r="Y50" s="302"/>
      <c r="Z50" s="302"/>
      <c r="AA50" s="307"/>
      <c r="AB50" s="301"/>
      <c r="AC50" s="302"/>
      <c r="AD50" s="302"/>
      <c r="AE50" s="302"/>
      <c r="AF50" s="302"/>
      <c r="AG50" s="307"/>
      <c r="AH50" s="301"/>
      <c r="AI50" s="302"/>
      <c r="AJ50" s="302"/>
      <c r="AK50" s="302"/>
      <c r="AL50" s="302"/>
      <c r="AM50" s="307"/>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row>
    <row r="51" spans="1:80" ht="15.75" thickBot="1" x14ac:dyDescent="0.3">
      <c r="A51" s="64"/>
      <c r="B51" s="64"/>
      <c r="C51" s="64"/>
      <c r="D51" s="64"/>
      <c r="E51" s="64"/>
      <c r="F51" s="64"/>
      <c r="G51" s="64"/>
      <c r="H51" s="64"/>
      <c r="I51" s="64"/>
      <c r="J51" s="303"/>
      <c r="K51" s="304"/>
      <c r="L51" s="304"/>
      <c r="M51" s="304"/>
      <c r="N51" s="304"/>
      <c r="O51" s="308"/>
      <c r="P51" s="303"/>
      <c r="Q51" s="304"/>
      <c r="R51" s="304"/>
      <c r="S51" s="304"/>
      <c r="T51" s="304"/>
      <c r="U51" s="308"/>
      <c r="V51" s="303"/>
      <c r="W51" s="304"/>
      <c r="X51" s="304"/>
      <c r="Y51" s="304"/>
      <c r="Z51" s="304"/>
      <c r="AA51" s="308"/>
      <c r="AB51" s="303"/>
      <c r="AC51" s="304"/>
      <c r="AD51" s="304"/>
      <c r="AE51" s="304"/>
      <c r="AF51" s="304"/>
      <c r="AG51" s="308"/>
      <c r="AH51" s="303"/>
      <c r="AI51" s="304"/>
      <c r="AJ51" s="304"/>
      <c r="AK51" s="304"/>
      <c r="AL51" s="304"/>
      <c r="AM51" s="308"/>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row>
    <row r="52" spans="1:80" x14ac:dyDescent="0.25">
      <c r="A52" s="64"/>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row>
    <row r="53" spans="1:80" ht="15" customHeight="1" x14ac:dyDescent="0.25">
      <c r="A53" s="64"/>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pans="1:80" ht="15" customHeight="1" x14ac:dyDescent="0.25">
      <c r="A54" s="64"/>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row>
    <row r="55" spans="1:80" x14ac:dyDescent="0.2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row>
    <row r="56" spans="1:80" x14ac:dyDescent="0.2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row>
    <row r="57" spans="1:80" x14ac:dyDescent="0.2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row>
    <row r="58" spans="1:80" x14ac:dyDescent="0.2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row>
    <row r="59" spans="1:80" x14ac:dyDescent="0.25">
      <c r="A59" s="64"/>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row>
    <row r="60" spans="1:80" x14ac:dyDescent="0.25">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row>
    <row r="61" spans="1:80" x14ac:dyDescent="0.25">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row>
    <row r="62" spans="1:80"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row>
    <row r="63" spans="1:80" x14ac:dyDescent="0.25">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row>
    <row r="64" spans="1:80" x14ac:dyDescent="0.2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row>
    <row r="65" spans="1:80"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row>
    <row r="66" spans="1:80"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row>
    <row r="67" spans="1:80"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row>
    <row r="68" spans="1:80"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row>
    <row r="69" spans="1:80"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row>
    <row r="70" spans="1:80"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row>
    <row r="71" spans="1:80"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row>
    <row r="72" spans="1:80"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row>
    <row r="73" spans="1:80"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row>
    <row r="74" spans="1:80"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row>
    <row r="75" spans="1:80"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row>
    <row r="76" spans="1:80"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row>
    <row r="77" spans="1:80"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row>
    <row r="78" spans="1:80"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row>
    <row r="79" spans="1:80"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row>
    <row r="80" spans="1:80"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row>
    <row r="81" spans="1:63"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row>
    <row r="82" spans="1:63"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row>
    <row r="83" spans="1:63"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row>
    <row r="84" spans="1:63"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row>
    <row r="85" spans="1:63"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row>
    <row r="86" spans="1:63"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row>
    <row r="87" spans="1:63"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row>
    <row r="88" spans="1:63"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row>
    <row r="89" spans="1:63"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row>
    <row r="90" spans="1:63"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row>
    <row r="91" spans="1:63"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row>
    <row r="92" spans="1:63"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row>
    <row r="93" spans="1:63"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row>
    <row r="94" spans="1:63"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row>
    <row r="95" spans="1:63"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row>
    <row r="96" spans="1:63"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row>
    <row r="97" spans="1:63"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row>
    <row r="98" spans="1:63"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row>
    <row r="99" spans="1:63"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row>
    <row r="100" spans="1:63"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row>
    <row r="101" spans="1:63"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row>
    <row r="102" spans="1:63"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row>
    <row r="103" spans="1:63"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row>
    <row r="104" spans="1:63"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row>
    <row r="105" spans="1:63"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row>
    <row r="106" spans="1:63"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row>
    <row r="107" spans="1:63"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row>
    <row r="108" spans="1:63"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row>
    <row r="109" spans="1:63"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row>
    <row r="110" spans="1:63"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row>
    <row r="111" spans="1:63"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row>
    <row r="112" spans="1:63"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row>
    <row r="113" spans="1:63"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row>
    <row r="114" spans="1:63"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row>
    <row r="115" spans="1:63"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row>
    <row r="116" spans="1:63"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row>
    <row r="117" spans="1:63"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row>
    <row r="118" spans="1:63"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row>
    <row r="119" spans="1:63"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row>
    <row r="120" spans="1:63"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row>
    <row r="121" spans="1:63"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row>
    <row r="122" spans="1:63" x14ac:dyDescent="0.25">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row>
    <row r="123" spans="1:63" x14ac:dyDescent="0.25">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row>
    <row r="124" spans="1:63" x14ac:dyDescent="0.25">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row>
    <row r="125" spans="1:63" x14ac:dyDescent="0.25">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row>
    <row r="126" spans="1:63" x14ac:dyDescent="0.25">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row>
    <row r="127" spans="1:63" x14ac:dyDescent="0.25">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row>
    <row r="128" spans="1:63" x14ac:dyDescent="0.25">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row>
    <row r="129" spans="2:63" x14ac:dyDescent="0.25">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row>
    <row r="130" spans="2:63" x14ac:dyDescent="0.25">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row>
    <row r="131" spans="2:63" x14ac:dyDescent="0.25">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row>
    <row r="132" spans="2:63" x14ac:dyDescent="0.25">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row>
    <row r="133" spans="2:63" x14ac:dyDescent="0.25">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row>
    <row r="134" spans="2:63" x14ac:dyDescent="0.25">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row>
    <row r="135" spans="2:63" x14ac:dyDescent="0.25">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row>
    <row r="136" spans="2:63" x14ac:dyDescent="0.25">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row>
    <row r="137" spans="2:63" x14ac:dyDescent="0.25">
      <c r="B137" s="64"/>
      <c r="C137" s="64"/>
      <c r="D137" s="64"/>
      <c r="E137" s="64"/>
      <c r="F137" s="64"/>
      <c r="G137" s="64"/>
      <c r="H137" s="64"/>
      <c r="I137" s="64"/>
    </row>
    <row r="138" spans="2:63" x14ac:dyDescent="0.25">
      <c r="B138" s="64"/>
      <c r="C138" s="64"/>
      <c r="D138" s="64"/>
      <c r="E138" s="64"/>
      <c r="F138" s="64"/>
      <c r="G138" s="64"/>
      <c r="H138" s="64"/>
      <c r="I138" s="64"/>
    </row>
    <row r="139" spans="2:63" x14ac:dyDescent="0.25">
      <c r="B139" s="64"/>
      <c r="C139" s="64"/>
      <c r="D139" s="64"/>
      <c r="E139" s="64"/>
      <c r="F139" s="64"/>
      <c r="G139" s="64"/>
      <c r="H139" s="64"/>
      <c r="I139" s="64"/>
    </row>
    <row r="140" spans="2:63" x14ac:dyDescent="0.25">
      <c r="B140" s="64"/>
      <c r="C140" s="64"/>
      <c r="D140" s="64"/>
      <c r="E140" s="64"/>
      <c r="F140" s="64"/>
      <c r="G140" s="64"/>
      <c r="H140" s="64"/>
      <c r="I140" s="64"/>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topLeftCell="D25" zoomScale="68" zoomScaleNormal="50" workbookViewId="0">
      <selection activeCell="AR58" sqref="AR58"/>
    </sheetView>
  </sheetViews>
  <sheetFormatPr baseColWidth="10" defaultColWidth="11.42578125" defaultRowHeight="15" x14ac:dyDescent="0.25"/>
  <cols>
    <col min="2" max="9" width="5.7109375" customWidth="1"/>
    <col min="10" max="10" width="12.7109375" customWidth="1"/>
    <col min="11" max="11" width="9.85546875" customWidth="1"/>
    <col min="12" max="13" width="7.42578125" customWidth="1"/>
    <col min="14" max="18" width="7.42578125" bestFit="1" customWidth="1"/>
    <col min="19" max="19" width="8.42578125" customWidth="1"/>
    <col min="20" max="22" width="7.42578125" bestFit="1" customWidth="1"/>
    <col min="23" max="23" width="10.5703125" bestFit="1" customWidth="1"/>
    <col min="24" max="26" width="7.42578125" bestFit="1" customWidth="1"/>
    <col min="27" max="27" width="10.7109375" customWidth="1"/>
    <col min="28" max="28" width="7.42578125" bestFit="1" customWidth="1"/>
    <col min="29" max="29" width="7.42578125" customWidth="1"/>
    <col min="30" max="35" width="7.42578125" bestFit="1" customWidth="1"/>
    <col min="36" max="36" width="5.7109375" customWidth="1"/>
    <col min="37" max="38" width="7.42578125" bestFit="1" customWidth="1"/>
    <col min="39" max="39" width="5.7109375" customWidth="1"/>
    <col min="41" max="46" width="5.7109375" customWidth="1"/>
  </cols>
  <sheetData>
    <row r="1" spans="1:91"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row>
    <row r="2" spans="1:91" ht="18" customHeight="1" x14ac:dyDescent="0.25">
      <c r="A2" s="64"/>
      <c r="B2" s="377" t="s">
        <v>220</v>
      </c>
      <c r="C2" s="378"/>
      <c r="D2" s="378"/>
      <c r="E2" s="378"/>
      <c r="F2" s="378"/>
      <c r="G2" s="378"/>
      <c r="H2" s="378"/>
      <c r="I2" s="378"/>
      <c r="J2" s="298" t="s">
        <v>15</v>
      </c>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row>
    <row r="3" spans="1:91" ht="18.75" customHeight="1" x14ac:dyDescent="0.25">
      <c r="A3" s="64"/>
      <c r="B3" s="378"/>
      <c r="C3" s="378"/>
      <c r="D3" s="378"/>
      <c r="E3" s="378"/>
      <c r="F3" s="378"/>
      <c r="G3" s="378"/>
      <c r="H3" s="378"/>
      <c r="I3" s="37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298"/>
      <c r="AJ3" s="298"/>
      <c r="AK3" s="298"/>
      <c r="AL3" s="298"/>
      <c r="AM3" s="298"/>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row>
    <row r="4" spans="1:91" ht="15" customHeight="1" x14ac:dyDescent="0.25">
      <c r="A4" s="64"/>
      <c r="B4" s="378"/>
      <c r="C4" s="378"/>
      <c r="D4" s="378"/>
      <c r="E4" s="378"/>
      <c r="F4" s="378"/>
      <c r="G4" s="378"/>
      <c r="H4" s="378"/>
      <c r="I4" s="37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row>
    <row r="5" spans="1:91" ht="15.75" thickBot="1" x14ac:dyDescent="0.3">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row>
    <row r="6" spans="1:91" ht="15" customHeight="1" x14ac:dyDescent="0.25">
      <c r="A6" s="64"/>
      <c r="B6" s="309" t="s">
        <v>205</v>
      </c>
      <c r="C6" s="309"/>
      <c r="D6" s="310"/>
      <c r="E6" s="348" t="s">
        <v>206</v>
      </c>
      <c r="F6" s="349"/>
      <c r="G6" s="349"/>
      <c r="H6" s="349"/>
      <c r="I6" s="349"/>
      <c r="J6" s="32" t="str">
        <f>IF(AND('Mapa final'!$AD$11="Muy Alta",'Mapa final'!$AF$11="Leve"),CONCATENATE("R2C",'Mapa final'!$S$11),"")</f>
        <v/>
      </c>
      <c r="K6" s="33" t="str">
        <f>IF(AND('Mapa final'!$AD$11="Muy Alta",'Mapa final'!$AF$11="Leve"),CONCATENATE("R2C",'Mapa final'!$S$11),"")</f>
        <v/>
      </c>
      <c r="L6" s="33" t="str">
        <f>IF(AND('Mapa final'!$AD$11="Muy Alta",'Mapa final'!$AF$11="Leve"),CONCATENATE("R2C",'Mapa final'!$S$11),"")</f>
        <v/>
      </c>
      <c r="M6" s="33" t="str">
        <f>IF(AND('Mapa final'!$AD$11="Muy Alta",'Mapa final'!$AF$11="Leve"),CONCATENATE("R2C",'Mapa final'!$S$11),"")</f>
        <v/>
      </c>
      <c r="N6" s="33" t="str">
        <f>IF(AND('Mapa final'!$AD$11="Muy Alta",'Mapa final'!$AF$11="Leve"),CONCATENATE("R2C",'Mapa final'!$S$11),"")</f>
        <v/>
      </c>
      <c r="O6" s="34" t="str">
        <f>IF(AND('Mapa final'!$AD$11="Muy Alta",'Mapa final'!$AF$11="Leve"),CONCATENATE("R2C",'Mapa final'!$S$11),"")</f>
        <v/>
      </c>
      <c r="P6" s="32" t="str">
        <f>IF(AND('Mapa final'!$AD$11="Muy Alta",'Mapa final'!$AF$11="Leve"),CONCATENATE("R2C",'Mapa final'!$S$11),"")</f>
        <v/>
      </c>
      <c r="Q6" s="33" t="str">
        <f>IF(AND('Mapa final'!$AD$11="Muy Alta",'Mapa final'!$AF$11="Leve"),CONCATENATE("R2C",'Mapa final'!$S$11),"")</f>
        <v/>
      </c>
      <c r="R6" s="33" t="str">
        <f>IF(AND('Mapa final'!$AD$11="Muy Alta",'Mapa final'!$AF$11="Leve"),CONCATENATE("R2C",'Mapa final'!$S$11),"")</f>
        <v/>
      </c>
      <c r="S6" s="33" t="str">
        <f>IF(AND('Mapa final'!$AD$11="Muy Alta",'Mapa final'!$AF$11="Leve"),CONCATENATE("R2C",'Mapa final'!$S$11),"")</f>
        <v/>
      </c>
      <c r="T6" s="33" t="str">
        <f>IF(AND('Mapa final'!$AD$11="Muy Alta",'Mapa final'!$AF$11="Leve"),CONCATENATE("R2C",'Mapa final'!$S$11),"")</f>
        <v/>
      </c>
      <c r="U6" s="34" t="str">
        <f>IF(AND('Mapa final'!$AD$11="Muy Alta",'Mapa final'!$AF$11="Leve"),CONCATENATE("R2C",'Mapa final'!$S$11),"")</f>
        <v/>
      </c>
      <c r="V6" s="32" t="str">
        <f>IF(AND('Mapa final'!$AD$11="Muy Alta",'Mapa final'!$AF$11="Leve"),CONCATENATE("R2C",'Mapa final'!$S$11),"")</f>
        <v/>
      </c>
      <c r="W6" s="33" t="str">
        <f>IF(AND('Mapa final'!$AD$11="Muy Alta",'Mapa final'!$AF$11="Leve"),CONCATENATE("R2C",'Mapa final'!$S$11),"")</f>
        <v/>
      </c>
      <c r="X6" s="33" t="str">
        <f>IF(AND('Mapa final'!$AD$11="Muy Alta",'Mapa final'!$AF$11="Leve"),CONCATENATE("R2C",'Mapa final'!$S$11),"")</f>
        <v/>
      </c>
      <c r="Y6" s="33" t="str">
        <f>IF(AND('Mapa final'!$AD$11="Muy Alta",'Mapa final'!$AF$11="Leve"),CONCATENATE("R2C",'Mapa final'!$S$11),"")</f>
        <v/>
      </c>
      <c r="Z6" s="33" t="str">
        <f>IF(AND('Mapa final'!$AD$11="Muy Alta",'Mapa final'!$AF$11="Leve"),CONCATENATE("R2C",'Mapa final'!$S$11),"")</f>
        <v/>
      </c>
      <c r="AA6" s="34" t="str">
        <f>IF(AND('Mapa final'!$AD$11="Muy Alta",'Mapa final'!$AF$11="Leve"),CONCATENATE("R2C",'Mapa final'!$S$11),"")</f>
        <v/>
      </c>
      <c r="AB6" s="32" t="str">
        <f>IF(AND('Mapa final'!$AD$11="Muy Alta",'Mapa final'!$AF$11="Leve"),CONCATENATE("R2C",'Mapa final'!$S$11),"")</f>
        <v/>
      </c>
      <c r="AC6" s="33" t="str">
        <f>IF(AND('Mapa final'!$AD$11="Muy Alta",'Mapa final'!$AF$11="Leve"),CONCATENATE("R2C",'Mapa final'!$S$11),"")</f>
        <v/>
      </c>
      <c r="AD6" s="33" t="str">
        <f>IF(AND('Mapa final'!$AD$11="Muy Alta",'Mapa final'!$AF$11="Leve"),CONCATENATE("R2C",'Mapa final'!$S$11),"")</f>
        <v/>
      </c>
      <c r="AE6" s="33" t="str">
        <f>IF(AND('Mapa final'!$AD$11="Muy Alta",'Mapa final'!$AF$11="Leve"),CONCATENATE("R2C",'Mapa final'!$S$11),"")</f>
        <v/>
      </c>
      <c r="AF6" s="33" t="str">
        <f>IF(AND('Mapa final'!$AD$11="Muy Alta",'Mapa final'!$AF$11="Leve"),CONCATENATE("R2C",'Mapa final'!$S$11),"")</f>
        <v/>
      </c>
      <c r="AG6" s="33" t="str">
        <f>IF(AND('Mapa final'!$AD$11="Muy Alta",'Mapa final'!$AF$11="Leve"),CONCATENATE("R2C",'Mapa final'!$S$11),"")</f>
        <v/>
      </c>
      <c r="AH6" s="35" t="str">
        <f>IF(AND('Mapa final'!$AD$11="Muy Alta",'Mapa final'!$AF$11="Catastrófico"),CONCATENATE("R2C",'Mapa final'!$S$11),"")</f>
        <v/>
      </c>
      <c r="AI6" s="36" t="str">
        <f>IF(AND('Mapa final'!$AD$11="Muy Alta",'Mapa final'!$AF$11="Catastrófico"),CONCATENATE("R2C",'Mapa final'!$S$11),"")</f>
        <v/>
      </c>
      <c r="AJ6" s="36" t="str">
        <f>IF(AND('Mapa final'!$AD$11="Muy Alta",'Mapa final'!$AF$11="Catastrófico"),CONCATENATE("R2C",'Mapa final'!$S$11),"")</f>
        <v/>
      </c>
      <c r="AK6" s="36" t="str">
        <f>IF(AND('Mapa final'!$AD$11="Muy Alta",'Mapa final'!$AF$11="Catastrófico"),CONCATENATE("R2C",'Mapa final'!$S$11),"")</f>
        <v/>
      </c>
      <c r="AL6" s="36" t="str">
        <f>IF(AND('Mapa final'!$AD$11="Muy Alta",'Mapa final'!$AF$11="Catastrófico"),CONCATENATE("R2C",'Mapa final'!$S$11),"")</f>
        <v/>
      </c>
      <c r="AM6" s="37" t="str">
        <f>IF(AND('Mapa final'!$AD$11="Muy Alta",'Mapa final'!$AF$11="Catastrófico"),CONCATENATE("R2C",'Mapa final'!$S$11),"")</f>
        <v/>
      </c>
      <c r="AN6" s="64"/>
      <c r="AO6" s="368" t="s">
        <v>207</v>
      </c>
      <c r="AP6" s="369"/>
      <c r="AQ6" s="369"/>
      <c r="AR6" s="369"/>
      <c r="AS6" s="369"/>
      <c r="AT6" s="370"/>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row>
    <row r="7" spans="1:91" ht="15" customHeight="1" x14ac:dyDescent="0.25">
      <c r="A7" s="64"/>
      <c r="B7" s="309"/>
      <c r="C7" s="309"/>
      <c r="D7" s="310"/>
      <c r="E7" s="351"/>
      <c r="F7" s="352"/>
      <c r="G7" s="352"/>
      <c r="H7" s="352"/>
      <c r="I7" s="352"/>
      <c r="J7" s="38" t="str">
        <f>IF(AND('Mapa final'!$AD$11="Muy Alta",'Mapa final'!$AF$11="Leve"),CONCATENATE("R2C",'Mapa final'!$S$11),"")</f>
        <v/>
      </c>
      <c r="K7" s="164" t="str">
        <f>IF(AND('Mapa final'!$AD$11="Muy Alta",'Mapa final'!$AF$11="Leve"),CONCATENATE("R2C",'Mapa final'!$S$11),"")</f>
        <v/>
      </c>
      <c r="L7" s="164" t="str">
        <f>IF(AND('Mapa final'!$AD$11="Muy Alta",'Mapa final'!$AF$11="Leve"),CONCATENATE("R2C",'Mapa final'!$S$11),"")</f>
        <v/>
      </c>
      <c r="M7" s="164" t="str">
        <f>IF(AND('Mapa final'!$AD$11="Muy Alta",'Mapa final'!$AF$11="Leve"),CONCATENATE("R2C",'Mapa final'!$S$11),"")</f>
        <v/>
      </c>
      <c r="N7" s="164" t="str">
        <f>IF(AND('Mapa final'!$AD$11="Muy Alta",'Mapa final'!$AF$11="Leve"),CONCATENATE("R2C",'Mapa final'!$S$11),"")</f>
        <v/>
      </c>
      <c r="O7" s="39" t="str">
        <f>IF(AND('Mapa final'!$AD$11="Muy Alta",'Mapa final'!$AF$11="Leve"),CONCATENATE("R2C",'Mapa final'!$S$11),"")</f>
        <v/>
      </c>
      <c r="P7" s="38" t="str">
        <f>IF(AND('Mapa final'!$AD$11="Muy Alta",'Mapa final'!$AF$11="Leve"),CONCATENATE("R2C",'Mapa final'!$S$11),"")</f>
        <v/>
      </c>
      <c r="Q7" s="164" t="str">
        <f>IF(AND('Mapa final'!$AD$11="Muy Alta",'Mapa final'!$AF$11="Leve"),CONCATENATE("R2C",'Mapa final'!$S$11),"")</f>
        <v/>
      </c>
      <c r="R7" s="164" t="str">
        <f>IF(AND('Mapa final'!$AD$11="Muy Alta",'Mapa final'!$AF$11="Leve"),CONCATENATE("R2C",'Mapa final'!$S$11),"")</f>
        <v/>
      </c>
      <c r="S7" s="164" t="str">
        <f>IF(AND('Mapa final'!$AD$11="Muy Alta",'Mapa final'!$AF$11="Leve"),CONCATENATE("R2C",'Mapa final'!$S$11),"")</f>
        <v/>
      </c>
      <c r="T7" s="164" t="str">
        <f>IF(AND('Mapa final'!$AD$11="Muy Alta",'Mapa final'!$AF$11="Leve"),CONCATENATE("R2C",'Mapa final'!$S$11),"")</f>
        <v/>
      </c>
      <c r="U7" s="39" t="str">
        <f>IF(AND('Mapa final'!$AD$11="Muy Alta",'Mapa final'!$AF$11="Leve"),CONCATENATE("R2C",'Mapa final'!$S$11),"")</f>
        <v/>
      </c>
      <c r="V7" s="38" t="str">
        <f>IF(AND('Mapa final'!$AD$11="Muy Alta",'Mapa final'!$AF$11="Leve"),CONCATENATE("R2C",'Mapa final'!$S$11),"")</f>
        <v/>
      </c>
      <c r="W7" s="164" t="str">
        <f>IF(AND('Mapa final'!$AD$11="Muy Alta",'Mapa final'!$AF$11="Leve"),CONCATENATE("R2C",'Mapa final'!$S$11),"")</f>
        <v/>
      </c>
      <c r="X7" s="164" t="str">
        <f>IF(AND('Mapa final'!$AD$11="Muy Alta",'Mapa final'!$AF$11="Leve"),CONCATENATE("R2C",'Mapa final'!$S$11),"")</f>
        <v/>
      </c>
      <c r="Y7" s="164" t="str">
        <f>IF(AND('Mapa final'!$AD$11="Muy Alta",'Mapa final'!$AF$11="Leve"),CONCATENATE("R2C",'Mapa final'!$S$11),"")</f>
        <v/>
      </c>
      <c r="Z7" s="164" t="str">
        <f>IF(AND('Mapa final'!$AD$11="Muy Alta",'Mapa final'!$AF$11="Leve"),CONCATENATE("R2C",'Mapa final'!$S$11),"")</f>
        <v/>
      </c>
      <c r="AA7" s="39" t="str">
        <f>IF(AND('Mapa final'!$AD$11="Muy Alta",'Mapa final'!$AF$11="Leve"),CONCATENATE("R2C",'Mapa final'!$S$11),"")</f>
        <v/>
      </c>
      <c r="AB7" s="38" t="str">
        <f>IF(AND('Mapa final'!$AD$11="Muy Alta",'Mapa final'!$AF$11="Leve"),CONCATENATE("R2C",'Mapa final'!$S$11),"")</f>
        <v/>
      </c>
      <c r="AC7" s="164" t="str">
        <f>IF(AND('Mapa final'!$AD$11="Muy Alta",'Mapa final'!$AF$11="Leve"),CONCATENATE("R2C",'Mapa final'!$S$11),"")</f>
        <v/>
      </c>
      <c r="AD7" s="164" t="str">
        <f>IF(AND('Mapa final'!$AD$11="Muy Alta",'Mapa final'!$AF$11="Leve"),CONCATENATE("R2C",'Mapa final'!$S$11),"")</f>
        <v/>
      </c>
      <c r="AE7" s="164" t="str">
        <f>IF(AND('Mapa final'!$AD$11="Muy Alta",'Mapa final'!$AF$11="Leve"),CONCATENATE("R2C",'Mapa final'!$S$11),"")</f>
        <v/>
      </c>
      <c r="AF7" s="164" t="str">
        <f>IF(AND('Mapa final'!$AD$11="Muy Alta",'Mapa final'!$AF$11="Leve"),CONCATENATE("R2C",'Mapa final'!$S$11),"")</f>
        <v/>
      </c>
      <c r="AG7" s="164" t="str">
        <f>IF(AND('Mapa final'!$AD$11="Muy Alta",'Mapa final'!$AF$11="Leve"),CONCATENATE("R2C",'Mapa final'!$S$11),"")</f>
        <v/>
      </c>
      <c r="AH7" s="40" t="str">
        <f>IF(AND('Mapa final'!$AD$11="Muy Alta",'Mapa final'!$AF$11="Catastrófico"),CONCATENATE("R2C",'Mapa final'!$S$11),"")</f>
        <v/>
      </c>
      <c r="AI7" s="166" t="str">
        <f>IF(AND('Mapa final'!$AD$11="Muy Alta",'Mapa final'!$AF$11="Catastrófico"),CONCATENATE("R2C",'Mapa final'!$S$11),"")</f>
        <v/>
      </c>
      <c r="AJ7" s="166" t="str">
        <f>IF(AND('Mapa final'!$AD$11="Muy Alta",'Mapa final'!$AF$11="Catastrófico"),CONCATENATE("R2C",'Mapa final'!$S$11),"")</f>
        <v/>
      </c>
      <c r="AK7" s="166" t="str">
        <f>IF(AND('Mapa final'!$AD$11="Muy Alta",'Mapa final'!$AF$11="Catastrófico"),CONCATENATE("R2C",'Mapa final'!$S$11),"")</f>
        <v/>
      </c>
      <c r="AL7" s="166" t="str">
        <f>IF(AND('Mapa final'!$AD$11="Muy Alta",'Mapa final'!$AF$11="Catastrófico"),CONCATENATE("R2C",'Mapa final'!$S$11),"")</f>
        <v/>
      </c>
      <c r="AM7" s="41" t="str">
        <f>IF(AND('Mapa final'!$AD$11="Muy Alta",'Mapa final'!$AF$11="Catastrófico"),CONCATENATE("R2C",'Mapa final'!$S$11),"")</f>
        <v/>
      </c>
      <c r="AN7" s="64"/>
      <c r="AO7" s="371"/>
      <c r="AP7" s="372"/>
      <c r="AQ7" s="372"/>
      <c r="AR7" s="372"/>
      <c r="AS7" s="372"/>
      <c r="AT7" s="373"/>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row>
    <row r="8" spans="1:91" ht="15" customHeight="1" x14ac:dyDescent="0.25">
      <c r="A8" s="64"/>
      <c r="B8" s="309"/>
      <c r="C8" s="309"/>
      <c r="D8" s="310"/>
      <c r="E8" s="351"/>
      <c r="F8" s="352"/>
      <c r="G8" s="352"/>
      <c r="H8" s="352"/>
      <c r="I8" s="352"/>
      <c r="J8" s="38" t="str">
        <f>IF(AND('Mapa final'!$AD$11="Muy Alta",'Mapa final'!$AF$11="Leve"),CONCATENATE("R2C",'Mapa final'!$S$11),"")</f>
        <v/>
      </c>
      <c r="K8" s="164" t="str">
        <f>IF(AND('Mapa final'!$AD$11="Muy Alta",'Mapa final'!$AF$11="Leve"),CONCATENATE("R2C",'Mapa final'!$S$11),"")</f>
        <v/>
      </c>
      <c r="L8" s="164" t="str">
        <f>IF(AND('Mapa final'!$AD$11="Muy Alta",'Mapa final'!$AF$11="Leve"),CONCATENATE("R2C",'Mapa final'!$S$11),"")</f>
        <v/>
      </c>
      <c r="M8" s="164" t="str">
        <f>IF(AND('Mapa final'!$AD$11="Muy Alta",'Mapa final'!$AF$11="Leve"),CONCATENATE("R2C",'Mapa final'!$S$11),"")</f>
        <v/>
      </c>
      <c r="N8" s="164" t="str">
        <f>IF(AND('Mapa final'!$AD$11="Muy Alta",'Mapa final'!$AF$11="Leve"),CONCATENATE("R2C",'Mapa final'!$S$11),"")</f>
        <v/>
      </c>
      <c r="O8" s="39" t="str">
        <f>IF(AND('Mapa final'!$AD$11="Muy Alta",'Mapa final'!$AF$11="Leve"),CONCATENATE("R2C",'Mapa final'!$S$11),"")</f>
        <v/>
      </c>
      <c r="P8" s="38" t="str">
        <f>IF(AND('Mapa final'!$AD$11="Muy Alta",'Mapa final'!$AF$11="Leve"),CONCATENATE("R2C",'Mapa final'!$S$11),"")</f>
        <v/>
      </c>
      <c r="Q8" s="164" t="str">
        <f>IF(AND('Mapa final'!$AD$11="Muy Alta",'Mapa final'!$AF$11="Leve"),CONCATENATE("R2C",'Mapa final'!$S$11),"")</f>
        <v/>
      </c>
      <c r="R8" s="164" t="str">
        <f>IF(AND('Mapa final'!$AD$11="Muy Alta",'Mapa final'!$AF$11="Leve"),CONCATENATE("R2C",'Mapa final'!$S$11),"")</f>
        <v/>
      </c>
      <c r="S8" s="164" t="str">
        <f>IF(AND('Mapa final'!$AD$11="Muy Alta",'Mapa final'!$AF$11="Leve"),CONCATENATE("R2C",'Mapa final'!$S$11),"")</f>
        <v/>
      </c>
      <c r="T8" s="164" t="str">
        <f>IF(AND('Mapa final'!$AD$11="Muy Alta",'Mapa final'!$AF$11="Leve"),CONCATENATE("R2C",'Mapa final'!$S$11),"")</f>
        <v/>
      </c>
      <c r="U8" s="39" t="str">
        <f>IF(AND('Mapa final'!$AD$11="Muy Alta",'Mapa final'!$AF$11="Leve"),CONCATENATE("R2C",'Mapa final'!$S$11),"")</f>
        <v/>
      </c>
      <c r="V8" s="38" t="str">
        <f>IF(AND('Mapa final'!$AD$11="Muy Alta",'Mapa final'!$AF$11="Leve"),CONCATENATE("R2C",'Mapa final'!$S$11),"")</f>
        <v/>
      </c>
      <c r="W8" s="164" t="str">
        <f>IF(AND('Mapa final'!$AD$11="Muy Alta",'Mapa final'!$AF$11="Leve"),CONCATENATE("R2C",'Mapa final'!$S$11),"")</f>
        <v/>
      </c>
      <c r="X8" s="164" t="str">
        <f>IF(AND('Mapa final'!$AD$11="Muy Alta",'Mapa final'!$AF$11="Leve"),CONCATENATE("R2C",'Mapa final'!$S$11),"")</f>
        <v/>
      </c>
      <c r="Y8" s="164" t="str">
        <f>IF(AND('Mapa final'!$AD$11="Muy Alta",'Mapa final'!$AF$11="Leve"),CONCATENATE("R2C",'Mapa final'!$S$11),"")</f>
        <v/>
      </c>
      <c r="Z8" s="164" t="str">
        <f>IF(AND('Mapa final'!$AD$11="Muy Alta",'Mapa final'!$AF$11="Leve"),CONCATENATE("R2C",'Mapa final'!$S$11),"")</f>
        <v/>
      </c>
      <c r="AA8" s="39" t="str">
        <f>IF(AND('Mapa final'!$AD$11="Muy Alta",'Mapa final'!$AF$11="Leve"),CONCATENATE("R2C",'Mapa final'!$S$11),"")</f>
        <v/>
      </c>
      <c r="AB8" s="38" t="str">
        <f>IF(AND('Mapa final'!$AD$11="Muy Alta",'Mapa final'!$AF$11="Leve"),CONCATENATE("R2C",'Mapa final'!$S$11),"")</f>
        <v/>
      </c>
      <c r="AC8" s="164" t="str">
        <f>IF(AND('Mapa final'!$AD$11="Muy Alta",'Mapa final'!$AF$11="Leve"),CONCATENATE("R2C",'Mapa final'!$S$11),"")</f>
        <v/>
      </c>
      <c r="AD8" s="164" t="str">
        <f>IF(AND('Mapa final'!$AD$11="Muy Alta",'Mapa final'!$AF$11="Leve"),CONCATENATE("R2C",'Mapa final'!$S$11),"")</f>
        <v/>
      </c>
      <c r="AE8" s="164" t="str">
        <f>IF(AND('Mapa final'!$AD$11="Muy Alta",'Mapa final'!$AF$11="Leve"),CONCATENATE("R2C",'Mapa final'!$S$11),"")</f>
        <v/>
      </c>
      <c r="AF8" s="164" t="str">
        <f>IF(AND('Mapa final'!$AD$11="Muy Alta",'Mapa final'!$AF$11="Leve"),CONCATENATE("R2C",'Mapa final'!$S$11),"")</f>
        <v/>
      </c>
      <c r="AG8" s="164" t="str">
        <f>IF(AND('Mapa final'!$AD$11="Muy Alta",'Mapa final'!$AF$11="Leve"),CONCATENATE("R2C",'Mapa final'!$S$11),"")</f>
        <v/>
      </c>
      <c r="AH8" s="40" t="str">
        <f>IF(AND('Mapa final'!$AD$11="Muy Alta",'Mapa final'!$AF$11="Catastrófico"),CONCATENATE("R2C",'Mapa final'!$S$11),"")</f>
        <v/>
      </c>
      <c r="AI8" s="166" t="str">
        <f>IF(AND('Mapa final'!$AD$11="Muy Alta",'Mapa final'!$AF$11="Catastrófico"),CONCATENATE("R2C",'Mapa final'!$S$11),"")</f>
        <v/>
      </c>
      <c r="AJ8" s="166" t="str">
        <f>IF(AND('Mapa final'!$AD$11="Muy Alta",'Mapa final'!$AF$11="Catastrófico"),CONCATENATE("R2C",'Mapa final'!$S$11),"")</f>
        <v/>
      </c>
      <c r="AK8" s="166" t="str">
        <f>IF(AND('Mapa final'!$AD$11="Muy Alta",'Mapa final'!$AF$11="Catastrófico"),CONCATENATE("R2C",'Mapa final'!$S$11),"")</f>
        <v/>
      </c>
      <c r="AL8" s="166" t="str">
        <f>IF(AND('Mapa final'!$AD$11="Muy Alta",'Mapa final'!$AF$11="Catastrófico"),CONCATENATE("R2C",'Mapa final'!$S$11),"")</f>
        <v/>
      </c>
      <c r="AM8" s="41" t="str">
        <f>IF(AND('Mapa final'!$AD$11="Muy Alta",'Mapa final'!$AF$11="Catastrófico"),CONCATENATE("R2C",'Mapa final'!$S$11),"")</f>
        <v/>
      </c>
      <c r="AN8" s="64"/>
      <c r="AO8" s="371"/>
      <c r="AP8" s="372"/>
      <c r="AQ8" s="372"/>
      <c r="AR8" s="372"/>
      <c r="AS8" s="372"/>
      <c r="AT8" s="373"/>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row>
    <row r="9" spans="1:91" ht="15" customHeight="1" x14ac:dyDescent="0.25">
      <c r="A9" s="64"/>
      <c r="B9" s="309"/>
      <c r="C9" s="309"/>
      <c r="D9" s="310"/>
      <c r="E9" s="351"/>
      <c r="F9" s="352"/>
      <c r="G9" s="352"/>
      <c r="H9" s="352"/>
      <c r="I9" s="352"/>
      <c r="J9" s="38" t="str">
        <f>IF(AND('Mapa final'!$AD$11="Muy Alta",'Mapa final'!$AF$11="Leve"),CONCATENATE("R2C",'Mapa final'!$S$11),"")</f>
        <v/>
      </c>
      <c r="K9" s="164" t="str">
        <f>IF(AND('Mapa final'!$AD$11="Muy Alta",'Mapa final'!$AF$11="Leve"),CONCATENATE("R2C",'Mapa final'!$S$11),"")</f>
        <v/>
      </c>
      <c r="L9" s="164" t="str">
        <f>IF(AND('Mapa final'!$AD$11="Muy Alta",'Mapa final'!$AF$11="Leve"),CONCATENATE("R2C",'Mapa final'!$S$11),"")</f>
        <v/>
      </c>
      <c r="M9" s="164" t="str">
        <f>IF(AND('Mapa final'!$AD$11="Muy Alta",'Mapa final'!$AF$11="Leve"),CONCATENATE("R2C",'Mapa final'!$S$11),"")</f>
        <v/>
      </c>
      <c r="N9" s="164" t="str">
        <f>IF(AND('Mapa final'!$AD$11="Muy Alta",'Mapa final'!$AF$11="Leve"),CONCATENATE("R2C",'Mapa final'!$S$11),"")</f>
        <v/>
      </c>
      <c r="O9" s="39" t="str">
        <f>IF(AND('Mapa final'!$AD$11="Muy Alta",'Mapa final'!$AF$11="Leve"),CONCATENATE("R2C",'Mapa final'!$S$11),"")</f>
        <v/>
      </c>
      <c r="P9" s="38" t="str">
        <f>IF(AND('Mapa final'!$AD$11="Muy Alta",'Mapa final'!$AF$11="Leve"),CONCATENATE("R2C",'Mapa final'!$S$11),"")</f>
        <v/>
      </c>
      <c r="Q9" s="164" t="str">
        <f>IF(AND('Mapa final'!$AD$11="Muy Alta",'Mapa final'!$AF$11="Leve"),CONCATENATE("R2C",'Mapa final'!$S$11),"")</f>
        <v/>
      </c>
      <c r="R9" s="164" t="str">
        <f>IF(AND('Mapa final'!$AD$11="Muy Alta",'Mapa final'!$AF$11="Leve"),CONCATENATE("R2C",'Mapa final'!$S$11),"")</f>
        <v/>
      </c>
      <c r="S9" s="164" t="str">
        <f>IF(AND('Mapa final'!$AD$11="Muy Alta",'Mapa final'!$AF$11="Leve"),CONCATENATE("R2C",'Mapa final'!$S$11),"")</f>
        <v/>
      </c>
      <c r="T9" s="164" t="str">
        <f>IF(AND('Mapa final'!$AD$11="Muy Alta",'Mapa final'!$AF$11="Leve"),CONCATENATE("R2C",'Mapa final'!$S$11),"")</f>
        <v/>
      </c>
      <c r="U9" s="39" t="str">
        <f>IF(AND('Mapa final'!$AD$11="Muy Alta",'Mapa final'!$AF$11="Leve"),CONCATENATE("R2C",'Mapa final'!$S$11),"")</f>
        <v/>
      </c>
      <c r="V9" s="38" t="str">
        <f>IF(AND('Mapa final'!$AD$11="Muy Alta",'Mapa final'!$AF$11="Leve"),CONCATENATE("R2C",'Mapa final'!$S$11),"")</f>
        <v/>
      </c>
      <c r="W9" s="164" t="str">
        <f>IF(AND('Mapa final'!$AD$11="Muy Alta",'Mapa final'!$AF$11="Leve"),CONCATENATE("R2C",'Mapa final'!$S$11),"")</f>
        <v/>
      </c>
      <c r="X9" s="164" t="str">
        <f>IF(AND('Mapa final'!$AD$11="Muy Alta",'Mapa final'!$AF$11="Leve"),CONCATENATE("R2C",'Mapa final'!$S$11),"")</f>
        <v/>
      </c>
      <c r="Y9" s="164" t="str">
        <f>IF(AND('Mapa final'!$AD$11="Muy Alta",'Mapa final'!$AF$11="Leve"),CONCATENATE("R2C",'Mapa final'!$S$11),"")</f>
        <v/>
      </c>
      <c r="Z9" s="164" t="str">
        <f>IF(AND('Mapa final'!$AD$11="Muy Alta",'Mapa final'!$AF$11="Leve"),CONCATENATE("R2C",'Mapa final'!$S$11),"")</f>
        <v/>
      </c>
      <c r="AA9" s="39" t="str">
        <f>IF(AND('Mapa final'!$AD$11="Muy Alta",'Mapa final'!$AF$11="Leve"),CONCATENATE("R2C",'Mapa final'!$S$11),"")</f>
        <v/>
      </c>
      <c r="AB9" s="38" t="str">
        <f>IF(AND('Mapa final'!$AD$11="Muy Alta",'Mapa final'!$AF$11="Leve"),CONCATENATE("R2C",'Mapa final'!$S$11),"")</f>
        <v/>
      </c>
      <c r="AC9" s="164" t="str">
        <f>IF(AND('Mapa final'!$AD$11="Muy Alta",'Mapa final'!$AF$11="Leve"),CONCATENATE("R2C",'Mapa final'!$S$11),"")</f>
        <v/>
      </c>
      <c r="AD9" s="164" t="str">
        <f>IF(AND('Mapa final'!$AD$11="Muy Alta",'Mapa final'!$AF$11="Leve"),CONCATENATE("R2C",'Mapa final'!$S$11),"")</f>
        <v/>
      </c>
      <c r="AE9" s="164" t="str">
        <f>IF(AND('Mapa final'!$AD$11="Muy Alta",'Mapa final'!$AF$11="Leve"),CONCATENATE("R2C",'Mapa final'!$S$11),"")</f>
        <v/>
      </c>
      <c r="AF9" s="164" t="str">
        <f>IF(AND('Mapa final'!$AD$11="Muy Alta",'Mapa final'!$AF$11="Leve"),CONCATENATE("R2C",'Mapa final'!$S$11),"")</f>
        <v/>
      </c>
      <c r="AG9" s="164" t="str">
        <f>IF(AND('Mapa final'!$AD$11="Muy Alta",'Mapa final'!$AF$11="Leve"),CONCATENATE("R2C",'Mapa final'!$S$11),"")</f>
        <v/>
      </c>
      <c r="AH9" s="40" t="str">
        <f>IF(AND('Mapa final'!$AD$11="Muy Alta",'Mapa final'!$AF$11="Catastrófico"),CONCATENATE("R2C",'Mapa final'!$S$11),"")</f>
        <v/>
      </c>
      <c r="AI9" s="166" t="str">
        <f>IF(AND('Mapa final'!$AD$11="Muy Alta",'Mapa final'!$AF$11="Catastrófico"),CONCATENATE("R2C",'Mapa final'!$S$11),"")</f>
        <v/>
      </c>
      <c r="AJ9" s="166" t="str">
        <f>IF(AND('Mapa final'!$AD$11="Muy Alta",'Mapa final'!$AF$11="Catastrófico"),CONCATENATE("R2C",'Mapa final'!$S$11),"")</f>
        <v/>
      </c>
      <c r="AK9" s="166" t="str">
        <f>IF(AND('Mapa final'!$AD$11="Muy Alta",'Mapa final'!$AF$11="Catastrófico"),CONCATENATE("R2C",'Mapa final'!$S$11),"")</f>
        <v/>
      </c>
      <c r="AL9" s="166" t="str">
        <f>IF(AND('Mapa final'!$AD$11="Muy Alta",'Mapa final'!$AF$11="Catastrófico"),CONCATENATE("R2C",'Mapa final'!$S$11),"")</f>
        <v/>
      </c>
      <c r="AM9" s="41" t="str">
        <f>IF(AND('Mapa final'!$AD$11="Muy Alta",'Mapa final'!$AF$11="Catastrófico"),CONCATENATE("R2C",'Mapa final'!$S$11),"")</f>
        <v/>
      </c>
      <c r="AN9" s="64"/>
      <c r="AO9" s="371"/>
      <c r="AP9" s="372"/>
      <c r="AQ9" s="372"/>
      <c r="AR9" s="372"/>
      <c r="AS9" s="372"/>
      <c r="AT9" s="373"/>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row>
    <row r="10" spans="1:91" ht="15" customHeight="1" x14ac:dyDescent="0.25">
      <c r="A10" s="64"/>
      <c r="B10" s="309"/>
      <c r="C10" s="309"/>
      <c r="D10" s="310"/>
      <c r="E10" s="351"/>
      <c r="F10" s="352"/>
      <c r="G10" s="352"/>
      <c r="H10" s="352"/>
      <c r="I10" s="352"/>
      <c r="J10" s="38" t="str">
        <f>IF(AND('Mapa final'!$AD$11="Muy Alta",'Mapa final'!$AF$11="Leve"),CONCATENATE("R2C",'Mapa final'!$S$11),"")</f>
        <v/>
      </c>
      <c r="K10" s="164" t="str">
        <f>IF(AND('Mapa final'!$AD$11="Muy Alta",'Mapa final'!$AF$11="Leve"),CONCATENATE("R2C",'Mapa final'!$S$11),"")</f>
        <v/>
      </c>
      <c r="L10" s="164" t="str">
        <f>IF(AND('Mapa final'!$AD$11="Muy Alta",'Mapa final'!$AF$11="Leve"),CONCATENATE("R2C",'Mapa final'!$S$11),"")</f>
        <v/>
      </c>
      <c r="M10" s="164" t="str">
        <f>IF(AND('Mapa final'!$AD$11="Muy Alta",'Mapa final'!$AF$11="Leve"),CONCATENATE("R2C",'Mapa final'!$S$11),"")</f>
        <v/>
      </c>
      <c r="N10" s="164" t="str">
        <f>IF(AND('Mapa final'!$AD$11="Muy Alta",'Mapa final'!$AF$11="Leve"),CONCATENATE("R2C",'Mapa final'!$S$11),"")</f>
        <v/>
      </c>
      <c r="O10" s="39" t="str">
        <f>IF(AND('Mapa final'!$AD$11="Muy Alta",'Mapa final'!$AF$11="Leve"),CONCATENATE("R2C",'Mapa final'!$S$11),"")</f>
        <v/>
      </c>
      <c r="P10" s="38" t="str">
        <f>IF(AND('Mapa final'!$AD$11="Muy Alta",'Mapa final'!$AF$11="Leve"),CONCATENATE("R2C",'Mapa final'!$S$11),"")</f>
        <v/>
      </c>
      <c r="Q10" s="164" t="str">
        <f>IF(AND('Mapa final'!$AD$11="Muy Alta",'Mapa final'!$AF$11="Leve"),CONCATENATE("R2C",'Mapa final'!$S$11),"")</f>
        <v/>
      </c>
      <c r="R10" s="164" t="str">
        <f>IF(AND('Mapa final'!$AD$11="Muy Alta",'Mapa final'!$AF$11="Leve"),CONCATENATE("R2C",'Mapa final'!$S$11),"")</f>
        <v/>
      </c>
      <c r="S10" s="164" t="str">
        <f>IF(AND('Mapa final'!$AD$11="Muy Alta",'Mapa final'!$AF$11="Leve"),CONCATENATE("R2C",'Mapa final'!$S$11),"")</f>
        <v/>
      </c>
      <c r="T10" s="164" t="str">
        <f>IF(AND('Mapa final'!$AD$11="Muy Alta",'Mapa final'!$AF$11="Leve"),CONCATENATE("R2C",'Mapa final'!$S$11),"")</f>
        <v/>
      </c>
      <c r="U10" s="39" t="str">
        <f>IF(AND('Mapa final'!$AD$11="Muy Alta",'Mapa final'!$AF$11="Leve"),CONCATENATE("R2C",'Mapa final'!$S$11),"")</f>
        <v/>
      </c>
      <c r="V10" s="38" t="str">
        <f>IF(AND('Mapa final'!$AD$11="Muy Alta",'Mapa final'!$AF$11="Leve"),CONCATENATE("R2C",'Mapa final'!$S$11),"")</f>
        <v/>
      </c>
      <c r="W10" s="164" t="str">
        <f>IF(AND('Mapa final'!$AD$11="Muy Alta",'Mapa final'!$AF$11="Leve"),CONCATENATE("R2C",'Mapa final'!$S$11),"")</f>
        <v/>
      </c>
      <c r="X10" s="164" t="str">
        <f>IF(AND('Mapa final'!$AD$11="Muy Alta",'Mapa final'!$AF$11="Leve"),CONCATENATE("R2C",'Mapa final'!$S$11),"")</f>
        <v/>
      </c>
      <c r="Y10" s="164" t="str">
        <f>IF(AND('Mapa final'!$AD$11="Muy Alta",'Mapa final'!$AF$11="Leve"),CONCATENATE("R2C",'Mapa final'!$S$11),"")</f>
        <v/>
      </c>
      <c r="Z10" s="164" t="str">
        <f>IF(AND('Mapa final'!$AD$11="Muy Alta",'Mapa final'!$AF$11="Leve"),CONCATENATE("R2C",'Mapa final'!$S$11),"")</f>
        <v/>
      </c>
      <c r="AA10" s="39" t="str">
        <f>IF(AND('Mapa final'!$AD$11="Muy Alta",'Mapa final'!$AF$11="Leve"),CONCATENATE("R2C",'Mapa final'!$S$11),"")</f>
        <v/>
      </c>
      <c r="AB10" s="38" t="str">
        <f>IF(AND('Mapa final'!$AD$11="Muy Alta",'Mapa final'!$AF$11="Leve"),CONCATENATE("R2C",'Mapa final'!$S$11),"")</f>
        <v/>
      </c>
      <c r="AC10" s="164" t="str">
        <f>IF(AND('Mapa final'!$AD$11="Muy Alta",'Mapa final'!$AF$11="Leve"),CONCATENATE("R2C",'Mapa final'!$S$11),"")</f>
        <v/>
      </c>
      <c r="AD10" s="164" t="str">
        <f>IF(AND('Mapa final'!$AD$11="Muy Alta",'Mapa final'!$AF$11="Leve"),CONCATENATE("R2C",'Mapa final'!$S$11),"")</f>
        <v/>
      </c>
      <c r="AE10" s="164" t="str">
        <f>IF(AND('Mapa final'!$AD$11="Muy Alta",'Mapa final'!$AF$11="Leve"),CONCATENATE("R2C",'Mapa final'!$S$11),"")</f>
        <v/>
      </c>
      <c r="AF10" s="164" t="str">
        <f>IF(AND('Mapa final'!$AD$11="Muy Alta",'Mapa final'!$AF$11="Leve"),CONCATENATE("R2C",'Mapa final'!$S$11),"")</f>
        <v/>
      </c>
      <c r="AG10" s="164" t="str">
        <f>IF(AND('Mapa final'!$AD$11="Muy Alta",'Mapa final'!$AF$11="Leve"),CONCATENATE("R2C",'Mapa final'!$S$11),"")</f>
        <v/>
      </c>
      <c r="AH10" s="40" t="str">
        <f>IF(AND('Mapa final'!$AD$11="Muy Alta",'Mapa final'!$AF$11="Catastrófico"),CONCATENATE("R2C",'Mapa final'!$S$11),"")</f>
        <v/>
      </c>
      <c r="AI10" s="166" t="str">
        <f>IF(AND('Mapa final'!$AD$11="Muy Alta",'Mapa final'!$AF$11="Catastrófico"),CONCATENATE("R2C",'Mapa final'!$S$11),"")</f>
        <v/>
      </c>
      <c r="AJ10" s="166" t="str">
        <f>IF(AND('Mapa final'!$AD$11="Muy Alta",'Mapa final'!$AF$11="Catastrófico"),CONCATENATE("R2C",'Mapa final'!$S$11),"")</f>
        <v/>
      </c>
      <c r="AK10" s="166" t="str">
        <f>IF(AND('Mapa final'!$AD$11="Muy Alta",'Mapa final'!$AF$11="Catastrófico"),CONCATENATE("R2C",'Mapa final'!$S$11),"")</f>
        <v/>
      </c>
      <c r="AL10" s="166" t="str">
        <f>IF(AND('Mapa final'!$AD$11="Muy Alta",'Mapa final'!$AF$11="Catastrófico"),CONCATENATE("R2C",'Mapa final'!$S$11),"")</f>
        <v/>
      </c>
      <c r="AM10" s="41" t="str">
        <f>IF(AND('Mapa final'!$AD$11="Muy Alta",'Mapa final'!$AF$11="Catastrófico"),CONCATENATE("R2C",'Mapa final'!$S$11),"")</f>
        <v/>
      </c>
      <c r="AN10" s="64"/>
      <c r="AO10" s="371"/>
      <c r="AP10" s="372"/>
      <c r="AQ10" s="372"/>
      <c r="AR10" s="372"/>
      <c r="AS10" s="372"/>
      <c r="AT10" s="373"/>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row>
    <row r="11" spans="1:91" ht="15" customHeight="1" x14ac:dyDescent="0.25">
      <c r="A11" s="64"/>
      <c r="B11" s="309"/>
      <c r="C11" s="309"/>
      <c r="D11" s="310"/>
      <c r="E11" s="351"/>
      <c r="F11" s="352"/>
      <c r="G11" s="352"/>
      <c r="H11" s="352"/>
      <c r="I11" s="352"/>
      <c r="J11" s="38" t="str">
        <f>IF(AND('Mapa final'!$AD$11="Muy Alta",'Mapa final'!$AF$11="Leve"),CONCATENATE("R2C",'Mapa final'!$S$11),"")</f>
        <v/>
      </c>
      <c r="K11" s="164" t="str">
        <f>IF(AND('Mapa final'!$AD$11="Muy Alta",'Mapa final'!$AF$11="Leve"),CONCATENATE("R2C",'Mapa final'!$S$11),"")</f>
        <v/>
      </c>
      <c r="L11" s="164" t="str">
        <f>IF(AND('Mapa final'!$AD$11="Muy Alta",'Mapa final'!$AF$11="Leve"),CONCATENATE("R2C",'Mapa final'!$S$11),"")</f>
        <v/>
      </c>
      <c r="M11" s="164" t="str">
        <f>IF(AND('Mapa final'!$AD$11="Muy Alta",'Mapa final'!$AF$11="Leve"),CONCATENATE("R2C",'Mapa final'!$S$11),"")</f>
        <v/>
      </c>
      <c r="N11" s="164" t="str">
        <f>IF(AND('Mapa final'!$AD$11="Muy Alta",'Mapa final'!$AF$11="Leve"),CONCATENATE("R2C",'Mapa final'!$S$11),"")</f>
        <v/>
      </c>
      <c r="O11" s="39" t="str">
        <f>IF(AND('Mapa final'!$AD$11="Muy Alta",'Mapa final'!$AF$11="Leve"),CONCATENATE("R2C",'Mapa final'!$S$11),"")</f>
        <v/>
      </c>
      <c r="P11" s="38" t="str">
        <f>IF(AND('Mapa final'!$AD$11="Muy Alta",'Mapa final'!$AF$11="Leve"),CONCATENATE("R2C",'Mapa final'!$S$11),"")</f>
        <v/>
      </c>
      <c r="Q11" s="164" t="str">
        <f>IF(AND('Mapa final'!$AD$11="Muy Alta",'Mapa final'!$AF$11="Leve"),CONCATENATE("R2C",'Mapa final'!$S$11),"")</f>
        <v/>
      </c>
      <c r="R11" s="164" t="str">
        <f>IF(AND('Mapa final'!$AD$11="Muy Alta",'Mapa final'!$AF$11="Leve"),CONCATENATE("R2C",'Mapa final'!$S$11),"")</f>
        <v/>
      </c>
      <c r="S11" s="164" t="str">
        <f>IF(AND('Mapa final'!$AD$11="Muy Alta",'Mapa final'!$AF$11="Leve"),CONCATENATE("R2C",'Mapa final'!$S$11),"")</f>
        <v/>
      </c>
      <c r="T11" s="164" t="str">
        <f>IF(AND('Mapa final'!$AD$11="Muy Alta",'Mapa final'!$AF$11="Leve"),CONCATENATE("R2C",'Mapa final'!$S$11),"")</f>
        <v/>
      </c>
      <c r="U11" s="39" t="str">
        <f>IF(AND('Mapa final'!$AD$11="Muy Alta",'Mapa final'!$AF$11="Leve"),CONCATENATE("R2C",'Mapa final'!$S$11),"")</f>
        <v/>
      </c>
      <c r="V11" s="38" t="str">
        <f>IF(AND('Mapa final'!$AD$11="Muy Alta",'Mapa final'!$AF$11="Leve"),CONCATENATE("R2C",'Mapa final'!$S$11),"")</f>
        <v/>
      </c>
      <c r="W11" s="164" t="str">
        <f>IF(AND('Mapa final'!$AD$11="Muy Alta",'Mapa final'!$AF$11="Leve"),CONCATENATE("R2C",'Mapa final'!$S$11),"")</f>
        <v/>
      </c>
      <c r="X11" s="164" t="str">
        <f>IF(AND('Mapa final'!$AD$11="Muy Alta",'Mapa final'!$AF$11="Leve"),CONCATENATE("R2C",'Mapa final'!$S$11),"")</f>
        <v/>
      </c>
      <c r="Y11" s="164" t="str">
        <f>IF(AND('Mapa final'!$AD$11="Muy Alta",'Mapa final'!$AF$11="Leve"),CONCATENATE("R2C",'Mapa final'!$S$11),"")</f>
        <v/>
      </c>
      <c r="Z11" s="164" t="str">
        <f>IF(AND('Mapa final'!$AD$11="Muy Alta",'Mapa final'!$AF$11="Leve"),CONCATENATE("R2C",'Mapa final'!$S$11),"")</f>
        <v/>
      </c>
      <c r="AA11" s="39" t="str">
        <f>IF(AND('Mapa final'!$AD$11="Muy Alta",'Mapa final'!$AF$11="Leve"),CONCATENATE("R2C",'Mapa final'!$S$11),"")</f>
        <v/>
      </c>
      <c r="AB11" s="38" t="str">
        <f>IF(AND('Mapa final'!$AD$11="Muy Alta",'Mapa final'!$AF$11="Leve"),CONCATENATE("R2C",'Mapa final'!$S$11),"")</f>
        <v/>
      </c>
      <c r="AC11" s="164" t="str">
        <f>IF(AND('Mapa final'!$AD$11="Muy Alta",'Mapa final'!$AF$11="Leve"),CONCATENATE("R2C",'Mapa final'!$S$11),"")</f>
        <v/>
      </c>
      <c r="AD11" s="164" t="str">
        <f>IF(AND('Mapa final'!$AD$11="Muy Alta",'Mapa final'!$AF$11="Leve"),CONCATENATE("R2C",'Mapa final'!$S$11),"")</f>
        <v/>
      </c>
      <c r="AE11" s="164" t="str">
        <f>IF(AND('Mapa final'!$AD$11="Muy Alta",'Mapa final'!$AF$11="Leve"),CONCATENATE("R2C",'Mapa final'!$S$11),"")</f>
        <v/>
      </c>
      <c r="AF11" s="164" t="str">
        <f>IF(AND('Mapa final'!$AD$11="Muy Alta",'Mapa final'!$AF$11="Leve"),CONCATENATE("R2C",'Mapa final'!$S$11),"")</f>
        <v/>
      </c>
      <c r="AG11" s="164" t="str">
        <f>IF(AND('Mapa final'!$AD$11="Muy Alta",'Mapa final'!$AF$11="Leve"),CONCATENATE("R2C",'Mapa final'!$S$11),"")</f>
        <v/>
      </c>
      <c r="AH11" s="40" t="str">
        <f>IF(AND('Mapa final'!$AD$11="Muy Alta",'Mapa final'!$AF$11="Catastrófico"),CONCATENATE("R2C",'Mapa final'!$S$11),"")</f>
        <v/>
      </c>
      <c r="AI11" s="166" t="str">
        <f>IF(AND('Mapa final'!$AD$11="Muy Alta",'Mapa final'!$AF$11="Catastrófico"),CONCATENATE("R2C",'Mapa final'!$S$11),"")</f>
        <v/>
      </c>
      <c r="AJ11" s="166" t="str">
        <f>IF(AND('Mapa final'!$AD$11="Muy Alta",'Mapa final'!$AF$11="Catastrófico"),CONCATENATE("R2C",'Mapa final'!$S$11),"")</f>
        <v/>
      </c>
      <c r="AK11" s="166" t="str">
        <f>IF(AND('Mapa final'!$AD$11="Muy Alta",'Mapa final'!$AF$11="Catastrófico"),CONCATENATE("R2C",'Mapa final'!$S$11),"")</f>
        <v/>
      </c>
      <c r="AL11" s="166" t="str">
        <f>IF(AND('Mapa final'!$AD$11="Muy Alta",'Mapa final'!$AF$11="Catastrófico"),CONCATENATE("R2C",'Mapa final'!$S$11),"")</f>
        <v/>
      </c>
      <c r="AM11" s="41" t="str">
        <f>IF(AND('Mapa final'!$AD$11="Muy Alta",'Mapa final'!$AF$11="Catastrófico"),CONCATENATE("R2C",'Mapa final'!$S$11),"")</f>
        <v/>
      </c>
      <c r="AN11" s="64"/>
      <c r="AO11" s="371"/>
      <c r="AP11" s="372"/>
      <c r="AQ11" s="372"/>
      <c r="AR11" s="372"/>
      <c r="AS11" s="372"/>
      <c r="AT11" s="373"/>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row>
    <row r="12" spans="1:91" ht="15" customHeight="1" x14ac:dyDescent="0.25">
      <c r="A12" s="64"/>
      <c r="B12" s="309"/>
      <c r="C12" s="309"/>
      <c r="D12" s="310"/>
      <c r="E12" s="351"/>
      <c r="F12" s="352"/>
      <c r="G12" s="352"/>
      <c r="H12" s="352"/>
      <c r="I12" s="352"/>
      <c r="J12" s="38" t="str">
        <f>IF(AND('Mapa final'!$AD$11="Muy Alta",'Mapa final'!$AF$11="Leve"),CONCATENATE("R2C",'Mapa final'!$S$11),"")</f>
        <v/>
      </c>
      <c r="K12" s="164" t="str">
        <f>IF(AND('Mapa final'!$AD$11="Muy Alta",'Mapa final'!$AF$11="Leve"),CONCATENATE("R2C",'Mapa final'!$S$11),"")</f>
        <v/>
      </c>
      <c r="L12" s="164" t="str">
        <f>IF(AND('Mapa final'!$AD$11="Muy Alta",'Mapa final'!$AF$11="Leve"),CONCATENATE("R2C",'Mapa final'!$S$11),"")</f>
        <v/>
      </c>
      <c r="M12" s="164" t="str">
        <f>IF(AND('Mapa final'!$AD$11="Muy Alta",'Mapa final'!$AF$11="Leve"),CONCATENATE("R2C",'Mapa final'!$S$11),"")</f>
        <v/>
      </c>
      <c r="N12" s="164" t="str">
        <f>IF(AND('Mapa final'!$AD$11="Muy Alta",'Mapa final'!$AF$11="Leve"),CONCATENATE("R2C",'Mapa final'!$S$11),"")</f>
        <v/>
      </c>
      <c r="O12" s="39" t="str">
        <f>IF(AND('Mapa final'!$AD$11="Muy Alta",'Mapa final'!$AF$11="Leve"),CONCATENATE("R2C",'Mapa final'!$S$11),"")</f>
        <v/>
      </c>
      <c r="P12" s="38" t="str">
        <f>IF(AND('Mapa final'!$AD$11="Muy Alta",'Mapa final'!$AF$11="Leve"),CONCATENATE("R2C",'Mapa final'!$S$11),"")</f>
        <v/>
      </c>
      <c r="Q12" s="164" t="str">
        <f>IF(AND('Mapa final'!$AD$11="Muy Alta",'Mapa final'!$AF$11="Leve"),CONCATENATE("R2C",'Mapa final'!$S$11),"")</f>
        <v/>
      </c>
      <c r="R12" s="164" t="str">
        <f>IF(AND('Mapa final'!$AD$11="Muy Alta",'Mapa final'!$AF$11="Leve"),CONCATENATE("R2C",'Mapa final'!$S$11),"")</f>
        <v/>
      </c>
      <c r="S12" s="164" t="str">
        <f>IF(AND('Mapa final'!$AD$11="Muy Alta",'Mapa final'!$AF$11="Leve"),CONCATENATE("R2C",'Mapa final'!$S$11),"")</f>
        <v/>
      </c>
      <c r="T12" s="164" t="str">
        <f>IF(AND('Mapa final'!$AD$11="Muy Alta",'Mapa final'!$AF$11="Leve"),CONCATENATE("R2C",'Mapa final'!$S$11),"")</f>
        <v/>
      </c>
      <c r="U12" s="39" t="str">
        <f>IF(AND('Mapa final'!$AD$11="Muy Alta",'Mapa final'!$AF$11="Leve"),CONCATENATE("R2C",'Mapa final'!$S$11),"")</f>
        <v/>
      </c>
      <c r="V12" s="38" t="str">
        <f>IF(AND('Mapa final'!$AD$11="Muy Alta",'Mapa final'!$AF$11="Leve"),CONCATENATE("R2C",'Mapa final'!$S$11),"")</f>
        <v/>
      </c>
      <c r="W12" s="164" t="str">
        <f>IF(AND('Mapa final'!$AD$11="Muy Alta",'Mapa final'!$AF$11="Leve"),CONCATENATE("R2C",'Mapa final'!$S$11),"")</f>
        <v/>
      </c>
      <c r="X12" s="164" t="str">
        <f>IF(AND('Mapa final'!$AD$11="Muy Alta",'Mapa final'!$AF$11="Leve"),CONCATENATE("R2C",'Mapa final'!$S$11),"")</f>
        <v/>
      </c>
      <c r="Y12" s="164" t="str">
        <f>IF(AND('Mapa final'!$AD$11="Muy Alta",'Mapa final'!$AF$11="Leve"),CONCATENATE("R2C",'Mapa final'!$S$11),"")</f>
        <v/>
      </c>
      <c r="Z12" s="164" t="str">
        <f>IF(AND('Mapa final'!$AD$11="Muy Alta",'Mapa final'!$AF$11="Leve"),CONCATENATE("R2C",'Mapa final'!$S$11),"")</f>
        <v/>
      </c>
      <c r="AA12" s="39" t="str">
        <f>IF(AND('Mapa final'!$AD$11="Muy Alta",'Mapa final'!$AF$11="Leve"),CONCATENATE("R2C",'Mapa final'!$S$11),"")</f>
        <v/>
      </c>
      <c r="AB12" s="38" t="str">
        <f>IF(AND('Mapa final'!$AD$11="Muy Alta",'Mapa final'!$AF$11="Leve"),CONCATENATE("R2C",'Mapa final'!$S$11),"")</f>
        <v/>
      </c>
      <c r="AC12" s="164" t="str">
        <f>IF(AND('Mapa final'!$AD$11="Muy Alta",'Mapa final'!$AF$11="Leve"),CONCATENATE("R2C",'Mapa final'!$S$11),"")</f>
        <v/>
      </c>
      <c r="AD12" s="164" t="str">
        <f>IF(AND('Mapa final'!$AD$11="Muy Alta",'Mapa final'!$AF$11="Leve"),CONCATENATE("R2C",'Mapa final'!$S$11),"")</f>
        <v/>
      </c>
      <c r="AE12" s="164" t="str">
        <f>IF(AND('Mapa final'!$AD$11="Muy Alta",'Mapa final'!$AF$11="Leve"),CONCATENATE("R2C",'Mapa final'!$S$11),"")</f>
        <v/>
      </c>
      <c r="AF12" s="164" t="str">
        <f>IF(AND('Mapa final'!$AD$11="Muy Alta",'Mapa final'!$AF$11="Leve"),CONCATENATE("R2C",'Mapa final'!$S$11),"")</f>
        <v/>
      </c>
      <c r="AG12" s="164" t="str">
        <f>IF(AND('Mapa final'!$AD$11="Muy Alta",'Mapa final'!$AF$11="Leve"),CONCATENATE("R2C",'Mapa final'!$S$11),"")</f>
        <v/>
      </c>
      <c r="AH12" s="40" t="str">
        <f>IF(AND('Mapa final'!$AD$11="Muy Alta",'Mapa final'!$AF$11="Catastrófico"),CONCATENATE("R2C",'Mapa final'!$S$11),"")</f>
        <v/>
      </c>
      <c r="AI12" s="166" t="str">
        <f>IF(AND('Mapa final'!$AD$11="Muy Alta",'Mapa final'!$AF$11="Catastrófico"),CONCATENATE("R2C",'Mapa final'!$S$11),"")</f>
        <v/>
      </c>
      <c r="AJ12" s="166" t="str">
        <f>IF(AND('Mapa final'!$AD$11="Muy Alta",'Mapa final'!$AF$11="Catastrófico"),CONCATENATE("R2C",'Mapa final'!$S$11),"")</f>
        <v/>
      </c>
      <c r="AK12" s="166" t="str">
        <f>IF(AND('Mapa final'!$AD$11="Muy Alta",'Mapa final'!$AF$11="Catastrófico"),CONCATENATE("R2C",'Mapa final'!$S$11),"")</f>
        <v/>
      </c>
      <c r="AL12" s="166" t="str">
        <f>IF(AND('Mapa final'!$AD$11="Muy Alta",'Mapa final'!$AF$11="Catastrófico"),CONCATENATE("R2C",'Mapa final'!$S$11),"")</f>
        <v/>
      </c>
      <c r="AM12" s="41" t="str">
        <f>IF(AND('Mapa final'!$AD$11="Muy Alta",'Mapa final'!$AF$11="Catastrófico"),CONCATENATE("R2C",'Mapa final'!$S$11),"")</f>
        <v/>
      </c>
      <c r="AN12" s="64"/>
      <c r="AO12" s="371"/>
      <c r="AP12" s="372"/>
      <c r="AQ12" s="372"/>
      <c r="AR12" s="372"/>
      <c r="AS12" s="372"/>
      <c r="AT12" s="373"/>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row>
    <row r="13" spans="1:91" ht="15" customHeight="1" x14ac:dyDescent="0.25">
      <c r="A13" s="64"/>
      <c r="B13" s="309"/>
      <c r="C13" s="309"/>
      <c r="D13" s="310"/>
      <c r="E13" s="351"/>
      <c r="F13" s="352"/>
      <c r="G13" s="352"/>
      <c r="H13" s="352"/>
      <c r="I13" s="352"/>
      <c r="J13" s="38" t="str">
        <f>IF(AND('Mapa final'!$AD$11="Muy Alta",'Mapa final'!$AF$11="Leve"),CONCATENATE("R2C",'Mapa final'!$S$11),"")</f>
        <v/>
      </c>
      <c r="K13" s="164" t="str">
        <f>IF(AND('Mapa final'!$AD$11="Muy Alta",'Mapa final'!$AF$11="Leve"),CONCATENATE("R2C",'Mapa final'!$S$11),"")</f>
        <v/>
      </c>
      <c r="L13" s="164" t="str">
        <f>IF(AND('Mapa final'!$AD$11="Muy Alta",'Mapa final'!$AF$11="Leve"),CONCATENATE("R2C",'Mapa final'!$S$11),"")</f>
        <v/>
      </c>
      <c r="M13" s="164" t="str">
        <f>IF(AND('Mapa final'!$AD$11="Muy Alta",'Mapa final'!$AF$11="Leve"),CONCATENATE("R2C",'Mapa final'!$S$11),"")</f>
        <v/>
      </c>
      <c r="N13" s="164" t="str">
        <f>IF(AND('Mapa final'!$AD$11="Muy Alta",'Mapa final'!$AF$11="Leve"),CONCATENATE("R2C",'Mapa final'!$S$11),"")</f>
        <v/>
      </c>
      <c r="O13" s="39" t="str">
        <f>IF(AND('Mapa final'!$AD$11="Muy Alta",'Mapa final'!$AF$11="Leve"),CONCATENATE("R2C",'Mapa final'!$S$11),"")</f>
        <v/>
      </c>
      <c r="P13" s="38" t="str">
        <f>IF(AND('Mapa final'!$AD$11="Muy Alta",'Mapa final'!$AF$11="Leve"),CONCATENATE("R2C",'Mapa final'!$S$11),"")</f>
        <v/>
      </c>
      <c r="Q13" s="164" t="str">
        <f>IF(AND('Mapa final'!$AD$11="Muy Alta",'Mapa final'!$AF$11="Leve"),CONCATENATE("R2C",'Mapa final'!$S$11),"")</f>
        <v/>
      </c>
      <c r="R13" s="164" t="str">
        <f>IF(AND('Mapa final'!$AD$11="Muy Alta",'Mapa final'!$AF$11="Leve"),CONCATENATE("R2C",'Mapa final'!$S$11),"")</f>
        <v/>
      </c>
      <c r="S13" s="164" t="str">
        <f>IF(AND('Mapa final'!$AD$11="Muy Alta",'Mapa final'!$AF$11="Leve"),CONCATENATE("R2C",'Mapa final'!$S$11),"")</f>
        <v/>
      </c>
      <c r="T13" s="164" t="str">
        <f>IF(AND('Mapa final'!$AD$11="Muy Alta",'Mapa final'!$AF$11="Leve"),CONCATENATE("R2C",'Mapa final'!$S$11),"")</f>
        <v/>
      </c>
      <c r="U13" s="39" t="str">
        <f>IF(AND('Mapa final'!$AD$11="Muy Alta",'Mapa final'!$AF$11="Leve"),CONCATENATE("R2C",'Mapa final'!$S$11),"")</f>
        <v/>
      </c>
      <c r="V13" s="38" t="str">
        <f>IF(AND('Mapa final'!$AD$11="Muy Alta",'Mapa final'!$AF$11="Leve"),CONCATENATE("R2C",'Mapa final'!$S$11),"")</f>
        <v/>
      </c>
      <c r="W13" s="164" t="str">
        <f>IF(AND('Mapa final'!$AD$11="Muy Alta",'Mapa final'!$AF$11="Leve"),CONCATENATE("R2C",'Mapa final'!$S$11),"")</f>
        <v/>
      </c>
      <c r="X13" s="164" t="str">
        <f>IF(AND('Mapa final'!$AD$11="Muy Alta",'Mapa final'!$AF$11="Leve"),CONCATENATE("R2C",'Mapa final'!$S$11),"")</f>
        <v/>
      </c>
      <c r="Y13" s="164" t="str">
        <f>IF(AND('Mapa final'!$AD$11="Muy Alta",'Mapa final'!$AF$11="Leve"),CONCATENATE("R2C",'Mapa final'!$S$11),"")</f>
        <v/>
      </c>
      <c r="Z13" s="164" t="str">
        <f>IF(AND('Mapa final'!$AD$11="Muy Alta",'Mapa final'!$AF$11="Leve"),CONCATENATE("R2C",'Mapa final'!$S$11),"")</f>
        <v/>
      </c>
      <c r="AA13" s="39" t="str">
        <f>IF(AND('Mapa final'!$AD$11="Muy Alta",'Mapa final'!$AF$11="Leve"),CONCATENATE("R2C",'Mapa final'!$S$11),"")</f>
        <v/>
      </c>
      <c r="AB13" s="38" t="str">
        <f>IF(AND('Mapa final'!$AD$11="Muy Alta",'Mapa final'!$AF$11="Leve"),CONCATENATE("R2C",'Mapa final'!$S$11),"")</f>
        <v/>
      </c>
      <c r="AC13" s="164" t="str">
        <f>IF(AND('Mapa final'!$AD$11="Muy Alta",'Mapa final'!$AF$11="Leve"),CONCATENATE("R2C",'Mapa final'!$S$11),"")</f>
        <v/>
      </c>
      <c r="AD13" s="164" t="str">
        <f>IF(AND('Mapa final'!$AD$11="Muy Alta",'Mapa final'!$AF$11="Leve"),CONCATENATE("R2C",'Mapa final'!$S$11),"")</f>
        <v/>
      </c>
      <c r="AE13" s="164" t="str">
        <f>IF(AND('Mapa final'!$AD$11="Muy Alta",'Mapa final'!$AF$11="Leve"),CONCATENATE("R2C",'Mapa final'!$S$11),"")</f>
        <v/>
      </c>
      <c r="AF13" s="164" t="str">
        <f>IF(AND('Mapa final'!$AD$11="Muy Alta",'Mapa final'!$AF$11="Leve"),CONCATENATE("R2C",'Mapa final'!$S$11),"")</f>
        <v/>
      </c>
      <c r="AG13" s="164" t="str">
        <f>IF(AND('Mapa final'!$AD$11="Muy Alta",'Mapa final'!$AF$11="Leve"),CONCATENATE("R2C",'Mapa final'!$S$11),"")</f>
        <v/>
      </c>
      <c r="AH13" s="40" t="str">
        <f>IF(AND('Mapa final'!$AD$11="Muy Alta",'Mapa final'!$AF$11="Catastrófico"),CONCATENATE("R2C",'Mapa final'!$S$11),"")</f>
        <v/>
      </c>
      <c r="AI13" s="166" t="str">
        <f>IF(AND('Mapa final'!$AD$11="Muy Alta",'Mapa final'!$AF$11="Catastrófico"),CONCATENATE("R2C",'Mapa final'!$S$11),"")</f>
        <v/>
      </c>
      <c r="AJ13" s="166" t="str">
        <f>IF(AND('Mapa final'!$AD$11="Muy Alta",'Mapa final'!$AF$11="Catastrófico"),CONCATENATE("R2C",'Mapa final'!$S$11),"")</f>
        <v/>
      </c>
      <c r="AK13" s="166" t="str">
        <f>IF(AND('Mapa final'!$AD$11="Muy Alta",'Mapa final'!$AF$11="Catastrófico"),CONCATENATE("R2C",'Mapa final'!$S$11),"")</f>
        <v/>
      </c>
      <c r="AL13" s="166" t="str">
        <f>IF(AND('Mapa final'!$AD$11="Muy Alta",'Mapa final'!$AF$11="Catastrófico"),CONCATENATE("R2C",'Mapa final'!$S$11),"")</f>
        <v/>
      </c>
      <c r="AM13" s="41" t="str">
        <f>IF(AND('Mapa final'!$AD$11="Muy Alta",'Mapa final'!$AF$11="Catastrófico"),CONCATENATE("R2C",'Mapa final'!$S$11),"")</f>
        <v/>
      </c>
      <c r="AN13" s="64"/>
      <c r="AO13" s="371"/>
      <c r="AP13" s="372"/>
      <c r="AQ13" s="372"/>
      <c r="AR13" s="372"/>
      <c r="AS13" s="372"/>
      <c r="AT13" s="373"/>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row>
    <row r="14" spans="1:91" ht="15" customHeight="1" x14ac:dyDescent="0.25">
      <c r="A14" s="64"/>
      <c r="B14" s="309"/>
      <c r="C14" s="309"/>
      <c r="D14" s="310"/>
      <c r="E14" s="351"/>
      <c r="F14" s="352"/>
      <c r="G14" s="352"/>
      <c r="H14" s="352"/>
      <c r="I14" s="352"/>
      <c r="J14" s="38" t="str">
        <f>IF(AND('Mapa final'!$AD$11="Muy Alta",'Mapa final'!$AF$11="Leve"),CONCATENATE("R2C",'Mapa final'!$S$11),"")</f>
        <v/>
      </c>
      <c r="K14" s="164" t="str">
        <f>IF(AND('Mapa final'!$AD$11="Muy Alta",'Mapa final'!$AF$11="Leve"),CONCATENATE("R2C",'Mapa final'!$S$11),"")</f>
        <v/>
      </c>
      <c r="L14" s="164" t="str">
        <f>IF(AND('Mapa final'!$AD$11="Muy Alta",'Mapa final'!$AF$11="Leve"),CONCATENATE("R2C",'Mapa final'!$S$11),"")</f>
        <v/>
      </c>
      <c r="M14" s="164" t="str">
        <f>IF(AND('Mapa final'!$AD$11="Muy Alta",'Mapa final'!$AF$11="Leve"),CONCATENATE("R2C",'Mapa final'!$S$11),"")</f>
        <v/>
      </c>
      <c r="N14" s="164" t="str">
        <f>IF(AND('Mapa final'!$AD$11="Muy Alta",'Mapa final'!$AF$11="Leve"),CONCATENATE("R2C",'Mapa final'!$S$11),"")</f>
        <v/>
      </c>
      <c r="O14" s="39" t="str">
        <f>IF(AND('Mapa final'!$AD$11="Muy Alta",'Mapa final'!$AF$11="Leve"),CONCATENATE("R2C",'Mapa final'!$S$11),"")</f>
        <v/>
      </c>
      <c r="P14" s="38" t="str">
        <f>IF(AND('Mapa final'!$AD$11="Muy Alta",'Mapa final'!$AF$11="Leve"),CONCATENATE("R2C",'Mapa final'!$S$11),"")</f>
        <v/>
      </c>
      <c r="Q14" s="164" t="str">
        <f>IF(AND('Mapa final'!$AD$11="Muy Alta",'Mapa final'!$AF$11="Leve"),CONCATENATE("R2C",'Mapa final'!$S$11),"")</f>
        <v/>
      </c>
      <c r="R14" s="164" t="str">
        <f>IF(AND('Mapa final'!$AD$11="Muy Alta",'Mapa final'!$AF$11="Leve"),CONCATENATE("R2C",'Mapa final'!$S$11),"")</f>
        <v/>
      </c>
      <c r="S14" s="164" t="str">
        <f>IF(AND('Mapa final'!$AD$11="Muy Alta",'Mapa final'!$AF$11="Leve"),CONCATENATE("R2C",'Mapa final'!$S$11),"")</f>
        <v/>
      </c>
      <c r="T14" s="164" t="str">
        <f>IF(AND('Mapa final'!$AD$11="Muy Alta",'Mapa final'!$AF$11="Leve"),CONCATENATE("R2C",'Mapa final'!$S$11),"")</f>
        <v/>
      </c>
      <c r="U14" s="39" t="str">
        <f>IF(AND('Mapa final'!$AD$11="Muy Alta",'Mapa final'!$AF$11="Leve"),CONCATENATE("R2C",'Mapa final'!$S$11),"")</f>
        <v/>
      </c>
      <c r="V14" s="38" t="str">
        <f>IF(AND('Mapa final'!$AD$11="Muy Alta",'Mapa final'!$AF$11="Leve"),CONCATENATE("R2C",'Mapa final'!$S$11),"")</f>
        <v/>
      </c>
      <c r="W14" s="164" t="str">
        <f>IF(AND('Mapa final'!$AD$11="Muy Alta",'Mapa final'!$AF$11="Leve"),CONCATENATE("R2C",'Mapa final'!$S$11),"")</f>
        <v/>
      </c>
      <c r="X14" s="164" t="str">
        <f>IF(AND('Mapa final'!$AD$11="Muy Alta",'Mapa final'!$AF$11="Leve"),CONCATENATE("R2C",'Mapa final'!$S$11),"")</f>
        <v/>
      </c>
      <c r="Y14" s="164" t="str">
        <f>IF(AND('Mapa final'!$AD$11="Muy Alta",'Mapa final'!$AF$11="Leve"),CONCATENATE("R2C",'Mapa final'!$S$11),"")</f>
        <v/>
      </c>
      <c r="Z14" s="164" t="str">
        <f>IF(AND('Mapa final'!$AD$11="Muy Alta",'Mapa final'!$AF$11="Leve"),CONCATENATE("R2C",'Mapa final'!$S$11),"")</f>
        <v/>
      </c>
      <c r="AA14" s="39" t="str">
        <f>IF(AND('Mapa final'!$AD$11="Muy Alta",'Mapa final'!$AF$11="Leve"),CONCATENATE("R2C",'Mapa final'!$S$11),"")</f>
        <v/>
      </c>
      <c r="AB14" s="38" t="str">
        <f>IF(AND('Mapa final'!$AD$11="Muy Alta",'Mapa final'!$AF$11="Leve"),CONCATENATE("R2C",'Mapa final'!$S$11),"")</f>
        <v/>
      </c>
      <c r="AC14" s="164" t="str">
        <f>IF(AND('Mapa final'!$AD$11="Muy Alta",'Mapa final'!$AF$11="Leve"),CONCATENATE("R2C",'Mapa final'!$S$11),"")</f>
        <v/>
      </c>
      <c r="AD14" s="164" t="str">
        <f>IF(AND('Mapa final'!$AD$11="Muy Alta",'Mapa final'!$AF$11="Leve"),CONCATENATE("R2C",'Mapa final'!$S$11),"")</f>
        <v/>
      </c>
      <c r="AE14" s="164" t="str">
        <f>IF(AND('Mapa final'!$AD$11="Muy Alta",'Mapa final'!$AF$11="Leve"),CONCATENATE("R2C",'Mapa final'!$S$11),"")</f>
        <v/>
      </c>
      <c r="AF14" s="164" t="str">
        <f>IF(AND('Mapa final'!$AD$11="Muy Alta",'Mapa final'!$AF$11="Leve"),CONCATENATE("R2C",'Mapa final'!$S$11),"")</f>
        <v/>
      </c>
      <c r="AG14" s="164" t="str">
        <f>IF(AND('Mapa final'!$AD$11="Muy Alta",'Mapa final'!$AF$11="Leve"),CONCATENATE("R2C",'Mapa final'!$S$11),"")</f>
        <v/>
      </c>
      <c r="AH14" s="40" t="str">
        <f>IF(AND('Mapa final'!$AD$11="Muy Alta",'Mapa final'!$AF$11="Catastrófico"),CONCATENATE("R2C",'Mapa final'!$S$11),"")</f>
        <v/>
      </c>
      <c r="AI14" s="166" t="str">
        <f>IF(AND('Mapa final'!$AD$11="Muy Alta",'Mapa final'!$AF$11="Catastrófico"),CONCATENATE("R2C",'Mapa final'!$S$11),"")</f>
        <v/>
      </c>
      <c r="AJ14" s="166" t="str">
        <f>IF(AND('Mapa final'!$AD$11="Muy Alta",'Mapa final'!$AF$11="Catastrófico"),CONCATENATE("R2C",'Mapa final'!$S$11),"")</f>
        <v/>
      </c>
      <c r="AK14" s="166" t="str">
        <f>IF(AND('Mapa final'!$AD$11="Muy Alta",'Mapa final'!$AF$11="Catastrófico"),CONCATENATE("R2C",'Mapa final'!$S$11),"")</f>
        <v/>
      </c>
      <c r="AL14" s="166" t="str">
        <f>IF(AND('Mapa final'!$AD$11="Muy Alta",'Mapa final'!$AF$11="Catastrófico"),CONCATENATE("R2C",'Mapa final'!$S$11),"")</f>
        <v/>
      </c>
      <c r="AM14" s="41" t="str">
        <f>IF(AND('Mapa final'!$AD$11="Muy Alta",'Mapa final'!$AF$11="Catastrófico"),CONCATENATE("R2C",'Mapa final'!$S$11),"")</f>
        <v/>
      </c>
      <c r="AN14" s="64"/>
      <c r="AO14" s="371"/>
      <c r="AP14" s="372"/>
      <c r="AQ14" s="372"/>
      <c r="AR14" s="372"/>
      <c r="AS14" s="372"/>
      <c r="AT14" s="373"/>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row>
    <row r="15" spans="1:91" ht="15.75" customHeight="1" thickBot="1" x14ac:dyDescent="0.3">
      <c r="A15" s="64"/>
      <c r="B15" s="309"/>
      <c r="C15" s="309"/>
      <c r="D15" s="310"/>
      <c r="E15" s="354"/>
      <c r="F15" s="355"/>
      <c r="G15" s="355"/>
      <c r="H15" s="355"/>
      <c r="I15" s="355"/>
      <c r="J15" s="38" t="str">
        <f>IF(AND('Mapa final'!$AD$11="Muy Alta",'Mapa final'!$AF$11="Leve"),CONCATENATE("R2C",'Mapa final'!$S$11),"")</f>
        <v/>
      </c>
      <c r="K15" s="164" t="str">
        <f>IF(AND('Mapa final'!$AD$11="Muy Alta",'Mapa final'!$AF$11="Leve"),CONCATENATE("R2C",'Mapa final'!$S$11),"")</f>
        <v/>
      </c>
      <c r="L15" s="164" t="str">
        <f>IF(AND('Mapa final'!$AD$11="Muy Alta",'Mapa final'!$AF$11="Leve"),CONCATENATE("R2C",'Mapa final'!$S$11),"")</f>
        <v/>
      </c>
      <c r="M15" s="164" t="str">
        <f>IF(AND('Mapa final'!$AD$11="Muy Alta",'Mapa final'!$AF$11="Leve"),CONCATENATE("R2C",'Mapa final'!$S$11),"")</f>
        <v/>
      </c>
      <c r="N15" s="164" t="str">
        <f>IF(AND('Mapa final'!$AD$11="Muy Alta",'Mapa final'!$AF$11="Leve"),CONCATENATE("R2C",'Mapa final'!$S$11),"")</f>
        <v/>
      </c>
      <c r="O15" s="39" t="str">
        <f>IF(AND('Mapa final'!$AD$11="Muy Alta",'Mapa final'!$AF$11="Leve"),CONCATENATE("R2C",'Mapa final'!$S$11),"")</f>
        <v/>
      </c>
      <c r="P15" s="42" t="str">
        <f>IF(AND('Mapa final'!$AD$11="Muy Alta",'Mapa final'!$AF$11="Leve"),CONCATENATE("R2C",'Mapa final'!$S$11),"")</f>
        <v/>
      </c>
      <c r="Q15" s="43" t="str">
        <f>IF(AND('Mapa final'!$AD$11="Muy Alta",'Mapa final'!$AF$11="Leve"),CONCATENATE("R2C",'Mapa final'!$S$11),"")</f>
        <v/>
      </c>
      <c r="R15" s="43" t="str">
        <f>IF(AND('Mapa final'!$AD$11="Muy Alta",'Mapa final'!$AF$11="Leve"),CONCATENATE("R2C",'Mapa final'!$S$11),"")</f>
        <v/>
      </c>
      <c r="S15" s="43" t="str">
        <f>IF(AND('Mapa final'!$AD$11="Muy Alta",'Mapa final'!$AF$11="Leve"),CONCATENATE("R2C",'Mapa final'!$S$11),"")</f>
        <v/>
      </c>
      <c r="T15" s="43" t="str">
        <f>IF(AND('Mapa final'!$AD$11="Muy Alta",'Mapa final'!$AF$11="Leve"),CONCATENATE("R2C",'Mapa final'!$S$11),"")</f>
        <v/>
      </c>
      <c r="U15" s="44" t="str">
        <f>IF(AND('Mapa final'!$AD$11="Muy Alta",'Mapa final'!$AF$11="Leve"),CONCATENATE("R2C",'Mapa final'!$S$11),"")</f>
        <v/>
      </c>
      <c r="V15" s="42" t="str">
        <f>IF(AND('Mapa final'!$AD$11="Muy Alta",'Mapa final'!$AF$11="Leve"),CONCATENATE("R2C",'Mapa final'!$S$11),"")</f>
        <v/>
      </c>
      <c r="W15" s="43" t="str">
        <f>IF(AND('Mapa final'!$AD$11="Muy Alta",'Mapa final'!$AF$11="Leve"),CONCATENATE("R2C",'Mapa final'!$S$11),"")</f>
        <v/>
      </c>
      <c r="X15" s="43" t="str">
        <f>IF(AND('Mapa final'!$AD$11="Muy Alta",'Mapa final'!$AF$11="Leve"),CONCATENATE("R2C",'Mapa final'!$S$11),"")</f>
        <v/>
      </c>
      <c r="Y15" s="43" t="str">
        <f>IF(AND('Mapa final'!$AD$11="Muy Alta",'Mapa final'!$AF$11="Leve"),CONCATENATE("R2C",'Mapa final'!$S$11),"")</f>
        <v/>
      </c>
      <c r="Z15" s="43" t="str">
        <f>IF(AND('Mapa final'!$AD$11="Muy Alta",'Mapa final'!$AF$11="Leve"),CONCATENATE("R2C",'Mapa final'!$S$11),"")</f>
        <v/>
      </c>
      <c r="AA15" s="44" t="str">
        <f>IF(AND('Mapa final'!$AD$11="Muy Alta",'Mapa final'!$AF$11="Leve"),CONCATENATE("R2C",'Mapa final'!$S$11),"")</f>
        <v/>
      </c>
      <c r="AB15" s="42" t="str">
        <f>IF(AND('Mapa final'!$AD$11="Muy Alta",'Mapa final'!$AF$11="Leve"),CONCATENATE("R2C",'Mapa final'!$S$11),"")</f>
        <v/>
      </c>
      <c r="AC15" s="43" t="str">
        <f>IF(AND('Mapa final'!$AD$11="Muy Alta",'Mapa final'!$AF$11="Leve"),CONCATENATE("R2C",'Mapa final'!$S$11),"")</f>
        <v/>
      </c>
      <c r="AD15" s="43" t="str">
        <f>IF(AND('Mapa final'!$AD$11="Muy Alta",'Mapa final'!$AF$11="Leve"),CONCATENATE("R2C",'Mapa final'!$S$11),"")</f>
        <v/>
      </c>
      <c r="AE15" s="43" t="str">
        <f>IF(AND('Mapa final'!$AD$11="Muy Alta",'Mapa final'!$AF$11="Leve"),CONCATENATE("R2C",'Mapa final'!$S$11),"")</f>
        <v/>
      </c>
      <c r="AF15" s="43" t="str">
        <f>IF(AND('Mapa final'!$AD$11="Muy Alta",'Mapa final'!$AF$11="Leve"),CONCATENATE("R2C",'Mapa final'!$S$11),"")</f>
        <v/>
      </c>
      <c r="AG15" s="43" t="str">
        <f>IF(AND('Mapa final'!$AD$11="Muy Alta",'Mapa final'!$AF$11="Leve"),CONCATENATE("R2C",'Mapa final'!$S$11),"")</f>
        <v/>
      </c>
      <c r="AH15" s="45" t="str">
        <f>IF(AND('Mapa final'!$AD$11="Muy Alta",'Mapa final'!$AF$11="Catastrófico"),CONCATENATE("R2C",'Mapa final'!$S$11),"")</f>
        <v/>
      </c>
      <c r="AI15" s="46" t="str">
        <f>IF(AND('Mapa final'!$AD$11="Muy Alta",'Mapa final'!$AF$11="Catastrófico"),CONCATENATE("R2C",'Mapa final'!$S$11),"")</f>
        <v/>
      </c>
      <c r="AJ15" s="46" t="str">
        <f>IF(AND('Mapa final'!$AD$11="Muy Alta",'Mapa final'!$AF$11="Catastrófico"),CONCATENATE("R2C",'Mapa final'!$S$11),"")</f>
        <v/>
      </c>
      <c r="AK15" s="46" t="str">
        <f>IF(AND('Mapa final'!$AD$11="Muy Alta",'Mapa final'!$AF$11="Catastrófico"),CONCATENATE("R2C",'Mapa final'!$S$11),"")</f>
        <v/>
      </c>
      <c r="AL15" s="46" t="str">
        <f>IF(AND('Mapa final'!$AD$11="Muy Alta",'Mapa final'!$AF$11="Catastrófico"),CONCATENATE("R2C",'Mapa final'!$S$11),"")</f>
        <v/>
      </c>
      <c r="AM15" s="47" t="str">
        <f>IF(AND('Mapa final'!$AD$11="Muy Alta",'Mapa final'!$AF$11="Catastrófico"),CONCATENATE("R2C",'Mapa final'!$S$11),"")</f>
        <v/>
      </c>
      <c r="AN15" s="64"/>
      <c r="AO15" s="374"/>
      <c r="AP15" s="375"/>
      <c r="AQ15" s="375"/>
      <c r="AR15" s="375"/>
      <c r="AS15" s="375"/>
      <c r="AT15" s="376"/>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row>
    <row r="16" spans="1:91" ht="15" customHeight="1" x14ac:dyDescent="0.25">
      <c r="A16" s="64"/>
      <c r="B16" s="309"/>
      <c r="C16" s="309"/>
      <c r="D16" s="310"/>
      <c r="E16" s="348" t="s">
        <v>208</v>
      </c>
      <c r="F16" s="349"/>
      <c r="G16" s="349"/>
      <c r="H16" s="349"/>
      <c r="I16" s="349"/>
      <c r="J16" s="48" t="str">
        <f>IF(AND('Mapa final'!$AD$11="Alta",'Mapa final'!$AF$11="Leve"),CONCATENATE("R2C",'Mapa final'!$S$11),"")</f>
        <v/>
      </c>
      <c r="K16" s="49" t="str">
        <f>IF(AND('Mapa final'!$AD$11="Alta",'Mapa final'!$AF$11="Leve"),CONCATENATE("R2C",'Mapa final'!$S$11),"")</f>
        <v/>
      </c>
      <c r="L16" s="49" t="str">
        <f>IF(AND('Mapa final'!$AD$11="Alta",'Mapa final'!$AF$11="Leve"),CONCATENATE("R2C",'Mapa final'!$S$11),"")</f>
        <v/>
      </c>
      <c r="M16" s="49" t="str">
        <f>IF(AND('Mapa final'!$AD$11="Alta",'Mapa final'!$AF$11="Leve"),CONCATENATE("R2C",'Mapa final'!$S$11),"")</f>
        <v/>
      </c>
      <c r="N16" s="49" t="str">
        <f>IF(AND('Mapa final'!$AD$11="Alta",'Mapa final'!$AF$11="Leve"),CONCATENATE("R2C",'Mapa final'!$S$11),"")</f>
        <v/>
      </c>
      <c r="O16" s="50" t="str">
        <f>IF(AND('Mapa final'!$AD$11="Alta",'Mapa final'!$AF$11="Leve"),CONCATENATE("R2C",'Mapa final'!$S$11),"")</f>
        <v/>
      </c>
      <c r="P16" s="48" t="str">
        <f>IF(AND('Mapa final'!$AD$11="Alta",'Mapa final'!$AF$11="Leve"),CONCATENATE("R2C",'Mapa final'!$S$11),"")</f>
        <v/>
      </c>
      <c r="Q16" s="49" t="str">
        <f>IF(AND('Mapa final'!$AD$11="Alta",'Mapa final'!$AF$11="Leve"),CONCATENATE("R2C",'Mapa final'!$S$11),"")</f>
        <v/>
      </c>
      <c r="R16" s="49" t="str">
        <f>IF(AND('Mapa final'!$AD$11="Alta",'Mapa final'!$AF$11="Leve"),CONCATENATE("R2C",'Mapa final'!$S$11),"")</f>
        <v/>
      </c>
      <c r="S16" s="49" t="str">
        <f>IF(AND('Mapa final'!$AD$11="Alta",'Mapa final'!$AF$11="Leve"),CONCATENATE("R2C",'Mapa final'!$S$11),"")</f>
        <v/>
      </c>
      <c r="T16" s="49" t="str">
        <f>IF(AND('Mapa final'!$AD$11="Alta",'Mapa final'!$AF$11="Leve"),CONCATENATE("R2C",'Mapa final'!$S$11),"")</f>
        <v/>
      </c>
      <c r="U16" s="50" t="str">
        <f>IF(AND('Mapa final'!$AD$11="Alta",'Mapa final'!$AF$11="Leve"),CONCATENATE("R2C",'Mapa final'!$S$11),"")</f>
        <v/>
      </c>
      <c r="V16" s="32" t="str">
        <f>IF(AND('Mapa final'!$AD$11="Muy Alta",'Mapa final'!$AF$11="Leve"),CONCATENATE("R2C",'Mapa final'!$S$11),"")</f>
        <v/>
      </c>
      <c r="W16" s="33" t="str">
        <f>IF(AND('Mapa final'!$AD$11="Muy Alta",'Mapa final'!$AF$11="Leve"),CONCATENATE("R2C",'Mapa final'!$S$11),"")</f>
        <v/>
      </c>
      <c r="X16" s="33" t="str">
        <f>IF(AND('Mapa final'!$AD$11="Muy Alta",'Mapa final'!$AF$11="Leve"),CONCATENATE("R2C",'Mapa final'!$S$11),"")</f>
        <v/>
      </c>
      <c r="Y16" s="33" t="str">
        <f>IF(AND('Mapa final'!$AD$11="Muy Alta",'Mapa final'!$AF$11="Leve"),CONCATENATE("R2C",'Mapa final'!$S$11),"")</f>
        <v/>
      </c>
      <c r="Z16" s="33" t="str">
        <f>IF(AND('Mapa final'!$AD$11="Muy Alta",'Mapa final'!$AF$11="Leve"),CONCATENATE("R2C",'Mapa final'!$S$11),"")</f>
        <v/>
      </c>
      <c r="AA16" s="34" t="str">
        <f>IF(AND('Mapa final'!$AD$11="Muy Alta",'Mapa final'!$AF$11="Leve"),CONCATENATE("R2C",'Mapa final'!$S$11),"")</f>
        <v/>
      </c>
      <c r="AB16" s="32" t="str">
        <f>IF(AND('Mapa final'!$AD$11="Muy Alta",'Mapa final'!$AF$11="Leve"),CONCATENATE("R2C",'Mapa final'!$S$11),"")</f>
        <v/>
      </c>
      <c r="AC16" s="33" t="str">
        <f>IF(AND('Mapa final'!$AD$11="Muy Alta",'Mapa final'!$AF$11="Leve"),CONCATENATE("R2C",'Mapa final'!$S$11),"")</f>
        <v/>
      </c>
      <c r="AD16" s="33" t="str">
        <f>IF(AND('Mapa final'!$AD$11="Muy Alta",'Mapa final'!$AF$11="Leve"),CONCATENATE("R2C",'Mapa final'!$S$11),"")</f>
        <v/>
      </c>
      <c r="AE16" s="33" t="str">
        <f>IF(AND('Mapa final'!$AD$11="Muy Alta",'Mapa final'!$AF$11="Leve"),CONCATENATE("R2C",'Mapa final'!$S$11),"")</f>
        <v/>
      </c>
      <c r="AF16" s="33" t="str">
        <f>IF(AND('Mapa final'!$AD$11="Muy Alta",'Mapa final'!$AF$11="Leve"),CONCATENATE("R2C",'Mapa final'!$S$11),"")</f>
        <v/>
      </c>
      <c r="AG16" s="34" t="str">
        <f>IF(AND('Mapa final'!$AD$11="Muy Alta",'Mapa final'!$AF$11="Leve"),CONCATENATE("R2C",'Mapa final'!$S$11),"")</f>
        <v/>
      </c>
      <c r="AH16" s="35" t="str">
        <f>IF(AND('Mapa final'!$AD$11="Muy Alta",'Mapa final'!$AF$11="Catastrófico"),CONCATENATE("R2C",'Mapa final'!$S$11),"")</f>
        <v/>
      </c>
      <c r="AI16" s="36" t="str">
        <f>IF(AND('Mapa final'!$AD$11="Muy Alta",'Mapa final'!$AF$11="Catastrófico"),CONCATENATE("R2C",'Mapa final'!$S$11),"")</f>
        <v/>
      </c>
      <c r="AJ16" s="36" t="str">
        <f>IF(AND('Mapa final'!$AD$11="Muy Alta",'Mapa final'!$AF$11="Catastrófico"),CONCATENATE("R2C",'Mapa final'!$S$11),"")</f>
        <v/>
      </c>
      <c r="AK16" s="36" t="str">
        <f>IF(AND('Mapa final'!$AD$11="Muy Alta",'Mapa final'!$AF$11="Catastrófico"),CONCATENATE("R2C",'Mapa final'!$S$11),"")</f>
        <v/>
      </c>
      <c r="AL16" s="36" t="str">
        <f>IF(AND('Mapa final'!$AD$11="Muy Alta",'Mapa final'!$AF$11="Catastrófico"),CONCATENATE("R2C",'Mapa final'!$S$11),"")</f>
        <v/>
      </c>
      <c r="AM16" s="37" t="str">
        <f>IF(AND('Mapa final'!$AD$11="Muy Alta",'Mapa final'!$AF$11="Catastrófico"),CONCATENATE("R2C",'Mapa final'!$S$11),"")</f>
        <v/>
      </c>
      <c r="AN16" s="64"/>
      <c r="AO16" s="358" t="s">
        <v>209</v>
      </c>
      <c r="AP16" s="359"/>
      <c r="AQ16" s="359"/>
      <c r="AR16" s="359"/>
      <c r="AS16" s="359"/>
      <c r="AT16" s="360"/>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row>
    <row r="17" spans="1:76" ht="15" customHeight="1" x14ac:dyDescent="0.25">
      <c r="A17" s="64"/>
      <c r="B17" s="309"/>
      <c r="C17" s="309"/>
      <c r="D17" s="310"/>
      <c r="E17" s="367"/>
      <c r="F17" s="352"/>
      <c r="G17" s="352"/>
      <c r="H17" s="352"/>
      <c r="I17" s="352"/>
      <c r="J17" s="51" t="str">
        <f>IF(AND('Mapa final'!$AD$11="Alta",'Mapa final'!$AF$11="Leve"),CONCATENATE("R2C",'Mapa final'!$S$11),"")</f>
        <v/>
      </c>
      <c r="K17" s="165" t="str">
        <f>IF(AND('Mapa final'!$AD$11="Alta",'Mapa final'!$AF$11="Leve"),CONCATENATE("R2C",'Mapa final'!$S$11),"")</f>
        <v/>
      </c>
      <c r="L17" s="165" t="str">
        <f>IF(AND('Mapa final'!$AD$11="Alta",'Mapa final'!$AF$11="Leve"),CONCATENATE("R2C",'Mapa final'!$S$11),"")</f>
        <v/>
      </c>
      <c r="M17" s="165" t="str">
        <f>IF(AND('Mapa final'!$AD$11="Alta",'Mapa final'!$AF$11="Leve"),CONCATENATE("R2C",'Mapa final'!$S$11),"")</f>
        <v/>
      </c>
      <c r="N17" s="165" t="str">
        <f>IF(AND('Mapa final'!$AD$11="Alta",'Mapa final'!$AF$11="Leve"),CONCATENATE("R2C",'Mapa final'!$S$11),"")</f>
        <v/>
      </c>
      <c r="O17" s="52" t="str">
        <f>IF(AND('Mapa final'!$AD$11="Alta",'Mapa final'!$AF$11="Leve"),CONCATENATE("R2C",'Mapa final'!$S$11),"")</f>
        <v/>
      </c>
      <c r="P17" s="51" t="str">
        <f>IF(AND('Mapa final'!$AD$11="Alta",'Mapa final'!$AF$11="Leve"),CONCATENATE("R2C",'Mapa final'!$S$11),"")</f>
        <v/>
      </c>
      <c r="Q17" s="165" t="str">
        <f>IF(AND('Mapa final'!$AD$11="Alta",'Mapa final'!$AF$11="Leve"),CONCATENATE("R2C",'Mapa final'!$S$11),"")</f>
        <v/>
      </c>
      <c r="R17" s="165" t="str">
        <f>IF(AND('Mapa final'!$AD$11="Alta",'Mapa final'!$AF$11="Leve"),CONCATENATE("R2C",'Mapa final'!$S$11),"")</f>
        <v/>
      </c>
      <c r="S17" s="165" t="str">
        <f>IF(AND('Mapa final'!$AD$11="Alta",'Mapa final'!$AF$11="Leve"),CONCATENATE("R2C",'Mapa final'!$S$11),"")</f>
        <v/>
      </c>
      <c r="T17" s="165" t="str">
        <f>IF(AND('Mapa final'!$AD$11="Alta",'Mapa final'!$AF$11="Leve"),CONCATENATE("R2C",'Mapa final'!$S$11),"")</f>
        <v/>
      </c>
      <c r="U17" s="52" t="str">
        <f>IF(AND('Mapa final'!$AD$11="Alta",'Mapa final'!$AF$11="Leve"),CONCATENATE("R2C",'Mapa final'!$S$11),"")</f>
        <v/>
      </c>
      <c r="V17" s="38" t="str">
        <f>IF(AND('Mapa final'!$AD$11="Muy Alta",'Mapa final'!$AF$11="Leve"),CONCATENATE("R2C",'Mapa final'!$S$11),"")</f>
        <v/>
      </c>
      <c r="W17" s="164" t="str">
        <f>IF(AND('Mapa final'!$AD$11="Muy Alta",'Mapa final'!$AF$11="Leve"),CONCATENATE("R2C",'Mapa final'!$S$11),"")</f>
        <v/>
      </c>
      <c r="X17" s="164" t="str">
        <f>IF(AND('Mapa final'!$AD$11="Muy Alta",'Mapa final'!$AF$11="Leve"),CONCATENATE("R2C",'Mapa final'!$S$11),"")</f>
        <v/>
      </c>
      <c r="Y17" s="164" t="str">
        <f>IF(AND('Mapa final'!$AD$11="Muy Alta",'Mapa final'!$AF$11="Leve"),CONCATENATE("R2C",'Mapa final'!$S$11),"")</f>
        <v/>
      </c>
      <c r="Z17" s="164" t="str">
        <f>IF(AND('Mapa final'!$AD$11="Muy Alta",'Mapa final'!$AF$11="Leve"),CONCATENATE("R2C",'Mapa final'!$S$11),"")</f>
        <v/>
      </c>
      <c r="AA17" s="39" t="str">
        <f>IF(AND('Mapa final'!$AD$11="Muy Alta",'Mapa final'!$AF$11="Leve"),CONCATENATE("R2C",'Mapa final'!$S$11),"")</f>
        <v/>
      </c>
      <c r="AB17" s="38" t="str">
        <f>IF(AND('Mapa final'!$AD$11="Muy Alta",'Mapa final'!$AF$11="Leve"),CONCATENATE("R2C",'Mapa final'!$S$11),"")</f>
        <v/>
      </c>
      <c r="AC17" s="164" t="str">
        <f>IF(AND('Mapa final'!$AD$11="Muy Alta",'Mapa final'!$AF$11="Leve"),CONCATENATE("R2C",'Mapa final'!$S$11),"")</f>
        <v/>
      </c>
      <c r="AD17" s="164" t="str">
        <f>IF(AND('Mapa final'!$AD$11="Muy Alta",'Mapa final'!$AF$11="Leve"),CONCATENATE("R2C",'Mapa final'!$S$11),"")</f>
        <v/>
      </c>
      <c r="AE17" s="164" t="str">
        <f>IF(AND('Mapa final'!$AD$11="Muy Alta",'Mapa final'!$AF$11="Leve"),CONCATENATE("R2C",'Mapa final'!$S$11),"")</f>
        <v/>
      </c>
      <c r="AF17" s="164" t="str">
        <f>IF(AND('Mapa final'!$AD$11="Muy Alta",'Mapa final'!$AF$11="Leve"),CONCATENATE("R2C",'Mapa final'!$S$11),"")</f>
        <v/>
      </c>
      <c r="AG17" s="39" t="str">
        <f>IF(AND('Mapa final'!$AD$11="Muy Alta",'Mapa final'!$AF$11="Leve"),CONCATENATE("R2C",'Mapa final'!$S$11),"")</f>
        <v/>
      </c>
      <c r="AH17" s="40" t="str">
        <f>IF(AND('Mapa final'!$AD$11="Muy Alta",'Mapa final'!$AF$11="Catastrófico"),CONCATENATE("R2C",'Mapa final'!$S$11),"")</f>
        <v/>
      </c>
      <c r="AI17" s="166" t="str">
        <f>IF(AND('Mapa final'!$AD$11="Muy Alta",'Mapa final'!$AF$11="Catastrófico"),CONCATENATE("R2C",'Mapa final'!$S$11),"")</f>
        <v/>
      </c>
      <c r="AJ17" s="166" t="str">
        <f>IF(AND('Mapa final'!$AD$11="Muy Alta",'Mapa final'!$AF$11="Catastrófico"),CONCATENATE("R2C",'Mapa final'!$S$11),"")</f>
        <v/>
      </c>
      <c r="AK17" s="166" t="str">
        <f>IF(AND('Mapa final'!$AD$11="Muy Alta",'Mapa final'!$AF$11="Catastrófico"),CONCATENATE("R2C",'Mapa final'!$S$11),"")</f>
        <v/>
      </c>
      <c r="AL17" s="166" t="str">
        <f>IF(AND('Mapa final'!$AD$11="Muy Alta",'Mapa final'!$AF$11="Catastrófico"),CONCATENATE("R2C",'Mapa final'!$S$11),"")</f>
        <v/>
      </c>
      <c r="AM17" s="41" t="str">
        <f>IF(AND('Mapa final'!$AD$11="Muy Alta",'Mapa final'!$AF$11="Catastrófico"),CONCATENATE("R2C",'Mapa final'!$S$11),"")</f>
        <v/>
      </c>
      <c r="AN17" s="64"/>
      <c r="AO17" s="361"/>
      <c r="AP17" s="362"/>
      <c r="AQ17" s="362"/>
      <c r="AR17" s="362"/>
      <c r="AS17" s="362"/>
      <c r="AT17" s="363"/>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row>
    <row r="18" spans="1:76" ht="15" customHeight="1" x14ac:dyDescent="0.25">
      <c r="A18" s="64"/>
      <c r="B18" s="309"/>
      <c r="C18" s="309"/>
      <c r="D18" s="310"/>
      <c r="E18" s="351"/>
      <c r="F18" s="352"/>
      <c r="G18" s="352"/>
      <c r="H18" s="352"/>
      <c r="I18" s="352"/>
      <c r="J18" s="51" t="str">
        <f>IF(AND('Mapa final'!$AD$11="Alta",'Mapa final'!$AF$11="Leve"),CONCATENATE("R2C",'Mapa final'!$S$11),"")</f>
        <v/>
      </c>
      <c r="K18" s="165" t="str">
        <f>IF(AND('Mapa final'!$AD$11="Alta",'Mapa final'!$AF$11="Leve"),CONCATENATE("R2C",'Mapa final'!$S$11),"")</f>
        <v/>
      </c>
      <c r="L18" s="165" t="str">
        <f>IF(AND('Mapa final'!$AD$11="Alta",'Mapa final'!$AF$11="Leve"),CONCATENATE("R2C",'Mapa final'!$S$11),"")</f>
        <v/>
      </c>
      <c r="M18" s="165" t="str">
        <f>IF(AND('Mapa final'!$AD$11="Alta",'Mapa final'!$AF$11="Leve"),CONCATENATE("R2C",'Mapa final'!$S$11),"")</f>
        <v/>
      </c>
      <c r="N18" s="165" t="str">
        <f>IF(AND('Mapa final'!$AD$11="Alta",'Mapa final'!$AF$11="Leve"),CONCATENATE("R2C",'Mapa final'!$S$11),"")</f>
        <v/>
      </c>
      <c r="O18" s="52" t="str">
        <f>IF(AND('Mapa final'!$AD$11="Alta",'Mapa final'!$AF$11="Leve"),CONCATENATE("R2C",'Mapa final'!$S$11),"")</f>
        <v/>
      </c>
      <c r="P18" s="51" t="str">
        <f>IF(AND('Mapa final'!$AD$11="Alta",'Mapa final'!$AF$11="Leve"),CONCATENATE("R2C",'Mapa final'!$S$11),"")</f>
        <v/>
      </c>
      <c r="Q18" s="165" t="str">
        <f>IF(AND('Mapa final'!$AD$11="Alta",'Mapa final'!$AF$11="Leve"),CONCATENATE("R2C",'Mapa final'!$S$11),"")</f>
        <v/>
      </c>
      <c r="R18" s="165" t="str">
        <f>IF(AND('Mapa final'!$AD$11="Alta",'Mapa final'!$AF$11="Leve"),CONCATENATE("R2C",'Mapa final'!$S$11),"")</f>
        <v/>
      </c>
      <c r="S18" s="165" t="str">
        <f>IF(AND('Mapa final'!$AD$11="Alta",'Mapa final'!$AF$11="Leve"),CONCATENATE("R2C",'Mapa final'!$S$11),"")</f>
        <v/>
      </c>
      <c r="T18" s="165" t="str">
        <f>IF(AND('Mapa final'!$AD$11="Alta",'Mapa final'!$AF$11="Leve"),CONCATENATE("R2C",'Mapa final'!$S$11),"")</f>
        <v/>
      </c>
      <c r="U18" s="52" t="str">
        <f>IF(AND('Mapa final'!$AD$11="Alta",'Mapa final'!$AF$11="Leve"),CONCATENATE("R2C",'Mapa final'!$S$11),"")</f>
        <v/>
      </c>
      <c r="V18" s="38" t="str">
        <f>IF(AND('Mapa final'!$AD$11="Muy Alta",'Mapa final'!$AF$11="Leve"),CONCATENATE("R2C",'Mapa final'!$S$11),"")</f>
        <v/>
      </c>
      <c r="W18" s="164" t="str">
        <f>IF(AND('Mapa final'!$AD$11="Muy Alta",'Mapa final'!$AF$11="Leve"),CONCATENATE("R2C",'Mapa final'!$S$11),"")</f>
        <v/>
      </c>
      <c r="X18" s="164" t="str">
        <f>IF(AND('Mapa final'!$AD$11="Muy Alta",'Mapa final'!$AF$11="Leve"),CONCATENATE("R2C",'Mapa final'!$S$11),"")</f>
        <v/>
      </c>
      <c r="Y18" s="164" t="str">
        <f>IF(AND('Mapa final'!$AD$11="Muy Alta",'Mapa final'!$AF$11="Leve"),CONCATENATE("R2C",'Mapa final'!$S$11),"")</f>
        <v/>
      </c>
      <c r="Z18" s="164" t="str">
        <f>IF(AND('Mapa final'!$AD$11="Muy Alta",'Mapa final'!$AF$11="Leve"),CONCATENATE("R2C",'Mapa final'!$S$11),"")</f>
        <v/>
      </c>
      <c r="AA18" s="39" t="str">
        <f>IF(AND('Mapa final'!$AD$11="Muy Alta",'Mapa final'!$AF$11="Leve"),CONCATENATE("R2C",'Mapa final'!$S$11),"")</f>
        <v/>
      </c>
      <c r="AB18" s="38" t="str">
        <f>IF(AND('Mapa final'!$AD$11="Muy Alta",'Mapa final'!$AF$11="Leve"),CONCATENATE("R2C",'Mapa final'!$S$11),"")</f>
        <v/>
      </c>
      <c r="AC18" s="164" t="str">
        <f>IF(AND('Mapa final'!$AD$11="Muy Alta",'Mapa final'!$AF$11="Leve"),CONCATENATE("R2C",'Mapa final'!$S$11),"")</f>
        <v/>
      </c>
      <c r="AD18" s="164" t="str">
        <f>IF(AND('Mapa final'!$AD$11="Muy Alta",'Mapa final'!$AF$11="Leve"),CONCATENATE("R2C",'Mapa final'!$S$11),"")</f>
        <v/>
      </c>
      <c r="AE18" s="164" t="str">
        <f>IF(AND('Mapa final'!$AD$11="Muy Alta",'Mapa final'!$AF$11="Leve"),CONCATENATE("R2C",'Mapa final'!$S$11),"")</f>
        <v/>
      </c>
      <c r="AF18" s="164" t="str">
        <f>IF(AND('Mapa final'!$AD$11="Muy Alta",'Mapa final'!$AF$11="Leve"),CONCATENATE("R2C",'Mapa final'!$S$11),"")</f>
        <v/>
      </c>
      <c r="AG18" s="39" t="str">
        <f>IF(AND('Mapa final'!$AD$11="Muy Alta",'Mapa final'!$AF$11="Leve"),CONCATENATE("R2C",'Mapa final'!$S$11),"")</f>
        <v/>
      </c>
      <c r="AH18" s="40" t="str">
        <f>IF(AND('Mapa final'!$AD$11="Muy Alta",'Mapa final'!$AF$11="Catastrófico"),CONCATENATE("R2C",'Mapa final'!$S$11),"")</f>
        <v/>
      </c>
      <c r="AI18" s="166" t="str">
        <f>IF(AND('Mapa final'!$AD$11="Muy Alta",'Mapa final'!$AF$11="Catastrófico"),CONCATENATE("R2C",'Mapa final'!$S$11),"")</f>
        <v/>
      </c>
      <c r="AJ18" s="166" t="str">
        <f>IF(AND('Mapa final'!$AD$11="Muy Alta",'Mapa final'!$AF$11="Catastrófico"),CONCATENATE("R2C",'Mapa final'!$S$11),"")</f>
        <v/>
      </c>
      <c r="AK18" s="166" t="str">
        <f>IF(AND('Mapa final'!$AD$11="Muy Alta",'Mapa final'!$AF$11="Catastrófico"),CONCATENATE("R2C",'Mapa final'!$S$11),"")</f>
        <v/>
      </c>
      <c r="AL18" s="166" t="str">
        <f>IF(AND('Mapa final'!$AD$11="Muy Alta",'Mapa final'!$AF$11="Catastrófico"),CONCATENATE("R2C",'Mapa final'!$S$11),"")</f>
        <v/>
      </c>
      <c r="AM18" s="41" t="str">
        <f>IF(AND('Mapa final'!$AD$11="Muy Alta",'Mapa final'!$AF$11="Catastrófico"),CONCATENATE("R2C",'Mapa final'!$S$11),"")</f>
        <v/>
      </c>
      <c r="AN18" s="64"/>
      <c r="AO18" s="361"/>
      <c r="AP18" s="362"/>
      <c r="AQ18" s="362"/>
      <c r="AR18" s="362"/>
      <c r="AS18" s="362"/>
      <c r="AT18" s="363"/>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row>
    <row r="19" spans="1:76" ht="15" customHeight="1" x14ac:dyDescent="0.25">
      <c r="A19" s="64"/>
      <c r="B19" s="309"/>
      <c r="C19" s="309"/>
      <c r="D19" s="310"/>
      <c r="E19" s="351"/>
      <c r="F19" s="352"/>
      <c r="G19" s="352"/>
      <c r="H19" s="352"/>
      <c r="I19" s="352"/>
      <c r="J19" s="51" t="str">
        <f>IF(AND('Mapa final'!$AD$11="Alta",'Mapa final'!$AF$11="Leve"),CONCATENATE("R2C",'Mapa final'!$S$11),"")</f>
        <v/>
      </c>
      <c r="K19" s="165" t="str">
        <f>IF(AND('Mapa final'!$AD$11="Alta",'Mapa final'!$AF$11="Leve"),CONCATENATE("R2C",'Mapa final'!$S$11),"")</f>
        <v/>
      </c>
      <c r="L19" s="165" t="str">
        <f>IF(AND('Mapa final'!$AD$11="Alta",'Mapa final'!$AF$11="Leve"),CONCATENATE("R2C",'Mapa final'!$S$11),"")</f>
        <v/>
      </c>
      <c r="M19" s="165" t="str">
        <f>IF(AND('Mapa final'!$AD$11="Alta",'Mapa final'!$AF$11="Leve"),CONCATENATE("R2C",'Mapa final'!$S$11),"")</f>
        <v/>
      </c>
      <c r="N19" s="165" t="str">
        <f>IF(AND('Mapa final'!$AD$11="Alta",'Mapa final'!$AF$11="Leve"),CONCATENATE("R2C",'Mapa final'!$S$11),"")</f>
        <v/>
      </c>
      <c r="O19" s="52" t="str">
        <f>IF(AND('Mapa final'!$AD$11="Alta",'Mapa final'!$AF$11="Leve"),CONCATENATE("R2C",'Mapa final'!$S$11),"")</f>
        <v/>
      </c>
      <c r="P19" s="51" t="str">
        <f>IF(AND('Mapa final'!$AD$11="Alta",'Mapa final'!$AF$11="Leve"),CONCATENATE("R2C",'Mapa final'!$S$11),"")</f>
        <v/>
      </c>
      <c r="Q19" s="165" t="str">
        <f>IF(AND('Mapa final'!$AD$11="Alta",'Mapa final'!$AF$11="Leve"),CONCATENATE("R2C",'Mapa final'!$S$11),"")</f>
        <v/>
      </c>
      <c r="R19" s="165" t="str">
        <f>IF(AND('Mapa final'!$AD$11="Alta",'Mapa final'!$AF$11="Leve"),CONCATENATE("R2C",'Mapa final'!$S$11),"")</f>
        <v/>
      </c>
      <c r="S19" s="165" t="str">
        <f>IF(AND('Mapa final'!$AD$11="Alta",'Mapa final'!$AF$11="Leve"),CONCATENATE("R2C",'Mapa final'!$S$11),"")</f>
        <v/>
      </c>
      <c r="T19" s="165" t="str">
        <f>IF(AND('Mapa final'!$AD$11="Alta",'Mapa final'!$AF$11="Leve"),CONCATENATE("R2C",'Mapa final'!$S$11),"")</f>
        <v/>
      </c>
      <c r="U19" s="52" t="str">
        <f>IF(AND('Mapa final'!$AD$11="Alta",'Mapa final'!$AF$11="Leve"),CONCATENATE("R2C",'Mapa final'!$S$11),"")</f>
        <v/>
      </c>
      <c r="V19" s="38" t="str">
        <f>IF(AND('Mapa final'!$AD$11="Muy Alta",'Mapa final'!$AF$11="Leve"),CONCATENATE("R2C",'Mapa final'!$S$11),"")</f>
        <v/>
      </c>
      <c r="W19" s="164" t="str">
        <f>IF(AND('Mapa final'!$AD$11="Muy Alta",'Mapa final'!$AF$11="Leve"),CONCATENATE("R2C",'Mapa final'!$S$11),"")</f>
        <v/>
      </c>
      <c r="X19" s="164" t="str">
        <f>IF(AND('Mapa final'!$AD$11="Muy Alta",'Mapa final'!$AF$11="Leve"),CONCATENATE("R2C",'Mapa final'!$S$11),"")</f>
        <v/>
      </c>
      <c r="Y19" s="164" t="str">
        <f>IF(AND('Mapa final'!$AD$11="Muy Alta",'Mapa final'!$AF$11="Leve"),CONCATENATE("R2C",'Mapa final'!$S$11),"")</f>
        <v/>
      </c>
      <c r="Z19" s="164" t="str">
        <f>IF(AND('Mapa final'!$AD$11="Muy Alta",'Mapa final'!$AF$11="Leve"),CONCATENATE("R2C",'Mapa final'!$S$11),"")</f>
        <v/>
      </c>
      <c r="AA19" s="39" t="str">
        <f>IF(AND('Mapa final'!$AD$11="Muy Alta",'Mapa final'!$AF$11="Leve"),CONCATENATE("R2C",'Mapa final'!$S$11),"")</f>
        <v/>
      </c>
      <c r="AB19" s="38" t="str">
        <f>IF(AND('Mapa final'!$AD$11="Muy Alta",'Mapa final'!$AF$11="Leve"),CONCATENATE("R2C",'Mapa final'!$S$11),"")</f>
        <v/>
      </c>
      <c r="AC19" s="164" t="str">
        <f>IF(AND('Mapa final'!$AD$11="Muy Alta",'Mapa final'!$AF$11="Leve"),CONCATENATE("R2C",'Mapa final'!$S$11),"")</f>
        <v/>
      </c>
      <c r="AD19" s="164" t="str">
        <f>IF(AND('Mapa final'!$AD$11="Muy Alta",'Mapa final'!$AF$11="Leve"),CONCATENATE("R2C",'Mapa final'!$S$11),"")</f>
        <v/>
      </c>
      <c r="AE19" s="164" t="str">
        <f>IF(AND('Mapa final'!$AD$11="Muy Alta",'Mapa final'!$AF$11="Leve"),CONCATENATE("R2C",'Mapa final'!$S$11),"")</f>
        <v/>
      </c>
      <c r="AF19" s="164" t="str">
        <f>IF(AND('Mapa final'!$AD$11="Muy Alta",'Mapa final'!$AF$11="Leve"),CONCATENATE("R2C",'Mapa final'!$S$11),"")</f>
        <v/>
      </c>
      <c r="AG19" s="39" t="str">
        <f>IF(AND('Mapa final'!$AD$11="Muy Alta",'Mapa final'!$AF$11="Leve"),CONCATENATE("R2C",'Mapa final'!$S$11),"")</f>
        <v/>
      </c>
      <c r="AH19" s="40" t="str">
        <f>IF(AND('Mapa final'!$AD$11="Muy Alta",'Mapa final'!$AF$11="Catastrófico"),CONCATENATE("R2C",'Mapa final'!$S$11),"")</f>
        <v/>
      </c>
      <c r="AI19" s="166" t="str">
        <f>IF(AND('Mapa final'!$AD$11="Muy Alta",'Mapa final'!$AF$11="Catastrófico"),CONCATENATE("R2C",'Mapa final'!$S$11),"")</f>
        <v/>
      </c>
      <c r="AJ19" s="166" t="str">
        <f>IF(AND('Mapa final'!$AD$11="Muy Alta",'Mapa final'!$AF$11="Catastrófico"),CONCATENATE("R2C",'Mapa final'!$S$11),"")</f>
        <v/>
      </c>
      <c r="AK19" s="166" t="str">
        <f>IF(AND('Mapa final'!$AD$11="Muy Alta",'Mapa final'!$AF$11="Catastrófico"),CONCATENATE("R2C",'Mapa final'!$S$11),"")</f>
        <v/>
      </c>
      <c r="AL19" s="166" t="str">
        <f>IF(AND('Mapa final'!$AD$11="Muy Alta",'Mapa final'!$AF$11="Catastrófico"),CONCATENATE("R2C",'Mapa final'!$S$11),"")</f>
        <v/>
      </c>
      <c r="AM19" s="41" t="str">
        <f>IF(AND('Mapa final'!$AD$11="Muy Alta",'Mapa final'!$AF$11="Catastrófico"),CONCATENATE("R2C",'Mapa final'!$S$11),"")</f>
        <v/>
      </c>
      <c r="AN19" s="64"/>
      <c r="AO19" s="361"/>
      <c r="AP19" s="362"/>
      <c r="AQ19" s="362"/>
      <c r="AR19" s="362"/>
      <c r="AS19" s="362"/>
      <c r="AT19" s="363"/>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row>
    <row r="20" spans="1:76" ht="15" customHeight="1" x14ac:dyDescent="0.25">
      <c r="A20" s="64"/>
      <c r="B20" s="309"/>
      <c r="C20" s="309"/>
      <c r="D20" s="310"/>
      <c r="E20" s="351"/>
      <c r="F20" s="352"/>
      <c r="G20" s="352"/>
      <c r="H20" s="352"/>
      <c r="I20" s="352"/>
      <c r="J20" s="51" t="str">
        <f>IF(AND('Mapa final'!$AD$11="Alta",'Mapa final'!$AF$11="Leve"),CONCATENATE("R2C",'Mapa final'!$S$11),"")</f>
        <v/>
      </c>
      <c r="K20" s="165" t="str">
        <f>IF(AND('Mapa final'!$AD$11="Alta",'Mapa final'!$AF$11="Leve"),CONCATENATE("R2C",'Mapa final'!$S$11),"")</f>
        <v/>
      </c>
      <c r="L20" s="165" t="str">
        <f>IF(AND('Mapa final'!$AD$11="Alta",'Mapa final'!$AF$11="Leve"),CONCATENATE("R2C",'Mapa final'!$S$11),"")</f>
        <v/>
      </c>
      <c r="M20" s="165" t="str">
        <f>IF(AND('Mapa final'!$AD$11="Alta",'Mapa final'!$AF$11="Leve"),CONCATENATE("R2C",'Mapa final'!$S$11),"")</f>
        <v/>
      </c>
      <c r="N20" s="165" t="str">
        <f>IF(AND('Mapa final'!$AD$11="Alta",'Mapa final'!$AF$11="Leve"),CONCATENATE("R2C",'Mapa final'!$S$11),"")</f>
        <v/>
      </c>
      <c r="O20" s="52" t="str">
        <f>IF(AND('Mapa final'!$AD$11="Alta",'Mapa final'!$AF$11="Leve"),CONCATENATE("R2C",'Mapa final'!$S$11),"")</f>
        <v/>
      </c>
      <c r="P20" s="51" t="str">
        <f>IF(AND('Mapa final'!$AD$11="Alta",'Mapa final'!$AF$11="Leve"),CONCATENATE("R2C",'Mapa final'!$S$11),"")</f>
        <v/>
      </c>
      <c r="Q20" s="165" t="str">
        <f>IF(AND('Mapa final'!$AD$11="Alta",'Mapa final'!$AF$11="Leve"),CONCATENATE("R2C",'Mapa final'!$S$11),"")</f>
        <v/>
      </c>
      <c r="R20" s="165" t="str">
        <f>IF(AND('Mapa final'!$AD$11="Alta",'Mapa final'!$AF$11="Leve"),CONCATENATE("R2C",'Mapa final'!$S$11),"")</f>
        <v/>
      </c>
      <c r="S20" s="165" t="str">
        <f>IF(AND('Mapa final'!$AD$11="Alta",'Mapa final'!$AF$11="Leve"),CONCATENATE("R2C",'Mapa final'!$S$11),"")</f>
        <v/>
      </c>
      <c r="T20" s="165" t="str">
        <f>IF(AND('Mapa final'!$AD$11="Alta",'Mapa final'!$AF$11="Leve"),CONCATENATE("R2C",'Mapa final'!$S$11),"")</f>
        <v/>
      </c>
      <c r="U20" s="52" t="str">
        <f>IF(AND('Mapa final'!$AD$11="Alta",'Mapa final'!$AF$11="Leve"),CONCATENATE("R2C",'Mapa final'!$S$11),"")</f>
        <v/>
      </c>
      <c r="V20" s="38" t="str">
        <f>IF(AND('Mapa final'!$AD$11="Muy Alta",'Mapa final'!$AF$11="Leve"),CONCATENATE("R2C",'Mapa final'!$S$11),"")</f>
        <v/>
      </c>
      <c r="W20" s="164" t="str">
        <f>IF(AND('Mapa final'!$AD$11="Muy Alta",'Mapa final'!$AF$11="Leve"),CONCATENATE("R2C",'Mapa final'!$S$11),"")</f>
        <v/>
      </c>
      <c r="X20" s="164" t="str">
        <f>IF(AND('Mapa final'!$AD$11="Muy Alta",'Mapa final'!$AF$11="Leve"),CONCATENATE("R2C",'Mapa final'!$S$11),"")</f>
        <v/>
      </c>
      <c r="Y20" s="164" t="str">
        <f>IF(AND('Mapa final'!$AD$11="Muy Alta",'Mapa final'!$AF$11="Leve"),CONCATENATE("R2C",'Mapa final'!$S$11),"")</f>
        <v/>
      </c>
      <c r="Z20" s="164" t="str">
        <f>IF(AND('Mapa final'!$AD$11="Muy Alta",'Mapa final'!$AF$11="Leve"),CONCATENATE("R2C",'Mapa final'!$S$11),"")</f>
        <v/>
      </c>
      <c r="AA20" s="39" t="str">
        <f>IF(AND('Mapa final'!$AD$11="Muy Alta",'Mapa final'!$AF$11="Leve"),CONCATENATE("R2C",'Mapa final'!$S$11),"")</f>
        <v/>
      </c>
      <c r="AB20" s="38" t="str">
        <f>IF(AND('Mapa final'!$AD$11="Muy Alta",'Mapa final'!$AF$11="Leve"),CONCATENATE("R2C",'Mapa final'!$S$11),"")</f>
        <v/>
      </c>
      <c r="AC20" s="164" t="str">
        <f>IF(AND('Mapa final'!$AD$11="Muy Alta",'Mapa final'!$AF$11="Leve"),CONCATENATE("R2C",'Mapa final'!$S$11),"")</f>
        <v/>
      </c>
      <c r="AD20" s="164" t="str">
        <f>IF(AND('Mapa final'!$AD$11="Muy Alta",'Mapa final'!$AF$11="Leve"),CONCATENATE("R2C",'Mapa final'!$S$11),"")</f>
        <v/>
      </c>
      <c r="AE20" s="164" t="str">
        <f>IF(AND('Mapa final'!$AD$11="Muy Alta",'Mapa final'!$AF$11="Leve"),CONCATENATE("R2C",'Mapa final'!$S$11),"")</f>
        <v/>
      </c>
      <c r="AF20" s="164" t="str">
        <f>IF(AND('Mapa final'!$AD$11="Muy Alta",'Mapa final'!$AF$11="Leve"),CONCATENATE("R2C",'Mapa final'!$S$11),"")</f>
        <v/>
      </c>
      <c r="AG20" s="39" t="str">
        <f>IF(AND('Mapa final'!$AD$11="Muy Alta",'Mapa final'!$AF$11="Leve"),CONCATENATE("R2C",'Mapa final'!$S$11),"")</f>
        <v/>
      </c>
      <c r="AH20" s="40" t="str">
        <f>IF(AND('Mapa final'!$AD$11="Muy Alta",'Mapa final'!$AF$11="Catastrófico"),CONCATENATE("R2C",'Mapa final'!$S$11),"")</f>
        <v/>
      </c>
      <c r="AI20" s="166" t="str">
        <f>IF(AND('Mapa final'!$AD$11="Muy Alta",'Mapa final'!$AF$11="Catastrófico"),CONCATENATE("R2C",'Mapa final'!$S$11),"")</f>
        <v/>
      </c>
      <c r="AJ20" s="166" t="str">
        <f>IF(AND('Mapa final'!$AD$11="Muy Alta",'Mapa final'!$AF$11="Catastrófico"),CONCATENATE("R2C",'Mapa final'!$S$11),"")</f>
        <v/>
      </c>
      <c r="AK20" s="166" t="str">
        <f>IF(AND('Mapa final'!$AD$11="Muy Alta",'Mapa final'!$AF$11="Catastrófico"),CONCATENATE("R2C",'Mapa final'!$S$11),"")</f>
        <v/>
      </c>
      <c r="AL20" s="166" t="str">
        <f>IF(AND('Mapa final'!$AD$11="Muy Alta",'Mapa final'!$AF$11="Catastrófico"),CONCATENATE("R2C",'Mapa final'!$S$11),"")</f>
        <v/>
      </c>
      <c r="AM20" s="41" t="str">
        <f>IF(AND('Mapa final'!$AD$11="Muy Alta",'Mapa final'!$AF$11="Catastrófico"),CONCATENATE("R2C",'Mapa final'!$S$11),"")</f>
        <v/>
      </c>
      <c r="AN20" s="64"/>
      <c r="AO20" s="361"/>
      <c r="AP20" s="362"/>
      <c r="AQ20" s="362"/>
      <c r="AR20" s="362"/>
      <c r="AS20" s="362"/>
      <c r="AT20" s="363"/>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row r="21" spans="1:76" ht="15" customHeight="1" x14ac:dyDescent="0.25">
      <c r="A21" s="64"/>
      <c r="B21" s="309"/>
      <c r="C21" s="309"/>
      <c r="D21" s="310"/>
      <c r="E21" s="351"/>
      <c r="F21" s="352"/>
      <c r="G21" s="352"/>
      <c r="H21" s="352"/>
      <c r="I21" s="352"/>
      <c r="J21" s="51" t="str">
        <f>IF(AND('Mapa final'!$AD$11="Alta",'Mapa final'!$AF$11="Leve"),CONCATENATE("R2C",'Mapa final'!$S$11),"")</f>
        <v/>
      </c>
      <c r="K21" s="165" t="str">
        <f>IF(AND('Mapa final'!$AD$11="Alta",'Mapa final'!$AF$11="Leve"),CONCATENATE("R2C",'Mapa final'!$S$11),"")</f>
        <v/>
      </c>
      <c r="L21" s="165" t="str">
        <f>IF(AND('Mapa final'!$AD$11="Alta",'Mapa final'!$AF$11="Leve"),CONCATENATE("R2C",'Mapa final'!$S$11),"")</f>
        <v/>
      </c>
      <c r="M21" s="165" t="str">
        <f>IF(AND('Mapa final'!$AD$11="Alta",'Mapa final'!$AF$11="Leve"),CONCATENATE("R2C",'Mapa final'!$S$11),"")</f>
        <v/>
      </c>
      <c r="N21" s="165" t="str">
        <f>IF(AND('Mapa final'!$AD$11="Alta",'Mapa final'!$AF$11="Leve"),CONCATENATE("R2C",'Mapa final'!$S$11),"")</f>
        <v/>
      </c>
      <c r="O21" s="52" t="str">
        <f>IF(AND('Mapa final'!$AD$11="Alta",'Mapa final'!$AF$11="Leve"),CONCATENATE("R2C",'Mapa final'!$S$11),"")</f>
        <v/>
      </c>
      <c r="P21" s="51" t="str">
        <f>IF(AND('Mapa final'!$AD$11="Alta",'Mapa final'!$AF$11="Leve"),CONCATENATE("R2C",'Mapa final'!$S$11),"")</f>
        <v/>
      </c>
      <c r="Q21" s="165" t="str">
        <f>IF(AND('Mapa final'!$AD$11="Alta",'Mapa final'!$AF$11="Leve"),CONCATENATE("R2C",'Mapa final'!$S$11),"")</f>
        <v/>
      </c>
      <c r="R21" s="165" t="str">
        <f>IF(AND('Mapa final'!$AD$11="Alta",'Mapa final'!$AF$11="Leve"),CONCATENATE("R2C",'Mapa final'!$S$11),"")</f>
        <v/>
      </c>
      <c r="S21" s="165" t="str">
        <f>IF(AND('Mapa final'!$AD$11="Alta",'Mapa final'!$AF$11="Leve"),CONCATENATE("R2C",'Mapa final'!$S$11),"")</f>
        <v/>
      </c>
      <c r="T21" s="165" t="str">
        <f>IF(AND('Mapa final'!$AD$11="Alta",'Mapa final'!$AF$11="Leve"),CONCATENATE("R2C",'Mapa final'!$S$11),"")</f>
        <v/>
      </c>
      <c r="U21" s="52" t="str">
        <f>IF(AND('Mapa final'!$AD$11="Alta",'Mapa final'!$AF$11="Leve"),CONCATENATE("R2C",'Mapa final'!$S$11),"")</f>
        <v/>
      </c>
      <c r="V21" s="38" t="str">
        <f>IF(AND('Mapa final'!$AD$11="Muy Alta",'Mapa final'!$AF$11="Leve"),CONCATENATE("R2C",'Mapa final'!$S$11),"")</f>
        <v/>
      </c>
      <c r="W21" s="164" t="str">
        <f>IF(AND('Mapa final'!$AD$11="Muy Alta",'Mapa final'!$AF$11="Leve"),CONCATENATE("R2C",'Mapa final'!$S$11),"")</f>
        <v/>
      </c>
      <c r="X21" s="164" t="str">
        <f>IF(AND('Mapa final'!$AD$11="Muy Alta",'Mapa final'!$AF$11="Leve"),CONCATENATE("R2C",'Mapa final'!$S$11),"")</f>
        <v/>
      </c>
      <c r="Y21" s="164" t="str">
        <f>IF(AND('Mapa final'!$AD$11="Muy Alta",'Mapa final'!$AF$11="Leve"),CONCATENATE("R2C",'Mapa final'!$S$11),"")</f>
        <v/>
      </c>
      <c r="Z21" s="164" t="str">
        <f>IF(AND('Mapa final'!$AD$11="Muy Alta",'Mapa final'!$AF$11="Leve"),CONCATENATE("R2C",'Mapa final'!$S$11),"")</f>
        <v/>
      </c>
      <c r="AA21" s="39" t="str">
        <f>IF(AND('Mapa final'!$AD$11="Muy Alta",'Mapa final'!$AF$11="Leve"),CONCATENATE("R2C",'Mapa final'!$S$11),"")</f>
        <v/>
      </c>
      <c r="AB21" s="38" t="str">
        <f>IF(AND('Mapa final'!$AD$11="Muy Alta",'Mapa final'!$AF$11="Leve"),CONCATENATE("R2C",'Mapa final'!$S$11),"")</f>
        <v/>
      </c>
      <c r="AC21" s="164" t="str">
        <f>IF(AND('Mapa final'!$AD$11="Muy Alta",'Mapa final'!$AF$11="Leve"),CONCATENATE("R2C",'Mapa final'!$S$11),"")</f>
        <v/>
      </c>
      <c r="AD21" s="164" t="str">
        <f>IF(AND('Mapa final'!$AD$11="Muy Alta",'Mapa final'!$AF$11="Leve"),CONCATENATE("R2C",'Mapa final'!$S$11),"")</f>
        <v/>
      </c>
      <c r="AE21" s="164" t="str">
        <f>IF(AND('Mapa final'!$AD$11="Muy Alta",'Mapa final'!$AF$11="Leve"),CONCATENATE("R2C",'Mapa final'!$S$11),"")</f>
        <v/>
      </c>
      <c r="AF21" s="164" t="str">
        <f>IF(AND('Mapa final'!$AD$11="Muy Alta",'Mapa final'!$AF$11="Leve"),CONCATENATE("R2C",'Mapa final'!$S$11),"")</f>
        <v/>
      </c>
      <c r="AG21" s="39" t="str">
        <f>IF(AND('Mapa final'!$AD$11="Muy Alta",'Mapa final'!$AF$11="Leve"),CONCATENATE("R2C",'Mapa final'!$S$11),"")</f>
        <v/>
      </c>
      <c r="AH21" s="40" t="str">
        <f>IF(AND('Mapa final'!$AD$11="Muy Alta",'Mapa final'!$AF$11="Catastrófico"),CONCATENATE("R2C",'Mapa final'!$S$11),"")</f>
        <v/>
      </c>
      <c r="AI21" s="166" t="str">
        <f>IF(AND('Mapa final'!$AD$11="Muy Alta",'Mapa final'!$AF$11="Catastrófico"),CONCATENATE("R2C",'Mapa final'!$S$11),"")</f>
        <v/>
      </c>
      <c r="AJ21" s="166" t="str">
        <f>IF(AND('Mapa final'!$AD$11="Muy Alta",'Mapa final'!$AF$11="Catastrófico"),CONCATENATE("R2C",'Mapa final'!$S$11),"")</f>
        <v/>
      </c>
      <c r="AK21" s="166" t="str">
        <f>IF(AND('Mapa final'!$AD$11="Muy Alta",'Mapa final'!$AF$11="Catastrófico"),CONCATENATE("R2C",'Mapa final'!$S$11),"")</f>
        <v/>
      </c>
      <c r="AL21" s="166" t="str">
        <f>IF(AND('Mapa final'!$AD$11="Muy Alta",'Mapa final'!$AF$11="Catastrófico"),CONCATENATE("R2C",'Mapa final'!$S$11),"")</f>
        <v/>
      </c>
      <c r="AM21" s="41" t="str">
        <f>IF(AND('Mapa final'!$AD$11="Muy Alta",'Mapa final'!$AF$11="Catastrófico"),CONCATENATE("R2C",'Mapa final'!$S$11),"")</f>
        <v/>
      </c>
      <c r="AN21" s="64"/>
      <c r="AO21" s="361"/>
      <c r="AP21" s="362"/>
      <c r="AQ21" s="362"/>
      <c r="AR21" s="362"/>
      <c r="AS21" s="362"/>
      <c r="AT21" s="363"/>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row>
    <row r="22" spans="1:76" ht="15" customHeight="1" x14ac:dyDescent="0.25">
      <c r="A22" s="64"/>
      <c r="B22" s="309"/>
      <c r="C22" s="309"/>
      <c r="D22" s="310"/>
      <c r="E22" s="351"/>
      <c r="F22" s="352"/>
      <c r="G22" s="352"/>
      <c r="H22" s="352"/>
      <c r="I22" s="352"/>
      <c r="J22" s="51" t="str">
        <f>IF(AND('Mapa final'!$AD$11="Alta",'Mapa final'!$AF$11="Leve"),CONCATENATE("R2C",'Mapa final'!$S$11),"")</f>
        <v/>
      </c>
      <c r="K22" s="165" t="str">
        <f>IF(AND('Mapa final'!$AD$11="Alta",'Mapa final'!$AF$11="Leve"),CONCATENATE("R2C",'Mapa final'!$S$11),"")</f>
        <v/>
      </c>
      <c r="L22" s="165" t="str">
        <f>IF(AND('Mapa final'!$AD$11="Alta",'Mapa final'!$AF$11="Leve"),CONCATENATE("R2C",'Mapa final'!$S$11),"")</f>
        <v/>
      </c>
      <c r="M22" s="165" t="str">
        <f>IF(AND('Mapa final'!$AD$11="Alta",'Mapa final'!$AF$11="Leve"),CONCATENATE("R2C",'Mapa final'!$S$11),"")</f>
        <v/>
      </c>
      <c r="N22" s="165" t="str">
        <f>IF(AND('Mapa final'!$AD$11="Alta",'Mapa final'!$AF$11="Leve"),CONCATENATE("R2C",'Mapa final'!$S$11),"")</f>
        <v/>
      </c>
      <c r="O22" s="52" t="str">
        <f>IF(AND('Mapa final'!$AD$11="Alta",'Mapa final'!$AF$11="Leve"),CONCATENATE("R2C",'Mapa final'!$S$11),"")</f>
        <v/>
      </c>
      <c r="P22" s="51" t="str">
        <f>IF(AND('Mapa final'!$AD$11="Alta",'Mapa final'!$AF$11="Leve"),CONCATENATE("R2C",'Mapa final'!$S$11),"")</f>
        <v/>
      </c>
      <c r="Q22" s="165" t="str">
        <f>IF(AND('Mapa final'!$AD$11="Alta",'Mapa final'!$AF$11="Leve"),CONCATENATE("R2C",'Mapa final'!$S$11),"")</f>
        <v/>
      </c>
      <c r="R22" s="165" t="str">
        <f>IF(AND('Mapa final'!$AD$11="Alta",'Mapa final'!$AF$11="Leve"),CONCATENATE("R2C",'Mapa final'!$S$11),"")</f>
        <v/>
      </c>
      <c r="S22" s="165" t="str">
        <f>IF(AND('Mapa final'!$AD$11="Alta",'Mapa final'!$AF$11="Leve"),CONCATENATE("R2C",'Mapa final'!$S$11),"")</f>
        <v/>
      </c>
      <c r="T22" s="165" t="str">
        <f>IF(AND('Mapa final'!$AD$11="Alta",'Mapa final'!$AF$11="Leve"),CONCATENATE("R2C",'Mapa final'!$S$11),"")</f>
        <v/>
      </c>
      <c r="U22" s="52" t="str">
        <f>IF(AND('Mapa final'!$AD$11="Alta",'Mapa final'!$AF$11="Leve"),CONCATENATE("R2C",'Mapa final'!$S$11),"")</f>
        <v/>
      </c>
      <c r="V22" s="38" t="str">
        <f>IF(AND('Mapa final'!$AD$11="Muy Alta",'Mapa final'!$AF$11="Leve"),CONCATENATE("R2C",'Mapa final'!$S$11),"")</f>
        <v/>
      </c>
      <c r="W22" s="164" t="str">
        <f>IF(AND('Mapa final'!$AD$11="Muy Alta",'Mapa final'!$AF$11="Leve"),CONCATENATE("R2C",'Mapa final'!$S$11),"")</f>
        <v/>
      </c>
      <c r="X22" s="164" t="str">
        <f>IF(AND('Mapa final'!$AD$11="Muy Alta",'Mapa final'!$AF$11="Leve"),CONCATENATE("R2C",'Mapa final'!$S$11),"")</f>
        <v/>
      </c>
      <c r="Y22" s="164" t="str">
        <f>IF(AND('Mapa final'!$AD$11="Muy Alta",'Mapa final'!$AF$11="Leve"),CONCATENATE("R2C",'Mapa final'!$S$11),"")</f>
        <v/>
      </c>
      <c r="Z22" s="164" t="str">
        <f>IF(AND('Mapa final'!$AD$11="Muy Alta",'Mapa final'!$AF$11="Leve"),CONCATENATE("R2C",'Mapa final'!$S$11),"")</f>
        <v/>
      </c>
      <c r="AA22" s="39" t="str">
        <f>IF(AND('Mapa final'!$AD$11="Muy Alta",'Mapa final'!$AF$11="Leve"),CONCATENATE("R2C",'Mapa final'!$S$11),"")</f>
        <v/>
      </c>
      <c r="AB22" s="38" t="str">
        <f>IF(AND('Mapa final'!$AD$11="Muy Alta",'Mapa final'!$AF$11="Leve"),CONCATENATE("R2C",'Mapa final'!$S$11),"")</f>
        <v/>
      </c>
      <c r="AC22" s="164" t="str">
        <f>IF(AND('Mapa final'!$AD$11="Muy Alta",'Mapa final'!$AF$11="Leve"),CONCATENATE("R2C",'Mapa final'!$S$11),"")</f>
        <v/>
      </c>
      <c r="AD22" s="164" t="str">
        <f>IF(AND('Mapa final'!$AD$11="Muy Alta",'Mapa final'!$AF$11="Leve"),CONCATENATE("R2C",'Mapa final'!$S$11),"")</f>
        <v/>
      </c>
      <c r="AE22" s="164" t="str">
        <f>IF(AND('Mapa final'!$AD$11="Muy Alta",'Mapa final'!$AF$11="Leve"),CONCATENATE("R2C",'Mapa final'!$S$11),"")</f>
        <v/>
      </c>
      <c r="AF22" s="164" t="str">
        <f>IF(AND('Mapa final'!$AD$11="Muy Alta",'Mapa final'!$AF$11="Leve"),CONCATENATE("R2C",'Mapa final'!$S$11),"")</f>
        <v/>
      </c>
      <c r="AG22" s="39" t="str">
        <f>IF(AND('Mapa final'!$AD$11="Muy Alta",'Mapa final'!$AF$11="Leve"),CONCATENATE("R2C",'Mapa final'!$S$11),"")</f>
        <v/>
      </c>
      <c r="AH22" s="40" t="str">
        <f>IF(AND('Mapa final'!$AD$11="Muy Alta",'Mapa final'!$AF$11="Catastrófico"),CONCATENATE("R2C",'Mapa final'!$S$11),"")</f>
        <v/>
      </c>
      <c r="AI22" s="166" t="str">
        <f>IF(AND('Mapa final'!$AD$11="Muy Alta",'Mapa final'!$AF$11="Catastrófico"),CONCATENATE("R2C",'Mapa final'!$S$11),"")</f>
        <v/>
      </c>
      <c r="AJ22" s="166" t="str">
        <f>IF(AND('Mapa final'!$AD$11="Muy Alta",'Mapa final'!$AF$11="Catastrófico"),CONCATENATE("R2C",'Mapa final'!$S$11),"")</f>
        <v/>
      </c>
      <c r="AK22" s="166" t="str">
        <f>IF(AND('Mapa final'!$AD$11="Muy Alta",'Mapa final'!$AF$11="Catastrófico"),CONCATENATE("R2C",'Mapa final'!$S$11),"")</f>
        <v/>
      </c>
      <c r="AL22" s="166" t="str">
        <f>IF(AND('Mapa final'!$AD$11="Muy Alta",'Mapa final'!$AF$11="Catastrófico"),CONCATENATE("R2C",'Mapa final'!$S$11),"")</f>
        <v/>
      </c>
      <c r="AM22" s="41" t="str">
        <f>IF(AND('Mapa final'!$AD$11="Muy Alta",'Mapa final'!$AF$11="Catastrófico"),CONCATENATE("R2C",'Mapa final'!$S$11),"")</f>
        <v/>
      </c>
      <c r="AN22" s="64"/>
      <c r="AO22" s="361"/>
      <c r="AP22" s="362"/>
      <c r="AQ22" s="362"/>
      <c r="AR22" s="362"/>
      <c r="AS22" s="362"/>
      <c r="AT22" s="363"/>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row>
    <row r="23" spans="1:76" ht="15" customHeight="1" x14ac:dyDescent="0.25">
      <c r="A23" s="64"/>
      <c r="B23" s="309"/>
      <c r="C23" s="309"/>
      <c r="D23" s="310"/>
      <c r="E23" s="351"/>
      <c r="F23" s="352"/>
      <c r="G23" s="352"/>
      <c r="H23" s="352"/>
      <c r="I23" s="352"/>
      <c r="J23" s="51" t="str">
        <f>IF(AND('Mapa final'!$AD$11="Alta",'Mapa final'!$AF$11="Leve"),CONCATENATE("R2C",'Mapa final'!$S$11),"")</f>
        <v/>
      </c>
      <c r="K23" s="165" t="str">
        <f>IF(AND('Mapa final'!$AD$11="Alta",'Mapa final'!$AF$11="Leve"),CONCATENATE("R2C",'Mapa final'!$S$11),"")</f>
        <v/>
      </c>
      <c r="L23" s="165" t="str">
        <f>IF(AND('Mapa final'!$AD$11="Alta",'Mapa final'!$AF$11="Leve"),CONCATENATE("R2C",'Mapa final'!$S$11),"")</f>
        <v/>
      </c>
      <c r="M23" s="165" t="str">
        <f>IF(AND('Mapa final'!$AD$11="Alta",'Mapa final'!$AF$11="Leve"),CONCATENATE("R2C",'Mapa final'!$S$11),"")</f>
        <v/>
      </c>
      <c r="N23" s="165" t="str">
        <f>IF(AND('Mapa final'!$AD$11="Alta",'Mapa final'!$AF$11="Leve"),CONCATENATE("R2C",'Mapa final'!$S$11),"")</f>
        <v/>
      </c>
      <c r="O23" s="52" t="str">
        <f>IF(AND('Mapa final'!$AD$11="Alta",'Mapa final'!$AF$11="Leve"),CONCATENATE("R2C",'Mapa final'!$S$11),"")</f>
        <v/>
      </c>
      <c r="P23" s="51" t="str">
        <f>IF(AND('Mapa final'!$AD$11="Alta",'Mapa final'!$AF$11="Leve"),CONCATENATE("R2C",'Mapa final'!$S$11),"")</f>
        <v/>
      </c>
      <c r="Q23" s="165" t="str">
        <f>IF(AND('Mapa final'!$AD$11="Alta",'Mapa final'!$AF$11="Leve"),CONCATENATE("R2C",'Mapa final'!$S$11),"")</f>
        <v/>
      </c>
      <c r="R23" s="165" t="str">
        <f>IF(AND('Mapa final'!$AD$11="Alta",'Mapa final'!$AF$11="Leve"),CONCATENATE("R2C",'Mapa final'!$S$11),"")</f>
        <v/>
      </c>
      <c r="S23" s="165" t="str">
        <f>IF(AND('Mapa final'!$AD$11="Alta",'Mapa final'!$AF$11="Leve"),CONCATENATE("R2C",'Mapa final'!$S$11),"")</f>
        <v/>
      </c>
      <c r="T23" s="165" t="str">
        <f>IF(AND('Mapa final'!$AD$11="Alta",'Mapa final'!$AF$11="Leve"),CONCATENATE("R2C",'Mapa final'!$S$11),"")</f>
        <v/>
      </c>
      <c r="U23" s="52" t="str">
        <f>IF(AND('Mapa final'!$AD$11="Alta",'Mapa final'!$AF$11="Leve"),CONCATENATE("R2C",'Mapa final'!$S$11),"")</f>
        <v/>
      </c>
      <c r="V23" s="38" t="str">
        <f>IF(AND('Mapa final'!$AD$11="Muy Alta",'Mapa final'!$AF$11="Leve"),CONCATENATE("R2C",'Mapa final'!$S$11),"")</f>
        <v/>
      </c>
      <c r="W23" s="164" t="str">
        <f>IF(AND('Mapa final'!$AD$11="Muy Alta",'Mapa final'!$AF$11="Leve"),CONCATENATE("R2C",'Mapa final'!$S$11),"")</f>
        <v/>
      </c>
      <c r="X23" s="164" t="str">
        <f>IF(AND('Mapa final'!$AD$11="Muy Alta",'Mapa final'!$AF$11="Leve"),CONCATENATE("R2C",'Mapa final'!$S$11),"")</f>
        <v/>
      </c>
      <c r="Y23" s="164" t="str">
        <f>IF(AND('Mapa final'!$AD$11="Muy Alta",'Mapa final'!$AF$11="Leve"),CONCATENATE("R2C",'Mapa final'!$S$11),"")</f>
        <v/>
      </c>
      <c r="Z23" s="164" t="str">
        <f>IF(AND('Mapa final'!$AD$11="Muy Alta",'Mapa final'!$AF$11="Leve"),CONCATENATE("R2C",'Mapa final'!$S$11),"")</f>
        <v/>
      </c>
      <c r="AA23" s="39" t="str">
        <f>IF(AND('Mapa final'!$AD$11="Muy Alta",'Mapa final'!$AF$11="Leve"),CONCATENATE("R2C",'Mapa final'!$S$11),"")</f>
        <v/>
      </c>
      <c r="AB23" s="38" t="str">
        <f>IF(AND('Mapa final'!$AD$11="Muy Alta",'Mapa final'!$AF$11="Leve"),CONCATENATE("R2C",'Mapa final'!$S$11),"")</f>
        <v/>
      </c>
      <c r="AC23" s="164" t="str">
        <f>IF(AND('Mapa final'!$AD$11="Muy Alta",'Mapa final'!$AF$11="Leve"),CONCATENATE("R2C",'Mapa final'!$S$11),"")</f>
        <v/>
      </c>
      <c r="AD23" s="164" t="str">
        <f>IF(AND('Mapa final'!$AD$11="Muy Alta",'Mapa final'!$AF$11="Leve"),CONCATENATE("R2C",'Mapa final'!$S$11),"")</f>
        <v/>
      </c>
      <c r="AE23" s="164" t="str">
        <f>IF(AND('Mapa final'!$AD$11="Muy Alta",'Mapa final'!$AF$11="Leve"),CONCATENATE("R2C",'Mapa final'!$S$11),"")</f>
        <v/>
      </c>
      <c r="AF23" s="164" t="str">
        <f>IF(AND('Mapa final'!$AD$11="Muy Alta",'Mapa final'!$AF$11="Leve"),CONCATENATE("R2C",'Mapa final'!$S$11),"")</f>
        <v/>
      </c>
      <c r="AG23" s="39" t="str">
        <f>IF(AND('Mapa final'!$AD$11="Muy Alta",'Mapa final'!$AF$11="Leve"),CONCATENATE("R2C",'Mapa final'!$S$11),"")</f>
        <v/>
      </c>
      <c r="AH23" s="40" t="str">
        <f>IF(AND('Mapa final'!$AD$11="Muy Alta",'Mapa final'!$AF$11="Catastrófico"),CONCATENATE("R2C",'Mapa final'!$S$11),"")</f>
        <v/>
      </c>
      <c r="AI23" s="166" t="str">
        <f>IF(AND('Mapa final'!$AD$11="Muy Alta",'Mapa final'!$AF$11="Catastrófico"),CONCATENATE("R2C",'Mapa final'!$S$11),"")</f>
        <v/>
      </c>
      <c r="AJ23" s="166" t="str">
        <f>IF(AND('Mapa final'!$AD$11="Muy Alta",'Mapa final'!$AF$11="Catastrófico"),CONCATENATE("R2C",'Mapa final'!$S$11),"")</f>
        <v/>
      </c>
      <c r="AK23" s="166" t="str">
        <f>IF(AND('Mapa final'!$AD$11="Muy Alta",'Mapa final'!$AF$11="Catastrófico"),CONCATENATE("R2C",'Mapa final'!$S$11),"")</f>
        <v/>
      </c>
      <c r="AL23" s="166" t="str">
        <f>IF(AND('Mapa final'!$AD$11="Muy Alta",'Mapa final'!$AF$11="Catastrófico"),CONCATENATE("R2C",'Mapa final'!$S$11),"")</f>
        <v/>
      </c>
      <c r="AM23" s="41" t="str">
        <f>IF(AND('Mapa final'!$AD$11="Muy Alta",'Mapa final'!$AF$11="Catastrófico"),CONCATENATE("R2C",'Mapa final'!$S$11),"")</f>
        <v/>
      </c>
      <c r="AN23" s="64"/>
      <c r="AO23" s="361"/>
      <c r="AP23" s="362"/>
      <c r="AQ23" s="362"/>
      <c r="AR23" s="362"/>
      <c r="AS23" s="362"/>
      <c r="AT23" s="363"/>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row>
    <row r="24" spans="1:76" ht="15" customHeight="1" x14ac:dyDescent="0.25">
      <c r="A24" s="64"/>
      <c r="B24" s="309"/>
      <c r="C24" s="309"/>
      <c r="D24" s="310"/>
      <c r="E24" s="351"/>
      <c r="F24" s="352"/>
      <c r="G24" s="352"/>
      <c r="H24" s="352"/>
      <c r="I24" s="352"/>
      <c r="J24" s="51" t="str">
        <f>IF(AND('Mapa final'!$AD$11="Alta",'Mapa final'!$AF$11="Leve"),CONCATENATE("R2C",'Mapa final'!$S$11),"")</f>
        <v/>
      </c>
      <c r="K24" s="165" t="str">
        <f>IF(AND('Mapa final'!$AD$11="Alta",'Mapa final'!$AF$11="Leve"),CONCATENATE("R2C",'Mapa final'!$S$11),"")</f>
        <v/>
      </c>
      <c r="L24" s="165" t="str">
        <f>IF(AND('Mapa final'!$AD$11="Alta",'Mapa final'!$AF$11="Leve"),CONCATENATE("R2C",'Mapa final'!$S$11),"")</f>
        <v/>
      </c>
      <c r="M24" s="165" t="str">
        <f>IF(AND('Mapa final'!$AD$11="Alta",'Mapa final'!$AF$11="Leve"),CONCATENATE("R2C",'Mapa final'!$S$11),"")</f>
        <v/>
      </c>
      <c r="N24" s="165" t="str">
        <f>IF(AND('Mapa final'!$AD$11="Alta",'Mapa final'!$AF$11="Leve"),CONCATENATE("R2C",'Mapa final'!$S$11),"")</f>
        <v/>
      </c>
      <c r="O24" s="52" t="str">
        <f>IF(AND('Mapa final'!$AD$11="Alta",'Mapa final'!$AF$11="Leve"),CONCATENATE("R2C",'Mapa final'!$S$11),"")</f>
        <v/>
      </c>
      <c r="P24" s="51" t="str">
        <f>IF(AND('Mapa final'!$AD$11="Alta",'Mapa final'!$AF$11="Leve"),CONCATENATE("R2C",'Mapa final'!$S$11),"")</f>
        <v/>
      </c>
      <c r="Q24" s="165" t="str">
        <f>IF(AND('Mapa final'!$AD$11="Alta",'Mapa final'!$AF$11="Leve"),CONCATENATE("R2C",'Mapa final'!$S$11),"")</f>
        <v/>
      </c>
      <c r="R24" s="165" t="str">
        <f>IF(AND('Mapa final'!$AD$11="Alta",'Mapa final'!$AF$11="Leve"),CONCATENATE("R2C",'Mapa final'!$S$11),"")</f>
        <v/>
      </c>
      <c r="S24" s="165" t="str">
        <f>IF(AND('Mapa final'!$AD$11="Alta",'Mapa final'!$AF$11="Leve"),CONCATENATE("R2C",'Mapa final'!$S$11),"")</f>
        <v/>
      </c>
      <c r="T24" s="165" t="str">
        <f>IF(AND('Mapa final'!$AD$11="Alta",'Mapa final'!$AF$11="Leve"),CONCATENATE("R2C",'Mapa final'!$S$11),"")</f>
        <v/>
      </c>
      <c r="U24" s="52" t="str">
        <f>IF(AND('Mapa final'!$AD$11="Alta",'Mapa final'!$AF$11="Leve"),CONCATENATE("R2C",'Mapa final'!$S$11),"")</f>
        <v/>
      </c>
      <c r="V24" s="38" t="str">
        <f>IF(AND('Mapa final'!$AD$11="Muy Alta",'Mapa final'!$AF$11="Leve"),CONCATENATE("R2C",'Mapa final'!$S$11),"")</f>
        <v/>
      </c>
      <c r="W24" s="164" t="str">
        <f>IF(AND('Mapa final'!$AD$11="Muy Alta",'Mapa final'!$AF$11="Leve"),CONCATENATE("R2C",'Mapa final'!$S$11),"")</f>
        <v/>
      </c>
      <c r="X24" s="164" t="str">
        <f>IF(AND('Mapa final'!$AD$11="Muy Alta",'Mapa final'!$AF$11="Leve"),CONCATENATE("R2C",'Mapa final'!$S$11),"")</f>
        <v/>
      </c>
      <c r="Y24" s="164" t="str">
        <f>IF(AND('Mapa final'!$AD$11="Muy Alta",'Mapa final'!$AF$11="Leve"),CONCATENATE("R2C",'Mapa final'!$S$11),"")</f>
        <v/>
      </c>
      <c r="Z24" s="164" t="str">
        <f>IF(AND('Mapa final'!$AD$11="Muy Alta",'Mapa final'!$AF$11="Leve"),CONCATENATE("R2C",'Mapa final'!$S$11),"")</f>
        <v/>
      </c>
      <c r="AA24" s="39" t="str">
        <f>IF(AND('Mapa final'!$AD$11="Muy Alta",'Mapa final'!$AF$11="Leve"),CONCATENATE("R2C",'Mapa final'!$S$11),"")</f>
        <v/>
      </c>
      <c r="AB24" s="38" t="str">
        <f>IF(AND('Mapa final'!$AD$11="Muy Alta",'Mapa final'!$AF$11="Leve"),CONCATENATE("R2C",'Mapa final'!$S$11),"")</f>
        <v/>
      </c>
      <c r="AC24" s="164" t="str">
        <f>IF(AND('Mapa final'!$AD$11="Muy Alta",'Mapa final'!$AF$11="Leve"),CONCATENATE("R2C",'Mapa final'!$S$11),"")</f>
        <v/>
      </c>
      <c r="AD24" s="164" t="str">
        <f>IF(AND('Mapa final'!$AD$11="Muy Alta",'Mapa final'!$AF$11="Leve"),CONCATENATE("R2C",'Mapa final'!$S$11),"")</f>
        <v/>
      </c>
      <c r="AE24" s="164" t="str">
        <f>IF(AND('Mapa final'!$AD$11="Muy Alta",'Mapa final'!$AF$11="Leve"),CONCATENATE("R2C",'Mapa final'!$S$11),"")</f>
        <v/>
      </c>
      <c r="AF24" s="164" t="str">
        <f>IF(AND('Mapa final'!$AD$11="Muy Alta",'Mapa final'!$AF$11="Leve"),CONCATENATE("R2C",'Mapa final'!$S$11),"")</f>
        <v/>
      </c>
      <c r="AG24" s="39" t="str">
        <f>IF(AND('Mapa final'!$AD$11="Muy Alta",'Mapa final'!$AF$11="Leve"),CONCATENATE("R2C",'Mapa final'!$S$11),"")</f>
        <v/>
      </c>
      <c r="AH24" s="40" t="str">
        <f>IF(AND('Mapa final'!$AD$11="Muy Alta",'Mapa final'!$AF$11="Catastrófico"),CONCATENATE("R2C",'Mapa final'!$S$11),"")</f>
        <v/>
      </c>
      <c r="AI24" s="166" t="str">
        <f>IF(AND('Mapa final'!$AD$11="Muy Alta",'Mapa final'!$AF$11="Catastrófico"),CONCATENATE("R2C",'Mapa final'!$S$11),"")</f>
        <v/>
      </c>
      <c r="AJ24" s="166" t="str">
        <f>IF(AND('Mapa final'!$AD$11="Muy Alta",'Mapa final'!$AF$11="Catastrófico"),CONCATENATE("R2C",'Mapa final'!$S$11),"")</f>
        <v/>
      </c>
      <c r="AK24" s="166" t="str">
        <f>IF(AND('Mapa final'!$AD$11="Muy Alta",'Mapa final'!$AF$11="Catastrófico"),CONCATENATE("R2C",'Mapa final'!$S$11),"")</f>
        <v/>
      </c>
      <c r="AL24" s="166" t="str">
        <f>IF(AND('Mapa final'!$AD$11="Muy Alta",'Mapa final'!$AF$11="Catastrófico"),CONCATENATE("R2C",'Mapa final'!$S$11),"")</f>
        <v/>
      </c>
      <c r="AM24" s="41" t="str">
        <f>IF(AND('Mapa final'!$AD$11="Muy Alta",'Mapa final'!$AF$11="Catastrófico"),CONCATENATE("R2C",'Mapa final'!$S$11),"")</f>
        <v/>
      </c>
      <c r="AN24" s="64"/>
      <c r="AO24" s="361"/>
      <c r="AP24" s="362"/>
      <c r="AQ24" s="362"/>
      <c r="AR24" s="362"/>
      <c r="AS24" s="362"/>
      <c r="AT24" s="363"/>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row>
    <row r="25" spans="1:76" ht="15.75" customHeight="1" thickBot="1" x14ac:dyDescent="0.3">
      <c r="A25" s="64"/>
      <c r="B25" s="309"/>
      <c r="C25" s="309"/>
      <c r="D25" s="310"/>
      <c r="E25" s="354"/>
      <c r="F25" s="355"/>
      <c r="G25" s="355"/>
      <c r="H25" s="355"/>
      <c r="I25" s="355"/>
      <c r="J25" s="53" t="str">
        <f>IF(AND('Mapa final'!$AD$11="Alta",'Mapa final'!$AF$11="Leve"),CONCATENATE("R2C",'Mapa final'!$S$11),"")</f>
        <v/>
      </c>
      <c r="K25" s="54" t="str">
        <f>IF(AND('Mapa final'!$AD$11="Alta",'Mapa final'!$AF$11="Leve"),CONCATENATE("R2C",'Mapa final'!$S$11),"")</f>
        <v/>
      </c>
      <c r="L25" s="54" t="str">
        <f>IF(AND('Mapa final'!$AD$11="Alta",'Mapa final'!$AF$11="Leve"),CONCATENATE("R2C",'Mapa final'!$S$11),"")</f>
        <v/>
      </c>
      <c r="M25" s="54" t="str">
        <f>IF(AND('Mapa final'!$AD$11="Alta",'Mapa final'!$AF$11="Leve"),CONCATENATE("R2C",'Mapa final'!$S$11),"")</f>
        <v/>
      </c>
      <c r="N25" s="54" t="str">
        <f>IF(AND('Mapa final'!$AD$11="Alta",'Mapa final'!$AF$11="Leve"),CONCATENATE("R2C",'Mapa final'!$S$11),"")</f>
        <v/>
      </c>
      <c r="O25" s="55" t="str">
        <f>IF(AND('Mapa final'!$AD$11="Alta",'Mapa final'!$AF$11="Leve"),CONCATENATE("R2C",'Mapa final'!$S$11),"")</f>
        <v/>
      </c>
      <c r="P25" s="53" t="str">
        <f>IF(AND('Mapa final'!$AD$11="Alta",'Mapa final'!$AF$11="Leve"),CONCATENATE("R2C",'Mapa final'!$S$11),"")</f>
        <v/>
      </c>
      <c r="Q25" s="54" t="str">
        <f>IF(AND('Mapa final'!$AD$11="Alta",'Mapa final'!$AF$11="Leve"),CONCATENATE("R2C",'Mapa final'!$S$11),"")</f>
        <v/>
      </c>
      <c r="R25" s="54" t="str">
        <f>IF(AND('Mapa final'!$AD$11="Alta",'Mapa final'!$AF$11="Leve"),CONCATENATE("R2C",'Mapa final'!$S$11),"")</f>
        <v/>
      </c>
      <c r="S25" s="54" t="str">
        <f>IF(AND('Mapa final'!$AD$11="Alta",'Mapa final'!$AF$11="Leve"),CONCATENATE("R2C",'Mapa final'!$S$11),"")</f>
        <v/>
      </c>
      <c r="T25" s="54" t="str">
        <f>IF(AND('Mapa final'!$AD$11="Alta",'Mapa final'!$AF$11="Leve"),CONCATENATE("R2C",'Mapa final'!$S$11),"")</f>
        <v/>
      </c>
      <c r="U25" s="55" t="str">
        <f>IF(AND('Mapa final'!$AD$11="Alta",'Mapa final'!$AF$11="Leve"),CONCATENATE("R2C",'Mapa final'!$S$11),"")</f>
        <v/>
      </c>
      <c r="V25" s="42" t="str">
        <f>IF(AND('Mapa final'!$AD$11="Muy Alta",'Mapa final'!$AF$11="Leve"),CONCATENATE("R2C",'Mapa final'!$S$11),"")</f>
        <v/>
      </c>
      <c r="W25" s="43" t="str">
        <f>IF(AND('Mapa final'!$AD$11="Muy Alta",'Mapa final'!$AF$11="Leve"),CONCATENATE("R2C",'Mapa final'!$S$11),"")</f>
        <v/>
      </c>
      <c r="X25" s="43" t="str">
        <f>IF(AND('Mapa final'!$AD$11="Muy Alta",'Mapa final'!$AF$11="Leve"),CONCATENATE("R2C",'Mapa final'!$S$11),"")</f>
        <v/>
      </c>
      <c r="Y25" s="43" t="str">
        <f>IF(AND('Mapa final'!$AD$11="Muy Alta",'Mapa final'!$AF$11="Leve"),CONCATENATE("R2C",'Mapa final'!$S$11),"")</f>
        <v/>
      </c>
      <c r="Z25" s="43" t="str">
        <f>IF(AND('Mapa final'!$AD$11="Muy Alta",'Mapa final'!$AF$11="Leve"),CONCATENATE("R2C",'Mapa final'!$S$11),"")</f>
        <v/>
      </c>
      <c r="AA25" s="44" t="str">
        <f>IF(AND('Mapa final'!$AD$11="Muy Alta",'Mapa final'!$AF$11="Leve"),CONCATENATE("R2C",'Mapa final'!$S$11),"")</f>
        <v/>
      </c>
      <c r="AB25" s="42" t="str">
        <f>IF(AND('Mapa final'!$AD$11="Muy Alta",'Mapa final'!$AF$11="Leve"),CONCATENATE("R2C",'Mapa final'!$S$11),"")</f>
        <v/>
      </c>
      <c r="AC25" s="43" t="str">
        <f>IF(AND('Mapa final'!$AD$11="Muy Alta",'Mapa final'!$AF$11="Leve"),CONCATENATE("R2C",'Mapa final'!$S$11),"")</f>
        <v/>
      </c>
      <c r="AD25" s="43" t="str">
        <f>IF(AND('Mapa final'!$AD$11="Muy Alta",'Mapa final'!$AF$11="Leve"),CONCATENATE("R2C",'Mapa final'!$S$11),"")</f>
        <v/>
      </c>
      <c r="AE25" s="43" t="str">
        <f>IF(AND('Mapa final'!$AD$11="Muy Alta",'Mapa final'!$AF$11="Leve"),CONCATENATE("R2C",'Mapa final'!$S$11),"")</f>
        <v/>
      </c>
      <c r="AF25" s="43" t="str">
        <f>IF(AND('Mapa final'!$AD$11="Muy Alta",'Mapa final'!$AF$11="Leve"),CONCATENATE("R2C",'Mapa final'!$S$11),"")</f>
        <v/>
      </c>
      <c r="AG25" s="44" t="str">
        <f>IF(AND('Mapa final'!$AD$11="Muy Alta",'Mapa final'!$AF$11="Leve"),CONCATENATE("R2C",'Mapa final'!$S$11),"")</f>
        <v/>
      </c>
      <c r="AH25" s="45" t="str">
        <f>IF(AND('Mapa final'!$AD$11="Muy Alta",'Mapa final'!$AF$11="Catastrófico"),CONCATENATE("R2C",'Mapa final'!$S$11),"")</f>
        <v/>
      </c>
      <c r="AI25" s="46" t="str">
        <f>IF(AND('Mapa final'!$AD$11="Muy Alta",'Mapa final'!$AF$11="Catastrófico"),CONCATENATE("R2C",'Mapa final'!$S$11),"")</f>
        <v/>
      </c>
      <c r="AJ25" s="46" t="str">
        <f>IF(AND('Mapa final'!$AD$11="Muy Alta",'Mapa final'!$AF$11="Catastrófico"),CONCATENATE("R2C",'Mapa final'!$S$11),"")</f>
        <v/>
      </c>
      <c r="AK25" s="46" t="str">
        <f>IF(AND('Mapa final'!$AD$11="Muy Alta",'Mapa final'!$AF$11="Catastrófico"),CONCATENATE("R2C",'Mapa final'!$S$11),"")</f>
        <v/>
      </c>
      <c r="AL25" s="46" t="str">
        <f>IF(AND('Mapa final'!$AD$11="Muy Alta",'Mapa final'!$AF$11="Catastrófico"),CONCATENATE("R2C",'Mapa final'!$S$11),"")</f>
        <v/>
      </c>
      <c r="AM25" s="47" t="str">
        <f>IF(AND('Mapa final'!$AD$11="Muy Alta",'Mapa final'!$AF$11="Catastrófico"),CONCATENATE("R2C",'Mapa final'!$S$11),"")</f>
        <v/>
      </c>
      <c r="AN25" s="64"/>
      <c r="AO25" s="364"/>
      <c r="AP25" s="365"/>
      <c r="AQ25" s="365"/>
      <c r="AR25" s="365"/>
      <c r="AS25" s="365"/>
      <c r="AT25" s="366"/>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row>
    <row r="26" spans="1:76" ht="15" customHeight="1" x14ac:dyDescent="0.25">
      <c r="A26" s="64"/>
      <c r="B26" s="309"/>
      <c r="C26" s="309"/>
      <c r="D26" s="310"/>
      <c r="E26" s="348" t="s">
        <v>210</v>
      </c>
      <c r="F26" s="349"/>
      <c r="G26" s="349"/>
      <c r="H26" s="349"/>
      <c r="I26" s="350"/>
      <c r="J26" s="48" t="str">
        <f>IF(AND('Mapa final'!$AD$11="Alta",'Mapa final'!$AF$11="Leve"),CONCATENATE("R2C",'Mapa final'!$S$11),"")</f>
        <v/>
      </c>
      <c r="K26" s="49" t="str">
        <f>IF(AND('Mapa final'!$AD$11="Alta",'Mapa final'!$AF$11="Leve"),CONCATENATE("R2C",'Mapa final'!$S$11),"")</f>
        <v/>
      </c>
      <c r="L26" s="49" t="str">
        <f>IF(AND('Mapa final'!$AD$11="Alta",'Mapa final'!$AF$11="Leve"),CONCATENATE("R2C",'Mapa final'!$S$11),"")</f>
        <v/>
      </c>
      <c r="M26" s="49" t="str">
        <f>IF(AND('Mapa final'!$AD$11="Alta",'Mapa final'!$AF$11="Leve"),CONCATENATE("R2C",'Mapa final'!$S$11),"")</f>
        <v/>
      </c>
      <c r="N26" s="49" t="str">
        <f>IF(AND('Mapa final'!$AD$11="Alta",'Mapa final'!$AF$11="Leve"),CONCATENATE("R2C",'Mapa final'!$S$11),"")</f>
        <v/>
      </c>
      <c r="O26" s="50" t="str">
        <f>IF(AND('Mapa final'!$AD$11="Alta",'Mapa final'!$AF$11="Leve"),CONCATENATE("R2C",'Mapa final'!$S$11),"")</f>
        <v/>
      </c>
      <c r="P26" s="48" t="str">
        <f>IF(AND('Mapa final'!$AD$11="Alta",'Mapa final'!$AF$11="Leve"),CONCATENATE("R2C",'Mapa final'!$S$11),"")</f>
        <v/>
      </c>
      <c r="Q26" s="49" t="str">
        <f>IF(AND('Mapa final'!$AD$11="Alta",'Mapa final'!$AF$11="Leve"),CONCATENATE("R2C",'Mapa final'!$S$11),"")</f>
        <v/>
      </c>
      <c r="R26" s="49" t="str">
        <f>IF(AND('Mapa final'!$AD$11="Alta",'Mapa final'!$AF$11="Leve"),CONCATENATE("R2C",'Mapa final'!$S$11),"")</f>
        <v/>
      </c>
      <c r="S26" s="49" t="str">
        <f>IF(AND('Mapa final'!$AD$11="Alta",'Mapa final'!$AF$11="Leve"),CONCATENATE("R2C",'Mapa final'!$S$11),"")</f>
        <v/>
      </c>
      <c r="T26" s="49" t="str">
        <f>IF(AND('Mapa final'!$AD$11="Alta",'Mapa final'!$AF$11="Leve"),CONCATENATE("R2C",'Mapa final'!$S$11),"")</f>
        <v/>
      </c>
      <c r="U26" s="50" t="str">
        <f>IF(AND('Mapa final'!$AD$11="Alta",'Mapa final'!$AF$11="Leve"),CONCATENATE("R2C",'Mapa final'!$S$11),"")</f>
        <v/>
      </c>
      <c r="V26" s="48" t="str">
        <f>IF(AND('Mapa final'!$AD$11="Alta",'Mapa final'!$AF$11="Leve"),CONCATENATE("R2C",'Mapa final'!$S$11),"")</f>
        <v/>
      </c>
      <c r="W26" s="49" t="str">
        <f>IF(AND('Mapa final'!$AD$11="Alta",'Mapa final'!$AF$11="Leve"),CONCATENATE("R2C",'Mapa final'!$S$11),"")</f>
        <v/>
      </c>
      <c r="X26" s="49" t="str">
        <f>IF(AND('Mapa final'!$AD$11="Alta",'Mapa final'!$AF$11="Leve"),CONCATENATE("R2C",'Mapa final'!$S$11),"")</f>
        <v/>
      </c>
      <c r="Y26" s="49" t="str">
        <f>IF(AND('Mapa final'!$AD$11="Alta",'Mapa final'!$AF$11="Leve"),CONCATENATE("R2C",'Mapa final'!$S$11),"")</f>
        <v/>
      </c>
      <c r="Z26" s="49" t="str">
        <f>IF(AND('Mapa final'!$AD$11="Alta",'Mapa final'!$AF$11="Leve"),CONCATENATE("R2C",'Mapa final'!$S$11),"")</f>
        <v/>
      </c>
      <c r="AA26" s="50" t="str">
        <f>IF(AND('Mapa final'!$AD$11="Alta",'Mapa final'!$AF$11="Leve"),CONCATENATE("R2C",'Mapa final'!$S$11),"")</f>
        <v/>
      </c>
      <c r="AB26" s="32" t="str">
        <f>IF(AND('Mapa final'!$AD$11="Muy Alta",'Mapa final'!$AF$11="Leve"),CONCATENATE("R2C",'Mapa final'!$S$11),"")</f>
        <v/>
      </c>
      <c r="AC26" s="33" t="str">
        <f>IF(AND('Mapa final'!$AD$11="Muy Alta",'Mapa final'!$AF$11="Leve"),CONCATENATE("R2C",'Mapa final'!$S$11),"")</f>
        <v/>
      </c>
      <c r="AD26" s="33" t="str">
        <f>IF(AND('Mapa final'!$AD$11="Muy Alta",'Mapa final'!$AF$11="Leve"),CONCATENATE("R2C",'Mapa final'!$S$11),"")</f>
        <v/>
      </c>
      <c r="AE26" s="33" t="str">
        <f>IF(AND('Mapa final'!$AD$11="Muy Alta",'Mapa final'!$AF$11="Leve"),CONCATENATE("R2C",'Mapa final'!$S$11),"")</f>
        <v/>
      </c>
      <c r="AF26" s="33" t="str">
        <f>IF(AND('Mapa final'!$AD$11="Muy Alta",'Mapa final'!$AF$11="Leve"),CONCATENATE("R2C",'Mapa final'!$S$11),"")</f>
        <v/>
      </c>
      <c r="AG26" s="34" t="str">
        <f>IF(AND('Mapa final'!$AD$11="Muy Alta",'Mapa final'!$AF$11="Leve"),CONCATENATE("R2C",'Mapa final'!$S$11),"")</f>
        <v/>
      </c>
      <c r="AH26" s="35" t="str">
        <f>IF(AND('Mapa final'!$AD$11="Muy Alta",'Mapa final'!$AF$11="Catastrófico"),CONCATENATE("R2C",'Mapa final'!$S$11),"")</f>
        <v/>
      </c>
      <c r="AI26" s="36" t="str">
        <f>IF(AND('Mapa final'!$AD$11="Muy Alta",'Mapa final'!$AF$11="Catastrófico"),CONCATENATE("R2C",'Mapa final'!$S$11),"")</f>
        <v/>
      </c>
      <c r="AJ26" s="36" t="str">
        <f>IF(AND('Mapa final'!$AD$11="Muy Alta",'Mapa final'!$AF$11="Catastrófico"),CONCATENATE("R2C",'Mapa final'!$S$11),"")</f>
        <v/>
      </c>
      <c r="AK26" s="36" t="str">
        <f>IF(AND('Mapa final'!$AD$11="Muy Alta",'Mapa final'!$AF$11="Catastrófico"),CONCATENATE("R2C",'Mapa final'!$S$11),"")</f>
        <v/>
      </c>
      <c r="AL26" s="36" t="str">
        <f>IF(AND('Mapa final'!$AD$11="Muy Alta",'Mapa final'!$AF$11="Catastrófico"),CONCATENATE("R2C",'Mapa final'!$S$11),"")</f>
        <v/>
      </c>
      <c r="AM26" s="37" t="str">
        <f>IF(AND('Mapa final'!$AD$11="Muy Alta",'Mapa final'!$AF$11="Catastrófico"),CONCATENATE("R2C",'Mapa final'!$S$11),"")</f>
        <v/>
      </c>
      <c r="AN26" s="64"/>
      <c r="AO26" s="388" t="s">
        <v>211</v>
      </c>
      <c r="AP26" s="389"/>
      <c r="AQ26" s="389"/>
      <c r="AR26" s="389"/>
      <c r="AS26" s="389"/>
      <c r="AT26" s="390"/>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row>
    <row r="27" spans="1:76" ht="15" customHeight="1" x14ac:dyDescent="0.25">
      <c r="A27" s="64"/>
      <c r="B27" s="309"/>
      <c r="C27" s="309"/>
      <c r="D27" s="310"/>
      <c r="E27" s="367"/>
      <c r="F27" s="352"/>
      <c r="G27" s="352"/>
      <c r="H27" s="352"/>
      <c r="I27" s="353"/>
      <c r="J27" s="51" t="str">
        <f>IF(AND('Mapa final'!$AD$11="Alta",'Mapa final'!$AF$11="Leve"),CONCATENATE("R2C",'Mapa final'!$S$11),"")</f>
        <v/>
      </c>
      <c r="K27" s="165" t="str">
        <f>IF(AND('Mapa final'!$AD$11="Alta",'Mapa final'!$AF$11="Leve"),CONCATENATE("R2C",'Mapa final'!$S$11),"")</f>
        <v/>
      </c>
      <c r="L27" s="165" t="str">
        <f>IF(AND('Mapa final'!$AD$11="Alta",'Mapa final'!$AF$11="Leve"),CONCATENATE("R2C",'Mapa final'!$S$11),"")</f>
        <v/>
      </c>
      <c r="M27" s="165" t="str">
        <f>IF(AND('Mapa final'!$AD$11="Alta",'Mapa final'!$AF$11="Leve"),CONCATENATE("R2C",'Mapa final'!$S$11),"")</f>
        <v/>
      </c>
      <c r="N27" s="165" t="str">
        <f>IF(AND('Mapa final'!$AD$11="Alta",'Mapa final'!$AF$11="Leve"),CONCATENATE("R2C",'Mapa final'!$S$11),"")</f>
        <v/>
      </c>
      <c r="O27" s="52" t="str">
        <f>IF(AND('Mapa final'!$AD$11="Alta",'Mapa final'!$AF$11="Leve"),CONCATENATE("R2C",'Mapa final'!$S$11),"")</f>
        <v/>
      </c>
      <c r="P27" s="51" t="str">
        <f>IF(AND('Mapa final'!$AD$11="Alta",'Mapa final'!$AF$11="Leve"),CONCATENATE("R2C",'Mapa final'!$S$11),"")</f>
        <v/>
      </c>
      <c r="Q27" s="165" t="str">
        <f>IF(AND('Mapa final'!$AD$11="Alta",'Mapa final'!$AF$11="Leve"),CONCATENATE("R2C",'Mapa final'!$S$11),"")</f>
        <v/>
      </c>
      <c r="R27" s="165" t="str">
        <f>IF(AND('Mapa final'!$AD$11="Alta",'Mapa final'!$AF$11="Leve"),CONCATENATE("R2C",'Mapa final'!$S$11),"")</f>
        <v/>
      </c>
      <c r="S27" s="165" t="str">
        <f>IF(AND('Mapa final'!$AD$11="Alta",'Mapa final'!$AF$11="Leve"),CONCATENATE("R2C",'Mapa final'!$S$11),"")</f>
        <v/>
      </c>
      <c r="T27" s="165" t="str">
        <f>IF(AND('Mapa final'!$AD$11="Alta",'Mapa final'!$AF$11="Leve"),CONCATENATE("R2C",'Mapa final'!$S$11),"")</f>
        <v/>
      </c>
      <c r="U27" s="52" t="str">
        <f>IF(AND('Mapa final'!$AD$11="Alta",'Mapa final'!$AF$11="Leve"),CONCATENATE("R2C",'Mapa final'!$S$11),"")</f>
        <v/>
      </c>
      <c r="V27" s="51" t="str">
        <f>IF(AND('Mapa final'!$AD$11="Alta",'Mapa final'!$AF$11="Leve"),CONCATENATE("R2C",'Mapa final'!$S$11),"")</f>
        <v/>
      </c>
      <c r="W27" s="165" t="str">
        <f>IF(AND('Mapa final'!$AD$11="Alta",'Mapa final'!$AF$11="Leve"),CONCATENATE("R2C",'Mapa final'!$S$11),"")</f>
        <v/>
      </c>
      <c r="X27" s="165" t="str">
        <f>IF(AND('Mapa final'!$AD$11="Alta",'Mapa final'!$AF$11="Leve"),CONCATENATE("R2C",'Mapa final'!$S$11),"")</f>
        <v/>
      </c>
      <c r="Y27" s="165" t="str">
        <f>IF(AND('Mapa final'!$AD$11="Alta",'Mapa final'!$AF$11="Leve"),CONCATENATE("R2C",'Mapa final'!$S$11),"")</f>
        <v/>
      </c>
      <c r="Z27" s="165" t="str">
        <f>IF(AND('Mapa final'!$AD$11="Alta",'Mapa final'!$AF$11="Leve"),CONCATENATE("R2C",'Mapa final'!$S$11),"")</f>
        <v/>
      </c>
      <c r="AA27" s="52" t="str">
        <f>IF(AND('Mapa final'!$AD$11="Alta",'Mapa final'!$AF$11="Leve"),CONCATENATE("R2C",'Mapa final'!$S$11),"")</f>
        <v/>
      </c>
      <c r="AB27" s="38" t="str">
        <f>IF(AND('Mapa final'!$AD$11="Muy Alta",'Mapa final'!$AF$11="Leve"),CONCATENATE("R2C",'Mapa final'!$S$11),"")</f>
        <v/>
      </c>
      <c r="AC27" s="164" t="str">
        <f>IF(AND('Mapa final'!$AD$11="Muy Alta",'Mapa final'!$AF$11="Leve"),CONCATENATE("R2C",'Mapa final'!$S$11),"")</f>
        <v/>
      </c>
      <c r="AD27" s="164" t="str">
        <f>IF(AND('Mapa final'!$AD$11="Muy Alta",'Mapa final'!$AF$11="Leve"),CONCATENATE("R2C",'Mapa final'!$S$11),"")</f>
        <v/>
      </c>
      <c r="AE27" s="164" t="str">
        <f>IF(AND('Mapa final'!$AD$11="Muy Alta",'Mapa final'!$AF$11="Leve"),CONCATENATE("R2C",'Mapa final'!$S$11),"")</f>
        <v/>
      </c>
      <c r="AF27" s="164" t="str">
        <f>IF(AND('Mapa final'!$AD$11="Muy Alta",'Mapa final'!$AF$11="Leve"),CONCATENATE("R2C",'Mapa final'!$S$11),"")</f>
        <v/>
      </c>
      <c r="AG27" s="39" t="str">
        <f>IF(AND('Mapa final'!$AD$11="Muy Alta",'Mapa final'!$AF$11="Leve"),CONCATENATE("R2C",'Mapa final'!$S$11),"")</f>
        <v/>
      </c>
      <c r="AH27" s="40" t="str">
        <f>IF(AND('Mapa final'!$AD$11="Muy Alta",'Mapa final'!$AF$11="Catastrófico"),CONCATENATE("R2C",'Mapa final'!$S$11),"")</f>
        <v/>
      </c>
      <c r="AI27" s="166" t="str">
        <f>IF(AND('Mapa final'!$AD$11="Muy Alta",'Mapa final'!$AF$11="Catastrófico"),CONCATENATE("R2C",'Mapa final'!$S$11),"")</f>
        <v/>
      </c>
      <c r="AJ27" s="166" t="str">
        <f>IF(AND('Mapa final'!$AD$11="Muy Alta",'Mapa final'!$AF$11="Catastrófico"),CONCATENATE("R2C",'Mapa final'!$S$11),"")</f>
        <v/>
      </c>
      <c r="AK27" s="166" t="str">
        <f>IF(AND('Mapa final'!$AD$11="Muy Alta",'Mapa final'!$AF$11="Catastrófico"),CONCATENATE("R2C",'Mapa final'!$S$11),"")</f>
        <v/>
      </c>
      <c r="AL27" s="166" t="str">
        <f>IF(AND('Mapa final'!$AD$11="Muy Alta",'Mapa final'!$AF$11="Catastrófico"),CONCATENATE("R2C",'Mapa final'!$S$11),"")</f>
        <v/>
      </c>
      <c r="AM27" s="41" t="str">
        <f>IF(AND('Mapa final'!$AD$11="Muy Alta",'Mapa final'!$AF$11="Catastrófico"),CONCATENATE("R2C",'Mapa final'!$S$11),"")</f>
        <v/>
      </c>
      <c r="AN27" s="64"/>
      <c r="AO27" s="391"/>
      <c r="AP27" s="392"/>
      <c r="AQ27" s="392"/>
      <c r="AR27" s="392"/>
      <c r="AS27" s="392"/>
      <c r="AT27" s="393"/>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row>
    <row r="28" spans="1:76" ht="15" customHeight="1" x14ac:dyDescent="0.25">
      <c r="A28" s="64"/>
      <c r="B28" s="309"/>
      <c r="C28" s="309"/>
      <c r="D28" s="310"/>
      <c r="E28" s="351"/>
      <c r="F28" s="352"/>
      <c r="G28" s="352"/>
      <c r="H28" s="352"/>
      <c r="I28" s="353"/>
      <c r="J28" s="51" t="str">
        <f>IF(AND('Mapa final'!$AD$11="Alta",'Mapa final'!$AF$11="Leve"),CONCATENATE("R2C",'Mapa final'!$S$11),"")</f>
        <v/>
      </c>
      <c r="K28" s="165" t="str">
        <f>IF(AND('Mapa final'!$AD$11="Alta",'Mapa final'!$AF$11="Leve"),CONCATENATE("R2C",'Mapa final'!$S$11),"")</f>
        <v/>
      </c>
      <c r="L28" s="165" t="str">
        <f>IF(AND('Mapa final'!$AD$11="Alta",'Mapa final'!$AF$11="Leve"),CONCATENATE("R2C",'Mapa final'!$S$11),"")</f>
        <v/>
      </c>
      <c r="M28" s="165" t="str">
        <f>IF(AND('Mapa final'!$AD$11="Alta",'Mapa final'!$AF$11="Leve"),CONCATENATE("R2C",'Mapa final'!$S$11),"")</f>
        <v/>
      </c>
      <c r="N28" s="165" t="str">
        <f>IF(AND('Mapa final'!$AD$11="Alta",'Mapa final'!$AF$11="Leve"),CONCATENATE("R2C",'Mapa final'!$S$11),"")</f>
        <v/>
      </c>
      <c r="O28" s="52" t="str">
        <f>IF(AND('Mapa final'!$AD$11="Alta",'Mapa final'!$AF$11="Leve"),CONCATENATE("R2C",'Mapa final'!$S$11),"")</f>
        <v/>
      </c>
      <c r="P28" s="51" t="str">
        <f>IF(AND('Mapa final'!$AD$11="Alta",'Mapa final'!$AF$11="Leve"),CONCATENATE("R2C",'Mapa final'!$S$11),"")</f>
        <v/>
      </c>
      <c r="Q28" s="165" t="str">
        <f>IF(AND('Mapa final'!$AD$11="Alta",'Mapa final'!$AF$11="Leve"),CONCATENATE("R2C",'Mapa final'!$S$11),"")</f>
        <v/>
      </c>
      <c r="R28" s="165" t="str">
        <f>IF(AND('Mapa final'!$AD$11="Alta",'Mapa final'!$AF$11="Leve"),CONCATENATE("R2C",'Mapa final'!$S$11),"")</f>
        <v/>
      </c>
      <c r="S28" s="165" t="str">
        <f>IF(AND('Mapa final'!$AD$11="Alta",'Mapa final'!$AF$11="Leve"),CONCATENATE("R2C",'Mapa final'!$S$11),"")</f>
        <v/>
      </c>
      <c r="T28" s="165" t="str">
        <f>IF(AND('Mapa final'!$AD$11="Alta",'Mapa final'!$AF$11="Leve"),CONCATENATE("R2C",'Mapa final'!$S$11),"")</f>
        <v/>
      </c>
      <c r="U28" s="52" t="str">
        <f>IF(AND('Mapa final'!$AD$11="Alta",'Mapa final'!$AF$11="Leve"),CONCATENATE("R2C",'Mapa final'!$S$11),"")</f>
        <v/>
      </c>
      <c r="V28" s="51" t="str">
        <f>IF(AND('Mapa final'!$AD$11="Alta",'Mapa final'!$AF$11="Leve"),CONCATENATE("R2C",'Mapa final'!$S$11),"")</f>
        <v/>
      </c>
      <c r="W28" s="165" t="str">
        <f>IF(AND('Mapa final'!$AD$11="Alta",'Mapa final'!$AF$11="Leve"),CONCATENATE("R2C",'Mapa final'!$S$11),"")</f>
        <v/>
      </c>
      <c r="X28" s="165" t="str">
        <f>IF(AND('Mapa final'!$AD$11="Alta",'Mapa final'!$AF$11="Leve"),CONCATENATE("R2C",'Mapa final'!$S$11),"")</f>
        <v/>
      </c>
      <c r="Y28" s="165" t="str">
        <f>IF(AND('Mapa final'!$AD$11="Alta",'Mapa final'!$AF$11="Leve"),CONCATENATE("R2C",'Mapa final'!$S$11),"")</f>
        <v/>
      </c>
      <c r="Z28" s="165" t="str">
        <f>IF(AND('Mapa final'!$AD$11="Alta",'Mapa final'!$AF$11="Leve"),CONCATENATE("R2C",'Mapa final'!$S$11),"")</f>
        <v/>
      </c>
      <c r="AA28" s="52" t="str">
        <f>IF(AND('Mapa final'!$AD$11="Alta",'Mapa final'!$AF$11="Leve"),CONCATENATE("R2C",'Mapa final'!$S$11),"")</f>
        <v/>
      </c>
      <c r="AB28" s="38" t="str">
        <f>IF(AND('Mapa final'!$AD$11="Muy Alta",'Mapa final'!$AF$11="Leve"),CONCATENATE("R2C",'Mapa final'!$S$11),"")</f>
        <v/>
      </c>
      <c r="AC28" s="164" t="str">
        <f>IF(AND('Mapa final'!$AD$11="Muy Alta",'Mapa final'!$AF$11="Leve"),CONCATENATE("R2C",'Mapa final'!$S$11),"")</f>
        <v/>
      </c>
      <c r="AD28" s="164" t="str">
        <f>IF(AND('Mapa final'!$AD$11="Muy Alta",'Mapa final'!$AF$11="Leve"),CONCATENATE("R2C",'Mapa final'!$S$11),"")</f>
        <v/>
      </c>
      <c r="AE28" s="164" t="str">
        <f>IF(AND('Mapa final'!$AD$11="Muy Alta",'Mapa final'!$AF$11="Leve"),CONCATENATE("R2C",'Mapa final'!$S$11),"")</f>
        <v/>
      </c>
      <c r="AF28" s="164" t="str">
        <f>IF(AND('Mapa final'!$AD$11="Muy Alta",'Mapa final'!$AF$11="Leve"),CONCATENATE("R2C",'Mapa final'!$S$11),"")</f>
        <v/>
      </c>
      <c r="AG28" s="39" t="str">
        <f>IF(AND('Mapa final'!$AD$11="Muy Alta",'Mapa final'!$AF$11="Leve"),CONCATENATE("R2C",'Mapa final'!$S$11),"")</f>
        <v/>
      </c>
      <c r="AH28" s="40" t="str">
        <f>IF(AND('Mapa final'!$AD$11="Muy Alta",'Mapa final'!$AF$11="Catastrófico"),CONCATENATE("R2C",'Mapa final'!$S$11),"")</f>
        <v/>
      </c>
      <c r="AI28" s="166" t="str">
        <f>IF(AND('Mapa final'!$AD$11="Muy Alta",'Mapa final'!$AF$11="Catastrófico"),CONCATENATE("R2C",'Mapa final'!$S$11),"")</f>
        <v/>
      </c>
      <c r="AJ28" s="166" t="str">
        <f>IF(AND('Mapa final'!$AD$11="Muy Alta",'Mapa final'!$AF$11="Catastrófico"),CONCATENATE("R2C",'Mapa final'!$S$11),"")</f>
        <v/>
      </c>
      <c r="AK28" s="166" t="str">
        <f>IF(AND('Mapa final'!$AD$11="Muy Alta",'Mapa final'!$AF$11="Catastrófico"),CONCATENATE("R2C",'Mapa final'!$S$11),"")</f>
        <v/>
      </c>
      <c r="AL28" s="166" t="str">
        <f>IF(AND('Mapa final'!$AD$11="Muy Alta",'Mapa final'!$AF$11="Catastrófico"),CONCATENATE("R2C",'Mapa final'!$S$11),"")</f>
        <v/>
      </c>
      <c r="AM28" s="41" t="str">
        <f>IF(AND('Mapa final'!$AD$11="Muy Alta",'Mapa final'!$AF$11="Catastrófico"),CONCATENATE("R2C",'Mapa final'!$S$11),"")</f>
        <v/>
      </c>
      <c r="AN28" s="64"/>
      <c r="AO28" s="391"/>
      <c r="AP28" s="392"/>
      <c r="AQ28" s="392"/>
      <c r="AR28" s="392"/>
      <c r="AS28" s="392"/>
      <c r="AT28" s="393"/>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row>
    <row r="29" spans="1:76" ht="15" customHeight="1" x14ac:dyDescent="0.25">
      <c r="A29" s="64"/>
      <c r="B29" s="309"/>
      <c r="C29" s="309"/>
      <c r="D29" s="310"/>
      <c r="E29" s="351"/>
      <c r="F29" s="352"/>
      <c r="G29" s="352"/>
      <c r="H29" s="352"/>
      <c r="I29" s="353"/>
      <c r="J29" s="51" t="str">
        <f>IF(AND('Mapa final'!$AD$11="Alta",'Mapa final'!$AF$11="Leve"),CONCATENATE("R2C",'Mapa final'!$S$11),"")</f>
        <v/>
      </c>
      <c r="K29" s="165" t="str">
        <f>IF(AND('Mapa final'!$AD$11="Alta",'Mapa final'!$AF$11="Leve"),CONCATENATE("R2C",'Mapa final'!$S$11),"")</f>
        <v/>
      </c>
      <c r="L29" s="165" t="str">
        <f>IF(AND('Mapa final'!$AD$11="Alta",'Mapa final'!$AF$11="Leve"),CONCATENATE("R2C",'Mapa final'!$S$11),"")</f>
        <v/>
      </c>
      <c r="M29" s="165" t="str">
        <f>IF(AND('Mapa final'!$AD$11="Alta",'Mapa final'!$AF$11="Leve"),CONCATENATE("R2C",'Mapa final'!$S$11),"")</f>
        <v/>
      </c>
      <c r="N29" s="165" t="str">
        <f>IF(AND('Mapa final'!$AD$11="Alta",'Mapa final'!$AF$11="Leve"),CONCATENATE("R2C",'Mapa final'!$S$11),"")</f>
        <v/>
      </c>
      <c r="O29" s="52" t="str">
        <f>IF(AND('Mapa final'!$AD$11="Alta",'Mapa final'!$AF$11="Leve"),CONCATENATE("R2C",'Mapa final'!$S$11),"")</f>
        <v/>
      </c>
      <c r="P29" s="51" t="str">
        <f>IF(AND('Mapa final'!$AD$11="Alta",'Mapa final'!$AF$11="Leve"),CONCATENATE("R2C",'Mapa final'!$S$11),"")</f>
        <v/>
      </c>
      <c r="Q29" s="165" t="str">
        <f>IF(AND('Mapa final'!$AD$11="Alta",'Mapa final'!$AF$11="Leve"),CONCATENATE("R2C",'Mapa final'!$S$11),"")</f>
        <v/>
      </c>
      <c r="R29" s="165" t="str">
        <f>IF(AND('Mapa final'!$AD$11="Alta",'Mapa final'!$AF$11="Leve"),CONCATENATE("R2C",'Mapa final'!$S$11),"")</f>
        <v/>
      </c>
      <c r="S29" s="165" t="str">
        <f>IF(AND('Mapa final'!$AD$11="Alta",'Mapa final'!$AF$11="Leve"),CONCATENATE("R2C",'Mapa final'!$S$11),"")</f>
        <v/>
      </c>
      <c r="T29" s="165" t="str">
        <f>IF(AND('Mapa final'!$AD$11="Alta",'Mapa final'!$AF$11="Leve"),CONCATENATE("R2C",'Mapa final'!$S$11),"")</f>
        <v/>
      </c>
      <c r="U29" s="52" t="str">
        <f>IF(AND('Mapa final'!$AD$11="Alta",'Mapa final'!$AF$11="Leve"),CONCATENATE("R2C",'Mapa final'!$S$11),"")</f>
        <v/>
      </c>
      <c r="V29" s="51" t="str">
        <f>IF(AND('Mapa final'!$AD$11="Alta",'Mapa final'!$AF$11="Leve"),CONCATENATE("R2C",'Mapa final'!$S$11),"")</f>
        <v/>
      </c>
      <c r="W29" s="165" t="str">
        <f>IF(AND('Mapa final'!$AD$11="Alta",'Mapa final'!$AF$11="Leve"),CONCATENATE("R2C",'Mapa final'!$S$11),"")</f>
        <v/>
      </c>
      <c r="X29" s="165" t="str">
        <f>IF(AND('Mapa final'!$AD$11="Alta",'Mapa final'!$AF$11="Leve"),CONCATENATE("R2C",'Mapa final'!$S$11),"")</f>
        <v/>
      </c>
      <c r="Y29" s="165" t="str">
        <f>IF(AND('Mapa final'!$AD$11="Alta",'Mapa final'!$AF$11="Leve"),CONCATENATE("R2C",'Mapa final'!$S$11),"")</f>
        <v/>
      </c>
      <c r="Z29" s="165" t="str">
        <f>IF(AND('Mapa final'!$AD$11="Alta",'Mapa final'!$AF$11="Leve"),CONCATENATE("R2C",'Mapa final'!$S$11),"")</f>
        <v/>
      </c>
      <c r="AA29" s="52" t="str">
        <f>IF(AND('Mapa final'!$AD$11="Alta",'Mapa final'!$AF$11="Leve"),CONCATENATE("R2C",'Mapa final'!$S$11),"")</f>
        <v/>
      </c>
      <c r="AB29" s="38" t="str">
        <f>IF(AND('Mapa final'!$AD$11="Muy Alta",'Mapa final'!$AF$11="Leve"),CONCATENATE("R2C",'Mapa final'!$S$11),"")</f>
        <v/>
      </c>
      <c r="AC29" s="164" t="str">
        <f>IF(AND('Mapa final'!$AD$11="Muy Alta",'Mapa final'!$AF$11="Leve"),CONCATENATE("R2C",'Mapa final'!$S$11),"")</f>
        <v/>
      </c>
      <c r="AD29" s="164" t="str">
        <f>IF(AND('Mapa final'!$AD$11="Muy Alta",'Mapa final'!$AF$11="Leve"),CONCATENATE("R2C",'Mapa final'!$S$11),"")</f>
        <v/>
      </c>
      <c r="AE29" s="164" t="str">
        <f>IF(AND('Mapa final'!$AD$11="Muy Alta",'Mapa final'!$AF$11="Leve"),CONCATENATE("R2C",'Mapa final'!$S$11),"")</f>
        <v/>
      </c>
      <c r="AF29" s="164" t="str">
        <f>IF(AND('Mapa final'!$AD$11="Muy Alta",'Mapa final'!$AF$11="Leve"),CONCATENATE("R2C",'Mapa final'!$S$11),"")</f>
        <v/>
      </c>
      <c r="AG29" s="39" t="str">
        <f>IF(AND('Mapa final'!$AD$11="Muy Alta",'Mapa final'!$AF$11="Leve"),CONCATENATE("R2C",'Mapa final'!$S$11),"")</f>
        <v/>
      </c>
      <c r="AH29" s="40" t="str">
        <f>IF(AND('Mapa final'!$AD$11="Muy Alta",'Mapa final'!$AF$11="Catastrófico"),CONCATENATE("R2C",'Mapa final'!$S$11),"")</f>
        <v/>
      </c>
      <c r="AI29" s="166" t="str">
        <f>IF(AND('Mapa final'!$AD$11="Muy Alta",'Mapa final'!$AF$11="Catastrófico"),CONCATENATE("R2C",'Mapa final'!$S$11),"")</f>
        <v/>
      </c>
      <c r="AJ29" s="166" t="str">
        <f>IF(AND('Mapa final'!$AD$11="Muy Alta",'Mapa final'!$AF$11="Catastrófico"),CONCATENATE("R2C",'Mapa final'!$S$11),"")</f>
        <v/>
      </c>
      <c r="AK29" s="166" t="str">
        <f>IF(AND('Mapa final'!$AD$11="Muy Alta",'Mapa final'!$AF$11="Catastrófico"),CONCATENATE("R2C",'Mapa final'!$S$11),"")</f>
        <v/>
      </c>
      <c r="AL29" s="166" t="str">
        <f>IF(AND('Mapa final'!$AD$11="Muy Alta",'Mapa final'!$AF$11="Catastrófico"),CONCATENATE("R2C",'Mapa final'!$S$11),"")</f>
        <v/>
      </c>
      <c r="AM29" s="41" t="str">
        <f>IF(AND('Mapa final'!$AD$11="Muy Alta",'Mapa final'!$AF$11="Catastrófico"),CONCATENATE("R2C",'Mapa final'!$S$11),"")</f>
        <v/>
      </c>
      <c r="AN29" s="64"/>
      <c r="AO29" s="391"/>
      <c r="AP29" s="392"/>
      <c r="AQ29" s="392"/>
      <c r="AR29" s="392"/>
      <c r="AS29" s="392"/>
      <c r="AT29" s="393"/>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row>
    <row r="30" spans="1:76" ht="15" customHeight="1" x14ac:dyDescent="0.25">
      <c r="A30" s="64"/>
      <c r="B30" s="309"/>
      <c r="C30" s="309"/>
      <c r="D30" s="310"/>
      <c r="E30" s="351"/>
      <c r="F30" s="352"/>
      <c r="G30" s="352"/>
      <c r="H30" s="352"/>
      <c r="I30" s="353"/>
      <c r="J30" s="51" t="str">
        <f>IF(AND('Mapa final'!$AD$11="Alta",'Mapa final'!$AF$11="Leve"),CONCATENATE("R2C",'Mapa final'!$S$11),"")</f>
        <v/>
      </c>
      <c r="K30" s="165" t="str">
        <f>IF(AND('Mapa final'!$AD$11="Alta",'Mapa final'!$AF$11="Leve"),CONCATENATE("R2C",'Mapa final'!$S$11),"")</f>
        <v/>
      </c>
      <c r="L30" s="165" t="str">
        <f>IF(AND('Mapa final'!$AD$11="Alta",'Mapa final'!$AF$11="Leve"),CONCATENATE("R2C",'Mapa final'!$S$11),"")</f>
        <v/>
      </c>
      <c r="M30" s="165" t="str">
        <f>IF(AND('Mapa final'!$AD$11="Alta",'Mapa final'!$AF$11="Leve"),CONCATENATE("R2C",'Mapa final'!$S$11),"")</f>
        <v/>
      </c>
      <c r="N30" s="165" t="str">
        <f>IF(AND('Mapa final'!$AD$11="Alta",'Mapa final'!$AF$11="Leve"),CONCATENATE("R2C",'Mapa final'!$S$11),"")</f>
        <v/>
      </c>
      <c r="O30" s="52" t="str">
        <f>IF(AND('Mapa final'!$AD$11="Alta",'Mapa final'!$AF$11="Leve"),CONCATENATE("R2C",'Mapa final'!$S$11),"")</f>
        <v/>
      </c>
      <c r="P30" s="51" t="str">
        <f>IF(AND('Mapa final'!$AD$11="Alta",'Mapa final'!$AF$11="Leve"),CONCATENATE("R2C",'Mapa final'!$S$11),"")</f>
        <v/>
      </c>
      <c r="Q30" s="165" t="str">
        <f>IF(AND('Mapa final'!$AD$11="Alta",'Mapa final'!$AF$11="Leve"),CONCATENATE("R2C",'Mapa final'!$S$11),"")</f>
        <v/>
      </c>
      <c r="R30" s="165" t="str">
        <f>IF(AND('Mapa final'!$AD$11="Alta",'Mapa final'!$AF$11="Leve"),CONCATENATE("R2C",'Mapa final'!$S$11),"")</f>
        <v/>
      </c>
      <c r="S30" s="165" t="str">
        <f>IF(AND('Mapa final'!$AD$11="Alta",'Mapa final'!$AF$11="Leve"),CONCATENATE("R2C",'Mapa final'!$S$11),"")</f>
        <v/>
      </c>
      <c r="T30" s="165" t="str">
        <f>IF(AND('Mapa final'!$AD$11="Alta",'Mapa final'!$AF$11="Leve"),CONCATENATE("R2C",'Mapa final'!$S$11),"")</f>
        <v/>
      </c>
      <c r="U30" s="52" t="str">
        <f>IF(AND('Mapa final'!$AD$11="Alta",'Mapa final'!$AF$11="Leve"),CONCATENATE("R2C",'Mapa final'!$S$11),"")</f>
        <v/>
      </c>
      <c r="V30" s="51" t="str">
        <f>IF(AND('Mapa final'!$AD$11="Alta",'Mapa final'!$AF$11="Leve"),CONCATENATE("R2C",'Mapa final'!$S$11),"")</f>
        <v/>
      </c>
      <c r="W30" s="165" t="str">
        <f>IF(AND('Mapa final'!$AD$11="Alta",'Mapa final'!$AF$11="Leve"),CONCATENATE("R2C",'Mapa final'!$S$11),"")</f>
        <v/>
      </c>
      <c r="X30" s="165" t="str">
        <f>IF(AND('Mapa final'!$AD$11="Alta",'Mapa final'!$AF$11="Leve"),CONCATENATE("R2C",'Mapa final'!$S$11),"")</f>
        <v/>
      </c>
      <c r="Y30" s="165" t="str">
        <f>IF(AND('Mapa final'!$AD$11="Alta",'Mapa final'!$AF$11="Leve"),CONCATENATE("R2C",'Mapa final'!$S$11),"")</f>
        <v/>
      </c>
      <c r="Z30" s="165" t="str">
        <f>IF(AND('Mapa final'!$AD$11="Alta",'Mapa final'!$AF$11="Leve"),CONCATENATE("R2C",'Mapa final'!$S$11),"")</f>
        <v/>
      </c>
      <c r="AA30" s="52" t="str">
        <f>IF(AND('Mapa final'!$AD$11="Alta",'Mapa final'!$AF$11="Leve"),CONCATENATE("R2C",'Mapa final'!$S$11),"")</f>
        <v/>
      </c>
      <c r="AB30" s="38" t="str">
        <f>IF(AND('Mapa final'!$AD$11="Muy Alta",'Mapa final'!$AF$11="Leve"),CONCATENATE("R2C",'Mapa final'!$S$11),"")</f>
        <v/>
      </c>
      <c r="AC30" s="164" t="str">
        <f>IF(AND('Mapa final'!$AD$11="Muy Alta",'Mapa final'!$AF$11="Leve"),CONCATENATE("R2C",'Mapa final'!$S$11),"")</f>
        <v/>
      </c>
      <c r="AD30" s="164" t="str">
        <f>IF(AND('Mapa final'!$AD$11="Muy Alta",'Mapa final'!$AF$11="Leve"),CONCATENATE("R2C",'Mapa final'!$S$11),"")</f>
        <v/>
      </c>
      <c r="AE30" s="164" t="str">
        <f>IF(AND('Mapa final'!$AD$11="Muy Alta",'Mapa final'!$AF$11="Leve"),CONCATENATE("R2C",'Mapa final'!$S$11),"")</f>
        <v/>
      </c>
      <c r="AF30" s="164" t="str">
        <f>IF(AND('Mapa final'!$AD$11="Muy Alta",'Mapa final'!$AF$11="Leve"),CONCATENATE("R2C",'Mapa final'!$S$11),"")</f>
        <v/>
      </c>
      <c r="AG30" s="39" t="str">
        <f>IF(AND('Mapa final'!$AD$11="Muy Alta",'Mapa final'!$AF$11="Leve"),CONCATENATE("R2C",'Mapa final'!$S$11),"")</f>
        <v/>
      </c>
      <c r="AH30" s="40" t="str">
        <f>IF(AND('Mapa final'!$AD$11="Muy Alta",'Mapa final'!$AF$11="Catastrófico"),CONCATENATE("R2C",'Mapa final'!$S$11),"")</f>
        <v/>
      </c>
      <c r="AI30" s="166" t="str">
        <f>IF(AND('Mapa final'!$AD$11="Muy Alta",'Mapa final'!$AF$11="Catastrófico"),CONCATENATE("R2C",'Mapa final'!$S$11),"")</f>
        <v/>
      </c>
      <c r="AJ30" s="166" t="str">
        <f>IF(AND('Mapa final'!$AD$11="Muy Alta",'Mapa final'!$AF$11="Catastrófico"),CONCATENATE("R2C",'Mapa final'!$S$11),"")</f>
        <v/>
      </c>
      <c r="AK30" s="166" t="str">
        <f>IF(AND('Mapa final'!$AD$11="Muy Alta",'Mapa final'!$AF$11="Catastrófico"),CONCATENATE("R2C",'Mapa final'!$S$11),"")</f>
        <v/>
      </c>
      <c r="AL30" s="166" t="str">
        <f>IF(AND('Mapa final'!$AD$11="Muy Alta",'Mapa final'!$AF$11="Catastrófico"),CONCATENATE("R2C",'Mapa final'!$S$11),"")</f>
        <v/>
      </c>
      <c r="AM30" s="41" t="str">
        <f>IF(AND('Mapa final'!$AD$11="Muy Alta",'Mapa final'!$AF$11="Catastrófico"),CONCATENATE("R2C",'Mapa final'!$S$11),"")</f>
        <v/>
      </c>
      <c r="AN30" s="64"/>
      <c r="AO30" s="391"/>
      <c r="AP30" s="392"/>
      <c r="AQ30" s="392"/>
      <c r="AR30" s="392"/>
      <c r="AS30" s="392"/>
      <c r="AT30" s="393"/>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row>
    <row r="31" spans="1:76" ht="15" customHeight="1" x14ac:dyDescent="0.25">
      <c r="A31" s="64"/>
      <c r="B31" s="309"/>
      <c r="C31" s="309"/>
      <c r="D31" s="310"/>
      <c r="E31" s="351"/>
      <c r="F31" s="352"/>
      <c r="G31" s="352"/>
      <c r="H31" s="352"/>
      <c r="I31" s="353"/>
      <c r="J31" s="51" t="str">
        <f>IF(AND('Mapa final'!$AD$11="Alta",'Mapa final'!$AF$11="Leve"),CONCATENATE("R2C",'Mapa final'!$S$11),"")</f>
        <v/>
      </c>
      <c r="K31" s="165" t="str">
        <f>IF(AND('Mapa final'!$AD$11="Alta",'Mapa final'!$AF$11="Leve"),CONCATENATE("R2C",'Mapa final'!$S$11),"")</f>
        <v/>
      </c>
      <c r="L31" s="165" t="str">
        <f>IF(AND('Mapa final'!$AD$11="Alta",'Mapa final'!$AF$11="Leve"),CONCATENATE("R2C",'Mapa final'!$S$11),"")</f>
        <v/>
      </c>
      <c r="M31" s="165" t="str">
        <f>IF(AND('Mapa final'!$AD$11="Alta",'Mapa final'!$AF$11="Leve"),CONCATENATE("R2C",'Mapa final'!$S$11),"")</f>
        <v/>
      </c>
      <c r="N31" s="165" t="str">
        <f>IF(AND('Mapa final'!$AD$11="Alta",'Mapa final'!$AF$11="Leve"),CONCATENATE("R2C",'Mapa final'!$S$11),"")</f>
        <v/>
      </c>
      <c r="O31" s="52" t="str">
        <f>IF(AND('Mapa final'!$AD$11="Alta",'Mapa final'!$AF$11="Leve"),CONCATENATE("R2C",'Mapa final'!$S$11),"")</f>
        <v/>
      </c>
      <c r="P31" s="51" t="str">
        <f>IF(AND('Mapa final'!$AD$11="Alta",'Mapa final'!$AF$11="Leve"),CONCATENATE("R2C",'Mapa final'!$S$11),"")</f>
        <v/>
      </c>
      <c r="Q31" s="165" t="str">
        <f>IF(AND('Mapa final'!$AD$11="Alta",'Mapa final'!$AF$11="Leve"),CONCATENATE("R2C",'Mapa final'!$S$11),"")</f>
        <v/>
      </c>
      <c r="R31" s="165" t="str">
        <f>IF(AND('Mapa final'!$AD$11="Alta",'Mapa final'!$AF$11="Leve"),CONCATENATE("R2C",'Mapa final'!$S$11),"")</f>
        <v/>
      </c>
      <c r="S31" s="165" t="str">
        <f>IF(AND('Mapa final'!$AD$11="Alta",'Mapa final'!$AF$11="Leve"),CONCATENATE("R2C",'Mapa final'!$S$11),"")</f>
        <v/>
      </c>
      <c r="T31" s="165" t="str">
        <f>IF(AND('Mapa final'!$AD$11="Alta",'Mapa final'!$AF$11="Leve"),CONCATENATE("R2C",'Mapa final'!$S$11),"")</f>
        <v/>
      </c>
      <c r="U31" s="52" t="str">
        <f>IF(AND('Mapa final'!$AD$11="Alta",'Mapa final'!$AF$11="Leve"),CONCATENATE("R2C",'Mapa final'!$S$11),"")</f>
        <v/>
      </c>
      <c r="V31" s="51" t="str">
        <f>IF(AND('Mapa final'!$AD$11="Alta",'Mapa final'!$AF$11="Leve"),CONCATENATE("R2C",'Mapa final'!$S$11),"")</f>
        <v/>
      </c>
      <c r="W31" s="165" t="str">
        <f>IF(AND('Mapa final'!$AD$11="Alta",'Mapa final'!$AF$11="Leve"),CONCATENATE("R2C",'Mapa final'!$S$11),"")</f>
        <v/>
      </c>
      <c r="X31" s="165" t="str">
        <f>IF(AND('Mapa final'!$AD$11="Alta",'Mapa final'!$AF$11="Leve"),CONCATENATE("R2C",'Mapa final'!$S$11),"")</f>
        <v/>
      </c>
      <c r="Y31" s="165" t="str">
        <f>IF(AND('Mapa final'!$AD$11="Alta",'Mapa final'!$AF$11="Leve"),CONCATENATE("R2C",'Mapa final'!$S$11),"")</f>
        <v/>
      </c>
      <c r="Z31" s="165" t="str">
        <f>IF(AND('Mapa final'!$AD$11="Alta",'Mapa final'!$AF$11="Leve"),CONCATENATE("R2C",'Mapa final'!$S$11),"")</f>
        <v/>
      </c>
      <c r="AA31" s="52" t="str">
        <f>IF(AND('Mapa final'!$AD$11="Alta",'Mapa final'!$AF$11="Leve"),CONCATENATE("R2C",'Mapa final'!$S$11),"")</f>
        <v/>
      </c>
      <c r="AB31" s="38" t="str">
        <f>IF(AND('Mapa final'!$AD$11="Muy Alta",'Mapa final'!$AF$11="Leve"),CONCATENATE("R2C",'Mapa final'!$S$11),"")</f>
        <v/>
      </c>
      <c r="AC31" s="164" t="str">
        <f>IF(AND('Mapa final'!$AD$11="Muy Alta",'Mapa final'!$AF$11="Leve"),CONCATENATE("R2C",'Mapa final'!$S$11),"")</f>
        <v/>
      </c>
      <c r="AD31" s="164" t="str">
        <f>IF(AND('Mapa final'!$AD$11="Muy Alta",'Mapa final'!$AF$11="Leve"),CONCATENATE("R2C",'Mapa final'!$S$11),"")</f>
        <v/>
      </c>
      <c r="AE31" s="164" t="str">
        <f>IF(AND('Mapa final'!$AD$11="Muy Alta",'Mapa final'!$AF$11="Leve"),CONCATENATE("R2C",'Mapa final'!$S$11),"")</f>
        <v/>
      </c>
      <c r="AF31" s="164" t="str">
        <f>IF(AND('Mapa final'!$AD$11="Muy Alta",'Mapa final'!$AF$11="Leve"),CONCATENATE("R2C",'Mapa final'!$S$11),"")</f>
        <v/>
      </c>
      <c r="AG31" s="39" t="str">
        <f>IF(AND('Mapa final'!$AD$11="Muy Alta",'Mapa final'!$AF$11="Leve"),CONCATENATE("R2C",'Mapa final'!$S$11),"")</f>
        <v/>
      </c>
      <c r="AH31" s="40" t="str">
        <f>IF(AND('Mapa final'!$AD$11="Muy Alta",'Mapa final'!$AF$11="Catastrófico"),CONCATENATE("R2C",'Mapa final'!$S$11),"")</f>
        <v/>
      </c>
      <c r="AI31" s="166" t="str">
        <f>IF(AND('Mapa final'!$AD$11="Muy Alta",'Mapa final'!$AF$11="Catastrófico"),CONCATENATE("R2C",'Mapa final'!$S$11),"")</f>
        <v/>
      </c>
      <c r="AJ31" s="166" t="str">
        <f>IF(AND('Mapa final'!$AD$11="Muy Alta",'Mapa final'!$AF$11="Catastrófico"),CONCATENATE("R2C",'Mapa final'!$S$11),"")</f>
        <v/>
      </c>
      <c r="AK31" s="166" t="str">
        <f>IF(AND('Mapa final'!$AD$11="Muy Alta",'Mapa final'!$AF$11="Catastrófico"),CONCATENATE("R2C",'Mapa final'!$S$11),"")</f>
        <v/>
      </c>
      <c r="AL31" s="166" t="str">
        <f>IF(AND('Mapa final'!$AD$11="Muy Alta",'Mapa final'!$AF$11="Catastrófico"),CONCATENATE("R2C",'Mapa final'!$S$11),"")</f>
        <v/>
      </c>
      <c r="AM31" s="41" t="str">
        <f>IF(AND('Mapa final'!$AD$11="Muy Alta",'Mapa final'!$AF$11="Catastrófico"),CONCATENATE("R2C",'Mapa final'!$S$11),"")</f>
        <v/>
      </c>
      <c r="AN31" s="64"/>
      <c r="AO31" s="391"/>
      <c r="AP31" s="392"/>
      <c r="AQ31" s="392"/>
      <c r="AR31" s="392"/>
      <c r="AS31" s="392"/>
      <c r="AT31" s="393"/>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row>
    <row r="32" spans="1:76" ht="15" customHeight="1" x14ac:dyDescent="0.25">
      <c r="A32" s="64"/>
      <c r="B32" s="309"/>
      <c r="C32" s="309"/>
      <c r="D32" s="310"/>
      <c r="E32" s="351"/>
      <c r="F32" s="352"/>
      <c r="G32" s="352"/>
      <c r="H32" s="352"/>
      <c r="I32" s="353"/>
      <c r="J32" s="51" t="str">
        <f>IF(AND('Mapa final'!$AD$11="Alta",'Mapa final'!$AF$11="Leve"),CONCATENATE("R2C",'Mapa final'!$S$11),"")</f>
        <v/>
      </c>
      <c r="K32" s="165" t="str">
        <f>IF(AND('Mapa final'!$AD$11="Alta",'Mapa final'!$AF$11="Leve"),CONCATENATE("R2C",'Mapa final'!$S$11),"")</f>
        <v/>
      </c>
      <c r="L32" s="165" t="str">
        <f>IF(AND('Mapa final'!$AD$11="Alta",'Mapa final'!$AF$11="Leve"),CONCATENATE("R2C",'Mapa final'!$S$11),"")</f>
        <v/>
      </c>
      <c r="M32" s="165" t="str">
        <f>IF(AND('Mapa final'!$AD$11="Alta",'Mapa final'!$AF$11="Leve"),CONCATENATE("R2C",'Mapa final'!$S$11),"")</f>
        <v/>
      </c>
      <c r="N32" s="165" t="str">
        <f>IF(AND('Mapa final'!$AD$11="Alta",'Mapa final'!$AF$11="Leve"),CONCATENATE("R2C",'Mapa final'!$S$11),"")</f>
        <v/>
      </c>
      <c r="O32" s="52" t="str">
        <f>IF(AND('Mapa final'!$AD$11="Alta",'Mapa final'!$AF$11="Leve"),CONCATENATE("R2C",'Mapa final'!$S$11),"")</f>
        <v/>
      </c>
      <c r="P32" s="51" t="str">
        <f>IF(AND('Mapa final'!$AD$11="Alta",'Mapa final'!$AF$11="Leve"),CONCATENATE("R2C",'Mapa final'!$S$11),"")</f>
        <v/>
      </c>
      <c r="Q32" s="165" t="str">
        <f>IF(AND('Mapa final'!$AD$11="Alta",'Mapa final'!$AF$11="Leve"),CONCATENATE("R2C",'Mapa final'!$S$11),"")</f>
        <v/>
      </c>
      <c r="R32" s="165" t="str">
        <f>IF(AND('Mapa final'!$AD$11="Alta",'Mapa final'!$AF$11="Leve"),CONCATENATE("R2C",'Mapa final'!$S$11),"")</f>
        <v/>
      </c>
      <c r="S32" s="165" t="str">
        <f>IF(AND('Mapa final'!$AD$11="Alta",'Mapa final'!$AF$11="Leve"),CONCATENATE("R2C",'Mapa final'!$S$11),"")</f>
        <v/>
      </c>
      <c r="T32" s="165" t="str">
        <f>IF(AND('Mapa final'!$AD$11="Alta",'Mapa final'!$AF$11="Leve"),CONCATENATE("R2C",'Mapa final'!$S$11),"")</f>
        <v/>
      </c>
      <c r="U32" s="52" t="str">
        <f>IF(AND('Mapa final'!$AD$11="Alta",'Mapa final'!$AF$11="Leve"),CONCATENATE("R2C",'Mapa final'!$S$11),"")</f>
        <v/>
      </c>
      <c r="V32" s="51" t="str">
        <f>IF(AND('Mapa final'!$AD$11="Alta",'Mapa final'!$AF$11="Leve"),CONCATENATE("R2C",'Mapa final'!$S$11),"")</f>
        <v/>
      </c>
      <c r="W32" s="165" t="str">
        <f>IF(AND('Mapa final'!$AD$11="Alta",'Mapa final'!$AF$11="Leve"),CONCATENATE("R2C",'Mapa final'!$S$11),"")</f>
        <v/>
      </c>
      <c r="X32" s="165" t="str">
        <f>IF(AND('Mapa final'!$AD$11="Alta",'Mapa final'!$AF$11="Leve"),CONCATENATE("R2C",'Mapa final'!$S$11),"")</f>
        <v/>
      </c>
      <c r="Y32" s="165" t="str">
        <f>IF(AND('Mapa final'!$AD$11="Alta",'Mapa final'!$AF$11="Leve"),CONCATENATE("R2C",'Mapa final'!$S$11),"")</f>
        <v/>
      </c>
      <c r="Z32" s="165" t="str">
        <f>IF(AND('Mapa final'!$AD$11="Alta",'Mapa final'!$AF$11="Leve"),CONCATENATE("R2C",'Mapa final'!$S$11),"")</f>
        <v/>
      </c>
      <c r="AA32" s="52" t="str">
        <f>IF(AND('Mapa final'!$AD$11="Alta",'Mapa final'!$AF$11="Leve"),CONCATENATE("R2C",'Mapa final'!$S$11),"")</f>
        <v/>
      </c>
      <c r="AB32" s="38" t="str">
        <f>IF(AND('Mapa final'!$AD$11="Muy Alta",'Mapa final'!$AF$11="Leve"),CONCATENATE("R2C",'Mapa final'!$S$11),"")</f>
        <v/>
      </c>
      <c r="AC32" s="164" t="str">
        <f>IF(AND('Mapa final'!$AD$11="Muy Alta",'Mapa final'!$AF$11="Leve"),CONCATENATE("R2C",'Mapa final'!$S$11),"")</f>
        <v/>
      </c>
      <c r="AD32" s="164" t="str">
        <f>IF(AND('Mapa final'!$AD$11="Muy Alta",'Mapa final'!$AF$11="Leve"),CONCATENATE("R2C",'Mapa final'!$S$11),"")</f>
        <v/>
      </c>
      <c r="AE32" s="164" t="str">
        <f>IF(AND('Mapa final'!$AD$11="Muy Alta",'Mapa final'!$AF$11="Leve"),CONCATENATE("R2C",'Mapa final'!$S$11),"")</f>
        <v/>
      </c>
      <c r="AF32" s="164" t="str">
        <f>IF(AND('Mapa final'!$AD$11="Muy Alta",'Mapa final'!$AF$11="Leve"),CONCATENATE("R2C",'Mapa final'!$S$11),"")</f>
        <v/>
      </c>
      <c r="AG32" s="39" t="str">
        <f>IF(AND('Mapa final'!$AD$11="Muy Alta",'Mapa final'!$AF$11="Leve"),CONCATENATE("R2C",'Mapa final'!$S$11),"")</f>
        <v/>
      </c>
      <c r="AH32" s="40" t="str">
        <f>IF(AND('Mapa final'!$AD$11="Muy Alta",'Mapa final'!$AF$11="Catastrófico"),CONCATENATE("R2C",'Mapa final'!$S$11),"")</f>
        <v/>
      </c>
      <c r="AI32" s="166" t="str">
        <f>IF(AND('Mapa final'!$AD$11="Muy Alta",'Mapa final'!$AF$11="Catastrófico"),CONCATENATE("R2C",'Mapa final'!$S$11),"")</f>
        <v/>
      </c>
      <c r="AJ32" s="166" t="str">
        <f>IF(AND('Mapa final'!$AD$11="Muy Alta",'Mapa final'!$AF$11="Catastrófico"),CONCATENATE("R2C",'Mapa final'!$S$11),"")</f>
        <v/>
      </c>
      <c r="AK32" s="166" t="str">
        <f>IF(AND('Mapa final'!$AD$11="Muy Alta",'Mapa final'!$AF$11="Catastrófico"),CONCATENATE("R2C",'Mapa final'!$S$11),"")</f>
        <v/>
      </c>
      <c r="AL32" s="166" t="str">
        <f>IF(AND('Mapa final'!$AD$11="Muy Alta",'Mapa final'!$AF$11="Catastrófico"),CONCATENATE("R2C",'Mapa final'!$S$11),"")</f>
        <v/>
      </c>
      <c r="AM32" s="41" t="str">
        <f>IF(AND('Mapa final'!$AD$11="Muy Alta",'Mapa final'!$AF$11="Catastrófico"),CONCATENATE("R2C",'Mapa final'!$S$11),"")</f>
        <v/>
      </c>
      <c r="AN32" s="64"/>
      <c r="AO32" s="391"/>
      <c r="AP32" s="392"/>
      <c r="AQ32" s="392"/>
      <c r="AR32" s="392"/>
      <c r="AS32" s="392"/>
      <c r="AT32" s="393"/>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row>
    <row r="33" spans="1:80" ht="15" customHeight="1" x14ac:dyDescent="0.25">
      <c r="A33" s="64"/>
      <c r="B33" s="309"/>
      <c r="C33" s="309"/>
      <c r="D33" s="310"/>
      <c r="E33" s="351"/>
      <c r="F33" s="352"/>
      <c r="G33" s="352"/>
      <c r="H33" s="352"/>
      <c r="I33" s="353"/>
      <c r="J33" s="51" t="str">
        <f>IF(AND('Mapa final'!$AD$11="Alta",'Mapa final'!$AF$11="Leve"),CONCATENATE("R2C",'Mapa final'!$S$11),"")</f>
        <v/>
      </c>
      <c r="K33" s="165" t="str">
        <f>IF(AND('Mapa final'!$AD$11="Alta",'Mapa final'!$AF$11="Leve"),CONCATENATE("R2C",'Mapa final'!$S$11),"")</f>
        <v/>
      </c>
      <c r="L33" s="165" t="str">
        <f>IF(AND('Mapa final'!$AD$11="Alta",'Mapa final'!$AF$11="Leve"),CONCATENATE("R2C",'Mapa final'!$S$11),"")</f>
        <v/>
      </c>
      <c r="M33" s="165" t="str">
        <f>IF(AND('Mapa final'!$AD$11="Alta",'Mapa final'!$AF$11="Leve"),CONCATENATE("R2C",'Mapa final'!$S$11),"")</f>
        <v/>
      </c>
      <c r="N33" s="165" t="str">
        <f>IF(AND('Mapa final'!$AD$11="Alta",'Mapa final'!$AF$11="Leve"),CONCATENATE("R2C",'Mapa final'!$S$11),"")</f>
        <v/>
      </c>
      <c r="O33" s="52" t="str">
        <f>IF(AND('Mapa final'!$AD$11="Alta",'Mapa final'!$AF$11="Leve"),CONCATENATE("R2C",'Mapa final'!$S$11),"")</f>
        <v/>
      </c>
      <c r="P33" s="51" t="str">
        <f>IF(AND('Mapa final'!$AD$11="Alta",'Mapa final'!$AF$11="Leve"),CONCATENATE("R2C",'Mapa final'!$S$11),"")</f>
        <v/>
      </c>
      <c r="Q33" s="165" t="str">
        <f>IF(AND('Mapa final'!$AD$11="Alta",'Mapa final'!$AF$11="Leve"),CONCATENATE("R2C",'Mapa final'!$S$11),"")</f>
        <v/>
      </c>
      <c r="R33" s="165" t="str">
        <f>IF(AND('Mapa final'!$AD$11="Alta",'Mapa final'!$AF$11="Leve"),CONCATENATE("R2C",'Mapa final'!$S$11),"")</f>
        <v/>
      </c>
      <c r="S33" s="165" t="str">
        <f>IF(AND('Mapa final'!$AD$11="Alta",'Mapa final'!$AF$11="Leve"),CONCATENATE("R2C",'Mapa final'!$S$11),"")</f>
        <v/>
      </c>
      <c r="T33" s="165" t="str">
        <f>IF(AND('Mapa final'!$AD$11="Alta",'Mapa final'!$AF$11="Leve"),CONCATENATE("R2C",'Mapa final'!$S$11),"")</f>
        <v/>
      </c>
      <c r="U33" s="52" t="str">
        <f>IF(AND('Mapa final'!$AD$11="Alta",'Mapa final'!$AF$11="Leve"),CONCATENATE("R2C",'Mapa final'!$S$11),"")</f>
        <v/>
      </c>
      <c r="V33" s="51" t="str">
        <f>IF(AND('Mapa final'!$AD$11="Alta",'Mapa final'!$AF$11="Leve"),CONCATENATE("R2C",'Mapa final'!$S$11),"")</f>
        <v/>
      </c>
      <c r="W33" s="165" t="str">
        <f>IF(AND('Mapa final'!$AD$11="Alta",'Mapa final'!$AF$11="Leve"),CONCATENATE("R2C",'Mapa final'!$S$11),"")</f>
        <v/>
      </c>
      <c r="X33" s="165" t="str">
        <f>IF(AND('Mapa final'!$AD$11="Alta",'Mapa final'!$AF$11="Leve"),CONCATENATE("R2C",'Mapa final'!$S$11),"")</f>
        <v/>
      </c>
      <c r="Y33" s="165" t="str">
        <f>IF(AND('Mapa final'!$AD$11="Alta",'Mapa final'!$AF$11="Leve"),CONCATENATE("R2C",'Mapa final'!$S$11),"")</f>
        <v/>
      </c>
      <c r="Z33" s="165" t="str">
        <f>IF(AND('Mapa final'!$AD$11="Alta",'Mapa final'!$AF$11="Leve"),CONCATENATE("R2C",'Mapa final'!$S$11),"")</f>
        <v/>
      </c>
      <c r="AA33" s="52" t="str">
        <f>IF(AND('Mapa final'!$AD$11="Alta",'Mapa final'!$AF$11="Leve"),CONCATENATE("R2C",'Mapa final'!$S$11),"")</f>
        <v/>
      </c>
      <c r="AB33" s="38" t="str">
        <f>IF(AND('Mapa final'!$AD$11="Muy Alta",'Mapa final'!$AF$11="Leve"),CONCATENATE("R2C",'Mapa final'!$S$11),"")</f>
        <v/>
      </c>
      <c r="AC33" s="164" t="str">
        <f>IF(AND('Mapa final'!$AD$11="Muy Alta",'Mapa final'!$AF$11="Leve"),CONCATENATE("R2C",'Mapa final'!$S$11),"")</f>
        <v/>
      </c>
      <c r="AD33" s="164" t="str">
        <f>IF(AND('Mapa final'!$AD$11="Muy Alta",'Mapa final'!$AF$11="Leve"),CONCATENATE("R2C",'Mapa final'!$S$11),"")</f>
        <v/>
      </c>
      <c r="AE33" s="164" t="str">
        <f>IF(AND('Mapa final'!$AD$11="Muy Alta",'Mapa final'!$AF$11="Leve"),CONCATENATE("R2C",'Mapa final'!$S$11),"")</f>
        <v/>
      </c>
      <c r="AF33" s="164" t="str">
        <f>IF(AND('Mapa final'!$AD$11="Muy Alta",'Mapa final'!$AF$11="Leve"),CONCATENATE("R2C",'Mapa final'!$S$11),"")</f>
        <v/>
      </c>
      <c r="AG33" s="39" t="str">
        <f>IF(AND('Mapa final'!$AD$11="Muy Alta",'Mapa final'!$AF$11="Leve"),CONCATENATE("R2C",'Mapa final'!$S$11),"")</f>
        <v/>
      </c>
      <c r="AH33" s="40" t="str">
        <f>IF(AND('Mapa final'!$AD$11="Muy Alta",'Mapa final'!$AF$11="Catastrófico"),CONCATENATE("R2C",'Mapa final'!$S$11),"")</f>
        <v/>
      </c>
      <c r="AI33" s="166" t="str">
        <f>IF(AND('Mapa final'!$AD$11="Muy Alta",'Mapa final'!$AF$11="Catastrófico"),CONCATENATE("R2C",'Mapa final'!$S$11),"")</f>
        <v/>
      </c>
      <c r="AJ33" s="166" t="str">
        <f>IF(AND('Mapa final'!$AD$11="Muy Alta",'Mapa final'!$AF$11="Catastrófico"),CONCATENATE("R2C",'Mapa final'!$S$11),"")</f>
        <v/>
      </c>
      <c r="AK33" s="166" t="str">
        <f>IF(AND('Mapa final'!$AD$11="Muy Alta",'Mapa final'!$AF$11="Catastrófico"),CONCATENATE("R2C",'Mapa final'!$S$11),"")</f>
        <v/>
      </c>
      <c r="AL33" s="166" t="str">
        <f>IF(AND('Mapa final'!$AD$11="Muy Alta",'Mapa final'!$AF$11="Catastrófico"),CONCATENATE("R2C",'Mapa final'!$S$11),"")</f>
        <v/>
      </c>
      <c r="AM33" s="41" t="str">
        <f>IF(AND('Mapa final'!$AD$11="Muy Alta",'Mapa final'!$AF$11="Catastrófico"),CONCATENATE("R2C",'Mapa final'!$S$11),"")</f>
        <v/>
      </c>
      <c r="AN33" s="64"/>
      <c r="AO33" s="391"/>
      <c r="AP33" s="392"/>
      <c r="AQ33" s="392"/>
      <c r="AR33" s="392"/>
      <c r="AS33" s="392"/>
      <c r="AT33" s="393"/>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row>
    <row r="34" spans="1:80" ht="15" customHeight="1" x14ac:dyDescent="0.25">
      <c r="A34" s="64"/>
      <c r="B34" s="309"/>
      <c r="C34" s="309"/>
      <c r="D34" s="310"/>
      <c r="E34" s="351"/>
      <c r="F34" s="352"/>
      <c r="G34" s="352"/>
      <c r="H34" s="352"/>
      <c r="I34" s="353"/>
      <c r="J34" s="51" t="str">
        <f>IF(AND('Mapa final'!$AD$11="Alta",'Mapa final'!$AF$11="Leve"),CONCATENATE("R2C",'Mapa final'!$S$11),"")</f>
        <v/>
      </c>
      <c r="K34" s="165" t="str">
        <f>IF(AND('Mapa final'!$AD$11="Alta",'Mapa final'!$AF$11="Leve"),CONCATENATE("R2C",'Mapa final'!$S$11),"")</f>
        <v/>
      </c>
      <c r="L34" s="165" t="str">
        <f>IF(AND('Mapa final'!$AD$11="Alta",'Mapa final'!$AF$11="Leve"),CONCATENATE("R2C",'Mapa final'!$S$11),"")</f>
        <v/>
      </c>
      <c r="M34" s="165" t="str">
        <f>IF(AND('Mapa final'!$AD$11="Alta",'Mapa final'!$AF$11="Leve"),CONCATENATE("R2C",'Mapa final'!$S$11),"")</f>
        <v/>
      </c>
      <c r="N34" s="165" t="str">
        <f>IF(AND('Mapa final'!$AD$11="Alta",'Mapa final'!$AF$11="Leve"),CONCATENATE("R2C",'Mapa final'!$S$11),"")</f>
        <v/>
      </c>
      <c r="O34" s="52" t="str">
        <f>IF(AND('Mapa final'!$AD$11="Alta",'Mapa final'!$AF$11="Leve"),CONCATENATE("R2C",'Mapa final'!$S$11),"")</f>
        <v/>
      </c>
      <c r="P34" s="51" t="str">
        <f>IF(AND('Mapa final'!$AD$11="Alta",'Mapa final'!$AF$11="Leve"),CONCATENATE("R2C",'Mapa final'!$S$11),"")</f>
        <v/>
      </c>
      <c r="Q34" s="165" t="str">
        <f>IF(AND('Mapa final'!$AD$11="Alta",'Mapa final'!$AF$11="Leve"),CONCATENATE("R2C",'Mapa final'!$S$11),"")</f>
        <v/>
      </c>
      <c r="R34" s="165" t="str">
        <f>IF(AND('Mapa final'!$AD$11="Alta",'Mapa final'!$AF$11="Leve"),CONCATENATE("R2C",'Mapa final'!$S$11),"")</f>
        <v/>
      </c>
      <c r="S34" s="165" t="str">
        <f>IF(AND('Mapa final'!$AD$11="Alta",'Mapa final'!$AF$11="Leve"),CONCATENATE("R2C",'Mapa final'!$S$11),"")</f>
        <v/>
      </c>
      <c r="T34" s="165" t="str">
        <f>IF(AND('Mapa final'!$AD$11="Alta",'Mapa final'!$AF$11="Leve"),CONCATENATE("R2C",'Mapa final'!$S$11),"")</f>
        <v/>
      </c>
      <c r="U34" s="52" t="str">
        <f>IF(AND('Mapa final'!$AD$11="Alta",'Mapa final'!$AF$11="Leve"),CONCATENATE("R2C",'Mapa final'!$S$11),"")</f>
        <v/>
      </c>
      <c r="V34" s="51" t="str">
        <f>IF(AND('Mapa final'!$AD$11="Alta",'Mapa final'!$AF$11="Leve"),CONCATENATE("R2C",'Mapa final'!$S$11),"")</f>
        <v/>
      </c>
      <c r="W34" s="165" t="str">
        <f>IF(AND('Mapa final'!$AD$11="Alta",'Mapa final'!$AF$11="Leve"),CONCATENATE("R2C",'Mapa final'!$S$11),"")</f>
        <v/>
      </c>
      <c r="X34" s="165" t="str">
        <f>IF(AND('Mapa final'!$AD$11="Alta",'Mapa final'!$AF$11="Leve"),CONCATENATE("R2C",'Mapa final'!$S$11),"")</f>
        <v/>
      </c>
      <c r="Y34" s="165" t="str">
        <f>IF(AND('Mapa final'!$AD$11="Alta",'Mapa final'!$AF$11="Leve"),CONCATENATE("R2C",'Mapa final'!$S$11),"")</f>
        <v/>
      </c>
      <c r="Z34" s="165" t="str">
        <f>IF(AND('Mapa final'!$AD$11="Alta",'Mapa final'!$AF$11="Leve"),CONCATENATE("R2C",'Mapa final'!$S$11),"")</f>
        <v/>
      </c>
      <c r="AA34" s="52" t="str">
        <f>IF(AND('Mapa final'!$AD$11="Alta",'Mapa final'!$AF$11="Leve"),CONCATENATE("R2C",'Mapa final'!$S$11),"")</f>
        <v/>
      </c>
      <c r="AB34" s="38" t="str">
        <f>IF(AND('Mapa final'!$AD$11="Muy Alta",'Mapa final'!$AF$11="Leve"),CONCATENATE("R2C",'Mapa final'!$S$11),"")</f>
        <v/>
      </c>
      <c r="AC34" s="164" t="str">
        <f>IF(AND('Mapa final'!$AD$11="Muy Alta",'Mapa final'!$AF$11="Leve"),CONCATENATE("R2C",'Mapa final'!$S$11),"")</f>
        <v/>
      </c>
      <c r="AD34" s="164" t="str">
        <f>IF(AND('Mapa final'!$AD$11="Muy Alta",'Mapa final'!$AF$11="Leve"),CONCATENATE("R2C",'Mapa final'!$S$11),"")</f>
        <v/>
      </c>
      <c r="AE34" s="164" t="str">
        <f>IF(AND('Mapa final'!$AD$11="Muy Alta",'Mapa final'!$AF$11="Leve"),CONCATENATE("R2C",'Mapa final'!$S$11),"")</f>
        <v/>
      </c>
      <c r="AF34" s="164" t="str">
        <f>IF(AND('Mapa final'!$AD$11="Muy Alta",'Mapa final'!$AF$11="Leve"),CONCATENATE("R2C",'Mapa final'!$S$11),"")</f>
        <v/>
      </c>
      <c r="AG34" s="39" t="str">
        <f>IF(AND('Mapa final'!$AD$11="Muy Alta",'Mapa final'!$AF$11="Leve"),CONCATENATE("R2C",'Mapa final'!$S$11),"")</f>
        <v/>
      </c>
      <c r="AH34" s="40" t="str">
        <f>IF(AND('Mapa final'!$AD$11="Muy Alta",'Mapa final'!$AF$11="Catastrófico"),CONCATENATE("R2C",'Mapa final'!$S$11),"")</f>
        <v/>
      </c>
      <c r="AI34" s="166" t="str">
        <f>IF(AND('Mapa final'!$AD$11="Muy Alta",'Mapa final'!$AF$11="Catastrófico"),CONCATENATE("R2C",'Mapa final'!$S$11),"")</f>
        <v/>
      </c>
      <c r="AJ34" s="166" t="str">
        <f>IF(AND('Mapa final'!$AD$11="Muy Alta",'Mapa final'!$AF$11="Catastrófico"),CONCATENATE("R2C",'Mapa final'!$S$11),"")</f>
        <v/>
      </c>
      <c r="AK34" s="166" t="str">
        <f>IF(AND('Mapa final'!$AD$11="Muy Alta",'Mapa final'!$AF$11="Catastrófico"),CONCATENATE("R2C",'Mapa final'!$S$11),"")</f>
        <v/>
      </c>
      <c r="AL34" s="166" t="str">
        <f>IF(AND('Mapa final'!$AD$11="Muy Alta",'Mapa final'!$AF$11="Catastrófico"),CONCATENATE("R2C",'Mapa final'!$S$11),"")</f>
        <v/>
      </c>
      <c r="AM34" s="41" t="str">
        <f>IF(AND('Mapa final'!$AD$11="Muy Alta",'Mapa final'!$AF$11="Catastrófico"),CONCATENATE("R2C",'Mapa final'!$S$11),"")</f>
        <v/>
      </c>
      <c r="AN34" s="64"/>
      <c r="AO34" s="391"/>
      <c r="AP34" s="392"/>
      <c r="AQ34" s="392"/>
      <c r="AR34" s="392"/>
      <c r="AS34" s="392"/>
      <c r="AT34" s="393"/>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row>
    <row r="35" spans="1:80" ht="15.75" customHeight="1" thickBot="1" x14ac:dyDescent="0.3">
      <c r="A35" s="64"/>
      <c r="B35" s="309"/>
      <c r="C35" s="309"/>
      <c r="D35" s="310"/>
      <c r="E35" s="354"/>
      <c r="F35" s="355"/>
      <c r="G35" s="355"/>
      <c r="H35" s="355"/>
      <c r="I35" s="356"/>
      <c r="J35" s="51" t="str">
        <f>IF(AND('Mapa final'!$AD$11="Alta",'Mapa final'!$AF$11="Leve"),CONCATENATE("R2C",'Mapa final'!$S$11),"")</f>
        <v/>
      </c>
      <c r="K35" s="165" t="str">
        <f>IF(AND('Mapa final'!$AD$11="Alta",'Mapa final'!$AF$11="Leve"),CONCATENATE("R2C",'Mapa final'!$S$11),"")</f>
        <v/>
      </c>
      <c r="L35" s="165" t="str">
        <f>IF(AND('Mapa final'!$AD$11="Alta",'Mapa final'!$AF$11="Leve"),CONCATENATE("R2C",'Mapa final'!$S$11),"")</f>
        <v/>
      </c>
      <c r="M35" s="165" t="str">
        <f>IF(AND('Mapa final'!$AD$11="Alta",'Mapa final'!$AF$11="Leve"),CONCATENATE("R2C",'Mapa final'!$S$11),"")</f>
        <v/>
      </c>
      <c r="N35" s="165" t="str">
        <f>IF(AND('Mapa final'!$AD$11="Alta",'Mapa final'!$AF$11="Leve"),CONCATENATE("R2C",'Mapa final'!$S$11),"")</f>
        <v/>
      </c>
      <c r="O35" s="52" t="str">
        <f>IF(AND('Mapa final'!$AD$11="Alta",'Mapa final'!$AF$11="Leve"),CONCATENATE("R2C",'Mapa final'!$S$11),"")</f>
        <v/>
      </c>
      <c r="P35" s="53" t="str">
        <f>IF(AND('Mapa final'!$AD$11="Alta",'Mapa final'!$AF$11="Leve"),CONCATENATE("R2C",'Mapa final'!$S$11),"")</f>
        <v/>
      </c>
      <c r="Q35" s="54" t="str">
        <f>IF(AND('Mapa final'!$AD$11="Alta",'Mapa final'!$AF$11="Leve"),CONCATENATE("R2C",'Mapa final'!$S$11),"")</f>
        <v/>
      </c>
      <c r="R35" s="54" t="str">
        <f>IF(AND('Mapa final'!$AD$11="Alta",'Mapa final'!$AF$11="Leve"),CONCATENATE("R2C",'Mapa final'!$S$11),"")</f>
        <v/>
      </c>
      <c r="S35" s="54" t="str">
        <f>IF(AND('Mapa final'!$AD$11="Alta",'Mapa final'!$AF$11="Leve"),CONCATENATE("R2C",'Mapa final'!$S$11),"")</f>
        <v/>
      </c>
      <c r="T35" s="54" t="str">
        <f>IF(AND('Mapa final'!$AD$11="Alta",'Mapa final'!$AF$11="Leve"),CONCATENATE("R2C",'Mapa final'!$S$11),"")</f>
        <v/>
      </c>
      <c r="U35" s="55" t="str">
        <f>IF(AND('Mapa final'!$AD$11="Alta",'Mapa final'!$AF$11="Leve"),CONCATENATE("R2C",'Mapa final'!$S$11),"")</f>
        <v/>
      </c>
      <c r="V35" s="53" t="str">
        <f>IF(AND('Mapa final'!$AD$11="Alta",'Mapa final'!$AF$11="Leve"),CONCATENATE("R2C",'Mapa final'!$S$11),"")</f>
        <v/>
      </c>
      <c r="W35" s="54" t="str">
        <f>IF(AND('Mapa final'!$AD$11="Alta",'Mapa final'!$AF$11="Leve"),CONCATENATE("R2C",'Mapa final'!$S$11),"")</f>
        <v/>
      </c>
      <c r="X35" s="54" t="str">
        <f>IF(AND('Mapa final'!$AD$11="Alta",'Mapa final'!$AF$11="Leve"),CONCATENATE("R2C",'Mapa final'!$S$11),"")</f>
        <v/>
      </c>
      <c r="Y35" s="54" t="str">
        <f>IF(AND('Mapa final'!$AD$11="Alta",'Mapa final'!$AF$11="Leve"),CONCATENATE("R2C",'Mapa final'!$S$11),"")</f>
        <v/>
      </c>
      <c r="Z35" s="54" t="str">
        <f>IF(AND('Mapa final'!$AD$11="Alta",'Mapa final'!$AF$11="Leve"),CONCATENATE("R2C",'Mapa final'!$S$11),"")</f>
        <v/>
      </c>
      <c r="AA35" s="55" t="str">
        <f>IF(AND('Mapa final'!$AD$11="Alta",'Mapa final'!$AF$11="Leve"),CONCATENATE("R2C",'Mapa final'!$S$11),"")</f>
        <v/>
      </c>
      <c r="AB35" s="42" t="str">
        <f>IF(AND('Mapa final'!$AD$11="Muy Alta",'Mapa final'!$AF$11="Leve"),CONCATENATE("R2C",'Mapa final'!$S$11),"")</f>
        <v/>
      </c>
      <c r="AC35" s="43" t="str">
        <f>IF(AND('Mapa final'!$AD$11="Muy Alta",'Mapa final'!$AF$11="Leve"),CONCATENATE("R2C",'Mapa final'!$S$11),"")</f>
        <v/>
      </c>
      <c r="AD35" s="43" t="str">
        <f>IF(AND('Mapa final'!$AD$11="Muy Alta",'Mapa final'!$AF$11="Leve"),CONCATENATE("R2C",'Mapa final'!$S$11),"")</f>
        <v/>
      </c>
      <c r="AE35" s="43" t="str">
        <f>IF(AND('Mapa final'!$AD$11="Muy Alta",'Mapa final'!$AF$11="Leve"),CONCATENATE("R2C",'Mapa final'!$S$11),"")</f>
        <v/>
      </c>
      <c r="AF35" s="43" t="str">
        <f>IF(AND('Mapa final'!$AD$11="Muy Alta",'Mapa final'!$AF$11="Leve"),CONCATENATE("R2C",'Mapa final'!$S$11),"")</f>
        <v/>
      </c>
      <c r="AG35" s="44" t="str">
        <f>IF(AND('Mapa final'!$AD$11="Muy Alta",'Mapa final'!$AF$11="Leve"),CONCATENATE("R2C",'Mapa final'!$S$11),"")</f>
        <v/>
      </c>
      <c r="AH35" s="45" t="str">
        <f>IF(AND('Mapa final'!$AD$11="Muy Alta",'Mapa final'!$AF$11="Catastrófico"),CONCATENATE("R2C",'Mapa final'!$S$11),"")</f>
        <v/>
      </c>
      <c r="AI35" s="46" t="str">
        <f>IF(AND('Mapa final'!$AD$11="Muy Alta",'Mapa final'!$AF$11="Catastrófico"),CONCATENATE("R2C",'Mapa final'!$S$11),"")</f>
        <v/>
      </c>
      <c r="AJ35" s="46" t="str">
        <f>IF(AND('Mapa final'!$AD$11="Muy Alta",'Mapa final'!$AF$11="Catastrófico"),CONCATENATE("R2C",'Mapa final'!$S$11),"")</f>
        <v/>
      </c>
      <c r="AK35" s="46" t="str">
        <f>IF(AND('Mapa final'!$AD$11="Muy Alta",'Mapa final'!$AF$11="Catastrófico"),CONCATENATE("R2C",'Mapa final'!$S$11),"")</f>
        <v/>
      </c>
      <c r="AL35" s="46" t="str">
        <f>IF(AND('Mapa final'!$AD$11="Muy Alta",'Mapa final'!$AF$11="Catastrófico"),CONCATENATE("R2C",'Mapa final'!$S$11),"")</f>
        <v/>
      </c>
      <c r="AM35" s="47" t="str">
        <f>IF(AND('Mapa final'!$AD$11="Muy Alta",'Mapa final'!$AF$11="Catastrófico"),CONCATENATE("R2C",'Mapa final'!$S$11),"")</f>
        <v/>
      </c>
      <c r="AN35" s="64"/>
      <c r="AO35" s="394"/>
      <c r="AP35" s="395"/>
      <c r="AQ35" s="395"/>
      <c r="AR35" s="395"/>
      <c r="AS35" s="395"/>
      <c r="AT35" s="396"/>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row>
    <row r="36" spans="1:80" ht="15" customHeight="1" x14ac:dyDescent="0.25">
      <c r="A36" s="64"/>
      <c r="B36" s="309"/>
      <c r="C36" s="309"/>
      <c r="D36" s="310"/>
      <c r="E36" s="348" t="s">
        <v>212</v>
      </c>
      <c r="F36" s="349"/>
      <c r="G36" s="349"/>
      <c r="H36" s="349"/>
      <c r="I36" s="349"/>
      <c r="J36" s="56" t="str">
        <f>IF(AND('Mapa final'!$AD$11="Baja",'Mapa final'!$AF$11="Leve"),CONCATENATE("R2C",'Mapa final'!$S$11),"")</f>
        <v/>
      </c>
      <c r="K36" s="57" t="str">
        <f>IF(AND('Mapa final'!$AD$11="Baja",'Mapa final'!$AF$11="Leve"),CONCATENATE("R2C",'Mapa final'!$S$11),"")</f>
        <v/>
      </c>
      <c r="L36" s="57" t="str">
        <f>IF(AND('Mapa final'!$AD$11="Baja",'Mapa final'!$AF$11="Leve"),CONCATENATE("R2C",'Mapa final'!$S$11),"")</f>
        <v/>
      </c>
      <c r="M36" s="57" t="str">
        <f>IF(AND('Mapa final'!$AD$11="Baja",'Mapa final'!$AF$11="Leve"),CONCATENATE("R2C",'Mapa final'!$S$11),"")</f>
        <v/>
      </c>
      <c r="N36" s="57" t="str">
        <f>IF(AND('Mapa final'!$AD$11="Baja",'Mapa final'!$AF$11="Leve"),CONCATENATE("R2C",'Mapa final'!$S$11),"")</f>
        <v/>
      </c>
      <c r="O36" s="58" t="str">
        <f>IF(AND('Mapa final'!$AD$11="Baja",'Mapa final'!$AF$11="Leve"),CONCATENATE("R2C",'Mapa final'!$S$11),"")</f>
        <v/>
      </c>
      <c r="P36" s="49" t="str">
        <f>IF(AND('Mapa final'!$AD$11="Alta",'Mapa final'!$AF$11="Leve"),CONCATENATE("R2C",'Mapa final'!$S$11),"")</f>
        <v/>
      </c>
      <c r="Q36" s="49" t="str">
        <f>IF(AND('Mapa final'!$AD$11="Alta",'Mapa final'!$AF$11="Leve"),CONCATENATE("R2C",'Mapa final'!$S$11),"")</f>
        <v/>
      </c>
      <c r="R36" s="49" t="str">
        <f>IF(AND('Mapa final'!$AD$11="Alta",'Mapa final'!$AF$11="Leve"),CONCATENATE("R2C",'Mapa final'!$S$11),"")</f>
        <v/>
      </c>
      <c r="S36" s="49" t="str">
        <f>IF(AND('Mapa final'!$AD$11="Alta",'Mapa final'!$AF$11="Leve"),CONCATENATE("R2C",'Mapa final'!$S$11),"")</f>
        <v/>
      </c>
      <c r="T36" s="49" t="str">
        <f>IF(AND('Mapa final'!$AD$11="Alta",'Mapa final'!$AF$11="Leve"),CONCATENATE("R2C",'Mapa final'!$S$11),"")</f>
        <v/>
      </c>
      <c r="U36" s="50" t="str">
        <f>IF(AND('Mapa final'!$AD$11="Alta",'Mapa final'!$AF$11="Leve"),CONCATENATE("R2C",'Mapa final'!$S$11),"")</f>
        <v/>
      </c>
      <c r="V36" s="48" t="str">
        <f>IF(AND('Mapa final'!$AD$11="Baja",'Mapa final'!$AF$11="moderado"),CONCATENATE("R1C",'Mapa final'!$S$11),"")</f>
        <v>R1C1</v>
      </c>
      <c r="W36" s="49" t="str">
        <f>IF(AND('Mapa final'!$AD$11="Alta",'Mapa final'!$AF$11="Leve"),CONCATENATE("R2C",'Mapa final'!$S$11),"")</f>
        <v/>
      </c>
      <c r="X36" s="49" t="str">
        <f>IF(AND('Mapa final'!$AD$11="Alta",'Mapa final'!$AF$11="Leve"),CONCATENATE("R2C",'Mapa final'!$S$11),"")</f>
        <v/>
      </c>
      <c r="Y36" s="49" t="str">
        <f>IF(AND('Mapa final'!$AD$11="Alta",'Mapa final'!$AF$11="Leve"),CONCATENATE("R2C",'Mapa final'!$S$11),"")</f>
        <v/>
      </c>
      <c r="Z36" s="49" t="str">
        <f>IF(AND('Mapa final'!$AD$11="Alta",'Mapa final'!$AF$11="Leve"),CONCATENATE("R2C",'Mapa final'!$S$11),"")</f>
        <v/>
      </c>
      <c r="AA36" s="50" t="str">
        <f>IF(AND('Mapa final'!$AD$11="Alta",'Mapa final'!$AF$11="Leve"),CONCATENATE("R2C",'Mapa final'!$S$11),"")</f>
        <v/>
      </c>
      <c r="AB36" s="32" t="str">
        <f>IF(AND('Mapa final'!$AD$11="Muy Alta",'Mapa final'!$AF$11="Leve"),CONCATENATE("R2C",'Mapa final'!$S$11),"")</f>
        <v/>
      </c>
      <c r="AC36" s="33" t="str">
        <f>IF(AND('Mapa final'!$AD$11="Muy Alta",'Mapa final'!$AF$11="Leve"),CONCATENATE("R2C",'Mapa final'!$S$11),"")</f>
        <v/>
      </c>
      <c r="AD36" s="33" t="str">
        <f>IF(AND('Mapa final'!$AD$11="Muy Alta",'Mapa final'!$AF$11="Leve"),CONCATENATE("R2C",'Mapa final'!$S$11),"")</f>
        <v/>
      </c>
      <c r="AE36" s="33" t="str">
        <f>IF(AND('Mapa final'!$AD$11="Muy Alta",'Mapa final'!$AF$11="Leve"),CONCATENATE("R2C",'Mapa final'!$S$11),"")</f>
        <v/>
      </c>
      <c r="AF36" s="33" t="str">
        <f>IF(AND('Mapa final'!$AD$11="Muy Alta",'Mapa final'!$AF$11="Leve"),CONCATENATE("R2C",'Mapa final'!$S$11),"")</f>
        <v/>
      </c>
      <c r="AG36" s="34" t="str">
        <f>IF(AND('Mapa final'!$AD$11="Muy Alta",'Mapa final'!$AF$11="Leve"),CONCATENATE("R2C",'Mapa final'!$S$11),"")</f>
        <v/>
      </c>
      <c r="AH36" s="35" t="str">
        <f>IF(AND('Mapa final'!$AD$11="Muy Alta",'Mapa final'!$AF$11="Catastrófico"),CONCATENATE("R2C",'Mapa final'!$S$11),"")</f>
        <v/>
      </c>
      <c r="AI36" s="36" t="str">
        <f>IF(AND('Mapa final'!$AD$11="Muy Alta",'Mapa final'!$AF$11="Catastrófico"),CONCATENATE("R2C",'Mapa final'!$S$11),"")</f>
        <v/>
      </c>
      <c r="AJ36" s="36" t="str">
        <f>IF(AND('Mapa final'!$AD$11="Muy Alta",'Mapa final'!$AF$11="Catastrófico"),CONCATENATE("R2C",'Mapa final'!$S$11),"")</f>
        <v/>
      </c>
      <c r="AK36" s="36" t="str">
        <f>IF(AND('Mapa final'!$AD$11="Muy Alta",'Mapa final'!$AF$11="Catastrófico"),CONCATENATE("R2C",'Mapa final'!$S$11),"")</f>
        <v/>
      </c>
      <c r="AL36" s="36" t="str">
        <f>IF(AND('Mapa final'!$AD$11="Muy Alta",'Mapa final'!$AF$11="Catastrófico"),CONCATENATE("R2C",'Mapa final'!$S$11),"")</f>
        <v/>
      </c>
      <c r="AM36" s="37" t="str">
        <f>IF(AND('Mapa final'!$AD$11="Muy Alta",'Mapa final'!$AF$11="Catastrófico"),CONCATENATE("R2C",'Mapa final'!$S$11),"")</f>
        <v/>
      </c>
      <c r="AN36" s="64"/>
      <c r="AO36" s="379" t="s">
        <v>213</v>
      </c>
      <c r="AP36" s="380"/>
      <c r="AQ36" s="380"/>
      <c r="AR36" s="380"/>
      <c r="AS36" s="380"/>
      <c r="AT36" s="381"/>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row>
    <row r="37" spans="1:80" ht="15" customHeight="1" x14ac:dyDescent="0.25">
      <c r="A37" s="64"/>
      <c r="B37" s="309"/>
      <c r="C37" s="309"/>
      <c r="D37" s="310"/>
      <c r="E37" s="367"/>
      <c r="F37" s="352"/>
      <c r="G37" s="352"/>
      <c r="H37" s="352"/>
      <c r="I37" s="352"/>
      <c r="J37" s="59" t="str">
        <f>IF(AND('Mapa final'!$AD$11="Baja",'Mapa final'!$AF$11="Leve"),CONCATENATE("R2C",'Mapa final'!$S$11),"")</f>
        <v/>
      </c>
      <c r="K37" s="167" t="str">
        <f>IF(AND('Mapa final'!$AD$11="Baja",'Mapa final'!$AF$11="Leve"),CONCATENATE("R2C",'Mapa final'!$S$11),"")</f>
        <v/>
      </c>
      <c r="L37" s="167" t="str">
        <f>IF(AND('Mapa final'!$AD$11="Baja",'Mapa final'!$AF$11="Leve"),CONCATENATE("R2C",'Mapa final'!$S$11),"")</f>
        <v/>
      </c>
      <c r="M37" s="167" t="str">
        <f>IF(AND('Mapa final'!$AD$11="Baja",'Mapa final'!$AF$11="Leve"),CONCATENATE("R2C",'Mapa final'!$S$11),"")</f>
        <v/>
      </c>
      <c r="N37" s="167" t="str">
        <f>IF(AND('Mapa final'!$AD$11="Baja",'Mapa final'!$AF$11="Leve"),CONCATENATE("R2C",'Mapa final'!$S$11),"")</f>
        <v/>
      </c>
      <c r="O37" s="60" t="str">
        <f>IF(AND('Mapa final'!$AD$11="Baja",'Mapa final'!$AF$11="Leve"),CONCATENATE("R2C",'Mapa final'!$S$11),"")</f>
        <v/>
      </c>
      <c r="P37" s="165" t="str">
        <f>IF(AND('Mapa final'!$AD$11="Alta",'Mapa final'!$AF$11="Leve"),CONCATENATE("R2C",'Mapa final'!$S$11),"")</f>
        <v/>
      </c>
      <c r="Q37" s="165" t="str">
        <f>IF(AND('Mapa final'!$AD$11="Alta",'Mapa final'!$AF$11="Leve"),CONCATENATE("R2C",'Mapa final'!$S$11),"")</f>
        <v/>
      </c>
      <c r="R37" s="165" t="str">
        <f>IF(AND('Mapa final'!$AD$11="Alta",'Mapa final'!$AF$11="Leve"),CONCATENATE("R2C",'Mapa final'!$S$11),"")</f>
        <v/>
      </c>
      <c r="S37" s="165" t="str">
        <f>IF(AND('Mapa final'!$AD$11="Alta",'Mapa final'!$AF$11="Leve"),CONCATENATE("R2C",'Mapa final'!$S$11),"")</f>
        <v/>
      </c>
      <c r="T37" s="165" t="str">
        <f>IF(AND('Mapa final'!$AD$11="Alta",'Mapa final'!$AF$11="Leve"),CONCATENATE("R2C",'Mapa final'!$S$11),"")</f>
        <v/>
      </c>
      <c r="U37" s="52" t="str">
        <f>IF(AND('Mapa final'!$AD$11="Alta",'Mapa final'!$AF$11="Leve"),CONCATENATE("R2C",'Mapa final'!$S$11),"")</f>
        <v/>
      </c>
      <c r="V37" s="51" t="str">
        <f>IF(AND('Mapa final'!$AD$11="Alta",'Mapa final'!$AF$11="Leve"),CONCATENATE("R2C",'Mapa final'!$S$11),"")</f>
        <v/>
      </c>
      <c r="W37" s="165" t="str">
        <f>IF(AND('Mapa final'!$AD$11="Alta",'Mapa final'!$AF$11="Leve"),CONCATENATE("R2C",'Mapa final'!$S$11),"")</f>
        <v/>
      </c>
      <c r="X37" s="165" t="str">
        <f>IF(AND('Mapa final'!$AD$16="baja",'Mapa final'!$AF$16="mayor"),CONCATENATE("R3C",'Mapa final'!$S$16),"")</f>
        <v>R3C1</v>
      </c>
      <c r="Y37" s="165" t="str">
        <f>IF(AND('Mapa final'!$AD$11="Alta",'Mapa final'!$AF$11="Leve"),CONCATENATE("R2C",'Mapa final'!$S$11),"")</f>
        <v/>
      </c>
      <c r="Z37" s="165" t="str">
        <f>IF(AND('Mapa final'!$AD$11="Alta",'Mapa final'!$AF$11="Leve"),CONCATENATE("R2C",'Mapa final'!$S$11),"")</f>
        <v/>
      </c>
      <c r="AA37" s="52" t="str">
        <f>IF(AND('Mapa final'!$AD$11="Alta",'Mapa final'!$AF$11="Leve"),CONCATENATE("R2C",'Mapa final'!$S$11),"")</f>
        <v/>
      </c>
      <c r="AB37" s="38" t="str">
        <f>IF(AND('Mapa final'!$AD$11="Muy Alta",'Mapa final'!$AF$11="Leve"),CONCATENATE("R2C",'Mapa final'!$S$11),"")</f>
        <v/>
      </c>
      <c r="AC37" s="164" t="str">
        <f>IF(AND('Mapa final'!$AD$11="Muy Alta",'Mapa final'!$AF$11="Leve"),CONCATENATE("R2C",'Mapa final'!$S$11),"")</f>
        <v/>
      </c>
      <c r="AD37" s="164" t="str">
        <f>IF(AND('Mapa final'!$AD$11="Muy Alta",'Mapa final'!$AF$11="Leve"),CONCATENATE("R2C",'Mapa final'!$S$11),"")</f>
        <v/>
      </c>
      <c r="AE37" s="164" t="str">
        <f>IF(AND('Mapa final'!$AD$11="Muy Alta",'Mapa final'!$AF$11="Leve"),CONCATENATE("R2C",'Mapa final'!$S$11),"")</f>
        <v/>
      </c>
      <c r="AF37" s="164" t="str">
        <f>IF(AND('Mapa final'!$AD$11="Muy Alta",'Mapa final'!$AF$11="Leve"),CONCATENATE("R2C",'Mapa final'!$S$11),"")</f>
        <v/>
      </c>
      <c r="AG37" s="39" t="str">
        <f>IF(AND('Mapa final'!$AD$11="Muy Alta",'Mapa final'!$AF$11="Leve"),CONCATENATE("R2C",'Mapa final'!$S$11),"")</f>
        <v/>
      </c>
      <c r="AH37" s="40" t="str">
        <f>IF(AND('Mapa final'!$AD$11="Muy Alta",'Mapa final'!$AF$11="Catastrófico"),CONCATENATE("R2C",'Mapa final'!$S$11),"")</f>
        <v/>
      </c>
      <c r="AI37" s="166" t="str">
        <f>IF(AND('Mapa final'!$AD$11="Muy Alta",'Mapa final'!$AF$11="Catastrófico"),CONCATENATE("R2C",'Mapa final'!$S$11),"")</f>
        <v/>
      </c>
      <c r="AJ37" s="166" t="str">
        <f>IF(AND('Mapa final'!$AD$11="Muy Alta",'Mapa final'!$AF$11="Catastrófico"),CONCATENATE("R2C",'Mapa final'!$S$11),"")</f>
        <v/>
      </c>
      <c r="AK37" s="166" t="str">
        <f>IF(AND('Mapa final'!$AD$11="Muy Alta",'Mapa final'!$AF$11="Catastrófico"),CONCATENATE("R2C",'Mapa final'!$S$11),"")</f>
        <v/>
      </c>
      <c r="AL37" s="166" t="str">
        <f>IF(AND('Mapa final'!$AD$11="Muy Alta",'Mapa final'!$AF$11="Catastrófico"),CONCATENATE("R2C",'Mapa final'!$S$11),"")</f>
        <v/>
      </c>
      <c r="AM37" s="41" t="str">
        <f>IF(AND('Mapa final'!$AD$11="Muy Alta",'Mapa final'!$AF$11="Catastrófico"),CONCATENATE("R2C",'Mapa final'!$S$11),"")</f>
        <v/>
      </c>
      <c r="AN37" s="64"/>
      <c r="AO37" s="382"/>
      <c r="AP37" s="383"/>
      <c r="AQ37" s="383"/>
      <c r="AR37" s="383"/>
      <c r="AS37" s="383"/>
      <c r="AT37" s="38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row>
    <row r="38" spans="1:80" ht="15" customHeight="1" x14ac:dyDescent="0.25">
      <c r="A38" s="64"/>
      <c r="B38" s="309"/>
      <c r="C38" s="309"/>
      <c r="D38" s="310"/>
      <c r="E38" s="351"/>
      <c r="F38" s="352"/>
      <c r="G38" s="352"/>
      <c r="H38" s="352"/>
      <c r="I38" s="352"/>
      <c r="J38" s="59" t="str">
        <f>IF(AND('Mapa final'!$AD$11="Baja",'Mapa final'!$AF$11="Leve"),CONCATENATE("R2C",'Mapa final'!$S$11),"")</f>
        <v/>
      </c>
      <c r="K38" s="167" t="str">
        <f>IF(AND('Mapa final'!$AD$11="Baja",'Mapa final'!$AF$11="Leve"),CONCATENATE("R2C",'Mapa final'!$S$11),"")</f>
        <v/>
      </c>
      <c r="L38" s="167" t="str">
        <f>IF(AND('Mapa final'!$AD$11="Baja",'Mapa final'!$AF$11="Leve"),CONCATENATE("R2C",'Mapa final'!$S$11),"")</f>
        <v/>
      </c>
      <c r="M38" s="167" t="str">
        <f>IF(AND('Mapa final'!$AD$11="Baja",'Mapa final'!$AF$11="Leve"),CONCATENATE("R2C",'Mapa final'!$S$11),"")</f>
        <v/>
      </c>
      <c r="N38" s="167" t="str">
        <f>IF(AND('Mapa final'!$AD$11="Baja",'Mapa final'!$AF$11="Leve"),CONCATENATE("R2C",'Mapa final'!$S$11),"")</f>
        <v/>
      </c>
      <c r="O38" s="60" t="str">
        <f>IF(AND('Mapa final'!$AD$11="Baja",'Mapa final'!$AF$11="Leve"),CONCATENATE("R2C",'Mapa final'!$S$11),"")</f>
        <v/>
      </c>
      <c r="P38" s="165" t="str">
        <f>IF(AND('Mapa final'!$AD$11="Alta",'Mapa final'!$AF$11="Leve"),CONCATENATE("R2C",'Mapa final'!$S$11),"")</f>
        <v/>
      </c>
      <c r="Q38" s="165" t="str">
        <f>IF(AND('Mapa final'!$AD$11="Alta",'Mapa final'!$AF$11="Leve"),CONCATENATE("R2C",'Mapa final'!$S$11),"")</f>
        <v/>
      </c>
      <c r="R38" s="165" t="str">
        <f>IF(AND('Mapa final'!$AD$11="Alta",'Mapa final'!$AF$11="Leve"),CONCATENATE("R2C",'Mapa final'!$S$11),"")</f>
        <v/>
      </c>
      <c r="S38" s="165" t="str">
        <f>IF(AND('Mapa final'!$AD$11="Alta",'Mapa final'!$AF$11="Leve"),CONCATENATE("R2C",'Mapa final'!$S$11),"")</f>
        <v/>
      </c>
      <c r="T38" s="165" t="str">
        <f>IF(AND('Mapa final'!$AD$11="Alta",'Mapa final'!$AF$11="Leve"),CONCATENATE("R2C",'Mapa final'!$S$11),"")</f>
        <v/>
      </c>
      <c r="U38" s="52" t="str">
        <f>IF(AND('Mapa final'!$AD$11="Alta",'Mapa final'!$AF$11="Leve"),CONCATENATE("R2C",'Mapa final'!$S$11),"")</f>
        <v/>
      </c>
      <c r="V38" s="51" t="str">
        <f>IF(AND('Mapa final'!$AD$11="Alta",'Mapa final'!$AF$11="Leve"),CONCATENATE("R2C",'Mapa final'!$S$11),"")</f>
        <v/>
      </c>
      <c r="W38" s="165" t="str">
        <f>IF(AND('Mapa final'!$AD$11="Alta",'Mapa final'!$AF$11="Leve"),CONCATENATE("R2C",'Mapa final'!$S$11),"")</f>
        <v/>
      </c>
      <c r="X38" s="165" t="str">
        <f>IF(AND('Mapa final'!$AD$11="Alta",'Mapa final'!$AF$11="Leve"),CONCATENATE("R2C",'Mapa final'!$S$11),"")</f>
        <v/>
      </c>
      <c r="Y38" s="165" t="str">
        <f>IF(AND('Mapa final'!$AD$11="Alta",'Mapa final'!$AF$11="Leve"),CONCATENATE("R2C",'Mapa final'!$S$11),"")</f>
        <v/>
      </c>
      <c r="Z38" s="165" t="str">
        <f>IF(AND('Mapa final'!$AD$11="Alta",'Mapa final'!$AF$11="Leve"),CONCATENATE("R2C",'Mapa final'!$S$11),"")</f>
        <v/>
      </c>
      <c r="AA38" s="52" t="str">
        <f>IF(AND('Mapa final'!$AD$11="Alta",'Mapa final'!$AF$11="Leve"),CONCATENATE("R2C",'Mapa final'!$S$11),"")</f>
        <v/>
      </c>
      <c r="AB38" s="38" t="str">
        <f>IF(AND('Mapa final'!$AD$11="Muy Alta",'Mapa final'!$AF$11="Leve"),CONCATENATE("R2C",'Mapa final'!$S$11),"")</f>
        <v/>
      </c>
      <c r="AC38" s="164" t="str">
        <f>IF(AND('Mapa final'!$AD$14="baja",'Mapa final'!$AF$14="mayor"),CONCATENATE("R2C",'Mapa final'!$S$14),"")</f>
        <v>R2C1</v>
      </c>
      <c r="AD38" s="164" t="str">
        <f>IF(AND('Mapa final'!$AD$11="Muy Alta",'Mapa final'!$AF$11="Leve"),CONCATENATE("R2C",'Mapa final'!$S$11),"")</f>
        <v/>
      </c>
      <c r="AE38" s="164" t="str">
        <f>IF(AND('Mapa final'!$AD$11="Muy Alta",'Mapa final'!$AF$11="Leve"),CONCATENATE("R2C",'Mapa final'!$S$11),"")</f>
        <v/>
      </c>
      <c r="AF38" s="164" t="str">
        <f>IF(AND('Mapa final'!$AD$11="Muy Alta",'Mapa final'!$AF$11="Leve"),CONCATENATE("R2C",'Mapa final'!$S$11),"")</f>
        <v/>
      </c>
      <c r="AG38" s="39" t="str">
        <f>IF(AND('Mapa final'!$AD$11="Muy Alta",'Mapa final'!$AF$11="Leve"),CONCATENATE("R2C",'Mapa final'!$S$11),"")</f>
        <v/>
      </c>
      <c r="AH38" s="40" t="str">
        <f>IF(AND('Mapa final'!$AD$11="Muy Alta",'Mapa final'!$AF$11="Catastrófico"),CONCATENATE("R2C",'Mapa final'!$S$11),"")</f>
        <v/>
      </c>
      <c r="AI38" s="166" t="str">
        <f>IF(AND('Mapa final'!$AD$11="Muy Alta",'Mapa final'!$AF$11="Catastrófico"),CONCATENATE("R2C",'Mapa final'!$S$11),"")</f>
        <v/>
      </c>
      <c r="AJ38" s="166" t="str">
        <f>IF(AND('Mapa final'!$AD$11="Muy Alta",'Mapa final'!$AF$11="Catastrófico"),CONCATENATE("R2C",'Mapa final'!$S$11),"")</f>
        <v/>
      </c>
      <c r="AK38" s="166" t="str">
        <f>IF(AND('Mapa final'!$AD$11="Muy Alta",'Mapa final'!$AF$11="Catastrófico"),CONCATENATE("R2C",'Mapa final'!$S$11),"")</f>
        <v/>
      </c>
      <c r="AL38" s="166" t="str">
        <f>IF(AND('Mapa final'!$AD$11="Muy Alta",'Mapa final'!$AF$11="Catastrófico"),CONCATENATE("R2C",'Mapa final'!$S$11),"")</f>
        <v/>
      </c>
      <c r="AM38" s="41" t="str">
        <f>IF(AND('Mapa final'!$AD$11="Muy Alta",'Mapa final'!$AF$11="Catastrófico"),CONCATENATE("R2C",'Mapa final'!$S$11),"")</f>
        <v/>
      </c>
      <c r="AN38" s="64"/>
      <c r="AO38" s="382"/>
      <c r="AP38" s="383"/>
      <c r="AQ38" s="383"/>
      <c r="AR38" s="383"/>
      <c r="AS38" s="383"/>
      <c r="AT38" s="38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row>
    <row r="39" spans="1:80" ht="15" customHeight="1" x14ac:dyDescent="0.25">
      <c r="A39" s="64"/>
      <c r="B39" s="309"/>
      <c r="C39" s="309"/>
      <c r="D39" s="310"/>
      <c r="E39" s="351"/>
      <c r="F39" s="352"/>
      <c r="G39" s="352"/>
      <c r="H39" s="352"/>
      <c r="I39" s="352"/>
      <c r="J39" s="59" t="str">
        <f>IF(AND('Mapa final'!$AD$11="Baja",'Mapa final'!$AF$11="Leve"),CONCATENATE("R2C",'Mapa final'!$S$11),"")</f>
        <v/>
      </c>
      <c r="K39" s="167" t="str">
        <f>IF(AND('Mapa final'!$AD$11="Baja",'Mapa final'!$AF$11="Leve"),CONCATENATE("R2C",'Mapa final'!$S$11),"")</f>
        <v/>
      </c>
      <c r="L39" s="167" t="str">
        <f>IF(AND('Mapa final'!$AD$11="Baja",'Mapa final'!$AF$11="Leve"),CONCATENATE("R2C",'Mapa final'!$S$11),"")</f>
        <v/>
      </c>
      <c r="M39" s="167" t="str">
        <f>IF(AND('Mapa final'!$AD$11="Baja",'Mapa final'!$AF$11="Leve"),CONCATENATE("R2C",'Mapa final'!$S$11),"")</f>
        <v/>
      </c>
      <c r="N39" s="167" t="str">
        <f>IF(AND('Mapa final'!$AD$11="Baja",'Mapa final'!$AF$11="Leve"),CONCATENATE("R2C",'Mapa final'!$S$11),"")</f>
        <v/>
      </c>
      <c r="O39" s="60" t="str">
        <f>IF(AND('Mapa final'!$AD$11="Baja",'Mapa final'!$AF$11="Leve"),CONCATENATE("R2C",'Mapa final'!$S$11),"")</f>
        <v/>
      </c>
      <c r="P39" s="165" t="str">
        <f>IF(AND('Mapa final'!$AD$11="Alta",'Mapa final'!$AF$11="Leve"),CONCATENATE("R2C",'Mapa final'!$S$11),"")</f>
        <v/>
      </c>
      <c r="Q39" s="165" t="str">
        <f>IF(AND('Mapa final'!$AD$11="Alta",'Mapa final'!$AF$11="Leve"),CONCATENATE("R2C",'Mapa final'!$S$11),"")</f>
        <v/>
      </c>
      <c r="R39" s="165" t="str">
        <f>IF(AND('Mapa final'!$AD$11="Alta",'Mapa final'!$AF$11="Leve"),CONCATENATE("R2C",'Mapa final'!$S$11),"")</f>
        <v/>
      </c>
      <c r="S39" s="165" t="str">
        <f>IF(AND('Mapa final'!$AD$11="Alta",'Mapa final'!$AF$11="Leve"),CONCATENATE("R2C",'Mapa final'!$S$11),"")</f>
        <v/>
      </c>
      <c r="T39" s="165" t="str">
        <f>IF(AND('Mapa final'!$AD$11="Alta",'Mapa final'!$AF$11="Leve"),CONCATENATE("R2C",'Mapa final'!$S$11),"")</f>
        <v/>
      </c>
      <c r="U39" s="52" t="str">
        <f>IF(AND('Mapa final'!$AD$11="Alta",'Mapa final'!$AF$11="Leve"),CONCATENATE("R2C",'Mapa final'!$S$11),"")</f>
        <v/>
      </c>
      <c r="V39" s="51" t="str">
        <f>IF(AND('Mapa final'!$AD$11="Alta",'Mapa final'!$AF$11="Leve"),CONCATENATE("R2C",'Mapa final'!$S$11),"")</f>
        <v/>
      </c>
      <c r="W39" s="165" t="str">
        <f>IF(AND('Mapa final'!$AD$11="Alta",'Mapa final'!$AF$11="Leve"),CONCATENATE("R2C",'Mapa final'!$S$11),"")</f>
        <v/>
      </c>
      <c r="X39" s="165" t="str">
        <f>IF(AND('Mapa final'!$AD$11="Alta",'Mapa final'!$AF$11="Leve"),CONCATENATE("R2C",'Mapa final'!$S$11),"")</f>
        <v/>
      </c>
      <c r="Y39" s="165" t="str">
        <f>IF(AND('Mapa final'!$AD$11="Alta",'Mapa final'!$AF$11="Leve"),CONCATENATE("R2C",'Mapa final'!$S$11),"")</f>
        <v/>
      </c>
      <c r="Z39" s="165" t="str">
        <f>IF(AND('Mapa final'!$AD$11="Alta",'Mapa final'!$AF$11="Leve"),CONCATENATE("R2C",'Mapa final'!$S$11),"")</f>
        <v/>
      </c>
      <c r="AA39" s="52" t="str">
        <f>IF(AND('Mapa final'!$AD$11="Alta",'Mapa final'!$AF$11="Leve"),CONCATENATE("R2C",'Mapa final'!$S$11),"")</f>
        <v/>
      </c>
      <c r="AB39" s="38" t="str">
        <f>IF(AND('Mapa final'!$AD$11="Muy Alta",'Mapa final'!$AF$11="Leve"),CONCATENATE("R2C",'Mapa final'!$S$11),"")</f>
        <v/>
      </c>
      <c r="AC39" s="164" t="str">
        <f>IF(AND('Mapa final'!$AD$11="Muy Alta",'Mapa final'!$AF$11="Leve"),CONCATENATE("R2C",'Mapa final'!$S$11),"")</f>
        <v/>
      </c>
      <c r="AD39" s="164" t="str">
        <f>IF(AND('Mapa final'!$AD$11="Muy Alta",'Mapa final'!$AF$11="Leve"),CONCATENATE("R2C",'Mapa final'!$S$11),"")</f>
        <v/>
      </c>
      <c r="AE39" s="164" t="str">
        <f>IF(AND('Mapa final'!$AD$11="Muy Alta",'Mapa final'!$AF$11="Leve"),CONCATENATE("R2C",'Mapa final'!$S$11),"")</f>
        <v/>
      </c>
      <c r="AF39" s="164" t="str">
        <f>IF(AND('Mapa final'!$AD$11="Muy Alta",'Mapa final'!$AF$11="Leve"),CONCATENATE("R2C",'Mapa final'!$S$11),"")</f>
        <v/>
      </c>
      <c r="AG39" s="39" t="str">
        <f>IF(AND('Mapa final'!$AD$11="Muy Alta",'Mapa final'!$AF$11="Leve"),CONCATENATE("R2C",'Mapa final'!$S$11),"")</f>
        <v/>
      </c>
      <c r="AH39" s="40" t="str">
        <f>IF(AND('Mapa final'!$AD$11="Muy Alta",'Mapa final'!$AF$11="Catastrófico"),CONCATENATE("R2C",'Mapa final'!$S$11),"")</f>
        <v/>
      </c>
      <c r="AI39" s="166" t="str">
        <f>IF(AND('Mapa final'!$AD$11="Muy Alta",'Mapa final'!$AF$11="Catastrófico"),CONCATENATE("R2C",'Mapa final'!$S$11),"")</f>
        <v/>
      </c>
      <c r="AJ39" s="166" t="str">
        <f>IF(AND('Mapa final'!$AD$11="Muy Alta",'Mapa final'!$AF$11="Catastrófico"),CONCATENATE("R2C",'Mapa final'!$S$11),"")</f>
        <v/>
      </c>
      <c r="AK39" s="166" t="str">
        <f>IF(AND('Mapa final'!$AD$11="Muy Alta",'Mapa final'!$AF$11="Catastrófico"),CONCATENATE("R2C",'Mapa final'!$S$11),"")</f>
        <v/>
      </c>
      <c r="AL39" s="166" t="str">
        <f>IF(AND('Mapa final'!$AD$11="Muy Alta",'Mapa final'!$AF$11="Catastrófico"),CONCATENATE("R2C",'Mapa final'!$S$11),"")</f>
        <v/>
      </c>
      <c r="AM39" s="41" t="str">
        <f>IF(AND('Mapa final'!$AD$11="Muy Alta",'Mapa final'!$AF$11="Catastrófico"),CONCATENATE("R2C",'Mapa final'!$S$11),"")</f>
        <v/>
      </c>
      <c r="AN39" s="64"/>
      <c r="AO39" s="382"/>
      <c r="AP39" s="383"/>
      <c r="AQ39" s="383"/>
      <c r="AR39" s="383"/>
      <c r="AS39" s="383"/>
      <c r="AT39" s="38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row>
    <row r="40" spans="1:80" ht="15" customHeight="1" x14ac:dyDescent="0.25">
      <c r="A40" s="64"/>
      <c r="B40" s="309"/>
      <c r="C40" s="309"/>
      <c r="D40" s="310"/>
      <c r="E40" s="351"/>
      <c r="F40" s="352"/>
      <c r="G40" s="352"/>
      <c r="H40" s="352"/>
      <c r="I40" s="352"/>
      <c r="J40" s="59" t="str">
        <f>IF(AND('Mapa final'!$AD$11="Baja",'Mapa final'!$AF$11="Leve"),CONCATENATE("R2C",'Mapa final'!$S$11),"")</f>
        <v/>
      </c>
      <c r="K40" s="167" t="str">
        <f>IF(AND('Mapa final'!$AD$11="Baja",'Mapa final'!$AF$11="Leve"),CONCATENATE("R2C",'Mapa final'!$S$11),"")</f>
        <v/>
      </c>
      <c r="L40" s="167" t="str">
        <f>IF(AND('Mapa final'!$AD$11="Baja",'Mapa final'!$AF$11="Leve"),CONCATENATE("R2C",'Mapa final'!$S$11),"")</f>
        <v/>
      </c>
      <c r="M40" s="167" t="str">
        <f>IF(AND('Mapa final'!$AD$11="Baja",'Mapa final'!$AF$11="Leve"),CONCATENATE("R2C",'Mapa final'!$S$11),"")</f>
        <v/>
      </c>
      <c r="N40" s="167" t="str">
        <f>IF(AND('Mapa final'!$AD$11="Baja",'Mapa final'!$AF$11="Leve"),CONCATENATE("R2C",'Mapa final'!$S$11),"")</f>
        <v/>
      </c>
      <c r="O40" s="60" t="str">
        <f>IF(AND('Mapa final'!$AD$11="Baja",'Mapa final'!$AF$11="Leve"),CONCATENATE("R2C",'Mapa final'!$S$11),"")</f>
        <v/>
      </c>
      <c r="P40" s="165" t="str">
        <f>IF(AND('Mapa final'!$AD$11="Alta",'Mapa final'!$AF$11="Leve"),CONCATENATE("R2C",'Mapa final'!$S$11),"")</f>
        <v/>
      </c>
      <c r="Q40" s="165" t="str">
        <f>IF(AND('Mapa final'!$AD$11="Alta",'Mapa final'!$AF$11="Leve"),CONCATENATE("R2C",'Mapa final'!$S$11),"")</f>
        <v/>
      </c>
      <c r="R40" s="165" t="str">
        <f>IF(AND('Mapa final'!$AD$11="Alta",'Mapa final'!$AF$11="Leve"),CONCATENATE("R2C",'Mapa final'!$S$11),"")</f>
        <v/>
      </c>
      <c r="S40" s="165" t="str">
        <f>IF(AND('Mapa final'!$AD$11="Alta",'Mapa final'!$AF$11="Leve"),CONCATENATE("R2C",'Mapa final'!$S$11),"")</f>
        <v/>
      </c>
      <c r="T40" s="165" t="str">
        <f>IF(AND('Mapa final'!$AD$11="Alta",'Mapa final'!$AF$11="Leve"),CONCATENATE("R2C",'Mapa final'!$S$11),"")</f>
        <v/>
      </c>
      <c r="U40" s="52" t="str">
        <f>IF(AND('Mapa final'!$AD$11="Alta",'Mapa final'!$AF$11="Leve"),CONCATENATE("R2C",'Mapa final'!$S$11),"")</f>
        <v/>
      </c>
      <c r="V40" s="51" t="str">
        <f>IF(AND('Mapa final'!$AD$11="Alta",'Mapa final'!$AF$11="Leve"),CONCATENATE("R2C",'Mapa final'!$S$11),"")</f>
        <v/>
      </c>
      <c r="W40" s="165" t="str">
        <f>IF(AND('Mapa final'!$AD$11="Alta",'Mapa final'!$AF$11="Leve"),CONCATENATE("R2C",'Mapa final'!$S$11),"")</f>
        <v/>
      </c>
      <c r="X40" s="165" t="str">
        <f>IF(AND('Mapa final'!$AD$19="baja",'Mapa final'!$AF$19="moderado"),CONCATENATE("R5C",'Mapa final'!$S$19),"")</f>
        <v>R5C1</v>
      </c>
      <c r="Y40" s="165" t="str">
        <f>IF(AND('Mapa final'!$AD$11="Alta",'Mapa final'!$AF$11="Leve"),CONCATENATE("R2C",'Mapa final'!$S$11),"")</f>
        <v/>
      </c>
      <c r="Z40" s="165" t="str">
        <f>IF(AND('Mapa final'!$AD$11="Alta",'Mapa final'!$AF$11="Leve"),CONCATENATE("R2C",'Mapa final'!$S$11),"")</f>
        <v/>
      </c>
      <c r="AA40" s="52" t="str">
        <f>IF(AND('Mapa final'!$AD$11="Alta",'Mapa final'!$AF$11="Leve"),CONCATENATE("R2C",'Mapa final'!$S$11),"")</f>
        <v/>
      </c>
      <c r="AB40" s="38" t="str">
        <f>IF(AND('Mapa final'!$AD$11="Muy Alta",'Mapa final'!$AF$11="Leve"),CONCATENATE("R2C",'Mapa final'!$S$11),"")</f>
        <v/>
      </c>
      <c r="AC40" s="164" t="str">
        <f>IF(AND('Mapa final'!$AD$11="Muy Alta",'Mapa final'!$AF$11="Leve"),CONCATENATE("R2C",'Mapa final'!$S$11),"")</f>
        <v/>
      </c>
      <c r="AD40" s="164" t="str">
        <f>IF(AND('Mapa final'!$AD$11="Muy Alta",'Mapa final'!$AF$11="Leve"),CONCATENATE("R2C",'Mapa final'!$S$11),"")</f>
        <v/>
      </c>
      <c r="AE40" s="164" t="str">
        <f>IF(AND('Mapa final'!$AD$11="Muy Alta",'Mapa final'!$AF$11="Leve"),CONCATENATE("R2C",'Mapa final'!$S$11),"")</f>
        <v/>
      </c>
      <c r="AF40" s="164" t="str">
        <f>IF(AND('Mapa final'!$AD$11="Muy Alta",'Mapa final'!$AF$11="Leve"),CONCATENATE("R2C",'Mapa final'!$S$11),"")</f>
        <v/>
      </c>
      <c r="AG40" s="39" t="str">
        <f>IF(AND('Mapa final'!$AD$11="Muy Alta",'Mapa final'!$AF$11="Leve"),CONCATENATE("R2C",'Mapa final'!$S$11),"")</f>
        <v/>
      </c>
      <c r="AH40" s="40" t="str">
        <f>IF(AND('Mapa final'!$AD$11="Muy Alta",'Mapa final'!$AF$11="Catastrófico"),CONCATENATE("R2C",'Mapa final'!$S$11),"")</f>
        <v/>
      </c>
      <c r="AI40" s="166" t="str">
        <f>IF(AND('Mapa final'!$AD$11="Muy Alta",'Mapa final'!$AF$11="Catastrófico"),CONCATENATE("R2C",'Mapa final'!$S$11),"")</f>
        <v/>
      </c>
      <c r="AJ40" s="166" t="str">
        <f>IF(AND('Mapa final'!$AD$11="Muy Alta",'Mapa final'!$AF$11="Catastrófico"),CONCATENATE("R2C",'Mapa final'!$S$11),"")</f>
        <v/>
      </c>
      <c r="AK40" s="166" t="str">
        <f>IF(AND('Mapa final'!$AD$11="Muy Alta",'Mapa final'!$AF$11="Catastrófico"),CONCATENATE("R2C",'Mapa final'!$S$11),"")</f>
        <v/>
      </c>
      <c r="AL40" s="166" t="str">
        <f>IF(AND('Mapa final'!$AD$11="Muy Alta",'Mapa final'!$AF$11="Catastrófico"),CONCATENATE("R2C",'Mapa final'!$S$11),"")</f>
        <v/>
      </c>
      <c r="AM40" s="41" t="str">
        <f>IF(AND('Mapa final'!$AD$11="Muy Alta",'Mapa final'!$AF$11="Catastrófico"),CONCATENATE("R2C",'Mapa final'!$S$11),"")</f>
        <v/>
      </c>
      <c r="AN40" s="64"/>
      <c r="AO40" s="382"/>
      <c r="AP40" s="383"/>
      <c r="AQ40" s="383"/>
      <c r="AR40" s="383"/>
      <c r="AS40" s="383"/>
      <c r="AT40" s="38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row>
    <row r="41" spans="1:80" ht="15" customHeight="1" x14ac:dyDescent="0.25">
      <c r="A41" s="64"/>
      <c r="B41" s="309"/>
      <c r="C41" s="309"/>
      <c r="D41" s="310"/>
      <c r="E41" s="351"/>
      <c r="F41" s="352"/>
      <c r="G41" s="352"/>
      <c r="H41" s="352"/>
      <c r="I41" s="352"/>
      <c r="J41" s="59" t="str">
        <f>IF(AND('Mapa final'!$AD$11="Baja",'Mapa final'!$AF$11="Leve"),CONCATENATE("R2C",'Mapa final'!$S$11),"")</f>
        <v/>
      </c>
      <c r="K41" s="167" t="str">
        <f>IF(AND('Mapa final'!$AD$11="Baja",'Mapa final'!$AF$11="Leve"),CONCATENATE("R2C",'Mapa final'!$S$11),"")</f>
        <v/>
      </c>
      <c r="L41" s="167" t="str">
        <f>IF(AND('Mapa final'!$AD$11="Baja",'Mapa final'!$AF$11="Leve"),CONCATENATE("R2C",'Mapa final'!$S$11),"")</f>
        <v/>
      </c>
      <c r="M41" s="167" t="str">
        <f>IF(AND('Mapa final'!$AD$11="Baja",'Mapa final'!$AF$11="Leve"),CONCATENATE("R2C",'Mapa final'!$S$11),"")</f>
        <v/>
      </c>
      <c r="N41" s="167" t="str">
        <f>IF(AND('Mapa final'!$AD$11="Baja",'Mapa final'!$AF$11="Leve"),CONCATENATE("R2C",'Mapa final'!$S$11),"")</f>
        <v/>
      </c>
      <c r="O41" s="60" t="str">
        <f>IF(AND('Mapa final'!$AD$11="Baja",'Mapa final'!$AF$11="Leve"),CONCATENATE("R2C",'Mapa final'!$S$11),"")</f>
        <v/>
      </c>
      <c r="P41" s="165" t="str">
        <f>IF(AND('Mapa final'!$AD$11="Alta",'Mapa final'!$AF$11="Leve"),CONCATENATE("R2C",'Mapa final'!$S$11),"")</f>
        <v/>
      </c>
      <c r="Q41" s="165" t="str">
        <f>IF(AND('Mapa final'!$AD$11="Alta",'Mapa final'!$AF$11="Leve"),CONCATENATE("R2C",'Mapa final'!$S$11),"")</f>
        <v/>
      </c>
      <c r="R41" s="165" t="str">
        <f>IF(AND('Mapa final'!$AD$11="Alta",'Mapa final'!$AF$11="Leve"),CONCATENATE("R2C",'Mapa final'!$S$11),"")</f>
        <v/>
      </c>
      <c r="S41" s="165" t="str">
        <f>IF(AND('Mapa final'!$AD$17="baja",'Mapa final'!$AF$17="menor"),CONCATENATE("R4C",'Mapa final'!$S$17),"")</f>
        <v>R4C1</v>
      </c>
      <c r="T41" s="165" t="str">
        <f>IF(AND('Mapa final'!$AD$11="Alta",'Mapa final'!$AF$11="Leve"),CONCATENATE("R2C",'Mapa final'!$S$11),"")</f>
        <v/>
      </c>
      <c r="U41" s="52" t="str">
        <f>IF(AND('Mapa final'!$AD$11="Alta",'Mapa final'!$AF$11="Leve"),CONCATENATE("R2C",'Mapa final'!$S$11),"")</f>
        <v/>
      </c>
      <c r="V41" s="51" t="str">
        <f>IF(AND('Mapa final'!$AD$11="Alta",'Mapa final'!$AF$11="Leve"),CONCATENATE("R2C",'Mapa final'!$S$11),"")</f>
        <v/>
      </c>
      <c r="W41" s="165" t="str">
        <f>IF(AND('Mapa final'!$AD$11="Alta",'Mapa final'!$AF$11="Leve"),CONCATENATE("R2C",'Mapa final'!$S$11),"")</f>
        <v/>
      </c>
      <c r="X41" s="165" t="str">
        <f>IF(AND('Mapa final'!$AD$11="Alta",'Mapa final'!$AF$11="Leve"),CONCATENATE("R2C",'Mapa final'!$S$11),"")</f>
        <v/>
      </c>
      <c r="Y41" s="165" t="str">
        <f>IF(AND('Mapa final'!$AD$11="Alta",'Mapa final'!$AF$11="Leve"),CONCATENATE("R2C",'Mapa final'!$S$11),"")</f>
        <v/>
      </c>
      <c r="Z41" s="165" t="str">
        <f>IF(AND('Mapa final'!$AD$11="Alta",'Mapa final'!$AF$11="Leve"),CONCATENATE("R2C",'Mapa final'!$S$11),"")</f>
        <v/>
      </c>
      <c r="AA41" s="52" t="str">
        <f>IF(AND('Mapa final'!$AD$11="Alta",'Mapa final'!$AF$11="Leve"),CONCATENATE("R2C",'Mapa final'!$S$11),"")</f>
        <v/>
      </c>
      <c r="AB41" s="38" t="str">
        <f>IF(AND('Mapa final'!$AD$11="Muy Alta",'Mapa final'!$AF$11="Leve"),CONCATENATE("R2C",'Mapa final'!$S$11),"")</f>
        <v/>
      </c>
      <c r="AC41" s="164" t="str">
        <f>IF(AND('Mapa final'!$AD$11="Muy Alta",'Mapa final'!$AF$11="Leve"),CONCATENATE("R2C",'Mapa final'!$S$11),"")</f>
        <v/>
      </c>
      <c r="AD41" s="164" t="str">
        <f>IF(AND('Mapa final'!$AD$11="Muy Alta",'Mapa final'!$AF$11="Leve"),CONCATENATE("R2C",'Mapa final'!$S$11),"")</f>
        <v/>
      </c>
      <c r="AE41" s="164" t="str">
        <f>IF(AND('Mapa final'!$AD$11="Muy Alta",'Mapa final'!$AF$11="Leve"),CONCATENATE("R2C",'Mapa final'!$S$11),"")</f>
        <v/>
      </c>
      <c r="AF41" s="164" t="str">
        <f>IF(AND('Mapa final'!$AD$11="Muy Alta",'Mapa final'!$AF$11="Leve"),CONCATENATE("R2C",'Mapa final'!$S$11),"")</f>
        <v/>
      </c>
      <c r="AG41" s="39" t="str">
        <f>IF(AND('Mapa final'!$AD$11="Muy Alta",'Mapa final'!$AF$11="Leve"),CONCATENATE("R2C",'Mapa final'!$S$11),"")</f>
        <v/>
      </c>
      <c r="AH41" s="40" t="str">
        <f>IF(AND('Mapa final'!$AD$11="Muy Alta",'Mapa final'!$AF$11="Catastrófico"),CONCATENATE("R2C",'Mapa final'!$S$11),"")</f>
        <v/>
      </c>
      <c r="AI41" s="166" t="str">
        <f>IF(AND('Mapa final'!$AD$11="Muy Alta",'Mapa final'!$AF$11="Catastrófico"),CONCATENATE("R2C",'Mapa final'!$S$11),"")</f>
        <v/>
      </c>
      <c r="AJ41" s="166" t="str">
        <f>IF(AND('Mapa final'!$AD$11="Muy Alta",'Mapa final'!$AF$11="Catastrófico"),CONCATENATE("R2C",'Mapa final'!$S$11),"")</f>
        <v/>
      </c>
      <c r="AK41" s="166" t="str">
        <f>IF(AND('Mapa final'!$AD$11="Muy Alta",'Mapa final'!$AF$11="Catastrófico"),CONCATENATE("R2C",'Mapa final'!$S$11),"")</f>
        <v/>
      </c>
      <c r="AL41" s="166" t="str">
        <f>IF(AND('Mapa final'!$AD$11="Muy Alta",'Mapa final'!$AF$11="Catastrófico"),CONCATENATE("R2C",'Mapa final'!$S$11),"")</f>
        <v/>
      </c>
      <c r="AM41" s="41" t="str">
        <f>IF(AND('Mapa final'!$AD$11="Muy Alta",'Mapa final'!$AF$11="Catastrófico"),CONCATENATE("R2C",'Mapa final'!$S$11),"")</f>
        <v/>
      </c>
      <c r="AN41" s="64"/>
      <c r="AO41" s="382"/>
      <c r="AP41" s="383"/>
      <c r="AQ41" s="383"/>
      <c r="AR41" s="383"/>
      <c r="AS41" s="383"/>
      <c r="AT41" s="38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row>
    <row r="42" spans="1:80" ht="15" customHeight="1" x14ac:dyDescent="0.25">
      <c r="A42" s="64"/>
      <c r="B42" s="309"/>
      <c r="C42" s="309"/>
      <c r="D42" s="310"/>
      <c r="E42" s="351"/>
      <c r="F42" s="352"/>
      <c r="G42" s="352"/>
      <c r="H42" s="352"/>
      <c r="I42" s="352"/>
      <c r="J42" s="59" t="str">
        <f>IF(AND('Mapa final'!$AD$11="Baja",'Mapa final'!$AF$11="Leve"),CONCATENATE("R2C",'Mapa final'!$S$11),"")</f>
        <v/>
      </c>
      <c r="K42" s="167" t="str">
        <f>IF(AND('Mapa final'!$AD$11="Baja",'Mapa final'!$AF$11="Leve"),CONCATENATE("R2C",'Mapa final'!$S$11),"")</f>
        <v/>
      </c>
      <c r="L42" s="167" t="str">
        <f>IF(AND('Mapa final'!$AD$11="Baja",'Mapa final'!$AF$11="Leve"),CONCATENATE("R2C",'Mapa final'!$S$11),"")</f>
        <v/>
      </c>
      <c r="M42" s="167" t="str">
        <f>IF(AND('Mapa final'!$AD$11="Baja",'Mapa final'!$AF$11="Leve"),CONCATENATE("R2C",'Mapa final'!$S$11),"")</f>
        <v/>
      </c>
      <c r="N42" s="167" t="str">
        <f>IF(AND('Mapa final'!$AD$11="Baja",'Mapa final'!$AF$11="Leve"),CONCATENATE("R2C",'Mapa final'!$S$11),"")</f>
        <v/>
      </c>
      <c r="O42" s="60" t="str">
        <f>IF(AND('Mapa final'!$AD$11="Baja",'Mapa final'!$AF$11="Leve"),CONCATENATE("R2C",'Mapa final'!$S$11),"")</f>
        <v/>
      </c>
      <c r="P42" s="165" t="str">
        <f>IF(AND('Mapa final'!$AD$11="Alta",'Mapa final'!$AF$11="Leve"),CONCATENATE("R2C",'Mapa final'!$S$11),"")</f>
        <v/>
      </c>
      <c r="Q42" s="165" t="str">
        <f>IF(AND('Mapa final'!$AD$11="Alta",'Mapa final'!$AF$11="Leve"),CONCATENATE("R2C",'Mapa final'!$S$11),"")</f>
        <v/>
      </c>
      <c r="R42" s="165" t="str">
        <f>IF(AND('Mapa final'!$AD$11="Alta",'Mapa final'!$AF$11="Leve"),CONCATENATE("R2C",'Mapa final'!$S$11),"")</f>
        <v/>
      </c>
      <c r="S42" s="165" t="str">
        <f>IF(AND('Mapa final'!$AD$11="Alta",'Mapa final'!$AF$11="Leve"),CONCATENATE("R2C",'Mapa final'!$S$11),"")</f>
        <v/>
      </c>
      <c r="T42" s="165" t="str">
        <f>IF(AND('Mapa final'!$AD$11="Alta",'Mapa final'!$AF$11="Leve"),CONCATENATE("R2C",'Mapa final'!$S$11),"")</f>
        <v/>
      </c>
      <c r="U42" s="52" t="str">
        <f>IF(AND('Mapa final'!$AD$11="Alta",'Mapa final'!$AF$11="Leve"),CONCATENATE("R2C",'Mapa final'!$S$11),"")</f>
        <v/>
      </c>
      <c r="V42" s="51" t="str">
        <f>IF(AND('Mapa final'!$AD$11="Alta",'Mapa final'!$AF$11="Leve"),CONCATENATE("R2C",'Mapa final'!$S$11),"")</f>
        <v/>
      </c>
      <c r="W42" s="165" t="str">
        <f>IF(AND('Mapa final'!$AD$11="Alta",'Mapa final'!$AF$11="Leve"),CONCATENATE("R2C",'Mapa final'!$S$11),"")</f>
        <v/>
      </c>
      <c r="X42" s="165" t="str">
        <f>IF(AND('Mapa final'!$AD$11="Alta",'Mapa final'!$AF$11="Leve"),CONCATENATE("R2C",'Mapa final'!$S$11),"")</f>
        <v/>
      </c>
      <c r="Y42" s="165" t="str">
        <f>IF(AND('Mapa final'!$AD$11="Alta",'Mapa final'!$AF$11="Leve"),CONCATENATE("R2C",'Mapa final'!$S$11),"")</f>
        <v/>
      </c>
      <c r="Z42" s="165" t="str">
        <f>IF(AND('Mapa final'!$AD$11="Alta",'Mapa final'!$AF$11="Leve"),CONCATENATE("R2C",'Mapa final'!$S$11),"")</f>
        <v/>
      </c>
      <c r="AA42" s="52" t="str">
        <f>IF(AND('Mapa final'!$AD$11="Alta",'Mapa final'!$AF$11="Leve"),CONCATENATE("R2C",'Mapa final'!$S$11),"")</f>
        <v/>
      </c>
      <c r="AB42" s="38" t="str">
        <f>IF(AND('Mapa final'!$AD$11="Muy Alta",'Mapa final'!$AF$11="Leve"),CONCATENATE("R2C",'Mapa final'!$S$11),"")</f>
        <v/>
      </c>
      <c r="AC42" s="164" t="str">
        <f>IF(AND('Mapa final'!$AD$11="Muy Alta",'Mapa final'!$AF$11="Leve"),CONCATENATE("R2C",'Mapa final'!$S$11),"")</f>
        <v/>
      </c>
      <c r="AD42" s="164" t="str">
        <f>IF(AND('Mapa final'!$AD$11="Muy Alta",'Mapa final'!$AF$11="Leve"),CONCATENATE("R2C",'Mapa final'!$S$11),"")</f>
        <v/>
      </c>
      <c r="AE42" s="164" t="str">
        <f>IF(AND('Mapa final'!$AD$11="Muy Alta",'Mapa final'!$AF$11="Leve"),CONCATENATE("R2C",'Mapa final'!$S$11),"")</f>
        <v/>
      </c>
      <c r="AF42" s="164" t="str">
        <f>IF(AND('Mapa final'!$AD$11="Muy Alta",'Mapa final'!$AF$11="Leve"),CONCATENATE("R2C",'Mapa final'!$S$11),"")</f>
        <v/>
      </c>
      <c r="AG42" s="39" t="str">
        <f>IF(AND('Mapa final'!$AD$11="Muy Alta",'Mapa final'!$AF$11="Leve"),CONCATENATE("R2C",'Mapa final'!$S$11),"")</f>
        <v/>
      </c>
      <c r="AH42" s="40" t="str">
        <f>IF(AND('Mapa final'!$AD$11="Muy Alta",'Mapa final'!$AF$11="Catastrófico"),CONCATENATE("R2C",'Mapa final'!$S$11),"")</f>
        <v/>
      </c>
      <c r="AI42" s="166" t="str">
        <f>IF(AND('Mapa final'!$AD$11="Muy Alta",'Mapa final'!$AF$11="Catastrófico"),CONCATENATE("R2C",'Mapa final'!$S$11),"")</f>
        <v/>
      </c>
      <c r="AJ42" s="166" t="str">
        <f>IF(AND('Mapa final'!$AD$11="Muy Alta",'Mapa final'!$AF$11="Catastrófico"),CONCATENATE("R2C",'Mapa final'!$S$11),"")</f>
        <v/>
      </c>
      <c r="AK42" s="166" t="str">
        <f>IF(AND('Mapa final'!$AD$11="Muy Alta",'Mapa final'!$AF$11="Catastrófico"),CONCATENATE("R2C",'Mapa final'!$S$11),"")</f>
        <v/>
      </c>
      <c r="AL42" s="166" t="str">
        <f>IF(AND('Mapa final'!$AD$11="Muy Alta",'Mapa final'!$AF$11="Catastrófico"),CONCATENATE("R2C",'Mapa final'!$S$11),"")</f>
        <v/>
      </c>
      <c r="AM42" s="41" t="str">
        <f>IF(AND('Mapa final'!$AD$11="Muy Alta",'Mapa final'!$AF$11="Catastrófico"),CONCATENATE("R2C",'Mapa final'!$S$11),"")</f>
        <v/>
      </c>
      <c r="AN42" s="64"/>
      <c r="AO42" s="382"/>
      <c r="AP42" s="383"/>
      <c r="AQ42" s="383"/>
      <c r="AR42" s="383"/>
      <c r="AS42" s="383"/>
      <c r="AT42" s="38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row>
    <row r="43" spans="1:80" ht="15" customHeight="1" x14ac:dyDescent="0.25">
      <c r="A43" s="64"/>
      <c r="B43" s="309"/>
      <c r="C43" s="309"/>
      <c r="D43" s="310"/>
      <c r="E43" s="351"/>
      <c r="F43" s="352"/>
      <c r="G43" s="352"/>
      <c r="H43" s="352"/>
      <c r="I43" s="352"/>
      <c r="J43" s="59" t="str">
        <f>IF(AND('Mapa final'!$AD$11="Baja",'Mapa final'!$AF$11="Leve"),CONCATENATE("R2C",'Mapa final'!$S$11),"")</f>
        <v/>
      </c>
      <c r="K43" s="167" t="str">
        <f>IF(AND('Mapa final'!$AD$11="Baja",'Mapa final'!$AF$11="Leve"),CONCATENATE("R2C",'Mapa final'!$S$11),"")</f>
        <v/>
      </c>
      <c r="L43" s="167" t="str">
        <f>IF(AND('Mapa final'!$AD$11="Baja",'Mapa final'!$AF$11="Leve"),CONCATENATE("R2C",'Mapa final'!$S$11),"")</f>
        <v/>
      </c>
      <c r="M43" s="167" t="str">
        <f>IF(AND('Mapa final'!$AD$11="Baja",'Mapa final'!$AF$11="Leve"),CONCATENATE("R2C",'Mapa final'!$S$11),"")</f>
        <v/>
      </c>
      <c r="N43" s="167" t="str">
        <f>IF(AND('Mapa final'!$AD$11="Baja",'Mapa final'!$AF$11="Leve"),CONCATENATE("R2C",'Mapa final'!$S$11),"")</f>
        <v/>
      </c>
      <c r="O43" s="60" t="str">
        <f>IF(AND('Mapa final'!$AD$11="Baja",'Mapa final'!$AF$11="Leve"),CONCATENATE("R2C",'Mapa final'!$S$11),"")</f>
        <v/>
      </c>
      <c r="P43" s="165" t="str">
        <f>IF(AND('Mapa final'!$AD$11="Alta",'Mapa final'!$AF$11="Leve"),CONCATENATE("R2C",'Mapa final'!$S$11),"")</f>
        <v/>
      </c>
      <c r="Q43" s="165" t="str">
        <f>IF(AND('Mapa final'!$AD$11="Alta",'Mapa final'!$AF$11="Leve"),CONCATENATE("R2C",'Mapa final'!$S$11),"")</f>
        <v/>
      </c>
      <c r="R43" s="165" t="str">
        <f>IF(AND('Mapa final'!$AD$11="Alta",'Mapa final'!$AF$11="Leve"),CONCATENATE("R2C",'Mapa final'!$S$11),"")</f>
        <v/>
      </c>
      <c r="S43" s="165" t="str">
        <f>IF(AND('Mapa final'!$AD$11="Alta",'Mapa final'!$AF$11="Leve"),CONCATENATE("R2C",'Mapa final'!$S$11),"")</f>
        <v/>
      </c>
      <c r="T43" s="165" t="str">
        <f>IF(AND('Mapa final'!$AD$11="Alta",'Mapa final'!$AF$11="Leve"),CONCATENATE("R2C",'Mapa final'!$S$11),"")</f>
        <v/>
      </c>
      <c r="U43" s="52" t="str">
        <f>IF(AND('Mapa final'!$AD$11="Alta",'Mapa final'!$AF$11="Leve"),CONCATENATE("R2C",'Mapa final'!$S$11),"")</f>
        <v/>
      </c>
      <c r="V43" s="51" t="str">
        <f>IF(AND('Mapa final'!$AD$11="Alta",'Mapa final'!$AF$11="Leve"),CONCATENATE("R2C",'Mapa final'!$S$11),"")</f>
        <v/>
      </c>
      <c r="W43" s="165" t="str">
        <f>IF(AND('Mapa final'!$AD$11="Alta",'Mapa final'!$AF$11="Leve"),CONCATENATE("R2C",'Mapa final'!$S$11),"")</f>
        <v/>
      </c>
      <c r="X43" s="165" t="str">
        <f>IF(AND('Mapa final'!$AD$11="Alta",'Mapa final'!$AF$11="Leve"),CONCATENATE("R2C",'Mapa final'!$S$11),"")</f>
        <v/>
      </c>
      <c r="Y43" s="165" t="str">
        <f>IF(AND('Mapa final'!$AD$11="Alta",'Mapa final'!$AF$11="Leve"),CONCATENATE("R2C",'Mapa final'!$S$11),"")</f>
        <v/>
      </c>
      <c r="Z43" s="165" t="str">
        <f>IF(AND('Mapa final'!$AD$11="Alta",'Mapa final'!$AF$11="Leve"),CONCATENATE("R2C",'Mapa final'!$S$11),"")</f>
        <v/>
      </c>
      <c r="AA43" s="52" t="str">
        <f>IF(AND('Mapa final'!$AD$11="Alta",'Mapa final'!$AF$11="Leve"),CONCATENATE("R2C",'Mapa final'!$S$11),"")</f>
        <v/>
      </c>
      <c r="AB43" s="38" t="str">
        <f>IF(AND('Mapa final'!$AD$11="Muy Alta",'Mapa final'!$AF$11="Leve"),CONCATENATE("R2C",'Mapa final'!$S$11),"")</f>
        <v/>
      </c>
      <c r="AC43" s="164" t="str">
        <f>IF(AND('Mapa final'!$AD$11="Muy Alta",'Mapa final'!$AF$11="Leve"),CONCATENATE("R2C",'Mapa final'!$S$11),"")</f>
        <v/>
      </c>
      <c r="AD43" s="164" t="str">
        <f>IF(AND('Mapa final'!$AD$11="Muy Alta",'Mapa final'!$AF$11="Leve"),CONCATENATE("R2C",'Mapa final'!$S$11),"")</f>
        <v/>
      </c>
      <c r="AE43" s="164" t="str">
        <f>IF(AND('Mapa final'!$AD$11="Muy Alta",'Mapa final'!$AF$11="Leve"),CONCATENATE("R2C",'Mapa final'!$S$11),"")</f>
        <v/>
      </c>
      <c r="AF43" s="164" t="str">
        <f>IF(AND('Mapa final'!$AD$11="Muy Alta",'Mapa final'!$AF$11="Leve"),CONCATENATE("R2C",'Mapa final'!$S$11),"")</f>
        <v/>
      </c>
      <c r="AG43" s="39" t="str">
        <f>IF(AND('Mapa final'!$AD$11="Muy Alta",'Mapa final'!$AF$11="Leve"),CONCATENATE("R2C",'Mapa final'!$S$11),"")</f>
        <v/>
      </c>
      <c r="AH43" s="40" t="str">
        <f>IF(AND('Mapa final'!$AD$11="Muy Alta",'Mapa final'!$AF$11="Catastrófico"),CONCATENATE("R2C",'Mapa final'!$S$11),"")</f>
        <v/>
      </c>
      <c r="AI43" s="166" t="str">
        <f>IF(AND('Mapa final'!$AD$11="Muy Alta",'Mapa final'!$AF$11="Catastrófico"),CONCATENATE("R2C",'Mapa final'!$S$11),"")</f>
        <v/>
      </c>
      <c r="AJ43" s="166" t="str">
        <f>IF(AND('Mapa final'!$AD$11="Muy Alta",'Mapa final'!$AF$11="Catastrófico"),CONCATENATE("R2C",'Mapa final'!$S$11),"")</f>
        <v/>
      </c>
      <c r="AK43" s="166" t="str">
        <f>IF(AND('Mapa final'!$AD$11="Muy Alta",'Mapa final'!$AF$11="Catastrófico"),CONCATENATE("R2C",'Mapa final'!$S$11),"")</f>
        <v/>
      </c>
      <c r="AL43" s="166" t="str">
        <f>IF(AND('Mapa final'!$AD$11="Muy Alta",'Mapa final'!$AF$11="Catastrófico"),CONCATENATE("R2C",'Mapa final'!$S$11),"")</f>
        <v/>
      </c>
      <c r="AM43" s="41" t="str">
        <f>IF(AND('Mapa final'!$AD$11="Muy Alta",'Mapa final'!$AF$11="Catastrófico"),CONCATENATE("R2C",'Mapa final'!$S$11),"")</f>
        <v/>
      </c>
      <c r="AN43" s="64"/>
      <c r="AO43" s="382"/>
      <c r="AP43" s="383"/>
      <c r="AQ43" s="383"/>
      <c r="AR43" s="383"/>
      <c r="AS43" s="383"/>
      <c r="AT43" s="38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row>
    <row r="44" spans="1:80" ht="15" customHeight="1" x14ac:dyDescent="0.25">
      <c r="A44" s="64"/>
      <c r="B44" s="309"/>
      <c r="C44" s="309"/>
      <c r="D44" s="310"/>
      <c r="E44" s="351"/>
      <c r="F44" s="352"/>
      <c r="G44" s="352"/>
      <c r="H44" s="352"/>
      <c r="I44" s="352"/>
      <c r="J44" s="59" t="str">
        <f>IF(AND('Mapa final'!$AD$11="Baja",'Mapa final'!$AF$11="Leve"),CONCATENATE("R2C",'Mapa final'!$S$11),"")</f>
        <v/>
      </c>
      <c r="K44" s="167" t="str">
        <f>IF(AND('Mapa final'!$AD$11="Baja",'Mapa final'!$AF$11="Leve"),CONCATENATE("R2C",'Mapa final'!$S$11),"")</f>
        <v/>
      </c>
      <c r="L44" s="167" t="str">
        <f>IF(AND('Mapa final'!$AD$11="Baja",'Mapa final'!$AF$11="Leve"),CONCATENATE("R2C",'Mapa final'!$S$11),"")</f>
        <v/>
      </c>
      <c r="M44" s="167" t="str">
        <f>IF(AND('Mapa final'!$AD$11="Baja",'Mapa final'!$AF$11="Leve"),CONCATENATE("R2C",'Mapa final'!$S$11),"")</f>
        <v/>
      </c>
      <c r="N44" s="167" t="str">
        <f>IF(AND('Mapa final'!$AD$11="Baja",'Mapa final'!$AF$11="Leve"),CONCATENATE("R2C",'Mapa final'!$S$11),"")</f>
        <v/>
      </c>
      <c r="O44" s="60" t="str">
        <f>IF(AND('Mapa final'!$AD$11="Baja",'Mapa final'!$AF$11="Leve"),CONCATENATE("R2C",'Mapa final'!$S$11),"")</f>
        <v/>
      </c>
      <c r="P44" s="165" t="str">
        <f>IF(AND('Mapa final'!$AD$11="Alta",'Mapa final'!$AF$11="Leve"),CONCATENATE("R2C",'Mapa final'!$S$11),"")</f>
        <v/>
      </c>
      <c r="Q44" s="165" t="str">
        <f>IF(AND('Mapa final'!$AD$11="Alta",'Mapa final'!$AF$11="Leve"),CONCATENATE("R2C",'Mapa final'!$S$11),"")</f>
        <v/>
      </c>
      <c r="R44" s="165" t="str">
        <f>IF(AND('Mapa final'!$AD$11="Alta",'Mapa final'!$AF$11="Leve"),CONCATENATE("R2C",'Mapa final'!$S$11),"")</f>
        <v/>
      </c>
      <c r="S44" s="165" t="str">
        <f>IF(AND('Mapa final'!$AD$11="Alta",'Mapa final'!$AF$11="Leve"),CONCATENATE("R2C",'Mapa final'!$S$11),"")</f>
        <v/>
      </c>
      <c r="T44" s="165" t="str">
        <f>IF(AND('Mapa final'!$AD$11="Alta",'Mapa final'!$AF$11="Leve"),CONCATENATE("R2C",'Mapa final'!$S$11),"")</f>
        <v/>
      </c>
      <c r="U44" s="52" t="str">
        <f>IF(AND('Mapa final'!$AD$11="Alta",'Mapa final'!$AF$11="Leve"),CONCATENATE("R2C",'Mapa final'!$S$11),"")</f>
        <v/>
      </c>
      <c r="V44" s="51" t="str">
        <f>IF(AND('Mapa final'!$AD$11="Alta",'Mapa final'!$AF$11="Leve"),CONCATENATE("R2C",'Mapa final'!$S$11),"")</f>
        <v/>
      </c>
      <c r="W44" s="165" t="str">
        <f>IF(AND('Mapa final'!$AD$11="Alta",'Mapa final'!$AF$11="Leve"),CONCATENATE("R2C",'Mapa final'!$S$11),"")</f>
        <v/>
      </c>
      <c r="X44" s="165" t="str">
        <f>IF(AND('Mapa final'!$AD$11="Alta",'Mapa final'!$AF$11="Leve"),CONCATENATE("R2C",'Mapa final'!$S$11),"")</f>
        <v/>
      </c>
      <c r="Y44" s="165" t="str">
        <f>IF(AND('Mapa final'!$AD$11="Alta",'Mapa final'!$AF$11="Leve"),CONCATENATE("R2C",'Mapa final'!$S$11),"")</f>
        <v/>
      </c>
      <c r="Z44" s="165" t="str">
        <f>IF(AND('Mapa final'!$AD$11="Alta",'Mapa final'!$AF$11="Leve"),CONCATENATE("R2C",'Mapa final'!$S$11),"")</f>
        <v/>
      </c>
      <c r="AA44" s="52" t="str">
        <f>IF(AND('Mapa final'!$AD$11="Alta",'Mapa final'!$AF$11="Leve"),CONCATENATE("R2C",'Mapa final'!$S$11),"")</f>
        <v/>
      </c>
      <c r="AB44" s="38" t="str">
        <f>IF(AND('Mapa final'!$AD$11="Muy Alta",'Mapa final'!$AF$11="Leve"),CONCATENATE("R2C",'Mapa final'!$S$11),"")</f>
        <v/>
      </c>
      <c r="AC44" s="164" t="str">
        <f>IF(AND('Mapa final'!$AD$11="Muy Alta",'Mapa final'!$AF$11="Leve"),CONCATENATE("R2C",'Mapa final'!$S$11),"")</f>
        <v/>
      </c>
      <c r="AD44" s="164" t="str">
        <f>IF(AND('Mapa final'!$AD$11="Muy Alta",'Mapa final'!$AF$11="Leve"),CONCATENATE("R2C",'Mapa final'!$S$11),"")</f>
        <v/>
      </c>
      <c r="AE44" s="164" t="str">
        <f>IF(AND('Mapa final'!$AD$11="Muy Alta",'Mapa final'!$AF$11="Leve"),CONCATENATE("R2C",'Mapa final'!$S$11),"")</f>
        <v/>
      </c>
      <c r="AF44" s="164" t="str">
        <f>IF(AND('Mapa final'!$AD$11="Muy Alta",'Mapa final'!$AF$11="Leve"),CONCATENATE("R2C",'Mapa final'!$S$11),"")</f>
        <v/>
      </c>
      <c r="AG44" s="39" t="str">
        <f>IF(AND('Mapa final'!$AD$11="Muy Alta",'Mapa final'!$AF$11="Leve"),CONCATENATE("R2C",'Mapa final'!$S$11),"")</f>
        <v/>
      </c>
      <c r="AH44" s="40" t="str">
        <f>IF(AND('Mapa final'!$AD$11="Muy Alta",'Mapa final'!$AF$11="Catastrófico"),CONCATENATE("R2C",'Mapa final'!$S$11),"")</f>
        <v/>
      </c>
      <c r="AI44" s="166" t="str">
        <f>IF(AND('Mapa final'!$AD$11="Muy Alta",'Mapa final'!$AF$11="Catastrófico"),CONCATENATE("R2C",'Mapa final'!$S$11),"")</f>
        <v/>
      </c>
      <c r="AJ44" s="166" t="str">
        <f>IF(AND('Mapa final'!$AD$11="Muy Alta",'Mapa final'!$AF$11="Catastrófico"),CONCATENATE("R2C",'Mapa final'!$S$11),"")</f>
        <v/>
      </c>
      <c r="AK44" s="166" t="str">
        <f>IF(AND('Mapa final'!$AD$11="Muy Alta",'Mapa final'!$AF$11="Catastrófico"),CONCATENATE("R2C",'Mapa final'!$S$11),"")</f>
        <v/>
      </c>
      <c r="AL44" s="166" t="str">
        <f>IF(AND('Mapa final'!$AD$11="Muy Alta",'Mapa final'!$AF$11="Catastrófico"),CONCATENATE("R2C",'Mapa final'!$S$11),"")</f>
        <v/>
      </c>
      <c r="AM44" s="41" t="str">
        <f>IF(AND('Mapa final'!$AD$11="Muy Alta",'Mapa final'!$AF$11="Catastrófico"),CONCATENATE("R2C",'Mapa final'!$S$11),"")</f>
        <v/>
      </c>
      <c r="AN44" s="64"/>
      <c r="AO44" s="382"/>
      <c r="AP44" s="383"/>
      <c r="AQ44" s="383"/>
      <c r="AR44" s="383"/>
      <c r="AS44" s="383"/>
      <c r="AT44" s="38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row>
    <row r="45" spans="1:80" ht="15.75" customHeight="1" thickBot="1" x14ac:dyDescent="0.3">
      <c r="A45" s="64"/>
      <c r="B45" s="309"/>
      <c r="C45" s="309"/>
      <c r="D45" s="310"/>
      <c r="E45" s="354"/>
      <c r="F45" s="355"/>
      <c r="G45" s="355"/>
      <c r="H45" s="355"/>
      <c r="I45" s="355"/>
      <c r="J45" s="61" t="str">
        <f>IF(AND('Mapa final'!$AD$11="Baja",'Mapa final'!$AF$11="Leve"),CONCATENATE("R2C",'Mapa final'!$S$11),"")</f>
        <v/>
      </c>
      <c r="K45" s="62" t="str">
        <f>IF(AND('Mapa final'!$AD$11="Baja",'Mapa final'!$AF$11="Leve"),CONCATENATE("R2C",'Mapa final'!$S$11),"")</f>
        <v/>
      </c>
      <c r="L45" s="62" t="str">
        <f>IF(AND('Mapa final'!$AD$11="Baja",'Mapa final'!$AF$11="Leve"),CONCATENATE("R2C",'Mapa final'!$S$11),"")</f>
        <v/>
      </c>
      <c r="M45" s="62" t="str">
        <f>IF(AND('Mapa final'!$AD$11="Baja",'Mapa final'!$AF$11="Leve"),CONCATENATE("R2C",'Mapa final'!$S$11),"")</f>
        <v/>
      </c>
      <c r="N45" s="62" t="str">
        <f>IF(AND('Mapa final'!$AD$11="Baja",'Mapa final'!$AF$11="Leve"),CONCATENATE("R2C",'Mapa final'!$S$11),"")</f>
        <v/>
      </c>
      <c r="O45" s="63" t="str">
        <f>IF(AND('Mapa final'!$AD$11="Baja",'Mapa final'!$AF$11="Leve"),CONCATENATE("R2C",'Mapa final'!$S$11),"")</f>
        <v/>
      </c>
      <c r="P45" s="54" t="str">
        <f>IF(AND('Mapa final'!$AD$11="Alta",'Mapa final'!$AF$11="Leve"),CONCATENATE("R2C",'Mapa final'!$S$11),"")</f>
        <v/>
      </c>
      <c r="Q45" s="54" t="str">
        <f>IF(AND('Mapa final'!$AD$11="Alta",'Mapa final'!$AF$11="Leve"),CONCATENATE("R2C",'Mapa final'!$S$11),"")</f>
        <v/>
      </c>
      <c r="R45" s="54" t="str">
        <f>IF(AND('Mapa final'!$AD$11="Alta",'Mapa final'!$AF$11="Leve"),CONCATENATE("R2C",'Mapa final'!$S$11),"")</f>
        <v/>
      </c>
      <c r="S45" s="54" t="str">
        <f>IF(AND('Mapa final'!$AD$11="Alta",'Mapa final'!$AF$11="Leve"),CONCATENATE("R2C",'Mapa final'!$S$11),"")</f>
        <v/>
      </c>
      <c r="T45" s="54" t="str">
        <f>IF(AND('Mapa final'!$AD$11="Alta",'Mapa final'!$AF$11="Leve"),CONCATENATE("R2C",'Mapa final'!$S$11),"")</f>
        <v/>
      </c>
      <c r="U45" s="55" t="str">
        <f>IF(AND('Mapa final'!$AD$11="Alta",'Mapa final'!$AF$11="Leve"),CONCATENATE("R2C",'Mapa final'!$S$11),"")</f>
        <v/>
      </c>
      <c r="V45" s="53" t="str">
        <f>IF(AND('Mapa final'!$AD$11="Alta",'Mapa final'!$AF$11="Leve"),CONCATENATE("R2C",'Mapa final'!$S$11),"")</f>
        <v/>
      </c>
      <c r="W45" s="54" t="str">
        <f>IF(AND('Mapa final'!$AD$11="Alta",'Mapa final'!$AF$11="Leve"),CONCATENATE("R2C",'Mapa final'!$S$11),"")</f>
        <v/>
      </c>
      <c r="X45" s="54" t="str">
        <f>IF(AND('Mapa final'!$AD$11="Alta",'Mapa final'!$AF$11="Leve"),CONCATENATE("R2C",'Mapa final'!$S$11),"")</f>
        <v/>
      </c>
      <c r="Y45" s="54" t="str">
        <f>IF(AND('Mapa final'!$AD$11="Alta",'Mapa final'!$AF$11="Leve"),CONCATENATE("R2C",'Mapa final'!$S$11),"")</f>
        <v/>
      </c>
      <c r="Z45" s="54" t="str">
        <f>IF(AND('Mapa final'!$AD$11="Alta",'Mapa final'!$AF$11="Leve"),CONCATENATE("R2C",'Mapa final'!$S$11),"")</f>
        <v/>
      </c>
      <c r="AA45" s="55" t="str">
        <f>IF(AND('Mapa final'!$AD$11="Alta",'Mapa final'!$AF$11="Leve"),CONCATENATE("R2C",'Mapa final'!$S$11),"")</f>
        <v/>
      </c>
      <c r="AB45" s="42" t="str">
        <f>IF(AND('Mapa final'!$AD$11="Muy Alta",'Mapa final'!$AF$11="Leve"),CONCATENATE("R2C",'Mapa final'!$S$11),"")</f>
        <v/>
      </c>
      <c r="AC45" s="43" t="str">
        <f>IF(AND('Mapa final'!$AD$11="Muy Alta",'Mapa final'!$AF$11="Leve"),CONCATENATE("R2C",'Mapa final'!$S$11),"")</f>
        <v/>
      </c>
      <c r="AD45" s="43" t="str">
        <f>IF(AND('Mapa final'!$AD$11="Muy Alta",'Mapa final'!$AF$11="Leve"),CONCATENATE("R2C",'Mapa final'!$S$11),"")</f>
        <v/>
      </c>
      <c r="AE45" s="43" t="str">
        <f>IF(AND('Mapa final'!$AD$11="Muy Alta",'Mapa final'!$AF$11="Leve"),CONCATENATE("R2C",'Mapa final'!$S$11),"")</f>
        <v/>
      </c>
      <c r="AF45" s="43" t="str">
        <f>IF(AND('Mapa final'!$AD$11="Muy Alta",'Mapa final'!$AF$11="Leve"),CONCATENATE("R2C",'Mapa final'!$S$11),"")</f>
        <v/>
      </c>
      <c r="AG45" s="44" t="str">
        <f>IF(AND('Mapa final'!$AD$11="Muy Alta",'Mapa final'!$AF$11="Leve"),CONCATENATE("R2C",'Mapa final'!$S$11),"")</f>
        <v/>
      </c>
      <c r="AH45" s="45" t="str">
        <f>IF(AND('Mapa final'!$AD$11="Muy Alta",'Mapa final'!$AF$11="Catastrófico"),CONCATENATE("R2C",'Mapa final'!$S$11),"")</f>
        <v/>
      </c>
      <c r="AI45" s="46" t="str">
        <f>IF(AND('Mapa final'!$AD$11="Muy Alta",'Mapa final'!$AF$11="Catastrófico"),CONCATENATE("R2C",'Mapa final'!$S$11),"")</f>
        <v/>
      </c>
      <c r="AJ45" s="46" t="str">
        <f>IF(AND('Mapa final'!$AD$11="Muy Alta",'Mapa final'!$AF$11="Catastrófico"),CONCATENATE("R2C",'Mapa final'!$S$11),"")</f>
        <v/>
      </c>
      <c r="AK45" s="46" t="str">
        <f>IF(AND('Mapa final'!$AD$11="Muy Alta",'Mapa final'!$AF$11="Catastrófico"),CONCATENATE("R2C",'Mapa final'!$S$11),"")</f>
        <v/>
      </c>
      <c r="AL45" s="46" t="str">
        <f>IF(AND('Mapa final'!$AD$11="Muy Alta",'Mapa final'!$AF$11="Catastrófico"),CONCATENATE("R2C",'Mapa final'!$S$11),"")</f>
        <v/>
      </c>
      <c r="AM45" s="47" t="str">
        <f>IF(AND('Mapa final'!$AD$11="Muy Alta",'Mapa final'!$AF$11="Catastrófico"),CONCATENATE("R2C",'Mapa final'!$S$11),"")</f>
        <v/>
      </c>
      <c r="AN45" s="64"/>
      <c r="AO45" s="385"/>
      <c r="AP45" s="386"/>
      <c r="AQ45" s="386"/>
      <c r="AR45" s="386"/>
      <c r="AS45" s="386"/>
      <c r="AT45" s="387"/>
    </row>
    <row r="46" spans="1:80" ht="24.75" customHeight="1" x14ac:dyDescent="0.25">
      <c r="A46" s="64"/>
      <c r="B46" s="309"/>
      <c r="C46" s="309"/>
      <c r="D46" s="310"/>
      <c r="E46" s="348" t="s">
        <v>214</v>
      </c>
      <c r="F46" s="349"/>
      <c r="G46" s="349"/>
      <c r="H46" s="349"/>
      <c r="I46" s="350"/>
      <c r="J46" s="56" t="str">
        <f>IF(AND('Mapa final'!$AD$11="Baja",'Mapa final'!$AF$11="Leve"),CONCATENATE("R2C",'Mapa final'!$S$11),"")</f>
        <v/>
      </c>
      <c r="K46" s="57" t="str">
        <f>IF(AND('Mapa final'!$AD$11="Baja",'Mapa final'!$AF$11="Leve"),CONCATENATE("R2C",'Mapa final'!$S$11),"")</f>
        <v/>
      </c>
      <c r="L46" s="57" t="str">
        <f>IF(AND('Mapa final'!$AD$11="Baja",'Mapa final'!$AF$11="Leve"),CONCATENATE("R2C",'Mapa final'!$S$11),"")</f>
        <v/>
      </c>
      <c r="M46" s="57" t="str">
        <f>IF(AND('Mapa final'!$AD$11="Baja",'Mapa final'!$AF$11="Leve"),CONCATENATE("R2C",'Mapa final'!$S$11),"")</f>
        <v/>
      </c>
      <c r="N46" s="57" t="str">
        <f>IF(AND('Mapa final'!$AD$11="Baja",'Mapa final'!$AF$11="Leve"),CONCATENATE("R2C",'Mapa final'!$S$11),"")</f>
        <v/>
      </c>
      <c r="O46" s="58" t="str">
        <f>IF(AND('Mapa final'!$AD$11="Baja",'Mapa final'!$AF$11="Leve"),CONCATENATE("R2C",'Mapa final'!$S$11),"")</f>
        <v/>
      </c>
      <c r="P46" s="56" t="str">
        <f>IF(AND('Mapa final'!$AD$11="Baja",'Mapa final'!$AF$11="Leve"),CONCATENATE("R2C",'Mapa final'!$S$11),"")</f>
        <v/>
      </c>
      <c r="Q46" s="57" t="str">
        <f>IF(AND('Mapa final'!$AD$11="Baja",'Mapa final'!$AF$11="Leve"),CONCATENATE("R2C",'Mapa final'!$S$11),"")</f>
        <v/>
      </c>
      <c r="R46" s="57" t="str">
        <f>IF(AND('Mapa final'!$AD$11="Baja",'Mapa final'!$AF$11="Leve"),CONCATENATE("R2C",'Mapa final'!$S$11),"")</f>
        <v/>
      </c>
      <c r="S46" s="57" t="str">
        <f>IF(AND('Mapa final'!$AD$11="Baja",'Mapa final'!$AF$11="Leve"),CONCATENATE("R2C",'Mapa final'!$S$11),"")</f>
        <v/>
      </c>
      <c r="T46" s="57" t="str">
        <f>IF(AND('Mapa final'!$AD$11="Baja",'Mapa final'!$AF$11="Leve"),CONCATENATE("R2C",'Mapa final'!$S$11),"")</f>
        <v/>
      </c>
      <c r="U46" s="58" t="str">
        <f>IF(AND('Mapa final'!$AD$11="Baja",'Mapa final'!$AF$11="Leve"),CONCATENATE("R2C",'Mapa final'!$S$11),"")</f>
        <v/>
      </c>
      <c r="V46" s="48" t="str">
        <f>IF(AND('Mapa final'!$AD$11="Alta",'Mapa final'!$AF$11="Leve"),CONCATENATE("R2C",'Mapa final'!$S$11),"")</f>
        <v/>
      </c>
      <c r="W46" s="49" t="str">
        <f>IF(AND('Mapa final'!$AD$11="Alta",'Mapa final'!$AF$11="Leve"),CONCATENATE("R2C",'Mapa final'!$S$11),"")</f>
        <v/>
      </c>
      <c r="X46" s="49" t="str">
        <f>IF(AND('Mapa final'!$AD$11="Alta",'Mapa final'!$AF$11="Leve"),CONCATENATE("R2C",'Mapa final'!$S$11),"")</f>
        <v/>
      </c>
      <c r="Y46" s="49" t="str">
        <f>IF(AND('Mapa final'!$AD$11="Alta",'Mapa final'!$AF$11="Leve"),CONCATENATE("R2C",'Mapa final'!$S$11),"")</f>
        <v/>
      </c>
      <c r="Z46" s="49" t="str">
        <f>IF(AND('Mapa final'!$AD$11="Alta",'Mapa final'!$AF$11="Leve"),CONCATENATE("R2C",'Mapa final'!$S$11),"")</f>
        <v/>
      </c>
      <c r="AA46" s="50" t="str">
        <f>IF(AND('Mapa final'!$AD$11="Alta",'Mapa final'!$AF$11="Leve"),CONCATENATE("R2C",'Mapa final'!$S$11),"")</f>
        <v/>
      </c>
      <c r="AB46" s="32" t="str">
        <f>IF(AND('Mapa final'!$AD$11="Muy Alta",'Mapa final'!$AF$11="Leve"),CONCATENATE("R2C",'Mapa final'!$S$11),"")</f>
        <v/>
      </c>
      <c r="AC46" s="33" t="str">
        <f>IF(AND('Mapa final'!$AD$11="Muy Alta",'Mapa final'!$AF$11="Leve"),CONCATENATE("R2C",'Mapa final'!$S$11),"")</f>
        <v/>
      </c>
      <c r="AD46" s="33" t="str">
        <f>IF(AND('Mapa final'!$AD$11="Muy Alta",'Mapa final'!$AF$11="Leve"),CONCATENATE("R2C",'Mapa final'!$S$11),"")</f>
        <v/>
      </c>
      <c r="AE46" s="33" t="str">
        <f>IF(AND('Mapa final'!$AD$11="Muy Alta",'Mapa final'!$AF$11="Leve"),CONCATENATE("R2C",'Mapa final'!$S$11),"")</f>
        <v/>
      </c>
      <c r="AF46" s="33" t="str">
        <f>IF(AND('Mapa final'!$AD$11="Muy Alta",'Mapa final'!$AF$11="Leve"),CONCATENATE("R2C",'Mapa final'!$S$11),"")</f>
        <v/>
      </c>
      <c r="AG46" s="34" t="str">
        <f>IF(AND('Mapa final'!$AD$11="Muy Alta",'Mapa final'!$AF$11="Leve"),CONCATENATE("R2C",'Mapa final'!$S$11),"")</f>
        <v/>
      </c>
      <c r="AH46" s="35" t="str">
        <f>IF(AND('Mapa final'!$AD$11="Muy Alta",'Mapa final'!$AF$11="Catastrófico"),CONCATENATE("R2C",'Mapa final'!$S$11),"")</f>
        <v/>
      </c>
      <c r="AI46" s="36" t="str">
        <f>IF(AND('Mapa final'!$AD$11="Muy Alta",'Mapa final'!$AF$11="Catastrófico"),CONCATENATE("R2C",'Mapa final'!$S$11),"")</f>
        <v/>
      </c>
      <c r="AJ46" s="36" t="str">
        <f>IF(AND('Mapa final'!$AD$11="Muy Alta",'Mapa final'!$AF$11="Catastrófico"),CONCATENATE("R2C",'Mapa final'!$S$11),"")</f>
        <v/>
      </c>
      <c r="AK46" s="36" t="str">
        <f>IF(AND('Mapa final'!$AD$11="Muy Alta",'Mapa final'!$AF$11="Catastrófico"),CONCATENATE("R2C",'Mapa final'!$S$11),"")</f>
        <v/>
      </c>
      <c r="AL46" s="36" t="str">
        <f>IF(AND('Mapa final'!$AD$11="Muy Alta",'Mapa final'!$AF$11="Catastrófico"),CONCATENATE("R2C",'Mapa final'!$S$11),"")</f>
        <v/>
      </c>
      <c r="AM46" s="37" t="str">
        <f>IF(AND('Mapa final'!$AD$11="Muy Alta",'Mapa final'!$AF$11="Catastrófico"),CONCATENATE("R2C",'Mapa final'!$S$11),"")</f>
        <v/>
      </c>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row>
    <row r="47" spans="1:80" ht="24.75" customHeight="1" x14ac:dyDescent="0.25">
      <c r="A47" s="64"/>
      <c r="B47" s="309"/>
      <c r="C47" s="309"/>
      <c r="D47" s="310"/>
      <c r="E47" s="367"/>
      <c r="F47" s="352"/>
      <c r="G47" s="352"/>
      <c r="H47" s="352"/>
      <c r="I47" s="353"/>
      <c r="J47" s="59" t="str">
        <f>IF(AND('Mapa final'!$AD$11="Baja",'Mapa final'!$AF$11="Leve"),CONCATENATE("R2C",'Mapa final'!$S$11),"")</f>
        <v/>
      </c>
      <c r="K47" s="167" t="str">
        <f>IF(AND('Mapa final'!$AD$11="Baja",'Mapa final'!$AF$11="Leve"),CONCATENATE("R2C",'Mapa final'!$S$11),"")</f>
        <v/>
      </c>
      <c r="L47" s="167" t="str">
        <f>IF(AND('Mapa final'!$AD$11="Baja",'Mapa final'!$AF$11="Leve"),CONCATENATE("R2C",'Mapa final'!$S$11),"")</f>
        <v/>
      </c>
      <c r="M47" s="167" t="str">
        <f>IF(AND('Mapa final'!$AD$11="Baja",'Mapa final'!$AF$11="Leve"),CONCATENATE("R2C",'Mapa final'!$S$11),"")</f>
        <v/>
      </c>
      <c r="N47" s="167" t="str">
        <f>IF(AND('Mapa final'!$AD$11="Baja",'Mapa final'!$AF$11="Leve"),CONCATENATE("R2C",'Mapa final'!$S$11),"")</f>
        <v/>
      </c>
      <c r="O47" s="60" t="str">
        <f>IF(AND('Mapa final'!$AD$11="Baja",'Mapa final'!$AF$11="Leve"),CONCATENATE("R2C",'Mapa final'!$S$11),"")</f>
        <v/>
      </c>
      <c r="P47" s="59" t="str">
        <f>IF(AND('Mapa final'!$AD$11="Baja",'Mapa final'!$AF$11="Leve"),CONCATENATE("R2C",'Mapa final'!$S$11),"")</f>
        <v/>
      </c>
      <c r="Q47" s="167" t="str">
        <f>IF(AND('Mapa final'!$AD$11="Baja",'Mapa final'!$AF$11="Leve"),CONCATENATE("R2C",'Mapa final'!$S$11),"")</f>
        <v/>
      </c>
      <c r="R47" s="167" t="str">
        <f>IF(AND('Mapa final'!$AD$11="Baja",'Mapa final'!$AF$11="Leve"),CONCATENATE("R2C",'Mapa final'!$S$11),"")</f>
        <v/>
      </c>
      <c r="S47" s="167" t="str">
        <f>IF(AND('Mapa final'!$AD$11="Baja",'Mapa final'!$AF$11="Leve"),CONCATENATE("R2C",'Mapa final'!$S$11),"")</f>
        <v/>
      </c>
      <c r="T47" s="167" t="str">
        <f>IF(AND('Mapa final'!$AD$11="Baja",'Mapa final'!$AF$11="Leve"),CONCATENATE("R2C",'Mapa final'!$S$11),"")</f>
        <v/>
      </c>
      <c r="U47" s="60" t="str">
        <f>IF(AND('Mapa final'!$AD$11="Baja",'Mapa final'!$AF$11="Leve"),CONCATENATE("R2C",'Mapa final'!$S$11),"")</f>
        <v/>
      </c>
      <c r="V47" s="51" t="str">
        <f>IF(AND('Mapa final'!$AD$11="Alta",'Mapa final'!$AF$11="Leve"),CONCATENATE("R2C",'Mapa final'!$S$11),"")</f>
        <v/>
      </c>
      <c r="W47" s="165" t="str">
        <f>IF(AND('Mapa final'!$AD$11="Alta",'Mapa final'!$AF$11="Leve"),CONCATENATE("R2C",'Mapa final'!$S$11),"")</f>
        <v/>
      </c>
      <c r="X47" s="165" t="str">
        <f>IF(AND('Mapa final'!$AD$11="Alta",'Mapa final'!$AF$11="Leve"),CONCATENATE("R2C",'Mapa final'!$S$11),"")</f>
        <v/>
      </c>
      <c r="Y47" s="165" t="str">
        <f>IF(AND('Mapa final'!$AD$11="Alta",'Mapa final'!$AF$11="Leve"),CONCATENATE("R2C",'Mapa final'!$S$11),"")</f>
        <v/>
      </c>
      <c r="Z47" s="165" t="str">
        <f>IF(AND('Mapa final'!$AD$11="Alta",'Mapa final'!$AF$11="Leve"),CONCATENATE("R2C",'Mapa final'!$S$11),"")</f>
        <v/>
      </c>
      <c r="AA47" s="52" t="str">
        <f>IF(AND('Mapa final'!$AD$11="Alta",'Mapa final'!$AF$11="Leve"),CONCATENATE("R2C",'Mapa final'!$S$11),"")</f>
        <v/>
      </c>
      <c r="AB47" s="38" t="str">
        <f>IF(AND('Mapa final'!$AD$11="Muy Alta",'Mapa final'!$AF$11="Leve"),CONCATENATE("R2C",'Mapa final'!$S$11),"")</f>
        <v/>
      </c>
      <c r="AC47" s="164" t="str">
        <f>IF(AND('Mapa final'!$AD$11="Muy Alta",'Mapa final'!$AF$11="Leve"),CONCATENATE("R2C",'Mapa final'!$S$11),"")</f>
        <v/>
      </c>
      <c r="AD47" s="164" t="str">
        <f>IF(AND('Mapa final'!$AD$11="Muy Alta",'Mapa final'!$AF$11="Leve"),CONCATENATE("R2C",'Mapa final'!$S$11),"")</f>
        <v/>
      </c>
      <c r="AE47" s="164" t="str">
        <f>IF(AND('Mapa final'!$AD$11="Muy Alta",'Mapa final'!$AF$11="Leve"),CONCATENATE("R2C",'Mapa final'!$S$11),"")</f>
        <v/>
      </c>
      <c r="AF47" s="164" t="str">
        <f>IF(AND('Mapa final'!$AD$11="Muy Alta",'Mapa final'!$AF$11="Leve"),CONCATENATE("R2C",'Mapa final'!$S$11),"")</f>
        <v/>
      </c>
      <c r="AG47" s="39" t="str">
        <f>IF(AND('Mapa final'!$AD$11="Muy Alta",'Mapa final'!$AF$11="Leve"),CONCATENATE("R2C",'Mapa final'!$S$11),"")</f>
        <v/>
      </c>
      <c r="AH47" s="40" t="str">
        <f>IF(AND('Mapa final'!$AD$11="Muy Alta",'Mapa final'!$AF$11="Catastrófico"),CONCATENATE("R2C",'Mapa final'!$S$11),"")</f>
        <v/>
      </c>
      <c r="AI47" s="166" t="str">
        <f>IF(AND('Mapa final'!$AD$11="Muy Alta",'Mapa final'!$AF$11="Catastrófico"),CONCATENATE("R2C",'Mapa final'!$S$11),"")</f>
        <v/>
      </c>
      <c r="AJ47" s="166" t="str">
        <f>IF(AND('Mapa final'!$AD$11="Muy Alta",'Mapa final'!$AF$11="Catastrófico"),CONCATENATE("R2C",'Mapa final'!$S$11),"")</f>
        <v/>
      </c>
      <c r="AK47" s="166" t="str">
        <f>IF(AND('Mapa final'!$AD$11="Muy Alta",'Mapa final'!$AF$11="Catastrófico"),CONCATENATE("R2C",'Mapa final'!$S$11),"")</f>
        <v/>
      </c>
      <c r="AL47" s="166" t="str">
        <f>IF(AND('Mapa final'!$AD$11="Muy Alta",'Mapa final'!$AF$11="Catastrófico"),CONCATENATE("R2C",'Mapa final'!$S$11),"")</f>
        <v/>
      </c>
      <c r="AM47" s="41" t="str">
        <f>IF(AND('Mapa final'!$AD$11="Muy Alta",'Mapa final'!$AF$11="Catastrófico"),CONCATENATE("R2C",'Mapa final'!$S$11),"")</f>
        <v/>
      </c>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row>
    <row r="48" spans="1:80" ht="15" customHeight="1" x14ac:dyDescent="0.25">
      <c r="A48" s="64"/>
      <c r="B48" s="309"/>
      <c r="C48" s="309"/>
      <c r="D48" s="310"/>
      <c r="E48" s="367"/>
      <c r="F48" s="352"/>
      <c r="G48" s="352"/>
      <c r="H48" s="352"/>
      <c r="I48" s="353"/>
      <c r="J48" s="59" t="str">
        <f>IF(AND('Mapa final'!$AD$11="Baja",'Mapa final'!$AF$11="Leve"),CONCATENATE("R2C",'Mapa final'!$S$11),"")</f>
        <v/>
      </c>
      <c r="K48" s="167" t="str">
        <f>IF(AND('Mapa final'!$AD$11="Baja",'Mapa final'!$AF$11="Leve"),CONCATENATE("R2C",'Mapa final'!$S$11),"")</f>
        <v/>
      </c>
      <c r="L48" s="167" t="str">
        <f>IF(AND('Mapa final'!$AD$11="Baja",'Mapa final'!$AF$11="Leve"),CONCATENATE("R2C",'Mapa final'!$S$11),"")</f>
        <v/>
      </c>
      <c r="M48" s="167" t="str">
        <f>IF(AND('Mapa final'!$AD$11="Baja",'Mapa final'!$AF$11="Leve"),CONCATENATE("R2C",'Mapa final'!$S$11),"")</f>
        <v/>
      </c>
      <c r="N48" s="167" t="str">
        <f>IF(AND('Mapa final'!$AD$11="Baja",'Mapa final'!$AF$11="Leve"),CONCATENATE("R2C",'Mapa final'!$S$11),"")</f>
        <v/>
      </c>
      <c r="O48" s="60" t="str">
        <f>IF(AND('Mapa final'!$AD$11="Baja",'Mapa final'!$AF$11="Leve"),CONCATENATE("R2C",'Mapa final'!$S$11),"")</f>
        <v/>
      </c>
      <c r="P48" s="59" t="str">
        <f>IF(AND('Mapa final'!$AD$11="Baja",'Mapa final'!$AF$11="Leve"),CONCATENATE("R2C",'Mapa final'!$S$11),"")</f>
        <v/>
      </c>
      <c r="Q48" s="167" t="str">
        <f>IF(AND('Mapa final'!$AD$11="Baja",'Mapa final'!$AF$11="Leve"),CONCATENATE("R2C",'Mapa final'!$S$11),"")</f>
        <v/>
      </c>
      <c r="R48" s="167" t="str">
        <f>IF(AND('Mapa final'!$AD$11="Baja",'Mapa final'!$AF$11="Leve"),CONCATENATE("R2C",'Mapa final'!$S$11),"")</f>
        <v/>
      </c>
      <c r="S48" s="167" t="str">
        <f>IF(AND('Mapa final'!$AD$11="Baja",'Mapa final'!$AF$11="Leve"),CONCATENATE("R2C",'Mapa final'!$S$11),"")</f>
        <v/>
      </c>
      <c r="T48" s="167" t="str">
        <f>IF(AND('Mapa final'!$AD$11="Baja",'Mapa final'!$AF$11="Leve"),CONCATENATE("R2C",'Mapa final'!$S$11),"")</f>
        <v/>
      </c>
      <c r="U48" s="60" t="str">
        <f>IF(AND('Mapa final'!$AD$11="Baja",'Mapa final'!$AF$11="Leve"),CONCATENATE("R2C",'Mapa final'!$S$11),"")</f>
        <v/>
      </c>
      <c r="V48" s="51" t="str">
        <f>IF(AND('Mapa final'!$AD$11="Alta",'Mapa final'!$AF$11="Leve"),CONCATENATE("R2C",'Mapa final'!$S$11),"")</f>
        <v/>
      </c>
      <c r="W48" s="165" t="str">
        <f>IF(AND('Mapa final'!$AD$11="Alta",'Mapa final'!$AF$11="Leve"),CONCATENATE("R2C",'Mapa final'!$S$11),"")</f>
        <v/>
      </c>
      <c r="X48" s="165" t="str">
        <f>IF(AND('Mapa final'!$AD$11="Alta",'Mapa final'!$AF$11="Leve"),CONCATENATE("R2C",'Mapa final'!$S$11),"")</f>
        <v/>
      </c>
      <c r="Y48" s="165" t="str">
        <f>IF(AND('Mapa final'!$AD$11="Alta",'Mapa final'!$AF$11="Leve"),CONCATENATE("R2C",'Mapa final'!$S$11),"")</f>
        <v/>
      </c>
      <c r="Z48" s="165" t="str">
        <f>IF(AND('Mapa final'!$AD$11="Alta",'Mapa final'!$AF$11="Leve"),CONCATENATE("R2C",'Mapa final'!$S$11),"")</f>
        <v/>
      </c>
      <c r="AA48" s="52" t="str">
        <f>IF(AND('Mapa final'!$AD$11="Alta",'Mapa final'!$AF$11="Leve"),CONCATENATE("R2C",'Mapa final'!$S$11),"")</f>
        <v/>
      </c>
      <c r="AB48" s="38" t="str">
        <f>IF(AND('Mapa final'!$AD$11="Muy Alta",'Mapa final'!$AF$11="Leve"),CONCATENATE("R2C",'Mapa final'!$S$11),"")</f>
        <v/>
      </c>
      <c r="AC48" s="164" t="str">
        <f>IF(AND('Mapa final'!$AD$11="Muy Alta",'Mapa final'!$AF$11="Leve"),CONCATENATE("R2C",'Mapa final'!$S$11),"")</f>
        <v/>
      </c>
      <c r="AD48" s="164" t="str">
        <f>IF(AND('Mapa final'!$AD$11="Muy Alta",'Mapa final'!$AF$11="Leve"),CONCATENATE("R2C",'Mapa final'!$S$11),"")</f>
        <v/>
      </c>
      <c r="AE48" s="164" t="str">
        <f>IF(AND('Mapa final'!$AD$11="Muy Alta",'Mapa final'!$AF$11="Leve"),CONCATENATE("R2C",'Mapa final'!$S$11),"")</f>
        <v/>
      </c>
      <c r="AF48" s="164" t="str">
        <f>IF(AND('Mapa final'!$AD$11="Muy Alta",'Mapa final'!$AF$11="Leve"),CONCATENATE("R2C",'Mapa final'!$S$11),"")</f>
        <v/>
      </c>
      <c r="AG48" s="39" t="str">
        <f>IF(AND('Mapa final'!$AD$11="Muy Alta",'Mapa final'!$AF$11="Leve"),CONCATENATE("R2C",'Mapa final'!$S$11),"")</f>
        <v/>
      </c>
      <c r="AH48" s="40" t="str">
        <f>IF(AND('Mapa final'!$AD$11="Muy Alta",'Mapa final'!$AF$11="Catastrófico"),CONCATENATE("R2C",'Mapa final'!$S$11),"")</f>
        <v/>
      </c>
      <c r="AI48" s="166" t="str">
        <f>IF(AND('Mapa final'!$AD$11="Muy Alta",'Mapa final'!$AF$11="Catastrófico"),CONCATENATE("R2C",'Mapa final'!$S$11),"")</f>
        <v/>
      </c>
      <c r="AJ48" s="166" t="str">
        <f>IF(AND('Mapa final'!$AD$11="Muy Alta",'Mapa final'!$AF$11="Catastrófico"),CONCATENATE("R2C",'Mapa final'!$S$11),"")</f>
        <v/>
      </c>
      <c r="AK48" s="166" t="str">
        <f>IF(AND('Mapa final'!$AD$11="Muy Alta",'Mapa final'!$AF$11="Catastrófico"),CONCATENATE("R2C",'Mapa final'!$S$11),"")</f>
        <v/>
      </c>
      <c r="AL48" s="166" t="str">
        <f>IF(AND('Mapa final'!$AD$11="Muy Alta",'Mapa final'!$AF$11="Catastrófico"),CONCATENATE("R2C",'Mapa final'!$S$11),"")</f>
        <v/>
      </c>
      <c r="AM48" s="41" t="str">
        <f>IF(AND('Mapa final'!$AD$11="Muy Alta",'Mapa final'!$AF$11="Catastrófico"),CONCATENATE("R2C",'Mapa final'!$S$11),"")</f>
        <v/>
      </c>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row>
    <row r="49" spans="1:80" ht="15" customHeight="1" x14ac:dyDescent="0.25">
      <c r="A49" s="64"/>
      <c r="B49" s="309"/>
      <c r="C49" s="309"/>
      <c r="D49" s="310"/>
      <c r="E49" s="351"/>
      <c r="F49" s="352"/>
      <c r="G49" s="352"/>
      <c r="H49" s="352"/>
      <c r="I49" s="353"/>
      <c r="J49" s="59" t="str">
        <f>IF(AND('Mapa final'!$AD$11="Baja",'Mapa final'!$AF$11="Leve"),CONCATENATE("R2C",'Mapa final'!$S$11),"")</f>
        <v/>
      </c>
      <c r="K49" s="167" t="str">
        <f>IF(AND('Mapa final'!$AD$11="Baja",'Mapa final'!$AF$11="Leve"),CONCATENATE("R2C",'Mapa final'!$S$11),"")</f>
        <v/>
      </c>
      <c r="L49" s="167" t="str">
        <f>IF(AND('Mapa final'!$AD$11="Baja",'Mapa final'!$AF$11="Leve"),CONCATENATE("R2C",'Mapa final'!$S$11),"")</f>
        <v/>
      </c>
      <c r="M49" s="167" t="str">
        <f>IF(AND('Mapa final'!$AD$11="Baja",'Mapa final'!$AF$11="Leve"),CONCATENATE("R2C",'Mapa final'!$S$11),"")</f>
        <v/>
      </c>
      <c r="N49" s="167" t="str">
        <f>IF(AND('Mapa final'!$AD$11="Baja",'Mapa final'!$AF$11="Leve"),CONCATENATE("R2C",'Mapa final'!$S$11),"")</f>
        <v/>
      </c>
      <c r="O49" s="60" t="str">
        <f>IF(AND('Mapa final'!$AD$11="Baja",'Mapa final'!$AF$11="Leve"),CONCATENATE("R2C",'Mapa final'!$S$11),"")</f>
        <v/>
      </c>
      <c r="P49" s="59" t="str">
        <f>IF(AND('Mapa final'!$AD$11="Baja",'Mapa final'!$AF$11="Leve"),CONCATENATE("R2C",'Mapa final'!$S$11),"")</f>
        <v/>
      </c>
      <c r="Q49" s="167" t="str">
        <f>IF(AND('Mapa final'!$AD$11="Baja",'Mapa final'!$AF$11="Leve"),CONCATENATE("R2C",'Mapa final'!$S$11),"")</f>
        <v/>
      </c>
      <c r="R49" s="167" t="str">
        <f>IF(AND('Mapa final'!$AD$11="Baja",'Mapa final'!$AF$11="Leve"),CONCATENATE("R2C",'Mapa final'!$S$11),"")</f>
        <v/>
      </c>
      <c r="S49" s="167" t="str">
        <f>IF(AND('Mapa final'!$AD$11="Baja",'Mapa final'!$AF$11="Leve"),CONCATENATE("R2C",'Mapa final'!$S$11),"")</f>
        <v/>
      </c>
      <c r="T49" s="167" t="str">
        <f>IF(AND('Mapa final'!$AD$11="Baja",'Mapa final'!$AF$11="Leve"),CONCATENATE("R2C",'Mapa final'!$S$11),"")</f>
        <v/>
      </c>
      <c r="U49" s="60" t="str">
        <f>IF(AND('Mapa final'!$AD$11="Baja",'Mapa final'!$AF$11="Leve"),CONCATENATE("R2C",'Mapa final'!$S$11),"")</f>
        <v/>
      </c>
      <c r="V49" s="51" t="str">
        <f>IF(AND('Mapa final'!$AD$11="Alta",'Mapa final'!$AF$11="Leve"),CONCATENATE("R2C",'Mapa final'!$S$11),"")</f>
        <v/>
      </c>
      <c r="W49" s="165" t="str">
        <f>IF(AND('Mapa final'!$AD$11="Alta",'Mapa final'!$AF$11="Leve"),CONCATENATE("R2C",'Mapa final'!$S$11),"")</f>
        <v/>
      </c>
      <c r="X49" s="165" t="str">
        <f>IF(AND('Mapa final'!$AD$11="Alta",'Mapa final'!$AF$11="Leve"),CONCATENATE("R2C",'Mapa final'!$S$11),"")</f>
        <v/>
      </c>
      <c r="Y49" s="165" t="str">
        <f>IF(AND('Mapa final'!$AD$11="Alta",'Mapa final'!$AF$11="Leve"),CONCATENATE("R2C",'Mapa final'!$S$11),"")</f>
        <v/>
      </c>
      <c r="Z49" s="165" t="str">
        <f>IF(AND('Mapa final'!$AD$11="Alta",'Mapa final'!$AF$11="Leve"),CONCATENATE("R2C",'Mapa final'!$S$11),"")</f>
        <v/>
      </c>
      <c r="AA49" s="52" t="str">
        <f>IF(AND('Mapa final'!$AD$11="Alta",'Mapa final'!$AF$11="Leve"),CONCATENATE("R2C",'Mapa final'!$S$11),"")</f>
        <v/>
      </c>
      <c r="AB49" s="38" t="str">
        <f>IF(AND('Mapa final'!$AD$11="Muy Alta",'Mapa final'!$AF$11="Leve"),CONCATENATE("R2C",'Mapa final'!$S$11),"")</f>
        <v/>
      </c>
      <c r="AC49" s="164" t="str">
        <f>IF(AND('Mapa final'!$AD$11="Muy Alta",'Mapa final'!$AF$11="Leve"),CONCATENATE("R2C",'Mapa final'!$S$11),"")</f>
        <v/>
      </c>
      <c r="AD49" s="164" t="str">
        <f>IF(AND('Mapa final'!$AD$11="Muy Alta",'Mapa final'!$AF$11="Leve"),CONCATENATE("R2C",'Mapa final'!$S$11),"")</f>
        <v/>
      </c>
      <c r="AE49" s="164" t="str">
        <f>IF(AND('Mapa final'!$AD$11="Muy Alta",'Mapa final'!$AF$11="Leve"),CONCATENATE("R2C",'Mapa final'!$S$11),"")</f>
        <v/>
      </c>
      <c r="AF49" s="164" t="str">
        <f>IF(AND('Mapa final'!$AD$11="Muy Alta",'Mapa final'!$AF$11="Leve"),CONCATENATE("R2C",'Mapa final'!$S$11),"")</f>
        <v/>
      </c>
      <c r="AG49" s="39" t="str">
        <f>IF(AND('Mapa final'!$AD$11="Muy Alta",'Mapa final'!$AF$11="Leve"),CONCATENATE("R2C",'Mapa final'!$S$11),"")</f>
        <v/>
      </c>
      <c r="AH49" s="40" t="str">
        <f>IF(AND('Mapa final'!$AD$11="Muy Alta",'Mapa final'!$AF$11="Catastrófico"),CONCATENATE("R2C",'Mapa final'!$S$11),"")</f>
        <v/>
      </c>
      <c r="AI49" s="166" t="str">
        <f>IF(AND('Mapa final'!$AD$11="Muy Alta",'Mapa final'!$AF$11="Catastrófico"),CONCATENATE("R2C",'Mapa final'!$S$11),"")</f>
        <v/>
      </c>
      <c r="AJ49" s="166" t="str">
        <f>IF(AND('Mapa final'!$AD$11="Muy Alta",'Mapa final'!$AF$11="Catastrófico"),CONCATENATE("R2C",'Mapa final'!$S$11),"")</f>
        <v/>
      </c>
      <c r="AK49" s="166" t="str">
        <f>IF(AND('Mapa final'!$AD$11="Muy Alta",'Mapa final'!$AF$11="Catastrófico"),CONCATENATE("R2C",'Mapa final'!$S$11),"")</f>
        <v/>
      </c>
      <c r="AL49" s="166" t="str">
        <f>IF(AND('Mapa final'!$AD$11="Muy Alta",'Mapa final'!$AF$11="Catastrófico"),CONCATENATE("R2C",'Mapa final'!$S$11),"")</f>
        <v/>
      </c>
      <c r="AM49" s="41" t="str">
        <f>IF(AND('Mapa final'!$AD$11="Muy Alta",'Mapa final'!$AF$11="Catastrófico"),CONCATENATE("R2C",'Mapa final'!$S$11),"")</f>
        <v/>
      </c>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row>
    <row r="50" spans="1:80" ht="15" customHeight="1" x14ac:dyDescent="0.25">
      <c r="A50" s="64"/>
      <c r="B50" s="309"/>
      <c r="C50" s="309"/>
      <c r="D50" s="310"/>
      <c r="E50" s="351"/>
      <c r="F50" s="352"/>
      <c r="G50" s="352"/>
      <c r="H50" s="352"/>
      <c r="I50" s="353"/>
      <c r="J50" s="59" t="str">
        <f>IF(AND('Mapa final'!$AD$11="Baja",'Mapa final'!$AF$11="Leve"),CONCATENATE("R2C",'Mapa final'!$S$11),"")</f>
        <v/>
      </c>
      <c r="K50" s="167" t="str">
        <f>IF(AND('Mapa final'!$AD$11="Baja",'Mapa final'!$AF$11="Leve"),CONCATENATE("R2C",'Mapa final'!$S$11),"")</f>
        <v/>
      </c>
      <c r="L50" s="167" t="str">
        <f>IF(AND('Mapa final'!$AD$11="Baja",'Mapa final'!$AF$11="Leve"),CONCATENATE("R2C",'Mapa final'!$S$11),"")</f>
        <v/>
      </c>
      <c r="M50" s="167" t="str">
        <f>IF(AND('Mapa final'!$AD$11="Baja",'Mapa final'!$AF$11="Leve"),CONCATENATE("R2C",'Mapa final'!$S$11),"")</f>
        <v/>
      </c>
      <c r="N50" s="167" t="str">
        <f>IF(AND('Mapa final'!$AD$11="Baja",'Mapa final'!$AF$11="Leve"),CONCATENATE("R2C",'Mapa final'!$S$11),"")</f>
        <v/>
      </c>
      <c r="O50" s="60" t="str">
        <f>IF(AND('Mapa final'!$AD$11="Baja",'Mapa final'!$AF$11="Leve"),CONCATENATE("R2C",'Mapa final'!$S$11),"")</f>
        <v/>
      </c>
      <c r="P50" s="59" t="str">
        <f>IF(AND('Mapa final'!$AD$11="Baja",'Mapa final'!$AF$11="Leve"),CONCATENATE("R2C",'Mapa final'!$S$11),"")</f>
        <v/>
      </c>
      <c r="Q50" s="167" t="str">
        <f>IF(AND('Mapa final'!$AD$11="Baja",'Mapa final'!$AF$11="Leve"),CONCATENATE("R2C",'Mapa final'!$S$11),"")</f>
        <v/>
      </c>
      <c r="R50" s="167" t="str">
        <f>IF(AND('Mapa final'!$AD$11="Baja",'Mapa final'!$AF$11="Leve"),CONCATENATE("R2C",'Mapa final'!$S$11),"")</f>
        <v/>
      </c>
      <c r="S50" s="167" t="str">
        <f>IF(AND('Mapa final'!$AD$11="Baja",'Mapa final'!$AF$11="Leve"),CONCATENATE("R2C",'Mapa final'!$S$11),"")</f>
        <v/>
      </c>
      <c r="T50" s="167" t="str">
        <f>IF(AND('Mapa final'!$AD$11="Baja",'Mapa final'!$AF$11="Leve"),CONCATENATE("R2C",'Mapa final'!$S$11),"")</f>
        <v/>
      </c>
      <c r="U50" s="60" t="str">
        <f>IF(AND('Mapa final'!$AD$11="Baja",'Mapa final'!$AF$11="Leve"),CONCATENATE("R2C",'Mapa final'!$S$11),"")</f>
        <v/>
      </c>
      <c r="V50" s="51" t="str">
        <f>IF(AND('Mapa final'!$AD$11="Alta",'Mapa final'!$AF$11="Leve"),CONCATENATE("R2C",'Mapa final'!$S$11),"")</f>
        <v/>
      </c>
      <c r="W50" s="165" t="str">
        <f>IF(AND('Mapa final'!$AD$11="Alta",'Mapa final'!$AF$11="Leve"),CONCATENATE("R2C",'Mapa final'!$S$11),"")</f>
        <v/>
      </c>
      <c r="X50" s="165" t="str">
        <f>IF(AND('Mapa final'!$AD$11="Alta",'Mapa final'!$AF$11="Leve"),CONCATENATE("R2C",'Mapa final'!$S$11),"")</f>
        <v/>
      </c>
      <c r="Y50" s="165" t="str">
        <f>IF(AND('Mapa final'!$AD$11="Alta",'Mapa final'!$AF$11="Leve"),CONCATENATE("R2C",'Mapa final'!$S$11),"")</f>
        <v/>
      </c>
      <c r="Z50" s="165" t="str">
        <f>IF(AND('Mapa final'!$AD$11="Alta",'Mapa final'!$AF$11="Leve"),CONCATENATE("R2C",'Mapa final'!$S$11),"")</f>
        <v/>
      </c>
      <c r="AA50" s="52" t="str">
        <f>IF(AND('Mapa final'!$AD$11="Alta",'Mapa final'!$AF$11="Leve"),CONCATENATE("R2C",'Mapa final'!$S$11),"")</f>
        <v/>
      </c>
      <c r="AB50" s="38" t="str">
        <f>IF(AND('Mapa final'!$AD$11="Muy Alta",'Mapa final'!$AF$11="Leve"),CONCATENATE("R2C",'Mapa final'!$S$11),"")</f>
        <v/>
      </c>
      <c r="AC50" s="164" t="str">
        <f>IF(AND('Mapa final'!$AD$11="Muy Alta",'Mapa final'!$AF$11="Leve"),CONCATENATE("R2C",'Mapa final'!$S$11),"")</f>
        <v/>
      </c>
      <c r="AD50" s="164" t="str">
        <f>IF(AND('Mapa final'!$AD$11="Muy Alta",'Mapa final'!$AF$11="Leve"),CONCATENATE("R2C",'Mapa final'!$S$11),"")</f>
        <v/>
      </c>
      <c r="AE50" s="164" t="str">
        <f>IF(AND('Mapa final'!$AD$11="Muy Alta",'Mapa final'!$AF$11="Leve"),CONCATENATE("R2C",'Mapa final'!$S$11),"")</f>
        <v/>
      </c>
      <c r="AF50" s="164" t="str">
        <f>IF(AND('Mapa final'!$AD$11="Muy Alta",'Mapa final'!$AF$11="Leve"),CONCATENATE("R2C",'Mapa final'!$S$11),"")</f>
        <v/>
      </c>
      <c r="AG50" s="39" t="str">
        <f>IF(AND('Mapa final'!$AD$11="Muy Alta",'Mapa final'!$AF$11="Leve"),CONCATENATE("R2C",'Mapa final'!$S$11),"")</f>
        <v/>
      </c>
      <c r="AH50" s="40" t="str">
        <f>IF(AND('Mapa final'!$AD$11="Muy Alta",'Mapa final'!$AF$11="Catastrófico"),CONCATENATE("R2C",'Mapa final'!$S$11),"")</f>
        <v/>
      </c>
      <c r="AI50" s="166" t="str">
        <f>IF(AND('Mapa final'!$AD$11="Muy Alta",'Mapa final'!$AF$11="Catastrófico"),CONCATENATE("R2C",'Mapa final'!$S$11),"")</f>
        <v/>
      </c>
      <c r="AJ50" s="166" t="str">
        <f>IF(AND('Mapa final'!$AD$11="Muy Alta",'Mapa final'!$AF$11="Catastrófico"),CONCATENATE("R2C",'Mapa final'!$S$11),"")</f>
        <v/>
      </c>
      <c r="AK50" s="166" t="str">
        <f>IF(AND('Mapa final'!$AD$11="Muy Alta",'Mapa final'!$AF$11="Catastrófico"),CONCATENATE("R2C",'Mapa final'!$S$11),"")</f>
        <v/>
      </c>
      <c r="AL50" s="166" t="str">
        <f>IF(AND('Mapa final'!$AD$11="Muy Alta",'Mapa final'!$AF$11="Catastrófico"),CONCATENATE("R2C",'Mapa final'!$S$11),"")</f>
        <v/>
      </c>
      <c r="AM50" s="41" t="str">
        <f>IF(AND('Mapa final'!$AD$11="Muy Alta",'Mapa final'!$AF$11="Catastrófico"),CONCATENATE("R2C",'Mapa final'!$S$11),"")</f>
        <v/>
      </c>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row>
    <row r="51" spans="1:80" ht="15" customHeight="1" x14ac:dyDescent="0.25">
      <c r="A51" s="64"/>
      <c r="B51" s="309"/>
      <c r="C51" s="309"/>
      <c r="D51" s="310"/>
      <c r="E51" s="351"/>
      <c r="F51" s="352"/>
      <c r="G51" s="352"/>
      <c r="H51" s="352"/>
      <c r="I51" s="353"/>
      <c r="J51" s="59" t="str">
        <f>IF(AND('Mapa final'!$AD$11="Baja",'Mapa final'!$AF$11="Leve"),CONCATENATE("R2C",'Mapa final'!$S$11),"")</f>
        <v/>
      </c>
      <c r="K51" s="167" t="str">
        <f>IF(AND('Mapa final'!$AD$11="Baja",'Mapa final'!$AF$11="Leve"),CONCATENATE("R2C",'Mapa final'!$S$11),"")</f>
        <v/>
      </c>
      <c r="L51" s="167" t="str">
        <f>IF(AND('Mapa final'!$AD$11="Baja",'Mapa final'!$AF$11="Leve"),CONCATENATE("R2C",'Mapa final'!$S$11),"")</f>
        <v/>
      </c>
      <c r="M51" s="167" t="str">
        <f>IF(AND('Mapa final'!$AD$11="Baja",'Mapa final'!$AF$11="Leve"),CONCATENATE("R2C",'Mapa final'!$S$11),"")</f>
        <v/>
      </c>
      <c r="N51" s="167" t="str">
        <f>IF(AND('Mapa final'!$AD$11="Baja",'Mapa final'!$AF$11="Leve"),CONCATENATE("R2C",'Mapa final'!$S$11),"")</f>
        <v/>
      </c>
      <c r="O51" s="60" t="str">
        <f>IF(AND('Mapa final'!$AD$11="Baja",'Mapa final'!$AF$11="Leve"),CONCATENATE("R2C",'Mapa final'!$S$11),"")</f>
        <v/>
      </c>
      <c r="P51" s="59" t="str">
        <f>IF(AND('Mapa final'!$AD$11="Baja",'Mapa final'!$AF$11="Leve"),CONCATENATE("R2C",'Mapa final'!$S$11),"")</f>
        <v/>
      </c>
      <c r="Q51" s="167" t="str">
        <f>IF(AND('Mapa final'!$AD$11="Baja",'Mapa final'!$AF$11="Leve"),CONCATENATE("R2C",'Mapa final'!$S$11),"")</f>
        <v/>
      </c>
      <c r="R51" s="167" t="str">
        <f>IF(AND('Mapa final'!$AD$11="Baja",'Mapa final'!$AF$11="Leve"),CONCATENATE("R2C",'Mapa final'!$S$11),"")</f>
        <v/>
      </c>
      <c r="S51" s="167" t="str">
        <f>IF(AND('Mapa final'!$AD$11="Baja",'Mapa final'!$AF$11="Leve"),CONCATENATE("R2C",'Mapa final'!$S$11),"")</f>
        <v/>
      </c>
      <c r="T51" s="167" t="str">
        <f>IF(AND('Mapa final'!$AD$11="Baja",'Mapa final'!$AF$11="Leve"),CONCATENATE("R2C",'Mapa final'!$S$11),"")</f>
        <v/>
      </c>
      <c r="U51" s="60" t="str">
        <f>IF(AND('Mapa final'!$AD$11="Baja",'Mapa final'!$AF$11="Leve"),CONCATENATE("R2C",'Mapa final'!$S$11),"")</f>
        <v/>
      </c>
      <c r="V51" s="51" t="str">
        <f>IF(AND('Mapa final'!$AD$11="Alta",'Mapa final'!$AF$11="Leve"),CONCATENATE("R2C",'Mapa final'!$S$11),"")</f>
        <v/>
      </c>
      <c r="W51" s="165" t="str">
        <f>IF(AND('Mapa final'!$AD$11="Alta",'Mapa final'!$AF$11="Leve"),CONCATENATE("R2C",'Mapa final'!$S$11),"")</f>
        <v/>
      </c>
      <c r="X51" s="165" t="str">
        <f>IF(AND('Mapa final'!$AD$11="Alta",'Mapa final'!$AF$11="Leve"),CONCATENATE("R2C",'Mapa final'!$S$11),"")</f>
        <v/>
      </c>
      <c r="Y51" s="165" t="str">
        <f>IF(AND('Mapa final'!$AD$11="Alta",'Mapa final'!$AF$11="Leve"),CONCATENATE("R2C",'Mapa final'!$S$11),"")</f>
        <v/>
      </c>
      <c r="Z51" s="165" t="str">
        <f>IF(AND('Mapa final'!$AD$11="Alta",'Mapa final'!$AF$11="Leve"),CONCATENATE("R2C",'Mapa final'!$S$11),"")</f>
        <v/>
      </c>
      <c r="AA51" s="52" t="str">
        <f>IF(AND('Mapa final'!$AD$11="Alta",'Mapa final'!$AF$11="Leve"),CONCATENATE("R2C",'Mapa final'!$S$11),"")</f>
        <v/>
      </c>
      <c r="AB51" s="38" t="str">
        <f>IF(AND('Mapa final'!$AD$11="Muy Alta",'Mapa final'!$AF$11="Leve"),CONCATENATE("R2C",'Mapa final'!$S$11),"")</f>
        <v/>
      </c>
      <c r="AC51" s="164" t="str">
        <f>IF(AND('Mapa final'!$AD$11="Muy Alta",'Mapa final'!$AF$11="Leve"),CONCATENATE("R2C",'Mapa final'!$S$11),"")</f>
        <v/>
      </c>
      <c r="AD51" s="164" t="str">
        <f>IF(AND('Mapa final'!$AD$11="Muy Alta",'Mapa final'!$AF$11="Leve"),CONCATENATE("R2C",'Mapa final'!$S$11),"")</f>
        <v/>
      </c>
      <c r="AE51" s="164" t="str">
        <f>IF(AND('Mapa final'!$AD$11="Muy Alta",'Mapa final'!$AF$11="Leve"),CONCATENATE("R2C",'Mapa final'!$S$11),"")</f>
        <v/>
      </c>
      <c r="AF51" s="164" t="str">
        <f>IF(AND('Mapa final'!$AD$11="Muy Alta",'Mapa final'!$AF$11="Leve"),CONCATENATE("R2C",'Mapa final'!$S$11),"")</f>
        <v/>
      </c>
      <c r="AG51" s="39" t="str">
        <f>IF(AND('Mapa final'!$AD$11="Muy Alta",'Mapa final'!$AF$11="Leve"),CONCATENATE("R2C",'Mapa final'!$S$11),"")</f>
        <v/>
      </c>
      <c r="AH51" s="40" t="str">
        <f>IF(AND('Mapa final'!$AD$11="Muy Alta",'Mapa final'!$AF$11="Catastrófico"),CONCATENATE("R2C",'Mapa final'!$S$11),"")</f>
        <v/>
      </c>
      <c r="AI51" s="166" t="str">
        <f>IF(AND('Mapa final'!$AD$11="Muy Alta",'Mapa final'!$AF$11="Catastrófico"),CONCATENATE("R2C",'Mapa final'!$S$11),"")</f>
        <v/>
      </c>
      <c r="AJ51" s="166" t="str">
        <f>IF(AND('Mapa final'!$AD$11="Muy Alta",'Mapa final'!$AF$11="Catastrófico"),CONCATENATE("R2C",'Mapa final'!$S$11),"")</f>
        <v/>
      </c>
      <c r="AK51" s="166" t="str">
        <f>IF(AND('Mapa final'!$AD$11="Muy Alta",'Mapa final'!$AF$11="Catastrófico"),CONCATENATE("R2C",'Mapa final'!$S$11),"")</f>
        <v/>
      </c>
      <c r="AL51" s="166" t="str">
        <f>IF(AND('Mapa final'!$AD$11="Muy Alta",'Mapa final'!$AF$11="Catastrófico"),CONCATENATE("R2C",'Mapa final'!$S$11),"")</f>
        <v/>
      </c>
      <c r="AM51" s="41" t="str">
        <f>IF(AND('Mapa final'!$AD$11="Muy Alta",'Mapa final'!$AF$11="Catastrófico"),CONCATENATE("R2C",'Mapa final'!$S$11),"")</f>
        <v/>
      </c>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row>
    <row r="52" spans="1:80" ht="15" customHeight="1" x14ac:dyDescent="0.25">
      <c r="A52" s="64"/>
      <c r="B52" s="309"/>
      <c r="C52" s="309"/>
      <c r="D52" s="310"/>
      <c r="E52" s="351"/>
      <c r="F52" s="352"/>
      <c r="G52" s="352"/>
      <c r="H52" s="352"/>
      <c r="I52" s="353"/>
      <c r="J52" s="59" t="str">
        <f>IF(AND('Mapa final'!$AD$11="Baja",'Mapa final'!$AF$11="Leve"),CONCATENATE("R2C",'Mapa final'!$S$11),"")</f>
        <v/>
      </c>
      <c r="K52" s="167" t="str">
        <f>IF(AND('Mapa final'!$AD$20="Muy Baja",'Mapa final'!$AF$20="Leve"),CONCATENATE("R6C",'Mapa final'!$S$20),"")</f>
        <v>R6C1</v>
      </c>
      <c r="L52" s="167" t="str">
        <f>IF(AND('Mapa final'!$AD$11="Baja",'Mapa final'!$AF$11="Leve"),CONCATENATE("R2C",'Mapa final'!$S$11),"")</f>
        <v/>
      </c>
      <c r="M52" s="167" t="str">
        <f>IF(AND('Mapa final'!$AD$11="Baja",'Mapa final'!$AF$11="Leve"),CONCATENATE("R2C",'Mapa final'!$S$11),"")</f>
        <v/>
      </c>
      <c r="N52" s="167" t="str">
        <f>IF(AND('Mapa final'!$AD$11="Baja",'Mapa final'!$AF$11="Leve"),CONCATENATE("R2C",'Mapa final'!$S$11),"")</f>
        <v/>
      </c>
      <c r="O52" s="60" t="str">
        <f>IF(AND('Mapa final'!$AD$11="Baja",'Mapa final'!$AF$11="Leve"),CONCATENATE("R2C",'Mapa final'!$S$11),"")</f>
        <v/>
      </c>
      <c r="P52" s="59" t="str">
        <f>IF(AND('Mapa final'!$AD$11="Baja",'Mapa final'!$AF$11="Leve"),CONCATENATE("R2C",'Mapa final'!$S$11),"")</f>
        <v/>
      </c>
      <c r="Q52" s="167" t="str">
        <f>IF(AND('Mapa final'!$AD$11="Baja",'Mapa final'!$AF$11="Leve"),CONCATENATE("R2C",'Mapa final'!$S$11),"")</f>
        <v/>
      </c>
      <c r="R52" s="167" t="str">
        <f>IF(AND('Mapa final'!$AD$11="Baja",'Mapa final'!$AF$11="Leve"),CONCATENATE("R2C",'Mapa final'!$S$11),"")</f>
        <v/>
      </c>
      <c r="S52" s="167" t="str">
        <f>IF(AND('Mapa final'!$AD$11="Baja",'Mapa final'!$AF$11="Leve"),CONCATENATE("R2C",'Mapa final'!$S$11),"")</f>
        <v/>
      </c>
      <c r="T52" s="167" t="str">
        <f>IF(AND('Mapa final'!$AD$11="Baja",'Mapa final'!$AF$11="Leve"),CONCATENATE("R2C",'Mapa final'!$S$11),"")</f>
        <v/>
      </c>
      <c r="U52" s="60" t="str">
        <f>IF(AND('Mapa final'!$AD$11="Baja",'Mapa final'!$AF$11="Leve"),CONCATENATE("R2C",'Mapa final'!$S$11),"")</f>
        <v/>
      </c>
      <c r="V52" s="51" t="str">
        <f>IF(AND('Mapa final'!$AD$11="Alta",'Mapa final'!$AF$11="Leve"),CONCATENATE("R2C",'Mapa final'!$S$11),"")</f>
        <v/>
      </c>
      <c r="W52" s="165" t="str">
        <f>IF(AND('Mapa final'!$AD$11="Alta",'Mapa final'!$AF$11="Leve"),CONCATENATE("R2C",'Mapa final'!$S$11),"")</f>
        <v/>
      </c>
      <c r="X52" s="165" t="str">
        <f>IF(AND('Mapa final'!$AD$11="Alta",'Mapa final'!$AF$11="Leve"),CONCATENATE("R2C",'Mapa final'!$S$11),"")</f>
        <v/>
      </c>
      <c r="Y52" s="165" t="str">
        <f>IF(AND('Mapa final'!$AD$11="Alta",'Mapa final'!$AF$11="Leve"),CONCATENATE("R2C",'Mapa final'!$S$11),"")</f>
        <v/>
      </c>
      <c r="Z52" s="165" t="str">
        <f>IF(AND('Mapa final'!$AD$11="Alta",'Mapa final'!$AF$11="Leve"),CONCATENATE("R2C",'Mapa final'!$S$11),"")</f>
        <v/>
      </c>
      <c r="AA52" s="52" t="str">
        <f>IF(AND('Mapa final'!$AD$11="Alta",'Mapa final'!$AF$11="Leve"),CONCATENATE("R2C",'Mapa final'!$S$11),"")</f>
        <v/>
      </c>
      <c r="AB52" s="38" t="str">
        <f>IF(AND('Mapa final'!$AD$11="Muy Alta",'Mapa final'!$AF$11="Leve"),CONCATENATE("R2C",'Mapa final'!$S$11),"")</f>
        <v/>
      </c>
      <c r="AC52" s="164" t="str">
        <f>IF(AND('Mapa final'!$AD$11="Muy Alta",'Mapa final'!$AF$11="Leve"),CONCATENATE("R2C",'Mapa final'!$S$11),"")</f>
        <v/>
      </c>
      <c r="AD52" s="164" t="str">
        <f>IF(AND('Mapa final'!$AD$11="Muy Alta",'Mapa final'!$AF$11="Leve"),CONCATENATE("R2C",'Mapa final'!$S$11),"")</f>
        <v/>
      </c>
      <c r="AE52" s="164" t="str">
        <f>IF(AND('Mapa final'!$AD$11="Muy Alta",'Mapa final'!$AF$11="Leve"),CONCATENATE("R2C",'Mapa final'!$S$11),"")</f>
        <v/>
      </c>
      <c r="AF52" s="164" t="str">
        <f>IF(AND('Mapa final'!$AD$11="Muy Alta",'Mapa final'!$AF$11="Leve"),CONCATENATE("R2C",'Mapa final'!$S$11),"")</f>
        <v/>
      </c>
      <c r="AG52" s="39" t="str">
        <f>IF(AND('Mapa final'!$AD$11="Muy Alta",'Mapa final'!$AF$11="Leve"),CONCATENATE("R2C",'Mapa final'!$S$11),"")</f>
        <v/>
      </c>
      <c r="AH52" s="40" t="str">
        <f>IF(AND('Mapa final'!$AD$11="Muy Alta",'Mapa final'!$AF$11="Catastrófico"),CONCATENATE("R2C",'Mapa final'!$S$11),"")</f>
        <v/>
      </c>
      <c r="AI52" s="166" t="str">
        <f>IF(AND('Mapa final'!$AD$11="Muy Alta",'Mapa final'!$AF$11="Catastrófico"),CONCATENATE("R2C",'Mapa final'!$S$11),"")</f>
        <v/>
      </c>
      <c r="AJ52" s="166" t="str">
        <f>IF(AND('Mapa final'!$AD$11="Muy Alta",'Mapa final'!$AF$11="Catastrófico"),CONCATENATE("R2C",'Mapa final'!$S$11),"")</f>
        <v/>
      </c>
      <c r="AK52" s="166" t="str">
        <f>IF(AND('Mapa final'!$AD$11="Muy Alta",'Mapa final'!$AF$11="Catastrófico"),CONCATENATE("R2C",'Mapa final'!$S$11),"")</f>
        <v/>
      </c>
      <c r="AL52" s="166" t="str">
        <f>IF(AND('Mapa final'!$AD$11="Muy Alta",'Mapa final'!$AF$11="Catastrófico"),CONCATENATE("R2C",'Mapa final'!$S$11),"")</f>
        <v/>
      </c>
      <c r="AM52" s="41" t="str">
        <f>IF(AND('Mapa final'!$AD$11="Muy Alta",'Mapa final'!$AF$11="Catastrófico"),CONCATENATE("R2C",'Mapa final'!$S$11),"")</f>
        <v/>
      </c>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row>
    <row r="53" spans="1:80" ht="15" customHeight="1" x14ac:dyDescent="0.25">
      <c r="A53" s="64"/>
      <c r="B53" s="309"/>
      <c r="C53" s="309"/>
      <c r="D53" s="310"/>
      <c r="E53" s="351"/>
      <c r="F53" s="352"/>
      <c r="G53" s="352"/>
      <c r="H53" s="352"/>
      <c r="I53" s="353"/>
      <c r="J53" s="59" t="str">
        <f>IF(AND('Mapa final'!$AD$11="Baja",'Mapa final'!$AF$11="Leve"),CONCATENATE("R2C",'Mapa final'!$S$11),"")</f>
        <v/>
      </c>
      <c r="K53" s="167" t="str">
        <f>IF(AND('Mapa final'!$AD$11="Baja",'Mapa final'!$AF$11="Leve"),CONCATENATE("R2C",'Mapa final'!$S$11),"")</f>
        <v/>
      </c>
      <c r="L53" s="167" t="str">
        <f>IF(AND('Mapa final'!$AD$11="Baja",'Mapa final'!$AF$11="Leve"),CONCATENATE("R2C",'Mapa final'!$S$11),"")</f>
        <v/>
      </c>
      <c r="M53" s="167" t="str">
        <f>IF(AND('Mapa final'!$AD$11="Baja",'Mapa final'!$AF$11="Leve"),CONCATENATE("R2C",'Mapa final'!$S$11),"")</f>
        <v/>
      </c>
      <c r="N53" s="167" t="str">
        <f>IF(AND('Mapa final'!$AD$11="Baja",'Mapa final'!$AF$11="Leve"),CONCATENATE("R2C",'Mapa final'!$S$11),"")</f>
        <v/>
      </c>
      <c r="O53" s="60" t="str">
        <f>IF(AND('Mapa final'!$AD$11="Baja",'Mapa final'!$AF$11="Leve"),CONCATENATE("R2C",'Mapa final'!$S$11),"")</f>
        <v/>
      </c>
      <c r="P53" s="59" t="str">
        <f>IF(AND('Mapa final'!$AD$11="Baja",'Mapa final'!$AF$11="Leve"),CONCATENATE("R2C",'Mapa final'!$S$11),"")</f>
        <v/>
      </c>
      <c r="Q53" s="167" t="str">
        <f>IF(AND('Mapa final'!$AD$11="Baja",'Mapa final'!$AF$11="Leve"),CONCATENATE("R2C",'Mapa final'!$S$11),"")</f>
        <v/>
      </c>
      <c r="R53" s="167" t="str">
        <f>IF(AND('Mapa final'!$AD$11="Baja",'Mapa final'!$AF$11="Leve"),CONCATENATE("R2C",'Mapa final'!$S$11),"")</f>
        <v/>
      </c>
      <c r="S53" s="167" t="str">
        <f>IF(AND('Mapa final'!$AD$11="Baja",'Mapa final'!$AF$11="Leve"),CONCATENATE("R2C",'Mapa final'!$S$11),"")</f>
        <v/>
      </c>
      <c r="T53" s="167" t="str">
        <f>IF(AND('Mapa final'!$AD$11="Baja",'Mapa final'!$AF$11="Leve"),CONCATENATE("R2C",'Mapa final'!$S$11),"")</f>
        <v/>
      </c>
      <c r="U53" s="60" t="str">
        <f>IF(AND('Mapa final'!$AD$11="Baja",'Mapa final'!$AF$11="Leve"),CONCATENATE("R2C",'Mapa final'!$S$11),"")</f>
        <v/>
      </c>
      <c r="V53" s="51" t="str">
        <f>IF(AND('Mapa final'!$AD$11="Alta",'Mapa final'!$AF$11="Leve"),CONCATENATE("R2C",'Mapa final'!$S$11),"")</f>
        <v/>
      </c>
      <c r="W53" s="165" t="str">
        <f>IF(AND('Mapa final'!$AD$11="Alta",'Mapa final'!$AF$11="Leve"),CONCATENATE("R2C",'Mapa final'!$S$11),"")</f>
        <v/>
      </c>
      <c r="X53" s="165" t="str">
        <f>IF(AND('Mapa final'!$AD$11="Alta",'Mapa final'!$AF$11="Leve"),CONCATENATE("R2C",'Mapa final'!$S$11),"")</f>
        <v/>
      </c>
      <c r="Y53" s="165" t="str">
        <f>IF(AND('Mapa final'!$AD$11="Alta",'Mapa final'!$AF$11="Leve"),CONCATENATE("R2C",'Mapa final'!$S$11),"")</f>
        <v/>
      </c>
      <c r="Z53" s="165" t="str">
        <f>IF(AND('Mapa final'!$AD$11="Alta",'Mapa final'!$AF$11="Leve"),CONCATENATE("R2C",'Mapa final'!$S$11),"")</f>
        <v/>
      </c>
      <c r="AA53" s="52" t="str">
        <f>IF(AND('Mapa final'!$AD$11="Alta",'Mapa final'!$AF$11="Leve"),CONCATENATE("R2C",'Mapa final'!$S$11),"")</f>
        <v/>
      </c>
      <c r="AB53" s="38" t="str">
        <f>IF(AND('Mapa final'!$AD$11="Muy Alta",'Mapa final'!$AF$11="Leve"),CONCATENATE("R2C",'Mapa final'!$S$11),"")</f>
        <v/>
      </c>
      <c r="AC53" s="164" t="str">
        <f>IF(AND('Mapa final'!$AD$11="Muy Alta",'Mapa final'!$AF$11="Leve"),CONCATENATE("R2C",'Mapa final'!$S$11),"")</f>
        <v/>
      </c>
      <c r="AD53" s="164" t="str">
        <f>IF(AND('Mapa final'!$AD$11="Muy Alta",'Mapa final'!$AF$11="Leve"),CONCATENATE("R2C",'Mapa final'!$S$11),"")</f>
        <v/>
      </c>
      <c r="AE53" s="164" t="str">
        <f>IF(AND('Mapa final'!$AD$11="Muy Alta",'Mapa final'!$AF$11="Leve"),CONCATENATE("R2C",'Mapa final'!$S$11),"")</f>
        <v/>
      </c>
      <c r="AF53" s="164" t="str">
        <f>IF(AND('Mapa final'!$AD$11="Muy Alta",'Mapa final'!$AF$11="Leve"),CONCATENATE("R2C",'Mapa final'!$S$11),"")</f>
        <v/>
      </c>
      <c r="AG53" s="39" t="str">
        <f>IF(AND('Mapa final'!$AD$11="Muy Alta",'Mapa final'!$AF$11="Leve"),CONCATENATE("R2C",'Mapa final'!$S$11),"")</f>
        <v/>
      </c>
      <c r="AH53" s="40" t="str">
        <f>IF(AND('Mapa final'!$AD$11="Muy Alta",'Mapa final'!$AF$11="Catastrófico"),CONCATENATE("R2C",'Mapa final'!$S$11),"")</f>
        <v/>
      </c>
      <c r="AI53" s="166" t="str">
        <f>IF(AND('Mapa final'!$AD$11="Muy Alta",'Mapa final'!$AF$11="Catastrófico"),CONCATENATE("R2C",'Mapa final'!$S$11),"")</f>
        <v/>
      </c>
      <c r="AJ53" s="166" t="str">
        <f>IF(AND('Mapa final'!$AD$11="Muy Alta",'Mapa final'!$AF$11="Catastrófico"),CONCATENATE("R2C",'Mapa final'!$S$11),"")</f>
        <v/>
      </c>
      <c r="AK53" s="166" t="str">
        <f>IF(AND('Mapa final'!$AD$11="Muy Alta",'Mapa final'!$AF$11="Catastrófico"),CONCATENATE("R2C",'Mapa final'!$S$11),"")</f>
        <v/>
      </c>
      <c r="AL53" s="166" t="str">
        <f>IF(AND('Mapa final'!$AD$11="Muy Alta",'Mapa final'!$AF$11="Catastrófico"),CONCATENATE("R2C",'Mapa final'!$S$11),"")</f>
        <v/>
      </c>
      <c r="AM53" s="41" t="str">
        <f>IF(AND('Mapa final'!$AD$11="Muy Alta",'Mapa final'!$AF$11="Catastrófico"),CONCATENATE("R2C",'Mapa final'!$S$11),"")</f>
        <v/>
      </c>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row>
    <row r="54" spans="1:80" ht="15" customHeight="1" x14ac:dyDescent="0.25">
      <c r="A54" s="64"/>
      <c r="B54" s="309"/>
      <c r="C54" s="309"/>
      <c r="D54" s="310"/>
      <c r="E54" s="351"/>
      <c r="F54" s="352"/>
      <c r="G54" s="352"/>
      <c r="H54" s="352"/>
      <c r="I54" s="353"/>
      <c r="J54" s="59" t="str">
        <f>IF(AND('Mapa final'!$AD$11="Baja",'Mapa final'!$AF$11="Leve"),CONCATENATE("R2C",'Mapa final'!$S$11),"")</f>
        <v/>
      </c>
      <c r="K54" s="167" t="str">
        <f>IF(AND('Mapa final'!$AD$11="Baja",'Mapa final'!$AF$11="Leve"),CONCATENATE("R2C",'Mapa final'!$S$11),"")</f>
        <v/>
      </c>
      <c r="L54" s="167" t="str">
        <f>IF(AND('Mapa final'!$AD$11="Baja",'Mapa final'!$AF$11="Leve"),CONCATENATE("R2C",'Mapa final'!$S$11),"")</f>
        <v/>
      </c>
      <c r="M54" s="167" t="str">
        <f>IF(AND('Mapa final'!$AD$11="Baja",'Mapa final'!$AF$11="Leve"),CONCATENATE("R2C",'Mapa final'!$S$11),"")</f>
        <v/>
      </c>
      <c r="N54" s="167" t="str">
        <f>IF(AND('Mapa final'!$AD$11="Baja",'Mapa final'!$AF$11="Leve"),CONCATENATE("R2C",'Mapa final'!$S$11),"")</f>
        <v/>
      </c>
      <c r="O54" s="60" t="str">
        <f>IF(AND('Mapa final'!$AD$11="Baja",'Mapa final'!$AF$11="Leve"),CONCATENATE("R2C",'Mapa final'!$S$11),"")</f>
        <v/>
      </c>
      <c r="P54" s="59" t="str">
        <f>IF(AND('Mapa final'!$AD$11="Baja",'Mapa final'!$AF$11="Leve"),CONCATENATE("R2C",'Mapa final'!$S$11),"")</f>
        <v/>
      </c>
      <c r="Q54" s="167" t="str">
        <f>IF(AND('Mapa final'!$AD$11="Baja",'Mapa final'!$AF$11="Leve"),CONCATENATE("R2C",'Mapa final'!$S$11),"")</f>
        <v/>
      </c>
      <c r="R54" s="167" t="str">
        <f>IF(AND('Mapa final'!$AD$11="Baja",'Mapa final'!$AF$11="Leve"),CONCATENATE("R2C",'Mapa final'!$S$11),"")</f>
        <v/>
      </c>
      <c r="S54" s="167" t="str">
        <f>IF(AND('Mapa final'!$AD$11="Baja",'Mapa final'!$AF$11="Leve"),CONCATENATE("R2C",'Mapa final'!$S$11),"")</f>
        <v/>
      </c>
      <c r="T54" s="167" t="str">
        <f>IF(AND('Mapa final'!$AD$11="Baja",'Mapa final'!$AF$11="Leve"),CONCATENATE("R2C",'Mapa final'!$S$11),"")</f>
        <v/>
      </c>
      <c r="U54" s="60" t="str">
        <f>IF(AND('Mapa final'!$AD$11="Baja",'Mapa final'!$AF$11="Leve"),CONCATENATE("R2C",'Mapa final'!$S$11),"")</f>
        <v/>
      </c>
      <c r="V54" s="51" t="str">
        <f>IF(AND('Mapa final'!$AD$11="Alta",'Mapa final'!$AF$11="Leve"),CONCATENATE("R2C",'Mapa final'!$S$11),"")</f>
        <v/>
      </c>
      <c r="W54" s="165" t="str">
        <f>IF(AND('Mapa final'!$AD$11="Alta",'Mapa final'!$AF$11="Leve"),CONCATENATE("R2C",'Mapa final'!$S$11),"")</f>
        <v/>
      </c>
      <c r="X54" s="165" t="str">
        <f>IF(AND('Mapa final'!$AD$11="Alta",'Mapa final'!$AF$11="Leve"),CONCATENATE("R2C",'Mapa final'!$S$11),"")</f>
        <v/>
      </c>
      <c r="Y54" s="165" t="str">
        <f>IF(AND('Mapa final'!$AD$11="Alta",'Mapa final'!$AF$11="Leve"),CONCATENATE("R2C",'Mapa final'!$S$11),"")</f>
        <v/>
      </c>
      <c r="Z54" s="165" t="str">
        <f>IF(AND('Mapa final'!$AD$11="Alta",'Mapa final'!$AF$11="Leve"),CONCATENATE("R2C",'Mapa final'!$S$11),"")</f>
        <v/>
      </c>
      <c r="AA54" s="52" t="str">
        <f>IF(AND('Mapa final'!$AD$11="Alta",'Mapa final'!$AF$11="Leve"),CONCATENATE("R2C",'Mapa final'!$S$11),"")</f>
        <v/>
      </c>
      <c r="AB54" s="38" t="str">
        <f>IF(AND('Mapa final'!$AD$11="Muy Alta",'Mapa final'!$AF$11="Leve"),CONCATENATE("R2C",'Mapa final'!$S$11),"")</f>
        <v/>
      </c>
      <c r="AC54" s="164" t="str">
        <f>IF(AND('Mapa final'!$AD$11="Muy Alta",'Mapa final'!$AF$11="Leve"),CONCATENATE("R2C",'Mapa final'!$S$11),"")</f>
        <v/>
      </c>
      <c r="AD54" s="164" t="str">
        <f>IF(AND('Mapa final'!$AD$11="Muy Alta",'Mapa final'!$AF$11="Leve"),CONCATENATE("R2C",'Mapa final'!$S$11),"")</f>
        <v/>
      </c>
      <c r="AE54" s="164" t="str">
        <f>IF(AND('Mapa final'!$AD$11="Muy Alta",'Mapa final'!$AF$11="Leve"),CONCATENATE("R2C",'Mapa final'!$S$11),"")</f>
        <v/>
      </c>
      <c r="AF54" s="164" t="str">
        <f>IF(AND('Mapa final'!$AD$11="Muy Alta",'Mapa final'!$AF$11="Leve"),CONCATENATE("R2C",'Mapa final'!$S$11),"")</f>
        <v/>
      </c>
      <c r="AG54" s="39" t="str">
        <f>IF(AND('Mapa final'!$AD$11="Muy Alta",'Mapa final'!$AF$11="Leve"),CONCATENATE("R2C",'Mapa final'!$S$11),"")</f>
        <v/>
      </c>
      <c r="AH54" s="40" t="str">
        <f>IF(AND('Mapa final'!$AD$11="Muy Alta",'Mapa final'!$AF$11="Catastrófico"),CONCATENATE("R2C",'Mapa final'!$S$11),"")</f>
        <v/>
      </c>
      <c r="AI54" s="166" t="str">
        <f>IF(AND('Mapa final'!$AD$11="Muy Alta",'Mapa final'!$AF$11="Catastrófico"),CONCATENATE("R2C",'Mapa final'!$S$11),"")</f>
        <v/>
      </c>
      <c r="AJ54" s="166" t="str">
        <f>IF(AND('Mapa final'!$AD$11="Muy Alta",'Mapa final'!$AF$11="Catastrófico"),CONCATENATE("R2C",'Mapa final'!$S$11),"")</f>
        <v/>
      </c>
      <c r="AK54" s="166" t="str">
        <f>IF(AND('Mapa final'!$AD$11="Muy Alta",'Mapa final'!$AF$11="Catastrófico"),CONCATENATE("R2C",'Mapa final'!$S$11),"")</f>
        <v/>
      </c>
      <c r="AL54" s="166" t="str">
        <f>IF(AND('Mapa final'!$AD$11="Muy Alta",'Mapa final'!$AF$11="Catastrófico"),CONCATENATE("R2C",'Mapa final'!$S$11),"")</f>
        <v/>
      </c>
      <c r="AM54" s="41" t="str">
        <f>IF(AND('Mapa final'!$AD$11="Muy Alta",'Mapa final'!$AF$11="Catastrófico"),CONCATENATE("R2C",'Mapa final'!$S$11),"")</f>
        <v/>
      </c>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row>
    <row r="55" spans="1:80" ht="15.75" customHeight="1" thickBot="1" x14ac:dyDescent="0.3">
      <c r="A55" s="64"/>
      <c r="B55" s="309"/>
      <c r="C55" s="309"/>
      <c r="D55" s="310"/>
      <c r="E55" s="354"/>
      <c r="F55" s="355"/>
      <c r="G55" s="355"/>
      <c r="H55" s="355"/>
      <c r="I55" s="356"/>
      <c r="J55" s="61" t="str">
        <f>IF(AND('Mapa final'!$AD$11="Baja",'Mapa final'!$AF$11="Leve"),CONCATENATE("R2C",'Mapa final'!$S$11),"")</f>
        <v/>
      </c>
      <c r="K55" s="62" t="str">
        <f>IF(AND('Mapa final'!$AD$11="Baja",'Mapa final'!$AF$11="Leve"),CONCATENATE("R2C",'Mapa final'!$S$11),"")</f>
        <v/>
      </c>
      <c r="L55" s="62" t="str">
        <f>IF(AND('Mapa final'!$AD$11="Baja",'Mapa final'!$AF$11="Leve"),CONCATENATE("R2C",'Mapa final'!$S$11),"")</f>
        <v/>
      </c>
      <c r="M55" s="62" t="str">
        <f>IF(AND('Mapa final'!$AD$11="Baja",'Mapa final'!$AF$11="Leve"),CONCATENATE("R2C",'Mapa final'!$S$11),"")</f>
        <v/>
      </c>
      <c r="N55" s="62" t="str">
        <f>IF(AND('Mapa final'!$AD$11="Baja",'Mapa final'!$AF$11="Leve"),CONCATENATE("R2C",'Mapa final'!$S$11),"")</f>
        <v/>
      </c>
      <c r="O55" s="63" t="str">
        <f>IF(AND('Mapa final'!$AD$11="Baja",'Mapa final'!$AF$11="Leve"),CONCATENATE("R2C",'Mapa final'!$S$11),"")</f>
        <v/>
      </c>
      <c r="P55" s="61" t="str">
        <f>IF(AND('Mapa final'!$AD$11="Baja",'Mapa final'!$AF$11="Leve"),CONCATENATE("R2C",'Mapa final'!$S$11),"")</f>
        <v/>
      </c>
      <c r="Q55" s="62" t="str">
        <f>IF(AND('Mapa final'!$AD$11="Baja",'Mapa final'!$AF$11="Leve"),CONCATENATE("R2C",'Mapa final'!$S$11),"")</f>
        <v/>
      </c>
      <c r="R55" s="62" t="str">
        <f>IF(AND('Mapa final'!$AD$11="Baja",'Mapa final'!$AF$11="Leve"),CONCATENATE("R2C",'Mapa final'!$S$11),"")</f>
        <v/>
      </c>
      <c r="S55" s="62" t="str">
        <f>IF(AND('Mapa final'!$AD$11="Baja",'Mapa final'!$AF$11="Leve"),CONCATENATE("R2C",'Mapa final'!$S$11),"")</f>
        <v/>
      </c>
      <c r="T55" s="62" t="str">
        <f>IF(AND('Mapa final'!$AD$11="Baja",'Mapa final'!$AF$11="Leve"),CONCATENATE("R2C",'Mapa final'!$S$11),"")</f>
        <v/>
      </c>
      <c r="U55" s="63" t="str">
        <f>IF(AND('Mapa final'!$AD$11="Baja",'Mapa final'!$AF$11="Leve"),CONCATENATE("R2C",'Mapa final'!$S$11),"")</f>
        <v/>
      </c>
      <c r="V55" s="53" t="str">
        <f>IF(AND('Mapa final'!$AD$11="Alta",'Mapa final'!$AF$11="Leve"),CONCATENATE("R2C",'Mapa final'!$S$11),"")</f>
        <v/>
      </c>
      <c r="W55" s="54" t="str">
        <f>IF(AND('Mapa final'!$AD$11="Alta",'Mapa final'!$AF$11="Leve"),CONCATENATE("R2C",'Mapa final'!$S$11),"")</f>
        <v/>
      </c>
      <c r="X55" s="54" t="str">
        <f>IF(AND('Mapa final'!$AD$11="Alta",'Mapa final'!$AF$11="Leve"),CONCATENATE("R2C",'Mapa final'!$S$11),"")</f>
        <v/>
      </c>
      <c r="Y55" s="54" t="str">
        <f>IF(AND('Mapa final'!$AD$11="Alta",'Mapa final'!$AF$11="Leve"),CONCATENATE("R2C",'Mapa final'!$S$11),"")</f>
        <v/>
      </c>
      <c r="Z55" s="54" t="str">
        <f>IF(AND('Mapa final'!$AD$11="Alta",'Mapa final'!$AF$11="Leve"),CONCATENATE("R2C",'Mapa final'!$S$11),"")</f>
        <v/>
      </c>
      <c r="AA55" s="55" t="str">
        <f>IF(AND('Mapa final'!$AD$11="Alta",'Mapa final'!$AF$11="Leve"),CONCATENATE("R2C",'Mapa final'!$S$11),"")</f>
        <v/>
      </c>
      <c r="AB55" s="42" t="str">
        <f>IF(AND('Mapa final'!$AD$11="Muy Alta",'Mapa final'!$AF$11="Leve"),CONCATENATE("R2C",'Mapa final'!$S$11),"")</f>
        <v/>
      </c>
      <c r="AC55" s="43" t="str">
        <f>IF(AND('Mapa final'!$AD$11="Muy Alta",'Mapa final'!$AF$11="Leve"),CONCATENATE("R2C",'Mapa final'!$S$11),"")</f>
        <v/>
      </c>
      <c r="AD55" s="43" t="str">
        <f>IF(AND('Mapa final'!$AD$11="Muy Alta",'Mapa final'!$AF$11="Leve"),CONCATENATE("R2C",'Mapa final'!$S$11),"")</f>
        <v/>
      </c>
      <c r="AE55" s="43" t="str">
        <f>IF(AND('Mapa final'!$AD$11="Muy Alta",'Mapa final'!$AF$11="Leve"),CONCATENATE("R2C",'Mapa final'!$S$11),"")</f>
        <v/>
      </c>
      <c r="AF55" s="43" t="str">
        <f>IF(AND('Mapa final'!$AD$11="Muy Alta",'Mapa final'!$AF$11="Leve"),CONCATENATE("R2C",'Mapa final'!$S$11),"")</f>
        <v/>
      </c>
      <c r="AG55" s="44" t="str">
        <f>IF(AND('Mapa final'!$AD$11="Muy Alta",'Mapa final'!$AF$11="Leve"),CONCATENATE("R2C",'Mapa final'!$S$11),"")</f>
        <v/>
      </c>
      <c r="AH55" s="45" t="str">
        <f>IF(AND('Mapa final'!$AD$11="Muy Alta",'Mapa final'!$AF$11="Catastrófico"),CONCATENATE("R2C",'Mapa final'!$S$11),"")</f>
        <v/>
      </c>
      <c r="AI55" s="46" t="str">
        <f>IF(AND('Mapa final'!$AD$11="Muy Alta",'Mapa final'!$AF$11="Catastrófico"),CONCATENATE("R2C",'Mapa final'!$S$11),"")</f>
        <v/>
      </c>
      <c r="AJ55" s="46" t="str">
        <f>IF(AND('Mapa final'!$AD$11="Muy Alta",'Mapa final'!$AF$11="Catastrófico"),CONCATENATE("R2C",'Mapa final'!$S$11),"")</f>
        <v/>
      </c>
      <c r="AK55" s="46" t="str">
        <f>IF(AND('Mapa final'!$AD$11="Muy Alta",'Mapa final'!$AF$11="Catastrófico"),CONCATENATE("R2C",'Mapa final'!$S$11),"")</f>
        <v/>
      </c>
      <c r="AL55" s="46" t="str">
        <f>IF(AND('Mapa final'!$AD$11="Muy Alta",'Mapa final'!$AF$11="Catastrófico"),CONCATENATE("R2C",'Mapa final'!$S$11),"")</f>
        <v/>
      </c>
      <c r="AM55" s="47" t="str">
        <f>IF(AND('Mapa final'!$AD$11="Muy Alta",'Mapa final'!$AF$11="Catastrófico"),CONCATENATE("R2C",'Mapa final'!$S$11),"")</f>
        <v/>
      </c>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row>
    <row r="56" spans="1:80" x14ac:dyDescent="0.25">
      <c r="A56" s="64"/>
      <c r="B56" s="64"/>
      <c r="C56" s="64"/>
      <c r="D56" s="64"/>
      <c r="E56" s="64"/>
      <c r="F56" s="64"/>
      <c r="G56" s="64"/>
      <c r="H56" s="64"/>
      <c r="I56" s="64"/>
      <c r="J56" s="348" t="s">
        <v>215</v>
      </c>
      <c r="K56" s="349"/>
      <c r="L56" s="349"/>
      <c r="M56" s="349"/>
      <c r="N56" s="349"/>
      <c r="O56" s="350"/>
      <c r="P56" s="348" t="s">
        <v>216</v>
      </c>
      <c r="Q56" s="349"/>
      <c r="R56" s="349"/>
      <c r="S56" s="349"/>
      <c r="T56" s="349"/>
      <c r="U56" s="350"/>
      <c r="V56" s="348" t="s">
        <v>217</v>
      </c>
      <c r="W56" s="349"/>
      <c r="X56" s="349"/>
      <c r="Y56" s="349"/>
      <c r="Z56" s="349"/>
      <c r="AA56" s="350"/>
      <c r="AB56" s="348" t="s">
        <v>218</v>
      </c>
      <c r="AC56" s="357"/>
      <c r="AD56" s="349"/>
      <c r="AE56" s="349"/>
      <c r="AF56" s="349"/>
      <c r="AG56" s="350"/>
      <c r="AH56" s="348" t="s">
        <v>219</v>
      </c>
      <c r="AI56" s="349"/>
      <c r="AJ56" s="349"/>
      <c r="AK56" s="349"/>
      <c r="AL56" s="349"/>
      <c r="AM56" s="350"/>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row>
    <row r="57" spans="1:80" x14ac:dyDescent="0.25">
      <c r="A57" s="64"/>
      <c r="B57" s="64"/>
      <c r="C57" s="64"/>
      <c r="D57" s="64"/>
      <c r="E57" s="64"/>
      <c r="F57" s="64"/>
      <c r="G57" s="64"/>
      <c r="H57" s="64"/>
      <c r="I57" s="64"/>
      <c r="J57" s="351"/>
      <c r="K57" s="352"/>
      <c r="L57" s="352"/>
      <c r="M57" s="352"/>
      <c r="N57" s="352"/>
      <c r="O57" s="353"/>
      <c r="P57" s="351"/>
      <c r="Q57" s="352"/>
      <c r="R57" s="352"/>
      <c r="S57" s="352"/>
      <c r="T57" s="352"/>
      <c r="U57" s="353"/>
      <c r="V57" s="351"/>
      <c r="W57" s="352"/>
      <c r="X57" s="352"/>
      <c r="Y57" s="352"/>
      <c r="Z57" s="352"/>
      <c r="AA57" s="353"/>
      <c r="AB57" s="351"/>
      <c r="AC57" s="352"/>
      <c r="AD57" s="352"/>
      <c r="AE57" s="352"/>
      <c r="AF57" s="352"/>
      <c r="AG57" s="353"/>
      <c r="AH57" s="351"/>
      <c r="AI57" s="352"/>
      <c r="AJ57" s="352"/>
      <c r="AK57" s="352"/>
      <c r="AL57" s="352"/>
      <c r="AM57" s="353"/>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row>
    <row r="58" spans="1:80" x14ac:dyDescent="0.25">
      <c r="A58" s="64"/>
      <c r="B58" s="64"/>
      <c r="C58" s="64"/>
      <c r="D58" s="64"/>
      <c r="E58" s="64"/>
      <c r="F58" s="64"/>
      <c r="G58" s="64"/>
      <c r="H58" s="64"/>
      <c r="I58" s="64"/>
      <c r="J58" s="351"/>
      <c r="K58" s="352"/>
      <c r="L58" s="352"/>
      <c r="M58" s="352"/>
      <c r="N58" s="352"/>
      <c r="O58" s="353"/>
      <c r="P58" s="351"/>
      <c r="Q58" s="352"/>
      <c r="R58" s="352"/>
      <c r="S58" s="352"/>
      <c r="T58" s="352"/>
      <c r="U58" s="353"/>
      <c r="V58" s="351"/>
      <c r="W58" s="352"/>
      <c r="X58" s="352"/>
      <c r="Y58" s="352"/>
      <c r="Z58" s="352"/>
      <c r="AA58" s="353"/>
      <c r="AB58" s="351"/>
      <c r="AC58" s="352"/>
      <c r="AD58" s="352"/>
      <c r="AE58" s="352"/>
      <c r="AF58" s="352"/>
      <c r="AG58" s="353"/>
      <c r="AH58" s="351"/>
      <c r="AI58" s="352"/>
      <c r="AJ58" s="352"/>
      <c r="AK58" s="352"/>
      <c r="AL58" s="352"/>
      <c r="AM58" s="353"/>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row>
    <row r="59" spans="1:80" x14ac:dyDescent="0.25">
      <c r="A59" s="64"/>
      <c r="B59" s="64"/>
      <c r="C59" s="64"/>
      <c r="D59" s="64"/>
      <c r="E59" s="64"/>
      <c r="F59" s="64"/>
      <c r="G59" s="64"/>
      <c r="H59" s="64"/>
      <c r="I59" s="64"/>
      <c r="J59" s="351"/>
      <c r="K59" s="352"/>
      <c r="L59" s="352"/>
      <c r="M59" s="352"/>
      <c r="N59" s="352"/>
      <c r="O59" s="353"/>
      <c r="P59" s="351"/>
      <c r="Q59" s="352"/>
      <c r="R59" s="352"/>
      <c r="S59" s="352"/>
      <c r="T59" s="352"/>
      <c r="U59" s="353"/>
      <c r="V59" s="351"/>
      <c r="W59" s="352"/>
      <c r="X59" s="352"/>
      <c r="Y59" s="352"/>
      <c r="Z59" s="352"/>
      <c r="AA59" s="353"/>
      <c r="AB59" s="351"/>
      <c r="AC59" s="352"/>
      <c r="AD59" s="352"/>
      <c r="AE59" s="352"/>
      <c r="AF59" s="352"/>
      <c r="AG59" s="353"/>
      <c r="AH59" s="351"/>
      <c r="AI59" s="352"/>
      <c r="AJ59" s="352"/>
      <c r="AK59" s="352"/>
      <c r="AL59" s="352"/>
      <c r="AM59" s="353"/>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row>
    <row r="60" spans="1:80" x14ac:dyDescent="0.25">
      <c r="A60" s="64"/>
      <c r="B60" s="64"/>
      <c r="C60" s="64"/>
      <c r="D60" s="64"/>
      <c r="E60" s="64"/>
      <c r="F60" s="64"/>
      <c r="G60" s="64"/>
      <c r="H60" s="64"/>
      <c r="I60" s="64"/>
      <c r="J60" s="351"/>
      <c r="K60" s="352"/>
      <c r="L60" s="352"/>
      <c r="M60" s="352"/>
      <c r="N60" s="352"/>
      <c r="O60" s="353"/>
      <c r="P60" s="351"/>
      <c r="Q60" s="352"/>
      <c r="R60" s="352"/>
      <c r="S60" s="352"/>
      <c r="T60" s="352"/>
      <c r="U60" s="353"/>
      <c r="V60" s="351"/>
      <c r="W60" s="352"/>
      <c r="X60" s="352"/>
      <c r="Y60" s="352"/>
      <c r="Z60" s="352"/>
      <c r="AA60" s="353"/>
      <c r="AB60" s="351"/>
      <c r="AC60" s="352"/>
      <c r="AD60" s="352"/>
      <c r="AE60" s="352"/>
      <c r="AF60" s="352"/>
      <c r="AG60" s="353"/>
      <c r="AH60" s="351"/>
      <c r="AI60" s="352"/>
      <c r="AJ60" s="352"/>
      <c r="AK60" s="352"/>
      <c r="AL60" s="352"/>
      <c r="AM60" s="353"/>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row>
    <row r="61" spans="1:80" ht="15.75" thickBot="1" x14ac:dyDescent="0.3">
      <c r="A61" s="64"/>
      <c r="B61" s="64"/>
      <c r="C61" s="64"/>
      <c r="D61" s="64"/>
      <c r="E61" s="64"/>
      <c r="F61" s="64"/>
      <c r="G61" s="64"/>
      <c r="H61" s="64"/>
      <c r="I61" s="64"/>
      <c r="J61" s="354"/>
      <c r="K61" s="355"/>
      <c r="L61" s="355"/>
      <c r="M61" s="355"/>
      <c r="N61" s="355"/>
      <c r="O61" s="356"/>
      <c r="P61" s="354"/>
      <c r="Q61" s="355"/>
      <c r="R61" s="355"/>
      <c r="S61" s="355"/>
      <c r="T61" s="355"/>
      <c r="U61" s="356"/>
      <c r="V61" s="354"/>
      <c r="W61" s="355"/>
      <c r="X61" s="355"/>
      <c r="Y61" s="355"/>
      <c r="Z61" s="355"/>
      <c r="AA61" s="356"/>
      <c r="AB61" s="354"/>
      <c r="AC61" s="355"/>
      <c r="AD61" s="355"/>
      <c r="AE61" s="355"/>
      <c r="AF61" s="355"/>
      <c r="AG61" s="356"/>
      <c r="AH61" s="354"/>
      <c r="AI61" s="355"/>
      <c r="AJ61" s="355"/>
      <c r="AK61" s="355"/>
      <c r="AL61" s="355"/>
      <c r="AM61" s="356"/>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row>
    <row r="62" spans="1:80" x14ac:dyDescent="0.25">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row>
    <row r="63" spans="1:80" ht="15" customHeight="1" x14ac:dyDescent="0.25">
      <c r="A63" s="6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4"/>
      <c r="AV63" s="64"/>
      <c r="AW63" s="64"/>
      <c r="AX63" s="64"/>
      <c r="AY63" s="64"/>
      <c r="AZ63" s="64"/>
      <c r="BA63" s="64"/>
      <c r="BB63" s="64"/>
      <c r="BC63" s="64"/>
      <c r="BD63" s="64"/>
      <c r="BE63" s="64"/>
      <c r="BF63" s="64"/>
      <c r="BG63" s="64"/>
      <c r="BH63" s="64"/>
    </row>
    <row r="64" spans="1:80" ht="15" customHeight="1" x14ac:dyDescent="0.25">
      <c r="A64" s="64"/>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4"/>
      <c r="AV64" s="64"/>
      <c r="AW64" s="64"/>
      <c r="AX64" s="64"/>
      <c r="AY64" s="64"/>
      <c r="AZ64" s="64"/>
      <c r="BA64" s="64"/>
      <c r="BB64" s="64"/>
      <c r="BC64" s="64"/>
      <c r="BD64" s="64"/>
      <c r="BE64" s="64"/>
      <c r="BF64" s="64"/>
      <c r="BG64" s="64"/>
      <c r="BH64" s="64"/>
    </row>
    <row r="65" spans="1:60" x14ac:dyDescent="0.2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row>
    <row r="66" spans="1:60" x14ac:dyDescent="0.25">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row>
    <row r="67" spans="1:60" x14ac:dyDescent="0.25">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row>
    <row r="68" spans="1:60" x14ac:dyDescent="0.25">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row>
    <row r="69" spans="1:60" x14ac:dyDescent="0.25">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row>
    <row r="70" spans="1:60" x14ac:dyDescent="0.25">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row>
    <row r="71" spans="1:60" x14ac:dyDescent="0.25">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row>
    <row r="72" spans="1:60" x14ac:dyDescent="0.25">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row>
    <row r="73" spans="1:60" x14ac:dyDescent="0.25">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row>
    <row r="74" spans="1:60" x14ac:dyDescent="0.25">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row>
    <row r="75" spans="1:60" x14ac:dyDescent="0.25">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row>
    <row r="76" spans="1:60" x14ac:dyDescent="0.25">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row>
    <row r="77" spans="1:60" x14ac:dyDescent="0.25">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row>
    <row r="78" spans="1:60" x14ac:dyDescent="0.25">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row>
    <row r="79" spans="1:60" x14ac:dyDescent="0.25">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row>
    <row r="80" spans="1:60" x14ac:dyDescent="0.25">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row>
    <row r="81" spans="1:60" x14ac:dyDescent="0.25">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row>
    <row r="82" spans="1:60" x14ac:dyDescent="0.25">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row>
    <row r="83" spans="1:60" x14ac:dyDescent="0.25">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row>
    <row r="84" spans="1:60" x14ac:dyDescent="0.25">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row>
    <row r="85" spans="1:60" x14ac:dyDescent="0.25">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row>
    <row r="86" spans="1:60" x14ac:dyDescent="0.25">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row>
    <row r="87" spans="1:60" x14ac:dyDescent="0.25">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row>
    <row r="88" spans="1:60" x14ac:dyDescent="0.25">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row>
    <row r="89" spans="1:60" x14ac:dyDescent="0.25">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row>
    <row r="90" spans="1:60" x14ac:dyDescent="0.25">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row>
    <row r="91" spans="1:60" x14ac:dyDescent="0.25">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row>
    <row r="92" spans="1:60" x14ac:dyDescent="0.25">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row>
    <row r="93" spans="1:60" x14ac:dyDescent="0.25">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row>
    <row r="94" spans="1:60" x14ac:dyDescent="0.25">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row>
    <row r="95" spans="1:60" x14ac:dyDescent="0.25">
      <c r="A95" s="64"/>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row>
    <row r="96" spans="1:60" x14ac:dyDescent="0.25">
      <c r="A96" s="64"/>
      <c r="B96" s="64"/>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row>
    <row r="97" spans="1:60" x14ac:dyDescent="0.25">
      <c r="A97" s="6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row>
    <row r="98" spans="1:60" x14ac:dyDescent="0.25">
      <c r="A98" s="6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row>
    <row r="99" spans="1:60" x14ac:dyDescent="0.25">
      <c r="A99" s="64"/>
      <c r="B99" s="64"/>
      <c r="C99" s="64"/>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row>
    <row r="100" spans="1:60" x14ac:dyDescent="0.25">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row>
    <row r="101" spans="1:60" x14ac:dyDescent="0.25">
      <c r="A101" s="64"/>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row>
    <row r="102" spans="1:60" x14ac:dyDescent="0.25">
      <c r="A102" s="64"/>
      <c r="B102" s="64"/>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row>
    <row r="103" spans="1:60" x14ac:dyDescent="0.25">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row>
    <row r="104" spans="1:60" x14ac:dyDescent="0.25">
      <c r="A104" s="64"/>
      <c r="B104" s="64"/>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row>
    <row r="105" spans="1:60" x14ac:dyDescent="0.25">
      <c r="A105" s="64"/>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row>
    <row r="106" spans="1:60" x14ac:dyDescent="0.25">
      <c r="A106" s="64"/>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row>
    <row r="107" spans="1:60" x14ac:dyDescent="0.25">
      <c r="A107" s="64"/>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row>
    <row r="108" spans="1:60" x14ac:dyDescent="0.25">
      <c r="A108" s="64"/>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row>
    <row r="109" spans="1:60" x14ac:dyDescent="0.25">
      <c r="A109" s="64"/>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row>
    <row r="110" spans="1:60" x14ac:dyDescent="0.25">
      <c r="A110" s="64"/>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row>
    <row r="111" spans="1:60" x14ac:dyDescent="0.25">
      <c r="A111" s="64"/>
      <c r="B111" s="64"/>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row>
    <row r="112" spans="1:60" x14ac:dyDescent="0.25">
      <c r="A112" s="64"/>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row>
    <row r="113" spans="1:60" x14ac:dyDescent="0.25">
      <c r="A113" s="64"/>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row>
    <row r="114" spans="1:60" x14ac:dyDescent="0.25">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row>
    <row r="115" spans="1:60" x14ac:dyDescent="0.25">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row>
    <row r="116" spans="1:60" x14ac:dyDescent="0.25">
      <c r="A116" s="64"/>
      <c r="B116" s="64"/>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row>
    <row r="117" spans="1:60" x14ac:dyDescent="0.25">
      <c r="A117" s="64"/>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row>
    <row r="118" spans="1:60" x14ac:dyDescent="0.25">
      <c r="A118" s="64"/>
      <c r="B118" s="64"/>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row>
    <row r="119" spans="1:60" x14ac:dyDescent="0.25">
      <c r="A119" s="64"/>
      <c r="B119" s="64"/>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row>
    <row r="120" spans="1:60" x14ac:dyDescent="0.25">
      <c r="A120" s="64"/>
      <c r="B120" s="64"/>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row>
    <row r="121" spans="1:60" x14ac:dyDescent="0.25">
      <c r="A121" s="64"/>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row>
    <row r="122" spans="1:60" x14ac:dyDescent="0.25">
      <c r="A122" s="64"/>
      <c r="B122" s="64"/>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row>
    <row r="123" spans="1:60" x14ac:dyDescent="0.25">
      <c r="A123" s="64"/>
      <c r="B123" s="64"/>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row>
    <row r="124" spans="1:60" x14ac:dyDescent="0.25">
      <c r="A124" s="64"/>
      <c r="B124" s="64"/>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row>
    <row r="125" spans="1:60" x14ac:dyDescent="0.25">
      <c r="A125" s="64"/>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row>
    <row r="126" spans="1:60" x14ac:dyDescent="0.25">
      <c r="A126" s="64"/>
      <c r="B126" s="64"/>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row>
    <row r="127" spans="1:60" x14ac:dyDescent="0.25">
      <c r="A127" s="64"/>
      <c r="B127" s="64"/>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row>
    <row r="128" spans="1:60" x14ac:dyDescent="0.25">
      <c r="A128" s="64"/>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row>
    <row r="129" spans="1:60" x14ac:dyDescent="0.25">
      <c r="A129" s="64"/>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row>
    <row r="130" spans="1:60" x14ac:dyDescent="0.25">
      <c r="A130" s="64"/>
      <c r="B130" s="64"/>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row>
    <row r="131" spans="1:60" x14ac:dyDescent="0.25">
      <c r="A131" s="64"/>
      <c r="B131" s="64"/>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row>
    <row r="132" spans="1:60" x14ac:dyDescent="0.25">
      <c r="A132" s="64"/>
      <c r="B132" s="64"/>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row>
    <row r="133" spans="1:60" x14ac:dyDescent="0.25">
      <c r="A133" s="64"/>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row>
    <row r="134" spans="1:60" x14ac:dyDescent="0.25">
      <c r="A134" s="64"/>
      <c r="B134" s="64"/>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row>
    <row r="135" spans="1:60" x14ac:dyDescent="0.25">
      <c r="A135" s="64"/>
      <c r="B135" s="64"/>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row>
    <row r="136" spans="1:60" x14ac:dyDescent="0.25">
      <c r="A136" s="64"/>
      <c r="B136" s="64"/>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row>
    <row r="137" spans="1:60" x14ac:dyDescent="0.25">
      <c r="A137" s="64"/>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row>
    <row r="138" spans="1:60" x14ac:dyDescent="0.25">
      <c r="A138" s="64"/>
      <c r="B138" s="64"/>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row>
    <row r="139" spans="1:60" x14ac:dyDescent="0.25">
      <c r="A139" s="64"/>
      <c r="B139" s="64"/>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row>
    <row r="140" spans="1:60" x14ac:dyDescent="0.25">
      <c r="A140" s="64"/>
      <c r="B140" s="64"/>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row>
    <row r="141" spans="1:60" x14ac:dyDescent="0.25">
      <c r="A141" s="64"/>
      <c r="B141" s="64"/>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row>
    <row r="142" spans="1:60" x14ac:dyDescent="0.25">
      <c r="A142" s="64"/>
      <c r="B142" s="64"/>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row>
    <row r="143" spans="1:60" x14ac:dyDescent="0.25">
      <c r="A143" s="64"/>
      <c r="B143" s="64"/>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row>
    <row r="144" spans="1:60" x14ac:dyDescent="0.25">
      <c r="A144" s="64"/>
      <c r="B144" s="64"/>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row>
    <row r="145" spans="1:60" x14ac:dyDescent="0.25">
      <c r="A145" s="64"/>
      <c r="B145" s="64"/>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row>
    <row r="146" spans="1:60" x14ac:dyDescent="0.25">
      <c r="A146" s="64"/>
      <c r="B146" s="64"/>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row>
    <row r="147" spans="1:60" x14ac:dyDescent="0.25">
      <c r="A147" s="64"/>
      <c r="B147" s="64"/>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row>
    <row r="148" spans="1:60" x14ac:dyDescent="0.25">
      <c r="A148" s="64"/>
      <c r="B148" s="64"/>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row>
    <row r="149" spans="1:60" x14ac:dyDescent="0.25">
      <c r="A149" s="64"/>
      <c r="B149" s="64"/>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row>
    <row r="150" spans="1:60" x14ac:dyDescent="0.25">
      <c r="A150" s="64"/>
      <c r="B150" s="64"/>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row>
    <row r="151" spans="1:60" x14ac:dyDescent="0.25">
      <c r="A151" s="64"/>
      <c r="B151" s="64"/>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row>
    <row r="152" spans="1:60" x14ac:dyDescent="0.25">
      <c r="A152" s="64"/>
      <c r="B152" s="64"/>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row>
    <row r="153" spans="1:60" x14ac:dyDescent="0.25">
      <c r="A153" s="64"/>
      <c r="B153" s="64"/>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row>
    <row r="154" spans="1:60" x14ac:dyDescent="0.25">
      <c r="A154" s="64"/>
      <c r="B154" s="64"/>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row>
    <row r="155" spans="1:60" x14ac:dyDescent="0.25">
      <c r="A155" s="64"/>
      <c r="B155" s="64"/>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row>
    <row r="156" spans="1:60" x14ac:dyDescent="0.25">
      <c r="A156" s="64"/>
      <c r="B156" s="64"/>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row>
    <row r="157" spans="1:60" x14ac:dyDescent="0.25">
      <c r="A157" s="64"/>
      <c r="B157" s="64"/>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row>
    <row r="158" spans="1:60" x14ac:dyDescent="0.25">
      <c r="A158" s="64"/>
      <c r="B158" s="64"/>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row>
    <row r="159" spans="1:60" x14ac:dyDescent="0.25">
      <c r="A159" s="64"/>
      <c r="B159" s="64"/>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row>
    <row r="160" spans="1:60" x14ac:dyDescent="0.25">
      <c r="A160" s="64"/>
      <c r="B160" s="64"/>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row>
    <row r="161" spans="1:60" x14ac:dyDescent="0.25">
      <c r="A161" s="64"/>
      <c r="B161" s="64"/>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row>
    <row r="162" spans="1:60" x14ac:dyDescent="0.25">
      <c r="A162" s="64"/>
      <c r="B162" s="64"/>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row>
    <row r="163" spans="1:60" x14ac:dyDescent="0.25">
      <c r="A163" s="64"/>
      <c r="B163" s="64"/>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row>
    <row r="164" spans="1:60" x14ac:dyDescent="0.25">
      <c r="A164" s="64"/>
      <c r="B164" s="64"/>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row>
    <row r="165" spans="1:60" x14ac:dyDescent="0.25">
      <c r="A165" s="64"/>
      <c r="B165" s="64"/>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row>
    <row r="166" spans="1:60" x14ac:dyDescent="0.25">
      <c r="A166" s="64"/>
      <c r="B166" s="64"/>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row>
    <row r="167" spans="1:60" x14ac:dyDescent="0.25">
      <c r="A167" s="64"/>
      <c r="B167" s="64"/>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row>
    <row r="168" spans="1:60" x14ac:dyDescent="0.25">
      <c r="A168" s="64"/>
      <c r="B168" s="64"/>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row>
    <row r="169" spans="1:60" x14ac:dyDescent="0.25">
      <c r="A169" s="64"/>
      <c r="B169" s="64"/>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row>
    <row r="170" spans="1:60" x14ac:dyDescent="0.25">
      <c r="A170" s="64"/>
      <c r="B170" s="64"/>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row>
    <row r="171" spans="1:60" x14ac:dyDescent="0.25">
      <c r="A171" s="64"/>
      <c r="B171" s="64"/>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row>
    <row r="172" spans="1:60" x14ac:dyDescent="0.25">
      <c r="A172" s="64"/>
      <c r="B172" s="64"/>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row>
    <row r="173" spans="1:60" x14ac:dyDescent="0.25">
      <c r="A173" s="64"/>
      <c r="B173" s="64"/>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row>
    <row r="174" spans="1:60" x14ac:dyDescent="0.25">
      <c r="A174" s="64"/>
      <c r="B174" s="64"/>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row>
    <row r="175" spans="1:60" x14ac:dyDescent="0.25">
      <c r="A175" s="64"/>
      <c r="B175" s="64"/>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row>
    <row r="176" spans="1:60" x14ac:dyDescent="0.25">
      <c r="A176" s="64"/>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row>
    <row r="177" spans="1:60" x14ac:dyDescent="0.25">
      <c r="A177" s="64"/>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row>
    <row r="178" spans="1:60" x14ac:dyDescent="0.25">
      <c r="A178" s="64"/>
      <c r="B178" s="64"/>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row>
    <row r="179" spans="1:60" x14ac:dyDescent="0.25">
      <c r="A179" s="64"/>
      <c r="B179" s="64"/>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row>
    <row r="180" spans="1:60" x14ac:dyDescent="0.25">
      <c r="A180" s="64"/>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row>
    <row r="181" spans="1:60" x14ac:dyDescent="0.25">
      <c r="A181" s="64"/>
      <c r="B181" s="64"/>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row>
    <row r="182" spans="1:60" x14ac:dyDescent="0.25">
      <c r="A182" s="64"/>
      <c r="B182" s="64"/>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row>
    <row r="183" spans="1:60" x14ac:dyDescent="0.25">
      <c r="A183" s="64"/>
      <c r="B183" s="64"/>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row>
    <row r="184" spans="1:60" x14ac:dyDescent="0.25">
      <c r="A184" s="64"/>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row>
    <row r="185" spans="1:60" x14ac:dyDescent="0.25">
      <c r="A185" s="64"/>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row>
    <row r="186" spans="1:60" x14ac:dyDescent="0.25">
      <c r="A186" s="64"/>
      <c r="B186" s="64"/>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row>
    <row r="187" spans="1:60" x14ac:dyDescent="0.25">
      <c r="A187" s="64"/>
      <c r="B187" s="64"/>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row>
    <row r="188" spans="1:60" x14ac:dyDescent="0.25">
      <c r="A188" s="64"/>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row>
    <row r="189" spans="1:60" x14ac:dyDescent="0.25">
      <c r="A189" s="64"/>
      <c r="B189" s="64"/>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row>
    <row r="190" spans="1:60" x14ac:dyDescent="0.25">
      <c r="A190" s="64"/>
      <c r="B190" s="64"/>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row>
    <row r="191" spans="1:60" x14ac:dyDescent="0.25">
      <c r="A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row>
    <row r="192" spans="1:60" x14ac:dyDescent="0.25">
      <c r="A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row>
    <row r="193" spans="1:60" x14ac:dyDescent="0.25">
      <c r="A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row>
    <row r="194" spans="1:60" x14ac:dyDescent="0.25">
      <c r="A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row>
    <row r="195" spans="1:60" x14ac:dyDescent="0.25">
      <c r="A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row>
    <row r="196" spans="1:60" x14ac:dyDescent="0.25">
      <c r="A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row>
    <row r="197" spans="1:60" x14ac:dyDescent="0.25">
      <c r="A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row>
    <row r="198" spans="1:60" x14ac:dyDescent="0.25">
      <c r="A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row>
    <row r="199" spans="1:60" x14ac:dyDescent="0.25">
      <c r="A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row>
    <row r="200" spans="1:60" x14ac:dyDescent="0.25">
      <c r="A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row>
    <row r="201" spans="1:60" x14ac:dyDescent="0.25">
      <c r="A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row>
    <row r="202" spans="1:60" x14ac:dyDescent="0.25">
      <c r="A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row>
    <row r="203" spans="1:60" x14ac:dyDescent="0.25">
      <c r="A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row>
    <row r="204" spans="1:60" x14ac:dyDescent="0.25">
      <c r="A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row>
    <row r="205" spans="1:60" x14ac:dyDescent="0.25">
      <c r="A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row>
    <row r="206" spans="1:60" x14ac:dyDescent="0.25">
      <c r="A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row>
    <row r="207" spans="1:60" x14ac:dyDescent="0.25">
      <c r="A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row>
    <row r="208" spans="1:60" x14ac:dyDescent="0.25">
      <c r="A208" s="64"/>
      <c r="J208" s="64"/>
      <c r="K208" s="64"/>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row>
    <row r="209" spans="1:60" x14ac:dyDescent="0.25">
      <c r="A209" s="64"/>
      <c r="J209" s="64"/>
      <c r="K209" s="64"/>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row>
    <row r="210" spans="1:60" x14ac:dyDescent="0.25">
      <c r="A210" s="64"/>
      <c r="J210" s="64"/>
      <c r="K210" s="64"/>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row>
    <row r="211" spans="1:60" x14ac:dyDescent="0.25">
      <c r="A211" s="64"/>
      <c r="J211" s="64"/>
      <c r="K211" s="64"/>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row>
    <row r="212" spans="1:60" x14ac:dyDescent="0.25">
      <c r="A212" s="64"/>
      <c r="J212" s="64"/>
      <c r="K212" s="64"/>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row>
    <row r="213" spans="1:60" x14ac:dyDescent="0.25">
      <c r="A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row>
    <row r="214" spans="1:60" x14ac:dyDescent="0.25">
      <c r="A214" s="64"/>
      <c r="J214" s="64"/>
      <c r="K214" s="64"/>
      <c r="L214" s="64"/>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row>
    <row r="215" spans="1:60" x14ac:dyDescent="0.25">
      <c r="A215" s="64"/>
      <c r="J215" s="64"/>
      <c r="K215" s="64"/>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row>
    <row r="216" spans="1:60" x14ac:dyDescent="0.25">
      <c r="A216" s="64"/>
      <c r="J216" s="64"/>
      <c r="K216" s="64"/>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row>
    <row r="217" spans="1:60" x14ac:dyDescent="0.25">
      <c r="A217" s="64"/>
      <c r="J217" s="64"/>
      <c r="K217" s="64"/>
      <c r="L217" s="64"/>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row>
    <row r="218" spans="1:60" x14ac:dyDescent="0.25">
      <c r="A218" s="64"/>
      <c r="J218" s="64"/>
      <c r="K218" s="64"/>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row>
    <row r="219" spans="1:60" x14ac:dyDescent="0.25">
      <c r="A219" s="64"/>
      <c r="J219" s="64"/>
      <c r="K219" s="64"/>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row>
    <row r="220" spans="1:60" x14ac:dyDescent="0.25">
      <c r="A220" s="64"/>
      <c r="J220" s="64"/>
      <c r="K220" s="64"/>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row>
    <row r="221" spans="1:60" x14ac:dyDescent="0.25">
      <c r="A221" s="64"/>
      <c r="J221" s="64"/>
      <c r="K221" s="64"/>
      <c r="L221" s="64"/>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row>
    <row r="222" spans="1:60" x14ac:dyDescent="0.25">
      <c r="A222" s="64"/>
      <c r="J222" s="64"/>
      <c r="K222" s="64"/>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row>
    <row r="223" spans="1:60" x14ac:dyDescent="0.25">
      <c r="A223" s="64"/>
      <c r="J223" s="64"/>
      <c r="K223" s="64"/>
      <c r="L223" s="64"/>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row>
    <row r="224" spans="1:60" x14ac:dyDescent="0.25">
      <c r="A224" s="64"/>
      <c r="J224" s="64"/>
      <c r="K224" s="64"/>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row>
    <row r="225" spans="1:60" x14ac:dyDescent="0.25">
      <c r="A225" s="64"/>
      <c r="J225" s="64"/>
      <c r="K225" s="64"/>
      <c r="L225" s="64"/>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row>
    <row r="226" spans="1:60" x14ac:dyDescent="0.25">
      <c r="A226" s="64"/>
      <c r="J226" s="64"/>
      <c r="K226" s="64"/>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row>
    <row r="227" spans="1:60" x14ac:dyDescent="0.25">
      <c r="A227" s="64"/>
      <c r="J227" s="64"/>
      <c r="K227" s="64"/>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row>
    <row r="228" spans="1:60" x14ac:dyDescent="0.25">
      <c r="A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row>
    <row r="229" spans="1:60" x14ac:dyDescent="0.25">
      <c r="A229" s="64"/>
      <c r="J229" s="64"/>
      <c r="K229" s="64"/>
      <c r="L229" s="64"/>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row>
    <row r="230" spans="1:60" x14ac:dyDescent="0.25">
      <c r="A230" s="64"/>
      <c r="J230" s="64"/>
      <c r="K230" s="64"/>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row>
    <row r="231" spans="1:60" x14ac:dyDescent="0.25">
      <c r="A231" s="64"/>
      <c r="J231" s="64"/>
      <c r="K231" s="64"/>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row>
    <row r="232" spans="1:60" x14ac:dyDescent="0.25">
      <c r="A232" s="64"/>
      <c r="J232" s="64"/>
      <c r="K232" s="64"/>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row>
    <row r="233" spans="1:60" x14ac:dyDescent="0.25">
      <c r="A233" s="64"/>
      <c r="J233" s="64"/>
      <c r="K233" s="64"/>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row>
    <row r="234" spans="1:60" x14ac:dyDescent="0.25">
      <c r="A234" s="64"/>
      <c r="J234" s="64"/>
      <c r="K234" s="64"/>
      <c r="L234" s="64"/>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row>
    <row r="235" spans="1:60" x14ac:dyDescent="0.25">
      <c r="A235" s="64"/>
      <c r="J235" s="64"/>
      <c r="K235" s="64"/>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row>
    <row r="236" spans="1:60" x14ac:dyDescent="0.25">
      <c r="A236" s="64"/>
      <c r="J236" s="64"/>
      <c r="K236" s="64"/>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row>
    <row r="237" spans="1:60" x14ac:dyDescent="0.25">
      <c r="A237" s="64"/>
      <c r="J237" s="64"/>
      <c r="K237" s="64"/>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row>
    <row r="238" spans="1:60" x14ac:dyDescent="0.25">
      <c r="A238" s="64"/>
      <c r="J238" s="64"/>
      <c r="K238" s="64"/>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row>
    <row r="239" spans="1:60" x14ac:dyDescent="0.25">
      <c r="A239" s="64"/>
      <c r="J239" s="64"/>
      <c r="K239" s="64"/>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row>
    <row r="240" spans="1:60" x14ac:dyDescent="0.25">
      <c r="A240" s="64"/>
      <c r="J240" s="64"/>
      <c r="K240" s="64"/>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row>
    <row r="241" spans="1:60" x14ac:dyDescent="0.25">
      <c r="A241" s="64"/>
      <c r="J241" s="64"/>
      <c r="K241" s="64"/>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row>
    <row r="242" spans="1:60" x14ac:dyDescent="0.25">
      <c r="A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row>
    <row r="243" spans="1:60" x14ac:dyDescent="0.25">
      <c r="A243" s="64"/>
      <c r="J243" s="64"/>
      <c r="K243" s="64"/>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row>
    <row r="244" spans="1:60" x14ac:dyDescent="0.25">
      <c r="A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row>
    <row r="245" spans="1:60" x14ac:dyDescent="0.25">
      <c r="A245" s="64"/>
    </row>
    <row r="246" spans="1:60" x14ac:dyDescent="0.25">
      <c r="A246" s="64"/>
    </row>
    <row r="247" spans="1:60" x14ac:dyDescent="0.25">
      <c r="A247" s="64"/>
    </row>
    <row r="248" spans="1:60" x14ac:dyDescent="0.25">
      <c r="A248" s="64"/>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D13" sqref="D13"/>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64"/>
      <c r="B1" s="397" t="s">
        <v>221</v>
      </c>
      <c r="C1" s="397"/>
      <c r="D1" s="397"/>
      <c r="E1" s="64"/>
      <c r="F1" s="64"/>
      <c r="G1" s="64"/>
      <c r="H1" s="64"/>
      <c r="I1" s="64"/>
      <c r="J1" s="64"/>
      <c r="K1" s="64"/>
      <c r="L1" s="64"/>
      <c r="M1" s="64"/>
      <c r="N1" s="64"/>
      <c r="O1" s="64"/>
      <c r="P1" s="64"/>
      <c r="Q1" s="64"/>
      <c r="R1" s="64"/>
      <c r="S1" s="64"/>
      <c r="T1" s="64"/>
      <c r="U1" s="64"/>
      <c r="V1" s="64"/>
      <c r="W1" s="64"/>
      <c r="X1" s="64"/>
      <c r="Y1" s="64"/>
      <c r="Z1" s="64"/>
      <c r="AA1" s="64"/>
      <c r="AB1" s="64"/>
      <c r="AC1" s="64"/>
      <c r="AD1" s="64"/>
      <c r="AE1" s="64"/>
    </row>
    <row r="2" spans="1:37"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row>
    <row r="3" spans="1:37" ht="25.5" x14ac:dyDescent="0.25">
      <c r="A3" s="64"/>
      <c r="B3" s="3"/>
      <c r="C3" s="4" t="s">
        <v>222</v>
      </c>
      <c r="D3" s="4" t="s">
        <v>205</v>
      </c>
      <c r="E3" s="64"/>
      <c r="F3" s="64"/>
      <c r="G3" s="64"/>
      <c r="H3" s="64"/>
      <c r="I3" s="64"/>
      <c r="J3" s="64"/>
      <c r="K3" s="64"/>
      <c r="L3" s="64"/>
      <c r="M3" s="64"/>
      <c r="N3" s="64"/>
      <c r="O3" s="64"/>
      <c r="P3" s="64"/>
      <c r="Q3" s="64"/>
      <c r="R3" s="64"/>
      <c r="S3" s="64"/>
      <c r="T3" s="64"/>
      <c r="U3" s="64"/>
      <c r="V3" s="64"/>
      <c r="W3" s="64"/>
      <c r="X3" s="64"/>
      <c r="Y3" s="64"/>
      <c r="Z3" s="64"/>
      <c r="AA3" s="64"/>
      <c r="AB3" s="64"/>
      <c r="AC3" s="64"/>
      <c r="AD3" s="64"/>
      <c r="AE3" s="64"/>
    </row>
    <row r="4" spans="1:37" ht="51" x14ac:dyDescent="0.25">
      <c r="A4" s="64"/>
      <c r="B4" s="5" t="s">
        <v>223</v>
      </c>
      <c r="C4" s="6" t="s">
        <v>224</v>
      </c>
      <c r="D4" s="7">
        <v>0.2</v>
      </c>
      <c r="E4" s="64"/>
      <c r="F4" s="64"/>
      <c r="G4" s="64"/>
      <c r="H4" s="64"/>
      <c r="I4" s="64"/>
      <c r="J4" s="64"/>
      <c r="K4" s="64"/>
      <c r="L4" s="64"/>
      <c r="M4" s="64"/>
      <c r="N4" s="64"/>
      <c r="O4" s="64"/>
      <c r="P4" s="64"/>
      <c r="Q4" s="64"/>
      <c r="R4" s="64"/>
      <c r="S4" s="64"/>
      <c r="T4" s="64"/>
      <c r="U4" s="64"/>
      <c r="V4" s="64"/>
      <c r="W4" s="64"/>
      <c r="X4" s="64"/>
      <c r="Y4" s="64"/>
      <c r="Z4" s="64"/>
      <c r="AA4" s="64"/>
      <c r="AB4" s="64"/>
      <c r="AC4" s="64"/>
      <c r="AD4" s="64"/>
      <c r="AE4" s="64"/>
    </row>
    <row r="5" spans="1:37" ht="51" x14ac:dyDescent="0.25">
      <c r="A5" s="64"/>
      <c r="B5" s="8" t="s">
        <v>225</v>
      </c>
      <c r="C5" s="9" t="s">
        <v>226</v>
      </c>
      <c r="D5" s="10">
        <v>0.4</v>
      </c>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7" ht="51" x14ac:dyDescent="0.25">
      <c r="A6" s="64"/>
      <c r="B6" s="11" t="s">
        <v>227</v>
      </c>
      <c r="C6" s="9" t="s">
        <v>228</v>
      </c>
      <c r="D6" s="10">
        <v>0.6</v>
      </c>
      <c r="E6" s="64"/>
      <c r="F6" s="64"/>
      <c r="G6" s="64"/>
      <c r="H6" s="64"/>
      <c r="I6" s="64"/>
      <c r="J6" s="64"/>
      <c r="K6" s="64"/>
      <c r="L6" s="64"/>
      <c r="M6" s="64"/>
      <c r="N6" s="64"/>
      <c r="O6" s="64"/>
      <c r="P6" s="64"/>
      <c r="Q6" s="64"/>
      <c r="R6" s="64"/>
      <c r="S6" s="64"/>
      <c r="T6" s="64"/>
      <c r="U6" s="64"/>
      <c r="V6" s="64"/>
      <c r="W6" s="64"/>
      <c r="X6" s="64"/>
      <c r="Y6" s="64"/>
      <c r="Z6" s="64"/>
      <c r="AA6" s="64"/>
      <c r="AB6" s="64"/>
      <c r="AC6" s="64"/>
      <c r="AD6" s="64"/>
      <c r="AE6" s="64"/>
    </row>
    <row r="7" spans="1:37" ht="76.5" x14ac:dyDescent="0.25">
      <c r="A7" s="64"/>
      <c r="B7" s="12" t="s">
        <v>229</v>
      </c>
      <c r="C7" s="9" t="s">
        <v>230</v>
      </c>
      <c r="D7" s="10">
        <v>0.8</v>
      </c>
      <c r="E7" s="64"/>
      <c r="F7" s="64"/>
      <c r="G7" s="64"/>
      <c r="H7" s="64"/>
      <c r="I7" s="64"/>
      <c r="J7" s="64"/>
      <c r="K7" s="64"/>
      <c r="L7" s="64"/>
      <c r="M7" s="64"/>
      <c r="N7" s="64"/>
      <c r="O7" s="64"/>
      <c r="P7" s="64"/>
      <c r="Q7" s="64"/>
      <c r="R7" s="64"/>
      <c r="S7" s="64"/>
      <c r="T7" s="64"/>
      <c r="U7" s="64"/>
      <c r="V7" s="64"/>
      <c r="W7" s="64"/>
      <c r="X7" s="64"/>
      <c r="Y7" s="64"/>
      <c r="Z7" s="64"/>
      <c r="AA7" s="64"/>
      <c r="AB7" s="64"/>
      <c r="AC7" s="64"/>
      <c r="AD7" s="64"/>
      <c r="AE7" s="64"/>
    </row>
    <row r="8" spans="1:37" ht="51" x14ac:dyDescent="0.25">
      <c r="A8" s="64"/>
      <c r="B8" s="13" t="s">
        <v>231</v>
      </c>
      <c r="C8" s="9" t="s">
        <v>232</v>
      </c>
      <c r="D8" s="10">
        <v>1</v>
      </c>
      <c r="E8" s="64"/>
      <c r="F8" s="64"/>
      <c r="G8" s="64"/>
      <c r="H8" s="64"/>
      <c r="I8" s="64"/>
      <c r="J8" s="64"/>
      <c r="K8" s="64"/>
      <c r="L8" s="64"/>
      <c r="M8" s="64"/>
      <c r="N8" s="64"/>
      <c r="O8" s="64"/>
      <c r="P8" s="64"/>
      <c r="Q8" s="64"/>
      <c r="R8" s="64"/>
      <c r="S8" s="64"/>
      <c r="T8" s="64"/>
      <c r="U8" s="64"/>
      <c r="V8" s="64"/>
      <c r="W8" s="64"/>
      <c r="X8" s="64"/>
      <c r="Y8" s="64"/>
      <c r="Z8" s="64"/>
      <c r="AA8" s="64"/>
      <c r="AB8" s="64"/>
      <c r="AC8" s="64"/>
      <c r="AD8" s="64"/>
      <c r="AE8" s="64"/>
    </row>
    <row r="9" spans="1:37" x14ac:dyDescent="0.25">
      <c r="A9" s="64"/>
      <c r="B9" s="88"/>
      <c r="C9" s="88"/>
      <c r="D9" s="88"/>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row>
    <row r="10" spans="1:37" ht="16.5" x14ac:dyDescent="0.25">
      <c r="A10" s="64"/>
      <c r="B10" s="89"/>
      <c r="C10" s="88"/>
      <c r="D10" s="88"/>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row>
    <row r="11" spans="1:37" x14ac:dyDescent="0.25">
      <c r="A11" s="64"/>
      <c r="B11" s="88"/>
      <c r="C11" s="88"/>
      <c r="D11" s="88"/>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row>
    <row r="12" spans="1:37" x14ac:dyDescent="0.25">
      <c r="A12" s="64"/>
      <c r="B12" s="88"/>
      <c r="C12" s="88"/>
      <c r="D12" s="88"/>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row>
    <row r="13" spans="1:37" x14ac:dyDescent="0.25">
      <c r="A13" s="64"/>
      <c r="B13" s="88"/>
      <c r="C13" s="88"/>
      <c r="D13" s="88"/>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row>
    <row r="14" spans="1:37" x14ac:dyDescent="0.25">
      <c r="A14" s="64"/>
      <c r="B14" s="88"/>
      <c r="C14" s="88"/>
      <c r="D14" s="88"/>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row>
    <row r="15" spans="1:37" x14ac:dyDescent="0.25">
      <c r="A15" s="64"/>
      <c r="B15" s="88"/>
      <c r="C15" s="88"/>
      <c r="D15" s="88"/>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row>
    <row r="16" spans="1:37" x14ac:dyDescent="0.25">
      <c r="A16" s="64"/>
      <c r="B16" s="88"/>
      <c r="C16" s="88"/>
      <c r="D16" s="88"/>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row>
    <row r="17" spans="1:37" x14ac:dyDescent="0.25">
      <c r="A17" s="64"/>
      <c r="B17" s="88"/>
      <c r="C17" s="88"/>
      <c r="D17" s="88"/>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row>
    <row r="18" spans="1:37" x14ac:dyDescent="0.25">
      <c r="A18" s="64"/>
      <c r="B18" s="88"/>
      <c r="C18" s="88"/>
      <c r="D18" s="88"/>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row>
    <row r="19" spans="1:37" x14ac:dyDescent="0.25">
      <c r="A19" s="64"/>
      <c r="B19" s="64"/>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row>
    <row r="20" spans="1:37" x14ac:dyDescent="0.25">
      <c r="A20" s="64"/>
      <c r="B20" s="64"/>
      <c r="C20" s="64"/>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row>
    <row r="21" spans="1:37" x14ac:dyDescent="0.25">
      <c r="A21" s="6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row>
    <row r="22" spans="1:37" x14ac:dyDescent="0.25">
      <c r="A22" s="64"/>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row>
    <row r="23" spans="1:37" x14ac:dyDescent="0.25">
      <c r="A23" s="64"/>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row>
    <row r="24" spans="1:37" x14ac:dyDescent="0.25">
      <c r="A24" s="64"/>
      <c r="B24" s="64"/>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row>
    <row r="25" spans="1:37" x14ac:dyDescent="0.25">
      <c r="A25" s="64"/>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row>
    <row r="26" spans="1:37" x14ac:dyDescent="0.25">
      <c r="A26" s="64"/>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row>
    <row r="27" spans="1:37" x14ac:dyDescent="0.25">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row>
    <row r="28" spans="1:37" x14ac:dyDescent="0.25">
      <c r="A28" s="64"/>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row>
    <row r="29" spans="1:37" x14ac:dyDescent="0.25">
      <c r="A29" s="64"/>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row>
    <row r="30" spans="1:37" x14ac:dyDescent="0.25">
      <c r="A30" s="64"/>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row>
    <row r="31" spans="1:37" x14ac:dyDescent="0.25">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row>
    <row r="32" spans="1:37" x14ac:dyDescent="0.25">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row>
    <row r="33" spans="1:31" x14ac:dyDescent="0.25">
      <c r="A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row>
    <row r="34" spans="1:31" x14ac:dyDescent="0.25">
      <c r="A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row>
    <row r="35" spans="1:31" x14ac:dyDescent="0.25">
      <c r="A35" s="64"/>
    </row>
    <row r="36" spans="1:31" x14ac:dyDescent="0.25">
      <c r="A36" s="64"/>
    </row>
    <row r="37" spans="1:31" x14ac:dyDescent="0.25">
      <c r="A37" s="64"/>
    </row>
    <row r="38" spans="1:31" x14ac:dyDescent="0.25">
      <c r="A38" s="64"/>
    </row>
    <row r="39" spans="1:31" x14ac:dyDescent="0.25">
      <c r="A39" s="64"/>
    </row>
    <row r="40" spans="1:31" x14ac:dyDescent="0.25">
      <c r="A40" s="64"/>
    </row>
    <row r="41" spans="1:31" x14ac:dyDescent="0.25">
      <c r="A41" s="64"/>
    </row>
    <row r="42" spans="1:31" x14ac:dyDescent="0.25">
      <c r="A42" s="64"/>
    </row>
    <row r="43" spans="1:31" x14ac:dyDescent="0.25">
      <c r="A43" s="64"/>
    </row>
    <row r="44" spans="1:31" x14ac:dyDescent="0.25">
      <c r="A44" s="64"/>
    </row>
    <row r="45" spans="1:31" x14ac:dyDescent="0.25">
      <c r="A45" s="64"/>
    </row>
    <row r="46" spans="1:31" x14ac:dyDescent="0.25">
      <c r="A46" s="64"/>
    </row>
    <row r="47" spans="1:31" x14ac:dyDescent="0.25">
      <c r="A47" s="64"/>
    </row>
    <row r="48" spans="1:31" x14ac:dyDescent="0.25">
      <c r="A48" s="64"/>
    </row>
    <row r="49" spans="1:1" x14ac:dyDescent="0.25">
      <c r="A49" s="64"/>
    </row>
    <row r="50" spans="1:1" x14ac:dyDescent="0.25">
      <c r="A50" s="64"/>
    </row>
    <row r="51" spans="1:1" x14ac:dyDescent="0.25">
      <c r="A51" s="64"/>
    </row>
    <row r="52" spans="1:1" x14ac:dyDescent="0.25">
      <c r="A52" s="64"/>
    </row>
    <row r="53" spans="1:1" x14ac:dyDescent="0.25">
      <c r="A53" s="64"/>
    </row>
    <row r="54" spans="1:1" x14ac:dyDescent="0.25">
      <c r="A54" s="64"/>
    </row>
    <row r="55" spans="1:1" x14ac:dyDescent="0.25">
      <c r="A55" s="64"/>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55" zoomScaleNormal="55" workbookViewId="0">
      <selection activeCell="D21" sqref="D21"/>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64"/>
      <c r="B1" s="398" t="s">
        <v>233</v>
      </c>
      <c r="C1" s="398"/>
      <c r="D1" s="398"/>
      <c r="E1" s="64"/>
      <c r="F1" s="64"/>
      <c r="G1" s="64"/>
      <c r="H1" s="64"/>
      <c r="I1" s="64"/>
      <c r="J1" s="64"/>
      <c r="K1" s="64"/>
      <c r="L1" s="64"/>
      <c r="M1" s="64"/>
      <c r="N1" s="64"/>
      <c r="O1" s="64"/>
      <c r="P1" s="64"/>
      <c r="Q1" s="64"/>
      <c r="R1" s="64"/>
      <c r="S1" s="64"/>
      <c r="T1" s="64"/>
      <c r="U1" s="64"/>
    </row>
    <row r="2" spans="1:21" x14ac:dyDescent="0.25">
      <c r="A2" s="64"/>
      <c r="B2" s="64"/>
      <c r="C2" s="64"/>
      <c r="D2" s="64"/>
      <c r="E2" s="64"/>
      <c r="F2" s="64"/>
      <c r="G2" s="64"/>
      <c r="H2" s="64"/>
      <c r="I2" s="64"/>
      <c r="J2" s="64"/>
      <c r="K2" s="64"/>
      <c r="L2" s="64"/>
      <c r="M2" s="64"/>
      <c r="N2" s="64"/>
      <c r="O2" s="64"/>
      <c r="P2" s="64"/>
      <c r="Q2" s="64"/>
      <c r="R2" s="64"/>
      <c r="S2" s="64"/>
      <c r="T2" s="64"/>
      <c r="U2" s="64"/>
    </row>
    <row r="3" spans="1:21" ht="30" x14ac:dyDescent="0.25">
      <c r="A3" s="64"/>
      <c r="B3" s="85"/>
      <c r="C3" s="22" t="s">
        <v>234</v>
      </c>
      <c r="D3" s="22" t="s">
        <v>235</v>
      </c>
      <c r="E3" s="64"/>
      <c r="F3" s="64"/>
      <c r="G3" s="64"/>
      <c r="H3" s="64"/>
      <c r="I3" s="64"/>
      <c r="J3" s="64"/>
      <c r="K3" s="64"/>
      <c r="L3" s="64"/>
      <c r="M3" s="64"/>
      <c r="N3" s="64"/>
      <c r="O3" s="64"/>
      <c r="P3" s="64"/>
      <c r="Q3" s="64"/>
      <c r="R3" s="64"/>
      <c r="S3" s="64"/>
      <c r="T3" s="64"/>
      <c r="U3" s="64"/>
    </row>
    <row r="4" spans="1:21" ht="33.75" x14ac:dyDescent="0.25">
      <c r="A4" s="84" t="s">
        <v>236</v>
      </c>
      <c r="B4" s="25" t="s">
        <v>237</v>
      </c>
      <c r="C4" s="30" t="s">
        <v>238</v>
      </c>
      <c r="D4" s="23" t="s">
        <v>239</v>
      </c>
      <c r="E4" s="64"/>
      <c r="F4" s="64"/>
      <c r="G4" s="64"/>
      <c r="H4" s="64"/>
      <c r="I4" s="64"/>
      <c r="J4" s="64"/>
      <c r="K4" s="64"/>
      <c r="L4" s="64"/>
      <c r="M4" s="64"/>
      <c r="N4" s="64"/>
      <c r="O4" s="64"/>
      <c r="P4" s="64"/>
      <c r="Q4" s="64"/>
      <c r="R4" s="64"/>
      <c r="S4" s="64"/>
      <c r="T4" s="64"/>
      <c r="U4" s="64"/>
    </row>
    <row r="5" spans="1:21" ht="67.5" x14ac:dyDescent="0.25">
      <c r="A5" s="84" t="s">
        <v>240</v>
      </c>
      <c r="B5" s="26" t="s">
        <v>241</v>
      </c>
      <c r="C5" s="31" t="s">
        <v>242</v>
      </c>
      <c r="D5" s="24" t="s">
        <v>243</v>
      </c>
      <c r="E5" s="64"/>
      <c r="F5" s="64"/>
      <c r="G5" s="64"/>
      <c r="H5" s="64"/>
      <c r="I5" s="64"/>
      <c r="J5" s="64"/>
      <c r="K5" s="64"/>
      <c r="L5" s="64"/>
      <c r="M5" s="64"/>
      <c r="N5" s="64"/>
      <c r="O5" s="64"/>
      <c r="P5" s="64"/>
      <c r="Q5" s="64"/>
      <c r="R5" s="64"/>
      <c r="S5" s="64"/>
      <c r="T5" s="64"/>
      <c r="U5" s="64"/>
    </row>
    <row r="6" spans="1:21" ht="67.5" x14ac:dyDescent="0.25">
      <c r="A6" s="84" t="s">
        <v>211</v>
      </c>
      <c r="B6" s="27" t="s">
        <v>244</v>
      </c>
      <c r="C6" s="31" t="s">
        <v>245</v>
      </c>
      <c r="D6" s="24" t="s">
        <v>246</v>
      </c>
      <c r="E6" s="64"/>
      <c r="F6" s="64"/>
      <c r="G6" s="64"/>
      <c r="H6" s="64"/>
      <c r="I6" s="64"/>
      <c r="J6" s="64"/>
      <c r="K6" s="64"/>
      <c r="L6" s="64"/>
      <c r="M6" s="64"/>
      <c r="N6" s="64"/>
      <c r="O6" s="64"/>
      <c r="P6" s="64"/>
      <c r="Q6" s="64"/>
      <c r="R6" s="64"/>
      <c r="S6" s="64"/>
      <c r="T6" s="64"/>
      <c r="U6" s="64"/>
    </row>
    <row r="7" spans="1:21" ht="101.25" x14ac:dyDescent="0.25">
      <c r="A7" s="84" t="s">
        <v>247</v>
      </c>
      <c r="B7" s="28" t="s">
        <v>248</v>
      </c>
      <c r="C7" s="31" t="s">
        <v>249</v>
      </c>
      <c r="D7" s="24" t="s">
        <v>250</v>
      </c>
      <c r="E7" s="64"/>
      <c r="F7" s="64"/>
      <c r="G7" s="64"/>
      <c r="H7" s="64"/>
      <c r="I7" s="64"/>
      <c r="J7" s="64"/>
      <c r="K7" s="64"/>
      <c r="L7" s="64"/>
      <c r="M7" s="64"/>
      <c r="N7" s="64"/>
      <c r="O7" s="64"/>
      <c r="P7" s="64"/>
      <c r="Q7" s="64"/>
      <c r="R7" s="64"/>
      <c r="S7" s="64"/>
      <c r="T7" s="64"/>
      <c r="U7" s="64"/>
    </row>
    <row r="8" spans="1:21" ht="67.5" x14ac:dyDescent="0.25">
      <c r="A8" s="84" t="s">
        <v>251</v>
      </c>
      <c r="B8" s="29" t="s">
        <v>252</v>
      </c>
      <c r="C8" s="31" t="s">
        <v>253</v>
      </c>
      <c r="D8" s="24" t="s">
        <v>254</v>
      </c>
      <c r="E8" s="64"/>
      <c r="F8" s="64"/>
      <c r="G8" s="64"/>
      <c r="H8" s="64"/>
      <c r="I8" s="64"/>
      <c r="J8" s="64"/>
      <c r="K8" s="64"/>
      <c r="L8" s="64"/>
      <c r="M8" s="64"/>
      <c r="N8" s="64"/>
      <c r="O8" s="64"/>
      <c r="P8" s="64"/>
      <c r="Q8" s="64"/>
      <c r="R8" s="64"/>
      <c r="S8" s="64"/>
      <c r="T8" s="64"/>
      <c r="U8" s="64"/>
    </row>
    <row r="9" spans="1:21" ht="20.25" x14ac:dyDescent="0.25">
      <c r="A9" s="84"/>
      <c r="B9" s="84"/>
      <c r="C9" s="86"/>
      <c r="D9" s="86"/>
      <c r="E9" s="64"/>
      <c r="F9" s="64"/>
      <c r="G9" s="64"/>
      <c r="H9" s="64"/>
      <c r="I9" s="64"/>
      <c r="J9" s="64"/>
      <c r="K9" s="64"/>
      <c r="L9" s="64"/>
      <c r="M9" s="64"/>
      <c r="N9" s="64"/>
      <c r="O9" s="64"/>
      <c r="P9" s="64"/>
      <c r="Q9" s="64"/>
      <c r="R9" s="64"/>
      <c r="S9" s="64"/>
      <c r="T9" s="64"/>
      <c r="U9" s="64"/>
    </row>
    <row r="10" spans="1:21" ht="16.5" x14ac:dyDescent="0.25">
      <c r="A10" s="84"/>
      <c r="B10" s="87"/>
      <c r="C10" s="87"/>
      <c r="D10" s="87"/>
      <c r="E10" s="64"/>
      <c r="F10" s="64"/>
      <c r="G10" s="64"/>
      <c r="H10" s="64"/>
      <c r="I10" s="64"/>
      <c r="J10" s="64"/>
      <c r="K10" s="64"/>
      <c r="L10" s="64"/>
      <c r="M10" s="64"/>
      <c r="N10" s="64"/>
      <c r="O10" s="64"/>
      <c r="P10" s="64"/>
      <c r="Q10" s="64"/>
      <c r="R10" s="64"/>
      <c r="S10" s="64"/>
      <c r="T10" s="64"/>
      <c r="U10" s="64"/>
    </row>
    <row r="11" spans="1:21" x14ac:dyDescent="0.25">
      <c r="A11" s="84"/>
      <c r="B11" s="84" t="s">
        <v>255</v>
      </c>
      <c r="C11" s="84" t="s">
        <v>175</v>
      </c>
      <c r="D11" s="84" t="s">
        <v>256</v>
      </c>
      <c r="E11" s="64"/>
      <c r="F11" s="64"/>
      <c r="G11" s="64"/>
      <c r="H11" s="64"/>
      <c r="I11" s="64"/>
      <c r="J11" s="64"/>
      <c r="K11" s="64"/>
      <c r="L11" s="64"/>
      <c r="M11" s="64"/>
      <c r="N11" s="64"/>
      <c r="O11" s="64"/>
      <c r="P11" s="64"/>
      <c r="Q11" s="64"/>
      <c r="R11" s="64"/>
      <c r="S11" s="64"/>
      <c r="T11" s="64"/>
      <c r="U11" s="64"/>
    </row>
    <row r="12" spans="1:21" x14ac:dyDescent="0.25">
      <c r="A12" s="84"/>
      <c r="B12" s="84" t="s">
        <v>257</v>
      </c>
      <c r="C12" s="84" t="s">
        <v>158</v>
      </c>
      <c r="D12" s="84" t="s">
        <v>258</v>
      </c>
      <c r="E12" s="64"/>
      <c r="F12" s="64"/>
      <c r="G12" s="64"/>
      <c r="H12" s="64"/>
      <c r="I12" s="64"/>
      <c r="J12" s="64"/>
      <c r="K12" s="64"/>
      <c r="L12" s="64"/>
      <c r="M12" s="64"/>
      <c r="N12" s="64"/>
      <c r="O12" s="64"/>
      <c r="P12" s="64"/>
      <c r="Q12" s="64"/>
      <c r="R12" s="64"/>
      <c r="S12" s="64"/>
      <c r="T12" s="64"/>
      <c r="U12" s="64"/>
    </row>
    <row r="13" spans="1:21" x14ac:dyDescent="0.25">
      <c r="A13" s="84"/>
      <c r="B13" s="84"/>
      <c r="C13" s="84" t="s">
        <v>168</v>
      </c>
      <c r="D13" s="84" t="s">
        <v>111</v>
      </c>
      <c r="E13" s="64"/>
      <c r="F13" s="64"/>
      <c r="G13" s="64"/>
      <c r="H13" s="64"/>
      <c r="I13" s="64"/>
      <c r="J13" s="64"/>
      <c r="K13" s="64"/>
      <c r="L13" s="64"/>
      <c r="M13" s="64"/>
      <c r="N13" s="64"/>
      <c r="O13" s="64"/>
      <c r="P13" s="64"/>
      <c r="Q13" s="64"/>
      <c r="R13" s="64"/>
      <c r="S13" s="64"/>
      <c r="T13" s="64"/>
      <c r="U13" s="64"/>
    </row>
    <row r="14" spans="1:21" x14ac:dyDescent="0.25">
      <c r="A14" s="84"/>
      <c r="B14" s="84"/>
      <c r="C14" s="84" t="s">
        <v>140</v>
      </c>
      <c r="D14" s="84" t="s">
        <v>259</v>
      </c>
      <c r="E14" s="64"/>
      <c r="F14" s="64"/>
      <c r="G14" s="64"/>
      <c r="H14" s="64"/>
      <c r="I14" s="64"/>
      <c r="J14" s="64"/>
      <c r="K14" s="64"/>
      <c r="L14" s="64"/>
      <c r="M14" s="64"/>
      <c r="N14" s="64"/>
      <c r="O14" s="64"/>
      <c r="P14" s="64"/>
      <c r="Q14" s="64"/>
      <c r="R14" s="64"/>
      <c r="S14" s="64"/>
      <c r="T14" s="64"/>
      <c r="U14" s="64"/>
    </row>
    <row r="15" spans="1:21" x14ac:dyDescent="0.25">
      <c r="A15" s="84"/>
      <c r="B15" s="84"/>
      <c r="C15" s="84" t="s">
        <v>260</v>
      </c>
      <c r="D15" s="84" t="s">
        <v>261</v>
      </c>
      <c r="E15" s="64"/>
      <c r="F15" s="64"/>
      <c r="G15" s="64"/>
      <c r="H15" s="64"/>
      <c r="I15" s="64"/>
      <c r="J15" s="64"/>
      <c r="K15" s="64"/>
      <c r="L15" s="64"/>
      <c r="M15" s="64"/>
      <c r="N15" s="64"/>
      <c r="O15" s="64"/>
      <c r="P15" s="64"/>
      <c r="Q15" s="64"/>
      <c r="R15" s="64"/>
      <c r="S15" s="64"/>
      <c r="T15" s="64"/>
      <c r="U15" s="64"/>
    </row>
    <row r="16" spans="1:21" x14ac:dyDescent="0.25">
      <c r="A16" s="84"/>
      <c r="B16" s="84"/>
      <c r="C16" s="84"/>
      <c r="D16" s="84"/>
      <c r="E16" s="64"/>
      <c r="F16" s="64"/>
      <c r="G16" s="64"/>
      <c r="H16" s="64"/>
      <c r="I16" s="64"/>
      <c r="J16" s="64"/>
      <c r="K16" s="64"/>
      <c r="L16" s="64"/>
      <c r="M16" s="64"/>
      <c r="N16" s="64"/>
      <c r="O16" s="64"/>
    </row>
    <row r="17" spans="1:15" x14ac:dyDescent="0.25">
      <c r="A17" s="84"/>
      <c r="B17" s="84"/>
      <c r="C17" s="84"/>
      <c r="D17" s="84"/>
      <c r="E17" s="64"/>
      <c r="F17" s="64"/>
      <c r="G17" s="64"/>
      <c r="H17" s="64"/>
      <c r="I17" s="64"/>
      <c r="J17" s="64"/>
      <c r="K17" s="64"/>
      <c r="L17" s="64"/>
      <c r="M17" s="64"/>
      <c r="N17" s="64"/>
      <c r="O17" s="64"/>
    </row>
    <row r="18" spans="1:15" x14ac:dyDescent="0.25">
      <c r="A18" s="84"/>
      <c r="B18" s="88"/>
      <c r="C18" s="88"/>
      <c r="D18" s="88"/>
      <c r="E18" s="64"/>
      <c r="F18" s="64"/>
      <c r="G18" s="64"/>
      <c r="H18" s="64"/>
      <c r="I18" s="64"/>
      <c r="J18" s="64"/>
      <c r="K18" s="64"/>
      <c r="L18" s="64"/>
      <c r="M18" s="64"/>
      <c r="N18" s="64"/>
      <c r="O18" s="64"/>
    </row>
    <row r="19" spans="1:15" x14ac:dyDescent="0.25">
      <c r="A19" s="84"/>
      <c r="B19" s="88"/>
      <c r="C19" s="88"/>
      <c r="D19" s="88"/>
      <c r="E19" s="64"/>
      <c r="F19" s="64"/>
      <c r="G19" s="64"/>
      <c r="H19" s="64"/>
      <c r="I19" s="64"/>
      <c r="J19" s="64"/>
      <c r="K19" s="64"/>
      <c r="L19" s="64"/>
      <c r="M19" s="64"/>
      <c r="N19" s="64"/>
      <c r="O19" s="64"/>
    </row>
    <row r="20" spans="1:15" x14ac:dyDescent="0.25">
      <c r="A20" s="84"/>
      <c r="B20" s="88"/>
      <c r="C20" s="88"/>
      <c r="D20" s="88"/>
      <c r="E20" s="64"/>
      <c r="F20" s="64"/>
      <c r="G20" s="64"/>
      <c r="H20" s="64"/>
      <c r="I20" s="64"/>
      <c r="J20" s="64"/>
      <c r="K20" s="64"/>
      <c r="L20" s="64"/>
      <c r="M20" s="64"/>
      <c r="N20" s="64"/>
      <c r="O20" s="64"/>
    </row>
    <row r="21" spans="1:15" x14ac:dyDescent="0.25">
      <c r="A21" s="84"/>
      <c r="B21" s="88"/>
      <c r="C21" s="88"/>
      <c r="D21" s="88"/>
      <c r="E21" s="64"/>
      <c r="F21" s="64"/>
      <c r="G21" s="64"/>
      <c r="H21" s="64"/>
      <c r="I21" s="64"/>
      <c r="J21" s="64"/>
      <c r="K21" s="64"/>
      <c r="L21" s="64"/>
      <c r="M21" s="64"/>
      <c r="N21" s="64"/>
      <c r="O21" s="64"/>
    </row>
    <row r="22" spans="1:15" ht="20.25" x14ac:dyDescent="0.25">
      <c r="A22" s="84"/>
      <c r="B22" s="84"/>
      <c r="C22" s="86"/>
      <c r="D22" s="86"/>
      <c r="E22" s="64"/>
      <c r="F22" s="64"/>
      <c r="G22" s="64"/>
      <c r="H22" s="64"/>
      <c r="I22" s="64"/>
      <c r="J22" s="64"/>
      <c r="K22" s="64"/>
      <c r="L22" s="64"/>
      <c r="M22" s="64"/>
      <c r="N22" s="64"/>
      <c r="O22" s="64"/>
    </row>
    <row r="23" spans="1:15" ht="20.25" x14ac:dyDescent="0.25">
      <c r="A23" s="84"/>
      <c r="B23" s="84"/>
      <c r="C23" s="86"/>
      <c r="D23" s="86"/>
      <c r="E23" s="64"/>
      <c r="F23" s="64"/>
      <c r="G23" s="64"/>
      <c r="H23" s="64"/>
      <c r="I23" s="64"/>
      <c r="J23" s="64"/>
      <c r="K23" s="64"/>
      <c r="L23" s="64"/>
      <c r="M23" s="64"/>
      <c r="N23" s="64"/>
      <c r="O23" s="64"/>
    </row>
    <row r="24" spans="1:15" ht="20.25" x14ac:dyDescent="0.25">
      <c r="A24" s="84"/>
      <c r="B24" s="84"/>
      <c r="C24" s="86"/>
      <c r="D24" s="86"/>
      <c r="E24" s="64"/>
      <c r="F24" s="64"/>
      <c r="G24" s="64"/>
      <c r="H24" s="64"/>
      <c r="I24" s="64"/>
      <c r="J24" s="64"/>
      <c r="K24" s="64"/>
      <c r="L24" s="64"/>
      <c r="M24" s="64"/>
      <c r="N24" s="64"/>
      <c r="O24" s="64"/>
    </row>
    <row r="25" spans="1:15" ht="20.25" x14ac:dyDescent="0.25">
      <c r="A25" s="84"/>
      <c r="B25" s="84"/>
      <c r="C25" s="86"/>
      <c r="D25" s="86"/>
      <c r="E25" s="64"/>
      <c r="F25" s="64"/>
      <c r="G25" s="64"/>
      <c r="H25" s="64"/>
      <c r="I25" s="64"/>
      <c r="J25" s="64"/>
      <c r="K25" s="64"/>
      <c r="L25" s="64"/>
      <c r="M25" s="64"/>
      <c r="N25" s="64"/>
      <c r="O25" s="64"/>
    </row>
    <row r="26" spans="1:15" ht="20.25" x14ac:dyDescent="0.25">
      <c r="A26" s="84"/>
      <c r="B26" s="84"/>
      <c r="C26" s="86"/>
      <c r="D26" s="86"/>
      <c r="E26" s="64"/>
      <c r="F26" s="64"/>
      <c r="G26" s="64"/>
      <c r="H26" s="64"/>
      <c r="I26" s="64"/>
      <c r="J26" s="64"/>
      <c r="K26" s="64"/>
      <c r="L26" s="64"/>
      <c r="M26" s="64"/>
      <c r="N26" s="64"/>
      <c r="O26" s="64"/>
    </row>
    <row r="27" spans="1:15" ht="20.25" x14ac:dyDescent="0.25">
      <c r="A27" s="84"/>
      <c r="B27" s="84"/>
      <c r="C27" s="86"/>
      <c r="D27" s="86"/>
      <c r="E27" s="64"/>
      <c r="F27" s="64"/>
      <c r="G27" s="64"/>
      <c r="H27" s="64"/>
      <c r="I27" s="64"/>
      <c r="J27" s="64"/>
      <c r="K27" s="64"/>
      <c r="L27" s="64"/>
      <c r="M27" s="64"/>
      <c r="N27" s="64"/>
      <c r="O27" s="64"/>
    </row>
    <row r="28" spans="1:15" ht="20.25" x14ac:dyDescent="0.25">
      <c r="A28" s="84"/>
      <c r="B28" s="84"/>
      <c r="C28" s="86"/>
      <c r="D28" s="86"/>
      <c r="E28" s="64"/>
      <c r="F28" s="64"/>
      <c r="G28" s="64"/>
      <c r="H28" s="64"/>
      <c r="I28" s="64"/>
      <c r="J28" s="64"/>
      <c r="K28" s="64"/>
      <c r="L28" s="64"/>
      <c r="M28" s="64"/>
      <c r="N28" s="64"/>
      <c r="O28" s="64"/>
    </row>
    <row r="29" spans="1:15" ht="20.25" x14ac:dyDescent="0.25">
      <c r="A29" s="84"/>
      <c r="B29" s="84"/>
      <c r="C29" s="86"/>
      <c r="D29" s="86"/>
      <c r="E29" s="64"/>
      <c r="F29" s="64"/>
      <c r="G29" s="64"/>
      <c r="H29" s="64"/>
      <c r="I29" s="64"/>
      <c r="J29" s="64"/>
      <c r="K29" s="64"/>
      <c r="L29" s="64"/>
      <c r="M29" s="64"/>
      <c r="N29" s="64"/>
      <c r="O29" s="64"/>
    </row>
    <row r="30" spans="1:15" ht="20.25" x14ac:dyDescent="0.25">
      <c r="A30" s="84"/>
      <c r="B30" s="84"/>
      <c r="C30" s="86"/>
      <c r="D30" s="86"/>
      <c r="E30" s="64"/>
      <c r="F30" s="64"/>
      <c r="G30" s="64"/>
      <c r="H30" s="64"/>
      <c r="I30" s="64"/>
      <c r="J30" s="64"/>
      <c r="K30" s="64"/>
      <c r="L30" s="64"/>
      <c r="M30" s="64"/>
      <c r="N30" s="64"/>
      <c r="O30" s="64"/>
    </row>
    <row r="31" spans="1:15" ht="20.25" x14ac:dyDescent="0.25">
      <c r="A31" s="84"/>
      <c r="B31" s="84"/>
      <c r="C31" s="86"/>
      <c r="D31" s="86"/>
      <c r="E31" s="64"/>
      <c r="F31" s="64"/>
      <c r="G31" s="64"/>
      <c r="H31" s="64"/>
      <c r="I31" s="64"/>
      <c r="J31" s="64"/>
      <c r="K31" s="64"/>
      <c r="L31" s="64"/>
      <c r="M31" s="64"/>
      <c r="N31" s="64"/>
      <c r="O31" s="64"/>
    </row>
    <row r="32" spans="1:15" ht="20.25" x14ac:dyDescent="0.25">
      <c r="A32" s="84"/>
      <c r="B32" s="84"/>
      <c r="C32" s="86"/>
      <c r="D32" s="86"/>
      <c r="E32" s="64"/>
      <c r="F32" s="64"/>
      <c r="G32" s="64"/>
      <c r="H32" s="64"/>
      <c r="I32" s="64"/>
      <c r="J32" s="64"/>
      <c r="K32" s="64"/>
      <c r="L32" s="64"/>
      <c r="M32" s="64"/>
      <c r="N32" s="64"/>
      <c r="O32" s="64"/>
    </row>
    <row r="33" spans="1:15" ht="20.25" x14ac:dyDescent="0.25">
      <c r="A33" s="84"/>
      <c r="B33" s="84"/>
      <c r="C33" s="86"/>
      <c r="D33" s="86"/>
      <c r="E33" s="64"/>
      <c r="F33" s="64"/>
      <c r="G33" s="64"/>
      <c r="H33" s="64"/>
      <c r="I33" s="64"/>
      <c r="J33" s="64"/>
      <c r="K33" s="64"/>
      <c r="L33" s="64"/>
      <c r="M33" s="64"/>
      <c r="N33" s="64"/>
      <c r="O33" s="64"/>
    </row>
    <row r="34" spans="1:15" ht="20.25" x14ac:dyDescent="0.25">
      <c r="A34" s="84"/>
      <c r="B34" s="84"/>
      <c r="C34" s="86"/>
      <c r="D34" s="86"/>
      <c r="E34" s="64"/>
      <c r="F34" s="64"/>
      <c r="G34" s="64"/>
      <c r="H34" s="64"/>
      <c r="I34" s="64"/>
      <c r="J34" s="64"/>
      <c r="K34" s="64"/>
      <c r="L34" s="64"/>
      <c r="M34" s="64"/>
      <c r="N34" s="64"/>
      <c r="O34" s="64"/>
    </row>
    <row r="35" spans="1:15" ht="20.25" x14ac:dyDescent="0.25">
      <c r="A35" s="84"/>
      <c r="B35" s="84"/>
      <c r="C35" s="86"/>
      <c r="D35" s="86"/>
      <c r="E35" s="64"/>
      <c r="F35" s="64"/>
      <c r="G35" s="64"/>
      <c r="H35" s="64"/>
      <c r="I35" s="64"/>
      <c r="J35" s="64"/>
      <c r="K35" s="64"/>
      <c r="L35" s="64"/>
      <c r="M35" s="64"/>
      <c r="N35" s="64"/>
      <c r="O35" s="64"/>
    </row>
    <row r="36" spans="1:15" ht="20.25" x14ac:dyDescent="0.25">
      <c r="A36" s="84"/>
      <c r="B36" s="84"/>
      <c r="C36" s="86"/>
      <c r="D36" s="86"/>
      <c r="E36" s="64"/>
      <c r="F36" s="64"/>
      <c r="G36" s="64"/>
      <c r="H36" s="64"/>
      <c r="I36" s="64"/>
      <c r="J36" s="64"/>
      <c r="K36" s="64"/>
      <c r="L36" s="64"/>
      <c r="M36" s="64"/>
      <c r="N36" s="64"/>
      <c r="O36" s="64"/>
    </row>
    <row r="37" spans="1:15" ht="20.25" x14ac:dyDescent="0.25">
      <c r="A37" s="84"/>
      <c r="B37" s="84"/>
      <c r="C37" s="86"/>
      <c r="D37" s="86"/>
      <c r="E37" s="64"/>
      <c r="F37" s="64"/>
      <c r="G37" s="64"/>
      <c r="H37" s="64"/>
      <c r="I37" s="64"/>
      <c r="J37" s="64"/>
      <c r="K37" s="64"/>
      <c r="L37" s="64"/>
      <c r="M37" s="64"/>
      <c r="N37" s="64"/>
      <c r="O37" s="64"/>
    </row>
    <row r="38" spans="1:15" ht="20.25" x14ac:dyDescent="0.25">
      <c r="A38" s="84"/>
      <c r="B38" s="84"/>
      <c r="C38" s="86"/>
      <c r="D38" s="86"/>
      <c r="E38" s="64"/>
      <c r="F38" s="64"/>
      <c r="G38" s="64"/>
      <c r="H38" s="64"/>
      <c r="I38" s="64"/>
      <c r="J38" s="64"/>
      <c r="K38" s="64"/>
      <c r="L38" s="64"/>
      <c r="M38" s="64"/>
      <c r="N38" s="64"/>
      <c r="O38" s="64"/>
    </row>
    <row r="39" spans="1:15" ht="20.25" x14ac:dyDescent="0.25">
      <c r="A39" s="84"/>
      <c r="B39" s="84"/>
      <c r="C39" s="86"/>
      <c r="D39" s="86"/>
      <c r="E39" s="64"/>
      <c r="F39" s="64"/>
      <c r="G39" s="64"/>
      <c r="H39" s="64"/>
      <c r="I39" s="64"/>
      <c r="J39" s="64"/>
      <c r="K39" s="64"/>
      <c r="L39" s="64"/>
      <c r="M39" s="64"/>
      <c r="N39" s="64"/>
      <c r="O39" s="64"/>
    </row>
    <row r="40" spans="1:15" ht="20.25" x14ac:dyDescent="0.25">
      <c r="A40" s="84"/>
      <c r="B40" s="84"/>
      <c r="C40" s="86"/>
      <c r="D40" s="86"/>
      <c r="E40" s="64"/>
      <c r="F40" s="64"/>
      <c r="G40" s="64"/>
      <c r="H40" s="64"/>
      <c r="I40" s="64"/>
      <c r="J40" s="64"/>
      <c r="K40" s="64"/>
      <c r="L40" s="64"/>
      <c r="M40" s="64"/>
      <c r="N40" s="64"/>
      <c r="O40" s="64"/>
    </row>
    <row r="41" spans="1:15" ht="20.25" x14ac:dyDescent="0.25">
      <c r="A41" s="84"/>
      <c r="B41" s="84"/>
      <c r="C41" s="86"/>
      <c r="D41" s="86"/>
      <c r="E41" s="64"/>
      <c r="F41" s="64"/>
      <c r="G41" s="64"/>
      <c r="H41" s="64"/>
      <c r="I41" s="64"/>
      <c r="J41" s="64"/>
      <c r="K41" s="64"/>
      <c r="L41" s="64"/>
      <c r="M41" s="64"/>
      <c r="N41" s="64"/>
      <c r="O41" s="64"/>
    </row>
    <row r="42" spans="1:15" ht="20.25" x14ac:dyDescent="0.25">
      <c r="A42" s="84"/>
      <c r="B42" s="84"/>
      <c r="C42" s="86"/>
      <c r="D42" s="86"/>
      <c r="E42" s="64"/>
      <c r="F42" s="64"/>
      <c r="G42" s="64"/>
      <c r="H42" s="64"/>
      <c r="I42" s="64"/>
      <c r="J42" s="64"/>
      <c r="K42" s="64"/>
      <c r="L42" s="64"/>
      <c r="M42" s="64"/>
      <c r="N42" s="64"/>
      <c r="O42" s="64"/>
    </row>
    <row r="43" spans="1:15" ht="20.25" x14ac:dyDescent="0.25">
      <c r="A43" s="84"/>
      <c r="B43" s="84"/>
      <c r="C43" s="86"/>
      <c r="D43" s="86"/>
      <c r="E43" s="64"/>
      <c r="F43" s="64"/>
      <c r="G43" s="64"/>
      <c r="H43" s="64"/>
      <c r="I43" s="64"/>
      <c r="J43" s="64"/>
      <c r="K43" s="64"/>
      <c r="L43" s="64"/>
      <c r="M43" s="64"/>
      <c r="N43" s="64"/>
      <c r="O43" s="64"/>
    </row>
    <row r="44" spans="1:15" ht="20.25" x14ac:dyDescent="0.25">
      <c r="A44" s="84"/>
      <c r="B44" s="84"/>
      <c r="C44" s="86"/>
      <c r="D44" s="86"/>
      <c r="E44" s="64"/>
      <c r="F44" s="64"/>
      <c r="G44" s="64"/>
      <c r="H44" s="64"/>
      <c r="I44" s="64"/>
      <c r="J44" s="64"/>
      <c r="K44" s="64"/>
      <c r="L44" s="64"/>
      <c r="M44" s="64"/>
      <c r="N44" s="64"/>
      <c r="O44" s="64"/>
    </row>
    <row r="45" spans="1:15" ht="20.25" x14ac:dyDescent="0.25">
      <c r="A45" s="84"/>
      <c r="B45" s="84"/>
      <c r="C45" s="86"/>
      <c r="D45" s="86"/>
      <c r="E45" s="64"/>
      <c r="F45" s="64"/>
      <c r="G45" s="64"/>
      <c r="H45" s="64"/>
      <c r="I45" s="64"/>
      <c r="J45" s="64"/>
      <c r="K45" s="64"/>
      <c r="L45" s="64"/>
      <c r="M45" s="64"/>
      <c r="N45" s="64"/>
      <c r="O45" s="64"/>
    </row>
    <row r="46" spans="1:15" ht="20.25" x14ac:dyDescent="0.25">
      <c r="A46" s="84"/>
      <c r="B46" s="84"/>
      <c r="C46" s="86"/>
      <c r="D46" s="86"/>
      <c r="E46" s="64"/>
      <c r="F46" s="64"/>
      <c r="G46" s="64"/>
      <c r="H46" s="64"/>
      <c r="I46" s="64"/>
      <c r="J46" s="64"/>
      <c r="K46" s="64"/>
      <c r="L46" s="64"/>
      <c r="M46" s="64"/>
      <c r="N46" s="64"/>
      <c r="O46" s="64"/>
    </row>
    <row r="47" spans="1:15" ht="20.25" x14ac:dyDescent="0.25">
      <c r="A47" s="84"/>
      <c r="B47" s="84"/>
      <c r="C47" s="86"/>
      <c r="D47" s="86"/>
      <c r="E47" s="64"/>
      <c r="F47" s="64"/>
      <c r="G47" s="64"/>
      <c r="H47" s="64"/>
      <c r="I47" s="64"/>
      <c r="J47" s="64"/>
      <c r="K47" s="64"/>
      <c r="L47" s="64"/>
      <c r="M47" s="64"/>
      <c r="N47" s="64"/>
      <c r="O47" s="64"/>
    </row>
    <row r="48" spans="1:15" ht="20.25" x14ac:dyDescent="0.25">
      <c r="A48" s="84"/>
      <c r="B48" s="84"/>
      <c r="C48" s="86"/>
      <c r="D48" s="86"/>
      <c r="E48" s="64"/>
      <c r="F48" s="64"/>
      <c r="G48" s="64"/>
      <c r="H48" s="64"/>
      <c r="I48" s="64"/>
      <c r="J48" s="64"/>
      <c r="K48" s="64"/>
      <c r="L48" s="64"/>
      <c r="M48" s="64"/>
      <c r="N48" s="64"/>
      <c r="O48" s="64"/>
    </row>
    <row r="49" spans="1:15" ht="20.25" x14ac:dyDescent="0.25">
      <c r="A49" s="84"/>
      <c r="B49" s="84"/>
      <c r="C49" s="86"/>
      <c r="D49" s="86"/>
      <c r="E49" s="64"/>
      <c r="F49" s="64"/>
      <c r="G49" s="64"/>
      <c r="H49" s="64"/>
      <c r="I49" s="64"/>
      <c r="J49" s="64"/>
      <c r="K49" s="64"/>
      <c r="L49" s="64"/>
      <c r="M49" s="64"/>
      <c r="N49" s="64"/>
      <c r="O49" s="64"/>
    </row>
    <row r="50" spans="1:15" ht="20.25" x14ac:dyDescent="0.25">
      <c r="A50" s="84"/>
      <c r="B50" s="84"/>
      <c r="C50" s="86"/>
      <c r="D50" s="86"/>
      <c r="E50" s="64"/>
      <c r="F50" s="64"/>
      <c r="G50" s="64"/>
      <c r="H50" s="64"/>
      <c r="I50" s="64"/>
      <c r="J50" s="64"/>
      <c r="K50" s="64"/>
      <c r="L50" s="64"/>
      <c r="M50" s="64"/>
      <c r="N50" s="64"/>
      <c r="O50" s="64"/>
    </row>
    <row r="51" spans="1:15" ht="20.25" x14ac:dyDescent="0.25">
      <c r="A51" s="84"/>
      <c r="B51" s="84"/>
      <c r="C51" s="86"/>
      <c r="D51" s="86"/>
      <c r="E51" s="64"/>
      <c r="F51" s="64"/>
      <c r="G51" s="64"/>
      <c r="H51" s="64"/>
      <c r="I51" s="64"/>
      <c r="J51" s="64"/>
      <c r="K51" s="64"/>
      <c r="L51" s="64"/>
      <c r="M51" s="64"/>
      <c r="N51" s="64"/>
      <c r="O51" s="64"/>
    </row>
    <row r="52" spans="1:15" ht="20.25" x14ac:dyDescent="0.25">
      <c r="A52" s="84"/>
      <c r="B52" s="15"/>
      <c r="C52" s="20"/>
      <c r="D52" s="20"/>
    </row>
    <row r="53" spans="1:15" ht="20.25" x14ac:dyDescent="0.25">
      <c r="A53" s="84"/>
      <c r="B53" s="15"/>
      <c r="C53" s="20"/>
      <c r="D53" s="20"/>
    </row>
    <row r="54" spans="1:15" ht="20.25" x14ac:dyDescent="0.25">
      <c r="A54" s="84"/>
      <c r="B54" s="15"/>
      <c r="C54" s="20"/>
      <c r="D54" s="20"/>
    </row>
    <row r="55" spans="1:15" ht="20.25" x14ac:dyDescent="0.25">
      <c r="A55" s="84"/>
      <c r="B55" s="15"/>
      <c r="C55" s="20"/>
      <c r="D55" s="20"/>
    </row>
    <row r="56" spans="1:15" ht="20.25" x14ac:dyDescent="0.25">
      <c r="A56" s="84"/>
      <c r="B56" s="15"/>
      <c r="C56" s="20"/>
      <c r="D56" s="20"/>
    </row>
    <row r="57" spans="1:15" ht="20.25" x14ac:dyDescent="0.25">
      <c r="A57" s="84"/>
      <c r="B57" s="15"/>
      <c r="C57" s="20"/>
      <c r="D57" s="20"/>
    </row>
    <row r="58" spans="1:15" ht="20.25" x14ac:dyDescent="0.25">
      <c r="A58" s="84"/>
      <c r="B58" s="15"/>
      <c r="C58" s="20"/>
      <c r="D58" s="20"/>
    </row>
    <row r="59" spans="1:15" ht="20.25" x14ac:dyDescent="0.25">
      <c r="A59" s="84"/>
      <c r="B59" s="15"/>
      <c r="C59" s="20"/>
      <c r="D59" s="20"/>
    </row>
    <row r="60" spans="1:15" ht="20.25" x14ac:dyDescent="0.25">
      <c r="A60" s="84"/>
      <c r="B60" s="15"/>
      <c r="C60" s="20"/>
      <c r="D60" s="20"/>
    </row>
    <row r="61" spans="1:15" ht="20.25" x14ac:dyDescent="0.25">
      <c r="A61" s="84"/>
      <c r="B61" s="15"/>
      <c r="C61" s="20"/>
      <c r="D61" s="20"/>
    </row>
    <row r="62" spans="1:15" ht="20.25" x14ac:dyDescent="0.25">
      <c r="A62" s="84"/>
      <c r="B62" s="15"/>
      <c r="C62" s="20"/>
      <c r="D62" s="20"/>
    </row>
    <row r="63" spans="1:15" ht="20.25" x14ac:dyDescent="0.25">
      <c r="A63" s="84"/>
      <c r="B63" s="15"/>
      <c r="C63" s="20"/>
      <c r="D63" s="20"/>
    </row>
    <row r="64" spans="1:15" ht="20.25" x14ac:dyDescent="0.25">
      <c r="A64" s="84"/>
      <c r="B64" s="15"/>
      <c r="C64" s="20"/>
      <c r="D64" s="20"/>
    </row>
    <row r="65" spans="1:4" ht="20.25" x14ac:dyDescent="0.25">
      <c r="A65" s="84"/>
      <c r="B65" s="15"/>
      <c r="C65" s="20"/>
      <c r="D65" s="20"/>
    </row>
    <row r="66" spans="1:4" ht="20.25" x14ac:dyDescent="0.25">
      <c r="A66" s="84"/>
      <c r="B66" s="15"/>
      <c r="C66" s="20"/>
      <c r="D66" s="20"/>
    </row>
    <row r="67" spans="1:4" ht="20.25" x14ac:dyDescent="0.25">
      <c r="A67" s="84"/>
      <c r="B67" s="15"/>
      <c r="C67" s="20"/>
      <c r="D67" s="20"/>
    </row>
    <row r="68" spans="1:4" ht="20.25" x14ac:dyDescent="0.25">
      <c r="A68" s="84"/>
      <c r="B68" s="15"/>
      <c r="C68" s="20"/>
      <c r="D68" s="20"/>
    </row>
    <row r="69" spans="1:4" ht="20.25" x14ac:dyDescent="0.25">
      <c r="A69" s="84"/>
      <c r="B69" s="15"/>
      <c r="C69" s="20"/>
      <c r="D69" s="20"/>
    </row>
    <row r="70" spans="1:4" ht="20.25" x14ac:dyDescent="0.25">
      <c r="A70" s="84"/>
      <c r="B70" s="15"/>
      <c r="C70" s="20"/>
      <c r="D70" s="20"/>
    </row>
    <row r="71" spans="1:4" ht="20.25" x14ac:dyDescent="0.25">
      <c r="A71" s="84"/>
      <c r="B71" s="15"/>
      <c r="C71" s="20"/>
      <c r="D71" s="20"/>
    </row>
    <row r="72" spans="1:4" ht="20.25" x14ac:dyDescent="0.25">
      <c r="A72" s="84"/>
      <c r="B72" s="15"/>
      <c r="C72" s="20"/>
      <c r="D72" s="20"/>
    </row>
    <row r="73" spans="1:4" ht="20.25" x14ac:dyDescent="0.25">
      <c r="A73" s="84"/>
      <c r="B73" s="15"/>
      <c r="C73" s="20"/>
      <c r="D73" s="20"/>
    </row>
    <row r="74" spans="1:4" ht="20.25" x14ac:dyDescent="0.25">
      <c r="A74" s="84"/>
      <c r="B74" s="15"/>
      <c r="C74" s="20"/>
      <c r="D74" s="20"/>
    </row>
    <row r="75" spans="1:4" ht="20.25" x14ac:dyDescent="0.25">
      <c r="A75" s="84"/>
      <c r="B75" s="15"/>
      <c r="C75" s="20"/>
      <c r="D75" s="20"/>
    </row>
    <row r="76" spans="1:4" ht="20.25" x14ac:dyDescent="0.25">
      <c r="A76" s="84"/>
      <c r="B76" s="15"/>
      <c r="C76" s="20"/>
      <c r="D76" s="20"/>
    </row>
    <row r="77" spans="1:4" ht="20.25" x14ac:dyDescent="0.25">
      <c r="A77" s="84"/>
      <c r="B77" s="15"/>
      <c r="C77" s="20"/>
      <c r="D77" s="20"/>
    </row>
    <row r="78" spans="1:4" ht="20.25" x14ac:dyDescent="0.25">
      <c r="A78" s="84"/>
      <c r="B78" s="15"/>
      <c r="C78" s="20"/>
      <c r="D78" s="20"/>
    </row>
    <row r="79" spans="1:4" ht="20.25" x14ac:dyDescent="0.25">
      <c r="A79" s="84"/>
      <c r="B79" s="15"/>
      <c r="C79" s="20"/>
      <c r="D79" s="20"/>
    </row>
    <row r="80" spans="1:4" ht="20.25" x14ac:dyDescent="0.25">
      <c r="A80" s="84"/>
      <c r="B80" s="15"/>
      <c r="C80" s="20"/>
      <c r="D80" s="20"/>
    </row>
    <row r="81" spans="1:4" ht="20.25" x14ac:dyDescent="0.25">
      <c r="A81" s="84"/>
      <c r="B81" s="15"/>
      <c r="C81" s="20"/>
      <c r="D81" s="20"/>
    </row>
    <row r="82" spans="1:4" ht="20.25" x14ac:dyDescent="0.25">
      <c r="A82" s="84"/>
      <c r="B82" s="15"/>
      <c r="C82" s="20"/>
      <c r="D82" s="20"/>
    </row>
    <row r="83" spans="1:4" ht="20.25" x14ac:dyDescent="0.25">
      <c r="A83" s="84"/>
      <c r="B83" s="15"/>
      <c r="C83" s="20"/>
      <c r="D83" s="20"/>
    </row>
    <row r="84" spans="1:4" ht="20.25" x14ac:dyDescent="0.25">
      <c r="A84" s="84"/>
      <c r="B84" s="15"/>
      <c r="C84" s="20"/>
      <c r="D84" s="20"/>
    </row>
    <row r="85" spans="1:4" ht="20.25" x14ac:dyDescent="0.25">
      <c r="A85" s="84"/>
      <c r="B85" s="15"/>
      <c r="C85" s="20"/>
      <c r="D85" s="20"/>
    </row>
    <row r="86" spans="1:4" ht="20.25" x14ac:dyDescent="0.25">
      <c r="A86" s="84"/>
      <c r="B86" s="15"/>
      <c r="C86" s="20"/>
      <c r="D86" s="20"/>
    </row>
    <row r="87" spans="1:4" ht="20.25" x14ac:dyDescent="0.25">
      <c r="A87" s="84"/>
      <c r="B87" s="15"/>
      <c r="C87" s="20"/>
      <c r="D87" s="20"/>
    </row>
    <row r="88" spans="1:4" ht="20.25" x14ac:dyDescent="0.25">
      <c r="A88" s="84"/>
      <c r="B88" s="15"/>
      <c r="C88" s="20"/>
      <c r="D88" s="20"/>
    </row>
    <row r="89" spans="1:4" ht="20.25" x14ac:dyDescent="0.25">
      <c r="A89" s="84"/>
      <c r="B89" s="15"/>
      <c r="C89" s="20"/>
      <c r="D89" s="20"/>
    </row>
    <row r="90" spans="1:4" ht="20.25" x14ac:dyDescent="0.25">
      <c r="A90" s="84"/>
      <c r="B90" s="15"/>
      <c r="C90" s="20"/>
      <c r="D90" s="20"/>
    </row>
    <row r="91" spans="1:4" ht="20.25" x14ac:dyDescent="0.25">
      <c r="A91" s="84"/>
      <c r="B91" s="15"/>
      <c r="C91" s="20"/>
      <c r="D91" s="20"/>
    </row>
    <row r="92" spans="1:4" ht="20.25" x14ac:dyDescent="0.25">
      <c r="A92" s="84"/>
      <c r="B92" s="15"/>
      <c r="C92" s="20"/>
      <c r="D92" s="20"/>
    </row>
    <row r="93" spans="1:4" ht="20.25" x14ac:dyDescent="0.25">
      <c r="A93" s="84"/>
      <c r="B93" s="15"/>
      <c r="C93" s="20"/>
      <c r="D93" s="20"/>
    </row>
    <row r="94" spans="1:4" ht="20.25" x14ac:dyDescent="0.25">
      <c r="A94" s="84"/>
      <c r="B94" s="15"/>
      <c r="C94" s="20"/>
      <c r="D94" s="20"/>
    </row>
    <row r="95" spans="1:4" ht="20.25" x14ac:dyDescent="0.25">
      <c r="A95" s="84"/>
      <c r="B95" s="15"/>
      <c r="C95" s="20"/>
      <c r="D95" s="20"/>
    </row>
    <row r="96" spans="1:4" ht="20.25" x14ac:dyDescent="0.25">
      <c r="A96" s="84"/>
      <c r="B96" s="15"/>
      <c r="C96" s="20"/>
      <c r="D96" s="20"/>
    </row>
    <row r="97" spans="1:4" ht="20.25" x14ac:dyDescent="0.25">
      <c r="A97" s="84"/>
      <c r="B97" s="15"/>
      <c r="C97" s="20"/>
      <c r="D97" s="20"/>
    </row>
    <row r="98" spans="1:4" ht="20.25" x14ac:dyDescent="0.25">
      <c r="A98" s="84"/>
      <c r="B98" s="15"/>
      <c r="C98" s="20"/>
      <c r="D98" s="20"/>
    </row>
    <row r="99" spans="1:4" ht="20.25" x14ac:dyDescent="0.25">
      <c r="A99" s="84"/>
      <c r="B99" s="15"/>
      <c r="C99" s="20"/>
      <c r="D99" s="20"/>
    </row>
    <row r="100" spans="1:4" ht="20.25" x14ac:dyDescent="0.25">
      <c r="A100" s="84"/>
      <c r="B100" s="15"/>
      <c r="C100" s="20"/>
      <c r="D100" s="20"/>
    </row>
    <row r="101" spans="1:4" ht="20.25" x14ac:dyDescent="0.25">
      <c r="A101" s="84"/>
      <c r="B101" s="15"/>
      <c r="C101" s="20"/>
      <c r="D101" s="20"/>
    </row>
    <row r="102" spans="1:4" ht="20.25" x14ac:dyDescent="0.25">
      <c r="A102" s="84"/>
      <c r="B102" s="15"/>
      <c r="C102" s="20"/>
      <c r="D102" s="20"/>
    </row>
    <row r="103" spans="1:4" ht="20.25" x14ac:dyDescent="0.25">
      <c r="A103" s="84"/>
      <c r="B103" s="15"/>
      <c r="C103" s="20"/>
      <c r="D103" s="20"/>
    </row>
    <row r="104" spans="1:4" ht="20.25" x14ac:dyDescent="0.25">
      <c r="A104" s="84"/>
      <c r="B104" s="15"/>
      <c r="C104" s="20"/>
      <c r="D104" s="20"/>
    </row>
    <row r="105" spans="1:4" ht="20.25" x14ac:dyDescent="0.25">
      <c r="A105" s="84"/>
      <c r="B105" s="15"/>
      <c r="C105" s="20"/>
      <c r="D105" s="20"/>
    </row>
    <row r="106" spans="1:4" ht="20.25" x14ac:dyDescent="0.25">
      <c r="A106" s="84"/>
      <c r="B106" s="15"/>
      <c r="C106" s="20"/>
      <c r="D106" s="20"/>
    </row>
    <row r="107" spans="1:4" ht="20.25" x14ac:dyDescent="0.25">
      <c r="A107" s="84"/>
      <c r="B107" s="15"/>
      <c r="C107" s="20"/>
      <c r="D107" s="20"/>
    </row>
    <row r="108" spans="1:4" ht="20.25" x14ac:dyDescent="0.25">
      <c r="A108" s="84"/>
      <c r="B108" s="15"/>
      <c r="C108" s="20"/>
      <c r="D108" s="20"/>
    </row>
    <row r="109" spans="1:4" ht="20.25" x14ac:dyDescent="0.25">
      <c r="A109" s="84"/>
      <c r="B109" s="15"/>
      <c r="C109" s="20"/>
      <c r="D109" s="20"/>
    </row>
    <row r="110" spans="1:4" ht="20.25" x14ac:dyDescent="0.25">
      <c r="A110" s="84"/>
      <c r="B110" s="15"/>
      <c r="C110" s="20"/>
      <c r="D110" s="20"/>
    </row>
    <row r="111" spans="1:4" ht="20.25" x14ac:dyDescent="0.25">
      <c r="A111" s="84"/>
      <c r="B111" s="15"/>
      <c r="C111" s="20"/>
      <c r="D111" s="20"/>
    </row>
    <row r="112" spans="1:4" ht="20.25" x14ac:dyDescent="0.25">
      <c r="A112" s="84"/>
      <c r="B112" s="15"/>
      <c r="C112" s="20"/>
      <c r="D112" s="20"/>
    </row>
    <row r="113" spans="1:4" ht="20.25" x14ac:dyDescent="0.25">
      <c r="A113" s="84"/>
      <c r="B113" s="15"/>
      <c r="C113" s="20"/>
      <c r="D113" s="20"/>
    </row>
    <row r="114" spans="1:4" ht="20.25" x14ac:dyDescent="0.25">
      <c r="A114" s="84"/>
      <c r="B114" s="15"/>
      <c r="C114" s="20"/>
      <c r="D114" s="20"/>
    </row>
    <row r="115" spans="1:4" ht="20.25" x14ac:dyDescent="0.25">
      <c r="A115" s="84"/>
      <c r="B115" s="15"/>
      <c r="C115" s="20"/>
      <c r="D115" s="20"/>
    </row>
    <row r="116" spans="1:4" ht="20.25" x14ac:dyDescent="0.25">
      <c r="A116" s="84"/>
      <c r="B116" s="15"/>
      <c r="C116" s="20"/>
      <c r="D116" s="20"/>
    </row>
    <row r="117" spans="1:4" ht="20.25" x14ac:dyDescent="0.25">
      <c r="A117" s="84"/>
      <c r="B117" s="15"/>
      <c r="C117" s="20"/>
      <c r="D117" s="20"/>
    </row>
    <row r="118" spans="1:4" ht="20.25" x14ac:dyDescent="0.25">
      <c r="A118" s="84"/>
      <c r="B118" s="15"/>
      <c r="C118" s="20"/>
      <c r="D118" s="20"/>
    </row>
    <row r="119" spans="1:4" ht="20.25" x14ac:dyDescent="0.25">
      <c r="A119" s="84"/>
      <c r="B119" s="15"/>
      <c r="C119" s="20"/>
      <c r="D119" s="20"/>
    </row>
    <row r="120" spans="1:4" ht="20.25" x14ac:dyDescent="0.25">
      <c r="A120" s="84"/>
      <c r="B120" s="15"/>
      <c r="C120" s="20"/>
      <c r="D120" s="20"/>
    </row>
    <row r="121" spans="1:4" ht="20.25" x14ac:dyDescent="0.25">
      <c r="A121" s="84"/>
      <c r="B121" s="15"/>
      <c r="C121" s="20"/>
      <c r="D121" s="20"/>
    </row>
    <row r="122" spans="1:4" ht="20.25" x14ac:dyDescent="0.25">
      <c r="A122" s="84"/>
      <c r="B122" s="15"/>
      <c r="C122" s="20"/>
      <c r="D122" s="20"/>
    </row>
    <row r="123" spans="1:4" ht="20.25" x14ac:dyDescent="0.25">
      <c r="A123" s="84"/>
      <c r="B123" s="15"/>
      <c r="C123" s="20"/>
      <c r="D123" s="20"/>
    </row>
    <row r="124" spans="1:4" ht="20.25" x14ac:dyDescent="0.25">
      <c r="A124" s="84"/>
      <c r="B124" s="15"/>
      <c r="C124" s="20"/>
      <c r="D124" s="20"/>
    </row>
    <row r="125" spans="1:4" ht="20.25" x14ac:dyDescent="0.25">
      <c r="A125" s="84"/>
      <c r="B125" s="15"/>
      <c r="C125" s="20"/>
      <c r="D125" s="20"/>
    </row>
    <row r="126" spans="1:4" ht="20.25" x14ac:dyDescent="0.25">
      <c r="A126" s="84"/>
      <c r="B126" s="15"/>
      <c r="C126" s="20"/>
      <c r="D126" s="20"/>
    </row>
    <row r="127" spans="1:4" ht="20.25" x14ac:dyDescent="0.25">
      <c r="A127" s="84"/>
      <c r="B127" s="15"/>
      <c r="C127" s="20"/>
      <c r="D127" s="20"/>
    </row>
    <row r="128" spans="1:4" ht="20.25" x14ac:dyDescent="0.25">
      <c r="A128" s="84"/>
      <c r="B128" s="15"/>
      <c r="C128" s="20"/>
      <c r="D128" s="20"/>
    </row>
    <row r="129" spans="1:4" ht="20.25" x14ac:dyDescent="0.25">
      <c r="A129" s="84"/>
      <c r="B129" s="15"/>
      <c r="C129" s="20"/>
      <c r="D129" s="20"/>
    </row>
    <row r="130" spans="1:4" ht="20.25" x14ac:dyDescent="0.25">
      <c r="A130" s="84"/>
      <c r="B130" s="15"/>
      <c r="C130" s="20"/>
      <c r="D130" s="20"/>
    </row>
    <row r="131" spans="1:4" ht="20.25" x14ac:dyDescent="0.25">
      <c r="A131" s="84"/>
      <c r="B131" s="15"/>
      <c r="C131" s="20"/>
      <c r="D131" s="20"/>
    </row>
    <row r="132" spans="1:4" ht="20.25" x14ac:dyDescent="0.25">
      <c r="A132" s="84"/>
      <c r="B132" s="15"/>
      <c r="C132" s="20"/>
      <c r="D132" s="20"/>
    </row>
    <row r="133" spans="1:4" ht="20.25" x14ac:dyDescent="0.25">
      <c r="A133" s="84"/>
      <c r="B133" s="15"/>
      <c r="C133" s="20"/>
      <c r="D133" s="20"/>
    </row>
    <row r="134" spans="1:4" ht="20.25" x14ac:dyDescent="0.25">
      <c r="A134" s="84"/>
      <c r="B134" s="15"/>
      <c r="C134" s="20"/>
      <c r="D134" s="20"/>
    </row>
    <row r="135" spans="1:4" ht="20.25" x14ac:dyDescent="0.25">
      <c r="A135" s="84"/>
      <c r="B135" s="15"/>
      <c r="C135" s="20"/>
      <c r="D135" s="20"/>
    </row>
    <row r="136" spans="1:4" ht="20.25" x14ac:dyDescent="0.25">
      <c r="A136" s="84"/>
      <c r="B136" s="15"/>
      <c r="C136" s="20"/>
      <c r="D136" s="20"/>
    </row>
    <row r="137" spans="1:4" ht="20.25" x14ac:dyDescent="0.25">
      <c r="A137" s="84"/>
      <c r="B137" s="15"/>
      <c r="C137" s="20"/>
      <c r="D137" s="20"/>
    </row>
    <row r="138" spans="1:4" ht="20.25" x14ac:dyDescent="0.25">
      <c r="A138" s="84"/>
      <c r="B138" s="15"/>
      <c r="C138" s="20"/>
      <c r="D138" s="20"/>
    </row>
    <row r="139" spans="1:4" ht="20.25" x14ac:dyDescent="0.25">
      <c r="A139" s="84"/>
      <c r="B139" s="15"/>
      <c r="C139" s="20"/>
      <c r="D139" s="20"/>
    </row>
    <row r="140" spans="1:4" ht="20.25" x14ac:dyDescent="0.25">
      <c r="A140" s="84"/>
      <c r="B140" s="15"/>
      <c r="C140" s="20"/>
      <c r="D140" s="20"/>
    </row>
    <row r="141" spans="1:4" ht="20.25" x14ac:dyDescent="0.25">
      <c r="A141" s="84"/>
      <c r="B141" s="15"/>
      <c r="C141" s="20"/>
      <c r="D141" s="20"/>
    </row>
    <row r="142" spans="1:4" ht="20.25" x14ac:dyDescent="0.25">
      <c r="A142" s="84"/>
      <c r="B142" s="15"/>
      <c r="C142" s="20"/>
      <c r="D142" s="20"/>
    </row>
    <row r="143" spans="1:4" ht="20.25" x14ac:dyDescent="0.25">
      <c r="A143" s="84"/>
      <c r="B143" s="15"/>
      <c r="C143" s="20"/>
      <c r="D143" s="20"/>
    </row>
    <row r="144" spans="1:4" ht="20.25" x14ac:dyDescent="0.25">
      <c r="A144" s="84"/>
      <c r="B144" s="15"/>
      <c r="C144" s="20"/>
      <c r="D144" s="20"/>
    </row>
    <row r="145" spans="1:4" ht="20.25" x14ac:dyDescent="0.25">
      <c r="A145" s="84"/>
      <c r="B145" s="15"/>
      <c r="C145" s="20"/>
      <c r="D145" s="20"/>
    </row>
    <row r="146" spans="1:4" ht="20.25" x14ac:dyDescent="0.25">
      <c r="A146" s="84"/>
      <c r="B146" s="15"/>
      <c r="C146" s="20"/>
      <c r="D146" s="20"/>
    </row>
    <row r="147" spans="1:4" ht="20.25" x14ac:dyDescent="0.25">
      <c r="A147" s="84"/>
      <c r="B147" s="15"/>
      <c r="C147" s="20"/>
      <c r="D147" s="20"/>
    </row>
    <row r="148" spans="1:4" ht="20.25" x14ac:dyDescent="0.25">
      <c r="A148" s="84"/>
      <c r="B148" s="15"/>
      <c r="C148" s="20"/>
      <c r="D148" s="20"/>
    </row>
    <row r="149" spans="1:4" ht="20.25" x14ac:dyDescent="0.25">
      <c r="A149" s="84"/>
      <c r="B149" s="15"/>
      <c r="C149" s="20"/>
      <c r="D149" s="20"/>
    </row>
    <row r="150" spans="1:4" ht="20.25" x14ac:dyDescent="0.25">
      <c r="A150" s="84"/>
      <c r="B150" s="15"/>
      <c r="C150" s="20"/>
      <c r="D150" s="20"/>
    </row>
    <row r="151" spans="1:4" ht="20.25" x14ac:dyDescent="0.25">
      <c r="A151" s="84"/>
      <c r="B151" s="15"/>
      <c r="C151" s="20"/>
      <c r="D151" s="20"/>
    </row>
    <row r="152" spans="1:4" ht="20.25" x14ac:dyDescent="0.25">
      <c r="A152" s="84"/>
      <c r="B152" s="15"/>
      <c r="C152" s="20"/>
      <c r="D152" s="20"/>
    </row>
    <row r="153" spans="1:4" ht="20.25" x14ac:dyDescent="0.25">
      <c r="A153" s="84"/>
      <c r="B153" s="15"/>
      <c r="C153" s="20"/>
      <c r="D153" s="20"/>
    </row>
    <row r="154" spans="1:4" ht="20.25" x14ac:dyDescent="0.25">
      <c r="A154" s="84"/>
      <c r="B154" s="15"/>
      <c r="C154" s="20"/>
      <c r="D154" s="20"/>
    </row>
    <row r="155" spans="1:4" ht="20.25" x14ac:dyDescent="0.25">
      <c r="A155" s="84"/>
      <c r="B155" s="15"/>
      <c r="C155" s="20"/>
      <c r="D155" s="20"/>
    </row>
    <row r="156" spans="1:4" ht="20.25" x14ac:dyDescent="0.25">
      <c r="A156" s="84"/>
      <c r="B156" s="15"/>
      <c r="C156" s="20"/>
      <c r="D156" s="20"/>
    </row>
    <row r="157" spans="1:4" ht="20.25" x14ac:dyDescent="0.25">
      <c r="A157" s="84"/>
      <c r="B157" s="15"/>
      <c r="C157" s="20"/>
      <c r="D157" s="20"/>
    </row>
    <row r="158" spans="1:4" ht="20.25" x14ac:dyDescent="0.25">
      <c r="A158" s="84"/>
      <c r="B158" s="15"/>
      <c r="C158" s="20"/>
      <c r="D158" s="20"/>
    </row>
    <row r="159" spans="1:4" ht="20.25" x14ac:dyDescent="0.25">
      <c r="A159" s="84"/>
      <c r="B159" s="15"/>
      <c r="C159" s="20"/>
      <c r="D159" s="20"/>
    </row>
    <row r="160" spans="1:4" ht="20.25" x14ac:dyDescent="0.25">
      <c r="A160" s="84"/>
      <c r="B160" s="15"/>
      <c r="C160" s="20"/>
      <c r="D160" s="20"/>
    </row>
    <row r="161" spans="1:4" ht="20.25" x14ac:dyDescent="0.25">
      <c r="A161" s="84"/>
      <c r="B161" s="15"/>
      <c r="C161" s="20"/>
      <c r="D161" s="20"/>
    </row>
    <row r="162" spans="1:4" ht="20.25" x14ac:dyDescent="0.25">
      <c r="A162" s="84"/>
      <c r="B162" s="15"/>
      <c r="C162" s="20"/>
      <c r="D162" s="20"/>
    </row>
    <row r="163" spans="1:4" ht="20.25" x14ac:dyDescent="0.25">
      <c r="A163" s="84"/>
      <c r="B163" s="15"/>
      <c r="C163" s="20"/>
      <c r="D163" s="20"/>
    </row>
    <row r="164" spans="1:4" ht="20.25" x14ac:dyDescent="0.25">
      <c r="A164" s="84"/>
      <c r="B164" s="15"/>
      <c r="C164" s="20"/>
      <c r="D164" s="20"/>
    </row>
    <row r="165" spans="1:4" ht="20.25" x14ac:dyDescent="0.25">
      <c r="A165" s="84"/>
      <c r="B165" s="15"/>
      <c r="C165" s="20"/>
      <c r="D165" s="20"/>
    </row>
    <row r="166" spans="1:4" ht="20.25" x14ac:dyDescent="0.25">
      <c r="A166" s="84"/>
      <c r="B166" s="15"/>
      <c r="C166" s="20"/>
      <c r="D166" s="20"/>
    </row>
    <row r="167" spans="1:4" ht="20.25" x14ac:dyDescent="0.25">
      <c r="A167" s="84"/>
      <c r="B167" s="15"/>
      <c r="C167" s="20"/>
      <c r="D167" s="20"/>
    </row>
    <row r="168" spans="1:4" ht="20.25" x14ac:dyDescent="0.25">
      <c r="A168" s="84"/>
      <c r="B168" s="15"/>
      <c r="C168" s="20"/>
      <c r="D168" s="20"/>
    </row>
    <row r="169" spans="1:4" ht="20.25" x14ac:dyDescent="0.25">
      <c r="A169" s="84"/>
      <c r="B169" s="15"/>
      <c r="C169" s="20"/>
      <c r="D169" s="20"/>
    </row>
    <row r="170" spans="1:4" ht="20.25" x14ac:dyDescent="0.25">
      <c r="A170" s="84"/>
      <c r="B170" s="15"/>
      <c r="C170" s="20"/>
      <c r="D170" s="20"/>
    </row>
    <row r="171" spans="1:4" ht="20.25" x14ac:dyDescent="0.25">
      <c r="A171" s="84"/>
      <c r="B171" s="15"/>
      <c r="C171" s="20"/>
      <c r="D171" s="20"/>
    </row>
    <row r="172" spans="1:4" ht="20.25" x14ac:dyDescent="0.25">
      <c r="A172" s="84"/>
      <c r="B172" s="15"/>
      <c r="C172" s="20"/>
      <c r="D172" s="20"/>
    </row>
    <row r="173" spans="1:4" ht="20.25" x14ac:dyDescent="0.25">
      <c r="A173" s="84"/>
      <c r="B173" s="15"/>
      <c r="C173" s="20"/>
      <c r="D173" s="20"/>
    </row>
    <row r="174" spans="1:4" ht="20.25" x14ac:dyDescent="0.25">
      <c r="A174" s="84"/>
      <c r="B174" s="15"/>
      <c r="C174" s="20"/>
      <c r="D174" s="20"/>
    </row>
    <row r="175" spans="1:4" ht="20.25" x14ac:dyDescent="0.25">
      <c r="A175" s="84"/>
      <c r="B175" s="15"/>
      <c r="C175" s="20"/>
      <c r="D175" s="20"/>
    </row>
    <row r="176" spans="1:4" ht="20.25" x14ac:dyDescent="0.25">
      <c r="A176" s="84"/>
      <c r="B176" s="15"/>
      <c r="C176" s="20"/>
      <c r="D176" s="20"/>
    </row>
    <row r="177" spans="1:4" ht="20.25" x14ac:dyDescent="0.25">
      <c r="A177" s="84"/>
      <c r="B177" s="15"/>
      <c r="C177" s="20"/>
      <c r="D177" s="20"/>
    </row>
    <row r="178" spans="1:4" ht="20.25" x14ac:dyDescent="0.25">
      <c r="A178" s="84"/>
      <c r="B178" s="15"/>
      <c r="C178" s="20"/>
      <c r="D178" s="20"/>
    </row>
    <row r="179" spans="1:4" ht="20.25" x14ac:dyDescent="0.25">
      <c r="A179" s="84"/>
      <c r="B179" s="15"/>
      <c r="C179" s="20"/>
      <c r="D179" s="20"/>
    </row>
    <row r="180" spans="1:4" ht="20.25" x14ac:dyDescent="0.25">
      <c r="A180" s="84"/>
      <c r="B180" s="15"/>
      <c r="C180" s="20"/>
      <c r="D180" s="20"/>
    </row>
    <row r="181" spans="1:4" ht="20.25" x14ac:dyDescent="0.25">
      <c r="A181" s="84"/>
      <c r="B181" s="15"/>
      <c r="C181" s="20"/>
      <c r="D181" s="20"/>
    </row>
    <row r="182" spans="1:4" ht="20.25" x14ac:dyDescent="0.25">
      <c r="A182" s="84"/>
      <c r="B182" s="15"/>
      <c r="C182" s="20"/>
      <c r="D182" s="20"/>
    </row>
    <row r="183" spans="1:4" ht="20.25" x14ac:dyDescent="0.25">
      <c r="A183" s="84"/>
      <c r="B183" s="15"/>
      <c r="C183" s="20"/>
      <c r="D183" s="20"/>
    </row>
    <row r="184" spans="1:4" ht="20.25" x14ac:dyDescent="0.25">
      <c r="A184" s="84"/>
      <c r="B184" s="15"/>
      <c r="C184" s="20"/>
      <c r="D184" s="20"/>
    </row>
    <row r="185" spans="1:4" ht="20.25" x14ac:dyDescent="0.25">
      <c r="A185" s="84"/>
      <c r="B185" s="15"/>
      <c r="C185" s="20"/>
      <c r="D185" s="20"/>
    </row>
    <row r="186" spans="1:4" ht="20.25" x14ac:dyDescent="0.25">
      <c r="A186" s="84"/>
      <c r="B186" s="15"/>
      <c r="C186" s="20"/>
      <c r="D186" s="20"/>
    </row>
    <row r="187" spans="1:4" ht="20.25" x14ac:dyDescent="0.25">
      <c r="A187" s="84"/>
      <c r="B187" s="15"/>
      <c r="C187" s="20"/>
      <c r="D187" s="20"/>
    </row>
    <row r="188" spans="1:4" ht="20.25" x14ac:dyDescent="0.25">
      <c r="A188" s="84"/>
      <c r="B188" s="15"/>
      <c r="C188" s="20"/>
      <c r="D188" s="20"/>
    </row>
    <row r="189" spans="1:4" ht="20.25" x14ac:dyDescent="0.25">
      <c r="A189" s="84"/>
      <c r="B189" s="15"/>
      <c r="C189" s="20"/>
      <c r="D189" s="20"/>
    </row>
    <row r="190" spans="1:4" ht="20.25" x14ac:dyDescent="0.25">
      <c r="A190" s="84"/>
      <c r="B190" s="15"/>
      <c r="C190" s="20"/>
      <c r="D190" s="20"/>
    </row>
    <row r="191" spans="1:4" ht="20.25" x14ac:dyDescent="0.25">
      <c r="A191" s="84"/>
      <c r="B191" s="15"/>
      <c r="C191" s="20"/>
      <c r="D191" s="20"/>
    </row>
    <row r="192" spans="1:4" ht="20.25" x14ac:dyDescent="0.25">
      <c r="A192" s="84"/>
      <c r="B192" s="15"/>
      <c r="C192" s="20"/>
      <c r="D192" s="20"/>
    </row>
    <row r="193" spans="1:4" ht="20.25" x14ac:dyDescent="0.25">
      <c r="A193" s="84"/>
      <c r="B193" s="15"/>
      <c r="C193" s="20"/>
      <c r="D193" s="20"/>
    </row>
    <row r="194" spans="1:4" ht="20.25" x14ac:dyDescent="0.25">
      <c r="A194" s="84"/>
      <c r="B194" s="15"/>
      <c r="C194" s="20"/>
      <c r="D194" s="20"/>
    </row>
    <row r="195" spans="1:4" ht="20.25" x14ac:dyDescent="0.25">
      <c r="A195" s="84"/>
      <c r="B195" s="15"/>
      <c r="C195" s="20"/>
      <c r="D195" s="20"/>
    </row>
    <row r="196" spans="1:4" ht="20.25" x14ac:dyDescent="0.25">
      <c r="A196" s="84"/>
      <c r="B196" s="15"/>
      <c r="C196" s="20"/>
      <c r="D196" s="20"/>
    </row>
    <row r="197" spans="1:4" ht="20.25" x14ac:dyDescent="0.25">
      <c r="A197" s="84"/>
      <c r="B197" s="15"/>
      <c r="C197" s="20"/>
      <c r="D197" s="20"/>
    </row>
    <row r="198" spans="1:4" ht="20.25" x14ac:dyDescent="0.25">
      <c r="A198" s="84"/>
      <c r="B198" s="15"/>
      <c r="C198" s="20"/>
      <c r="D198" s="20"/>
    </row>
    <row r="199" spans="1:4" ht="20.25" x14ac:dyDescent="0.25">
      <c r="A199" s="84"/>
      <c r="B199" s="15"/>
      <c r="C199" s="20"/>
      <c r="D199" s="20"/>
    </row>
    <row r="200" spans="1:4" ht="20.25" x14ac:dyDescent="0.25">
      <c r="A200" s="84"/>
      <c r="B200" s="15"/>
      <c r="C200" s="20"/>
      <c r="D200" s="20"/>
    </row>
    <row r="201" spans="1:4" ht="20.25" x14ac:dyDescent="0.25">
      <c r="A201" s="84"/>
      <c r="B201" s="15"/>
      <c r="C201" s="20"/>
      <c r="D201" s="20"/>
    </row>
    <row r="202" spans="1:4" ht="20.25" x14ac:dyDescent="0.25">
      <c r="A202" s="84"/>
      <c r="B202" s="15"/>
      <c r="C202" s="20"/>
      <c r="D202" s="20"/>
    </row>
    <row r="203" spans="1:4" ht="20.25" x14ac:dyDescent="0.25">
      <c r="A203" s="84"/>
      <c r="B203" s="15"/>
      <c r="C203" s="20"/>
      <c r="D203" s="20"/>
    </row>
    <row r="204" spans="1:4" ht="20.25" x14ac:dyDescent="0.25">
      <c r="A204" s="84"/>
      <c r="B204" s="15"/>
      <c r="C204" s="20"/>
      <c r="D204" s="20"/>
    </row>
    <row r="205" spans="1:4" ht="20.25" x14ac:dyDescent="0.25">
      <c r="A205" s="84"/>
      <c r="B205" s="15"/>
      <c r="C205" s="20"/>
      <c r="D205" s="20"/>
    </row>
    <row r="206" spans="1:4" ht="20.25" x14ac:dyDescent="0.25">
      <c r="A206" s="84"/>
      <c r="B206" s="15"/>
      <c r="C206" s="20"/>
      <c r="D206" s="20"/>
    </row>
    <row r="207" spans="1:4" ht="20.25" x14ac:dyDescent="0.25">
      <c r="A207" s="84"/>
      <c r="B207" s="15"/>
      <c r="C207" s="20"/>
      <c r="D207" s="20"/>
    </row>
    <row r="208" spans="1:4" x14ac:dyDescent="0.25">
      <c r="A208" s="64"/>
      <c r="B208" s="15"/>
      <c r="C208" s="15"/>
      <c r="D208" s="15"/>
    </row>
    <row r="209" spans="1:8" ht="20.25" x14ac:dyDescent="0.25">
      <c r="A209" s="64"/>
      <c r="B209" s="16" t="s">
        <v>262</v>
      </c>
      <c r="C209" s="16" t="s">
        <v>263</v>
      </c>
      <c r="D209" s="19" t="s">
        <v>262</v>
      </c>
      <c r="E209" s="19" t="s">
        <v>263</v>
      </c>
    </row>
    <row r="210" spans="1:8" ht="21" x14ac:dyDescent="0.35">
      <c r="A210" s="64"/>
      <c r="B210" s="17" t="s">
        <v>264</v>
      </c>
      <c r="C210" s="17" t="s">
        <v>265</v>
      </c>
      <c r="D210" t="s">
        <v>264</v>
      </c>
      <c r="F210" t="str">
        <f>IF(NOT(ISBLANK(D210)),D210,IF(NOT(ISBLANK(E210)),"     "&amp;E210,FALSE))</f>
        <v>Afectación Económica o presupuestal</v>
      </c>
      <c r="G210" t="s">
        <v>264</v>
      </c>
      <c r="H210" t="str">
        <f>IF(NOT(ISERROR(MATCH(G210,_xlfn.ANCHORARRAY(B221),0))),F223&amp;"Por favor no seleccionar los criterios de impacto",G210)</f>
        <v>❌Por favor no seleccionar los criterios de impacto</v>
      </c>
    </row>
    <row r="211" spans="1:8" ht="21" x14ac:dyDescent="0.35">
      <c r="A211" s="64"/>
      <c r="B211" s="17" t="s">
        <v>264</v>
      </c>
      <c r="C211" s="17" t="s">
        <v>242</v>
      </c>
      <c r="E211" t="s">
        <v>265</v>
      </c>
      <c r="F211" t="str">
        <f t="shared" ref="F211:F221" si="0">IF(NOT(ISBLANK(D211)),D211,IF(NOT(ISBLANK(E211)),"     "&amp;E211,FALSE))</f>
        <v xml:space="preserve">     Afectación menor a 10 SMLMV .</v>
      </c>
    </row>
    <row r="212" spans="1:8" ht="21" x14ac:dyDescent="0.35">
      <c r="A212" s="64"/>
      <c r="B212" s="17" t="s">
        <v>264</v>
      </c>
      <c r="C212" s="17" t="s">
        <v>245</v>
      </c>
      <c r="E212" t="s">
        <v>242</v>
      </c>
      <c r="F212" t="str">
        <f t="shared" si="0"/>
        <v xml:space="preserve">     Entre 10 y 50 SMLMV </v>
      </c>
    </row>
    <row r="213" spans="1:8" ht="21" x14ac:dyDescent="0.35">
      <c r="A213" s="64"/>
      <c r="B213" s="17" t="s">
        <v>264</v>
      </c>
      <c r="C213" s="17" t="s">
        <v>249</v>
      </c>
      <c r="E213" t="s">
        <v>245</v>
      </c>
      <c r="F213" t="str">
        <f t="shared" si="0"/>
        <v xml:space="preserve">     Entre 50 y 100 SMLMV </v>
      </c>
    </row>
    <row r="214" spans="1:8" ht="21" x14ac:dyDescent="0.35">
      <c r="A214" s="64"/>
      <c r="B214" s="17" t="s">
        <v>264</v>
      </c>
      <c r="C214" s="17" t="s">
        <v>253</v>
      </c>
      <c r="E214" t="s">
        <v>249</v>
      </c>
      <c r="F214" t="str">
        <f t="shared" si="0"/>
        <v xml:space="preserve">     Entre 100 y 500 SMLMV </v>
      </c>
    </row>
    <row r="215" spans="1:8" ht="21" x14ac:dyDescent="0.35">
      <c r="A215" s="64"/>
      <c r="B215" s="17" t="s">
        <v>235</v>
      </c>
      <c r="C215" s="17" t="s">
        <v>239</v>
      </c>
      <c r="E215" t="s">
        <v>253</v>
      </c>
      <c r="F215" t="str">
        <f t="shared" si="0"/>
        <v xml:space="preserve">     Mayor a 500 SMLMV </v>
      </c>
    </row>
    <row r="216" spans="1:8" ht="21" x14ac:dyDescent="0.35">
      <c r="A216" s="64"/>
      <c r="B216" s="17" t="s">
        <v>235</v>
      </c>
      <c r="C216" s="17" t="s">
        <v>243</v>
      </c>
      <c r="D216" t="s">
        <v>235</v>
      </c>
      <c r="F216" t="str">
        <f t="shared" si="0"/>
        <v>Pérdida Reputacional</v>
      </c>
    </row>
    <row r="217" spans="1:8" ht="21" x14ac:dyDescent="0.35">
      <c r="A217" s="64"/>
      <c r="B217" s="17" t="s">
        <v>235</v>
      </c>
      <c r="C217" s="17" t="s">
        <v>246</v>
      </c>
      <c r="E217" t="s">
        <v>239</v>
      </c>
      <c r="F217" t="str">
        <f t="shared" si="0"/>
        <v xml:space="preserve">     El riesgo afecta la imagen de alguna área de la organización</v>
      </c>
    </row>
    <row r="218" spans="1:8" ht="21" x14ac:dyDescent="0.35">
      <c r="A218" s="64"/>
      <c r="B218" s="17" t="s">
        <v>235</v>
      </c>
      <c r="C218" s="17" t="s">
        <v>266</v>
      </c>
      <c r="E218" t="s">
        <v>243</v>
      </c>
      <c r="F218" t="str">
        <f t="shared" si="0"/>
        <v xml:space="preserve">     El riesgo afecta la imagen de la entidad internamente, de conocimiento general, nivel interno, de junta dircetiva y accionistas y/o de provedores</v>
      </c>
    </row>
    <row r="219" spans="1:8" ht="21" x14ac:dyDescent="0.35">
      <c r="A219" s="64"/>
      <c r="B219" s="17" t="s">
        <v>235</v>
      </c>
      <c r="C219" s="17" t="s">
        <v>254</v>
      </c>
      <c r="E219" t="s">
        <v>246</v>
      </c>
      <c r="F219" t="str">
        <f t="shared" si="0"/>
        <v xml:space="preserve">     El riesgo afecta la imagen de la entidad con algunos usuarios de relevancia frente al logro de los objetivos</v>
      </c>
    </row>
    <row r="220" spans="1:8" x14ac:dyDescent="0.25">
      <c r="A220" s="64"/>
      <c r="B220" s="18"/>
      <c r="C220" s="18"/>
      <c r="E220" t="s">
        <v>266</v>
      </c>
      <c r="F220" t="str">
        <f t="shared" si="0"/>
        <v xml:space="preserve">     El riesgo afecta la imagen de de la entidad con efecto publicitario sostenido a nivel de sector administrativo, nivel departamental o municipal</v>
      </c>
    </row>
    <row r="221" spans="1:8" x14ac:dyDescent="0.25">
      <c r="A221" s="64"/>
      <c r="B221" s="18" t="str" cm="1">
        <f t="array" ref="B221:B223">_xlfn.UNIQUE(Tabla1[[#All],[Criterios]])</f>
        <v>Criterios</v>
      </c>
      <c r="C221" s="18"/>
      <c r="E221" t="s">
        <v>254</v>
      </c>
      <c r="F221" t="str">
        <f t="shared" si="0"/>
        <v xml:space="preserve">     El riesgo afecta la imagen de la entidad a nivel nacional, con efecto publicitarios sostenible a nivel país</v>
      </c>
    </row>
    <row r="222" spans="1:8" x14ac:dyDescent="0.25">
      <c r="A222" s="64"/>
      <c r="B222" s="18" t="str">
        <v>Afectación Económica o presupuestal</v>
      </c>
      <c r="C222" s="18"/>
    </row>
    <row r="223" spans="1:8" x14ac:dyDescent="0.25">
      <c r="B223" s="18" t="str">
        <v>Pérdida Reputacional</v>
      </c>
      <c r="C223" s="18"/>
      <c r="F223" s="21" t="s">
        <v>267</v>
      </c>
    </row>
    <row r="224" spans="1:8" x14ac:dyDescent="0.25">
      <c r="B224" s="14"/>
      <c r="C224" s="14"/>
      <c r="F224" s="21" t="s">
        <v>268</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election activeCell="E21" sqref="E21"/>
    </sheetView>
  </sheetViews>
  <sheetFormatPr baseColWidth="10" defaultColWidth="14.28515625" defaultRowHeight="12.75" x14ac:dyDescent="0.2"/>
  <cols>
    <col min="1" max="2" width="14.28515625" style="69"/>
    <col min="3" max="3" width="17" style="69" customWidth="1"/>
    <col min="4" max="4" width="14.28515625" style="69"/>
    <col min="5" max="5" width="46" style="69" customWidth="1"/>
    <col min="6" max="16384" width="14.28515625" style="69"/>
  </cols>
  <sheetData>
    <row r="1" spans="2:6" ht="24" customHeight="1" thickBot="1" x14ac:dyDescent="0.25">
      <c r="B1" s="399" t="s">
        <v>269</v>
      </c>
      <c r="C1" s="400"/>
      <c r="D1" s="400"/>
      <c r="E1" s="400"/>
      <c r="F1" s="401"/>
    </row>
    <row r="2" spans="2:6" ht="16.5" thickBot="1" x14ac:dyDescent="0.3">
      <c r="B2" s="70"/>
      <c r="C2" s="70"/>
      <c r="D2" s="70"/>
      <c r="E2" s="70"/>
      <c r="F2" s="70"/>
    </row>
    <row r="3" spans="2:6" ht="16.5" thickBot="1" x14ac:dyDescent="0.25">
      <c r="B3" s="403" t="s">
        <v>270</v>
      </c>
      <c r="C3" s="404"/>
      <c r="D3" s="404"/>
      <c r="E3" s="82" t="s">
        <v>271</v>
      </c>
      <c r="F3" s="83" t="s">
        <v>272</v>
      </c>
    </row>
    <row r="4" spans="2:6" ht="31.5" x14ac:dyDescent="0.2">
      <c r="B4" s="405" t="s">
        <v>273</v>
      </c>
      <c r="C4" s="407" t="s">
        <v>73</v>
      </c>
      <c r="D4" s="71" t="s">
        <v>114</v>
      </c>
      <c r="E4" s="72" t="s">
        <v>274</v>
      </c>
      <c r="F4" s="73">
        <v>0.25</v>
      </c>
    </row>
    <row r="5" spans="2:6" ht="47.25" x14ac:dyDescent="0.2">
      <c r="B5" s="406"/>
      <c r="C5" s="408"/>
      <c r="D5" s="74" t="s">
        <v>125</v>
      </c>
      <c r="E5" s="75" t="s">
        <v>275</v>
      </c>
      <c r="F5" s="76">
        <v>0.15</v>
      </c>
    </row>
    <row r="6" spans="2:6" ht="47.25" x14ac:dyDescent="0.2">
      <c r="B6" s="406"/>
      <c r="C6" s="408"/>
      <c r="D6" s="74" t="s">
        <v>276</v>
      </c>
      <c r="E6" s="75" t="s">
        <v>277</v>
      </c>
      <c r="F6" s="76">
        <v>0.1</v>
      </c>
    </row>
    <row r="7" spans="2:6" ht="63" x14ac:dyDescent="0.2">
      <c r="B7" s="406"/>
      <c r="C7" s="408" t="s">
        <v>97</v>
      </c>
      <c r="D7" s="74" t="s">
        <v>278</v>
      </c>
      <c r="E7" s="75" t="s">
        <v>279</v>
      </c>
      <c r="F7" s="76">
        <v>0.25</v>
      </c>
    </row>
    <row r="8" spans="2:6" ht="31.5" x14ac:dyDescent="0.2">
      <c r="B8" s="406"/>
      <c r="C8" s="408"/>
      <c r="D8" s="74" t="s">
        <v>115</v>
      </c>
      <c r="E8" s="75" t="s">
        <v>280</v>
      </c>
      <c r="F8" s="76">
        <v>0.15</v>
      </c>
    </row>
    <row r="9" spans="2:6" ht="47.25" x14ac:dyDescent="0.2">
      <c r="B9" s="406" t="s">
        <v>281</v>
      </c>
      <c r="C9" s="408" t="s">
        <v>99</v>
      </c>
      <c r="D9" s="74" t="s">
        <v>126</v>
      </c>
      <c r="E9" s="75" t="s">
        <v>282</v>
      </c>
      <c r="F9" s="77" t="s">
        <v>283</v>
      </c>
    </row>
    <row r="10" spans="2:6" ht="63" x14ac:dyDescent="0.2">
      <c r="B10" s="406"/>
      <c r="C10" s="408"/>
      <c r="D10" s="74" t="s">
        <v>116</v>
      </c>
      <c r="E10" s="75" t="s">
        <v>284</v>
      </c>
      <c r="F10" s="77" t="s">
        <v>283</v>
      </c>
    </row>
    <row r="11" spans="2:6" ht="47.25" x14ac:dyDescent="0.2">
      <c r="B11" s="406"/>
      <c r="C11" s="408" t="s">
        <v>100</v>
      </c>
      <c r="D11" s="74" t="s">
        <v>127</v>
      </c>
      <c r="E11" s="75" t="s">
        <v>285</v>
      </c>
      <c r="F11" s="77" t="s">
        <v>283</v>
      </c>
    </row>
    <row r="12" spans="2:6" ht="47.25" x14ac:dyDescent="0.2">
      <c r="B12" s="406"/>
      <c r="C12" s="408"/>
      <c r="D12" s="74" t="s">
        <v>117</v>
      </c>
      <c r="E12" s="75" t="s">
        <v>286</v>
      </c>
      <c r="F12" s="77" t="s">
        <v>283</v>
      </c>
    </row>
    <row r="13" spans="2:6" ht="31.5" x14ac:dyDescent="0.2">
      <c r="B13" s="406"/>
      <c r="C13" s="408" t="s">
        <v>101</v>
      </c>
      <c r="D13" s="74" t="s">
        <v>128</v>
      </c>
      <c r="E13" s="75" t="s">
        <v>287</v>
      </c>
      <c r="F13" s="77" t="s">
        <v>283</v>
      </c>
    </row>
    <row r="14" spans="2:6" ht="32.25" thickBot="1" x14ac:dyDescent="0.25">
      <c r="B14" s="409"/>
      <c r="C14" s="410"/>
      <c r="D14" s="78" t="s">
        <v>118</v>
      </c>
      <c r="E14" s="79" t="s">
        <v>288</v>
      </c>
      <c r="F14" s="80" t="s">
        <v>283</v>
      </c>
    </row>
    <row r="15" spans="2:6" ht="49.5" customHeight="1" x14ac:dyDescent="0.2">
      <c r="B15" s="402" t="s">
        <v>289</v>
      </c>
      <c r="C15" s="402"/>
      <c r="D15" s="402"/>
      <c r="E15" s="402"/>
      <c r="F15" s="402"/>
    </row>
    <row r="16" spans="2:6" ht="27" customHeight="1" x14ac:dyDescent="0.25">
      <c r="B16" s="8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4FA89A52D3C8B4F9D29674108207110" ma:contentTypeVersion="11" ma:contentTypeDescription="Crear nuevo documento." ma:contentTypeScope="" ma:versionID="fab3353157b528368855560bc7240f28">
  <xsd:schema xmlns:xsd="http://www.w3.org/2001/XMLSchema" xmlns:xs="http://www.w3.org/2001/XMLSchema" xmlns:p="http://schemas.microsoft.com/office/2006/metadata/properties" xmlns:ns2="7e3d7508-05dc-420b-90fb-2b5c947c93ac" xmlns:ns3="529e3066-08cf-49a6-838a-0e2cad9579b6" targetNamespace="http://schemas.microsoft.com/office/2006/metadata/properties" ma:root="true" ma:fieldsID="ef58d566a5bd09724bc5b67787f62fdc" ns2:_="" ns3:_="">
    <xsd:import namespace="7e3d7508-05dc-420b-90fb-2b5c947c93ac"/>
    <xsd:import namespace="529e3066-08cf-49a6-838a-0e2cad9579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d7508-05dc-420b-90fb-2b5c947c9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f894c4a9-f306-4282-b84a-f13750ff57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9e3066-08cf-49a6-838a-0e2cad9579b6"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70165beb-1636-4014-abd2-e6cb85851153}" ma:internalName="TaxCatchAll" ma:showField="CatchAllData" ma:web="529e3066-08cf-49a6-838a-0e2cad9579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29e3066-08cf-49a6-838a-0e2cad9579b6" xsi:nil="true"/>
    <lcf76f155ced4ddcb4097134ff3c332f xmlns="7e3d7508-05dc-420b-90fb-2b5c947c93a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2EB1C76-8FF4-43DC-9574-840B1FB64F21}">
  <ds:schemaRefs>
    <ds:schemaRef ds:uri="http://schemas.microsoft.com/sharepoint/v3/contenttype/forms"/>
  </ds:schemaRefs>
</ds:datastoreItem>
</file>

<file path=customXml/itemProps2.xml><?xml version="1.0" encoding="utf-8"?>
<ds:datastoreItem xmlns:ds="http://schemas.openxmlformats.org/officeDocument/2006/customXml" ds:itemID="{8EE8C5DF-7A17-4C39-BD11-57E3841DB3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d7508-05dc-420b-90fb-2b5c947c93ac"/>
    <ds:schemaRef ds:uri="529e3066-08cf-49a6-838a-0e2cad957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EF45D7-D231-4F44-B901-AD094A73FD04}">
  <ds:schemaRefs>
    <ds:schemaRef ds:uri="http://schemas.microsoft.com/office/2006/documentManagement/types"/>
    <ds:schemaRef ds:uri="http://purl.org/dc/elements/1.1/"/>
    <ds:schemaRef ds:uri="7e3d7508-05dc-420b-90fb-2b5c947c93ac"/>
    <ds:schemaRef ds:uri="529e3066-08cf-49a6-838a-0e2cad9579b6"/>
    <ds:schemaRef ds:uri="http://purl.org/dc/dcmityp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Hoja2</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David Pinzon</cp:lastModifiedBy>
  <cp:revision/>
  <dcterms:created xsi:type="dcterms:W3CDTF">2020-03-24T23:12:47Z</dcterms:created>
  <dcterms:modified xsi:type="dcterms:W3CDTF">2024-01-31T17:00:40Z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0x010100B4FA89A52D3C8B4F9D29674108207110</vt:lpwstr>
  </property>
  <property fmtid="{D5CDD505-2E9C-101B-9397-08002B2CF9AE}" pid="3" name="MediaServiceImageTags">
    <vt:lpwstr/>
  </property>
</Properties>
</file>