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cinterno\OneDrive - Escuela Tecnologica Instituto Tecnico Central\CI DIANA\2022\Riesgos\"/>
    </mc:Choice>
  </mc:AlternateContent>
  <bookViews>
    <workbookView xWindow="-120" yWindow="-120" windowWidth="20730" windowHeight="11040" tabRatio="882" activeTab="1"/>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62913"/>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5" i="1" l="1"/>
  <c r="AG15" i="1" s="1"/>
  <c r="AF15" i="1" s="1"/>
  <c r="O15" i="1"/>
  <c r="P15" i="1" s="1"/>
  <c r="L15" i="1"/>
  <c r="M15" i="1" s="1"/>
  <c r="AC15" i="1" s="1"/>
  <c r="Y14" i="1"/>
  <c r="AG14" i="1" s="1"/>
  <c r="AF14" i="1" s="1"/>
  <c r="O14" i="1"/>
  <c r="P14" i="1" s="1"/>
  <c r="L14" i="1"/>
  <c r="M14" i="1" s="1"/>
  <c r="AC14" i="1" s="1"/>
  <c r="Y13" i="1"/>
  <c r="V13" i="1"/>
  <c r="O13" i="1"/>
  <c r="P13" i="1" s="1"/>
  <c r="L13" i="1"/>
  <c r="M13" i="1" s="1"/>
  <c r="Y12" i="1"/>
  <c r="V12" i="1"/>
  <c r="O12" i="1"/>
  <c r="P12" i="1" s="1"/>
  <c r="L12" i="1"/>
  <c r="M12" i="1" s="1"/>
  <c r="R15" i="1" l="1"/>
  <c r="R12" i="1"/>
  <c r="AG12" i="1"/>
  <c r="AF12" i="1" s="1"/>
  <c r="Q13" i="1"/>
  <c r="AG13" i="1" s="1"/>
  <c r="AF13" i="1" s="1"/>
  <c r="R13" i="1"/>
  <c r="AE14" i="1"/>
  <c r="AD14" i="1"/>
  <c r="AH14" i="1" s="1"/>
  <c r="R14" i="1"/>
  <c r="AE15" i="1"/>
  <c r="AD15" i="1"/>
  <c r="AH15" i="1" s="1"/>
  <c r="AC13" i="1"/>
  <c r="AC12" i="1"/>
  <c r="AE12" i="1" l="1"/>
  <c r="AD12" i="1"/>
  <c r="AH12" i="1" s="1"/>
  <c r="AE13" i="1"/>
  <c r="AD13" i="1"/>
  <c r="AH13" i="1" s="1"/>
  <c r="L20" i="1" l="1"/>
  <c r="F221" i="13" l="1"/>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<sst xmlns="http://schemas.openxmlformats.org/spreadsheetml/2006/main" count="466" uniqueCount="302">
  <si>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</si>
  <si>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</si>
  <si>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</si>
  <si>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</si>
  <si>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</si>
  <si>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</si>
  <si>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</si>
  <si>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</si>
  <si>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</si>
  <si>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</si>
  <si>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</si>
  <si>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</si>
  <si>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</si>
  <si>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</si>
  <si>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</si>
  <si>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</si>
  <si>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</si>
  <si>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</si>
  <si>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</si>
  <si>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</si>
  <si>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</si>
  <si>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</si>
  <si>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</si>
  <si>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</si>
  <si>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</si>
  <si>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</si>
  <si>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</si>
  <si>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</si>
  <si>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</si>
  <si>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</si>
  <si>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</si>
  <si>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</si>
  <si>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</si>
  <si>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</si>
  <si>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</si>
  <si>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</si>
  <si>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</si>
  <si>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</si>
  <si>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</si>
  <si>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</si>
  <si>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</si>
  <si>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</si>
  <si>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</si>
  <si>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</si>
  <si>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</si>
  <si>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</si>
  <si>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</si>
  <si>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</si>
  <si>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</si>
  <si>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</si>
  <si>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</si>
  <si>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</si>
  <si>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</si>
  <si>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</si>
  <si>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</si>
  <si>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</si>
  <si>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</si>
  <si>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</si>
  <si>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</si>
  <si>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</si>
  <si>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</si>
  <si>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</si>
  <si>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</si>
  <si>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</si>
  <si>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</si>
  <si>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</si>
  <si>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</si>
  <si>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GESTIÓN DE TALENTO HUMANO</t>
  </si>
  <si>
    <t>Objetivo:</t>
  </si>
  <si>
    <t>Generar políticas e Implementar planes y programas de la Gestión del Talento Humano bajo el principio de Justicia, equidad y trasparencia, al realizar, selección, vinculación, inducción, capacitación y formación, evaluación de Desempeño, Bienestar Laboral e incentivos y retiro, Desarrollando y generando conciencia en la seguridad y salud en el trabajo y el desempeño ambiental en los servidores públicos de la ETITC, bajo el marco de la normatividad legal vigente que conlleve al cumplimiento de los objetivos estratégicos de la institución</t>
  </si>
  <si>
    <t>Alcance:</t>
  </si>
  <si>
    <t>Inicia con el requerimiento de personal de las diferentes áreas, continuando con la selección, vinculación, inducción, capacitación y formación, evaluación de desempeño, Bienestar Laboral e incentivos y termina con la desvinculación laboral</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</si>
  <si>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</si>
  <si>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</si>
  <si>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</si>
  <si>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</si>
  <si>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</si>
  <si>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</si>
  <si>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</si>
  <si>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</si>
  <si>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</si>
  <si>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</si>
  <si>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</si>
  <si>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</si>
  <si>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</si>
  <si>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</si>
  <si>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</si>
  <si>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</si>
  <si>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</si>
  <si>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</si>
  <si>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</si>
  <si>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</si>
  <si>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</si>
  <si>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</si>
  <si>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</si>
  <si>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</si>
  <si>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</si>
  <si>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</si>
  <si>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</si>
  <si>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</si>
  <si>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</si>
  <si>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</si>
  <si>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</si>
  <si>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</si>
  <si>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</si>
  <si>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</si>
  <si>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Corrupción</t>
  </si>
  <si>
    <t>Talento humano</t>
  </si>
  <si>
    <t>Económico y Reputacional</t>
  </si>
  <si>
    <t>Ejecucion y Administracion de procesos</t>
  </si>
  <si>
    <t>Servicios</t>
  </si>
  <si>
    <t>NA</t>
  </si>
  <si>
    <t xml:space="preserve">     El riesgo afecta la imagen de la entidad con algunos usuarios de relevancia frente al logro de los objetivos</t>
  </si>
  <si>
    <t xml:space="preserve">Cumplimiento del Procedimiento de selección y vinculación
 </t>
  </si>
  <si>
    <t>Preventivo</t>
  </si>
  <si>
    <t>Manual</t>
  </si>
  <si>
    <t>Sin Documentar</t>
  </si>
  <si>
    <t>Aleatoria</t>
  </si>
  <si>
    <t>Sin Registro</t>
  </si>
  <si>
    <t>Reducir (mitigar)</t>
  </si>
  <si>
    <t>Comunicado a Vice Académica con el fin que se reporte el personal a contratar antes de iniciar labores.</t>
  </si>
  <si>
    <t>Detectivo</t>
  </si>
  <si>
    <t>Documentado</t>
  </si>
  <si>
    <t>Continua</t>
  </si>
  <si>
    <t>Con Registro</t>
  </si>
  <si>
    <t>Gestión</t>
  </si>
  <si>
    <t>30 de abril de 2022</t>
  </si>
  <si>
    <t>Económico</t>
  </si>
  <si>
    <t>Ausencia de  controles adecuados para cada una de las nóminas una vez liquidadas</t>
  </si>
  <si>
    <t>Integridad</t>
  </si>
  <si>
    <t>Evitar</t>
  </si>
  <si>
    <t>Documental</t>
  </si>
  <si>
    <r>
      <rPr>
        <b/>
        <sz val="14"/>
        <rFont val="Arial Narrow"/>
        <family val="2"/>
      </rPr>
      <t>LIDER DEL PROCESO:</t>
    </r>
    <r>
      <rPr>
        <sz val="14"/>
        <rFont val="Arial Narrow"/>
        <family val="2"/>
      </rPr>
      <t xml:space="preserve"> Lucybeth Blanchar Maestre</t>
    </r>
  </si>
  <si>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</si>
  <si>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</si>
  <si>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</si>
  <si>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</si>
  <si>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</si>
  <si>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</si>
  <si>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</si>
  <si>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</si>
  <si>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</si>
  <si>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</si>
  <si>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</si>
  <si>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</si>
  <si>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Financiero</t>
  </si>
  <si>
    <t>Software</t>
  </si>
  <si>
    <t>Disponibilidad</t>
  </si>
  <si>
    <t>Estratégico</t>
  </si>
  <si>
    <t>Infraestructura</t>
  </si>
  <si>
    <t>Procesos</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</si>
  <si>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</si>
  <si>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</si>
  <si>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</si>
  <si>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</si>
  <si>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</si>
  <si>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</si>
  <si>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</si>
  <si>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</si>
  <si>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</si>
  <si>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</si>
  <si>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</si>
  <si>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</si>
  <si>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</si>
  <si>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</si>
  <si>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</si>
  <si>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</si>
  <si>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</si>
  <si>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</si>
  <si>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</si>
  <si>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</si>
  <si>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</si>
  <si>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</si>
  <si>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</si>
  <si>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</si>
  <si>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</si>
  <si>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</si>
  <si>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</si>
  <si>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</si>
  <si>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</si>
  <si>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</si>
  <si>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</si>
  <si>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</si>
  <si>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</si>
  <si>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</si>
  <si>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</si>
  <si>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</si>
  <si>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</si>
  <si>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</si>
  <si>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</si>
  <si>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</si>
  <si>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</si>
  <si>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</si>
  <si>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</si>
  <si>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</si>
  <si>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</si>
  <si>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</si>
  <si>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</si>
  <si>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</si>
  <si>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</si>
  <si>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</si>
  <si>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</si>
  <si>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</si>
  <si>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</si>
  <si>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</si>
  <si>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</si>
  <si>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</si>
  <si>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</si>
  <si>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</si>
  <si>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</si>
  <si>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</si>
  <si>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</si>
  <si>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</si>
  <si>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</si>
  <si>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</si>
  <si>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</si>
  <si>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</si>
  <si>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</si>
  <si>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</si>
  <si>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</si>
  <si>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</si>
  <si>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</si>
  <si>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</si>
  <si>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</si>
  <si>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</si>
  <si>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</si>
  <si>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</si>
  <si>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</si>
  <si>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</si>
  <si>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</si>
  <si>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</si>
  <si>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</si>
  <si>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</si>
  <si>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</si>
  <si>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</si>
  <si>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</si>
  <si>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</si>
  <si>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</si>
  <si>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</si>
  <si>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</si>
  <si>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</si>
  <si>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</si>
  <si>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</si>
  <si>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</si>
  <si>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</si>
  <si>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</si>
  <si>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</si>
  <si>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</si>
  <si>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</si>
  <si>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</si>
  <si>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</si>
  <si>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</si>
  <si>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</si>
  <si>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</si>
  <si>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</si>
  <si>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</si>
  <si>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</si>
  <si>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</si>
  <si>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</si>
  <si>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</si>
  <si>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</si>
  <si>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</si>
  <si>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Profesional de Talento Humano</t>
  </si>
  <si>
    <t>Profesional apoyo vice acdemica. Profesional talento humano</t>
  </si>
  <si>
    <t>Profesional de talento Humano, nomina</t>
  </si>
  <si>
    <t>Profesional  de Binestar Laboral y capacitación, Profesional de Talento Humano</t>
  </si>
  <si>
    <t>30 abril de 2022</t>
  </si>
  <si>
    <t>Se han convocado  las siguintes reuniones en el primer cuatrimestre 2020 , enero 12 , febrero 11, marzo 11 de 2022, y abril 7 con  las areas de Nomina, presupuesto contabilidad  y tesorería, auxtalentohumano, auxtalentohumano2</t>
  </si>
  <si>
    <r>
      <t>Ejecucion P</t>
    </r>
    <r>
      <rPr>
        <sz val="11"/>
        <rFont val="Arial Narrow"/>
        <family val="2"/>
      </rPr>
      <t xml:space="preserve">lan de Capacitacion: se  realizaron     19 temas de capacitación .  </t>
    </r>
    <r>
      <rPr>
        <sz val="11"/>
        <color theme="1"/>
        <rFont val="Arial Narrow"/>
        <family val="2"/>
      </rPr>
      <t>Ejecucion Plan de Bienestar se celebraron las siguintes actividades,  dia de la Secretaria, dia de la mujer, dia del hombre, dia de la madre, dia de los cumpleaños.</t>
    </r>
  </si>
  <si>
    <t>Posibilidad de afectación económica y reputacional por seleccionar un determinado candidato obviando el perfil y  algunos requisitos para la vinculación, imposición de candidatos por parte de persona con poder.</t>
  </si>
  <si>
    <t>Vinculación de los servidores publico sin cumplir requisitos</t>
  </si>
  <si>
    <t xml:space="preserve">Verificación  del Procedimiento a través de los formatos soportes </t>
  </si>
  <si>
    <t xml:space="preserve">Para el primer cuatrimestre   de 2022 se han vinculado 5  personas para cargos con nombramieto provisional, aplicando el procediciento  de selección y vinculación , de acuerdo a los formatos: GTH-FO -11, GTH-FO-12, GTH-FO-08 , GTH-FO-10, GTH-FO-13 </t>
  </si>
  <si>
    <t xml:space="preserve">Correo  donde se solicita  a la Vicerrectoría Académica  el envio  de la carga Académica de los docentes. </t>
  </si>
  <si>
    <t xml:space="preserve">Provisionalidad
Análisis de la necesidad  
Analisis y preselección de hojas de vida
Adecuada proceso de entrevistas y evaluación de candidatos. 
Vinculación acorde al procedimiento institucional
</t>
  </si>
  <si>
    <r>
      <t xml:space="preserve">El 27 de enero la Vicererctoria Académica Envio el listado  de los catedraticos  a vincular  el Primer </t>
    </r>
    <r>
      <rPr>
        <sz val="11"/>
        <rFont val="Arial Narrow"/>
        <family val="2"/>
      </rPr>
      <t>semestre y se afiliaron  de la siguiente manera</t>
    </r>
    <r>
      <rPr>
        <sz val="11"/>
        <color theme="1"/>
        <rFont val="Arial Narrow"/>
        <family val="2"/>
      </rPr>
      <t xml:space="preserve">:1. Envió base de afiliaciones a S-SST: 31/01/2022,Aliansalud: 01/02/2022
•  Capital salud: 11/02/2022
•  Compensar: 01/02/2022
•  SURA: 02/02/2022
•  Famisanar: 01/02/2022
•  Medimas: 02/02/2022
•  Nueva EPS:02/02/2022
•  Salud Total: 02/02/2022
 Sanitas: 03/02/2022
</t>
    </r>
  </si>
  <si>
    <t>Determinar el listado de los docentes de catedra (Vicerrectoría Académica) 
Afliación a la seguridad social y ARL (Talento humano)</t>
  </si>
  <si>
    <t xml:space="preserve">No se cumplen con los tiempos  para afiliación a la seguridad social </t>
  </si>
  <si>
    <t>Inicio de las labores de los docentes de catedra sin formalización de la vinculación.</t>
  </si>
  <si>
    <t xml:space="preserve">Posibilidad de afectación económica y reputacional por el inicio de las labores de los docentes de catedra por la no formalización de la vinculación, debido al no cumplimiento de los tiempos  de afiliación a la seguridad social. </t>
  </si>
  <si>
    <t>Incumplimiento procedimiento de nómina</t>
  </si>
  <si>
    <t>Posibilidad de afectación económica por el incumplimiento del procedimiento de nómina, debido a la ausencia de controles para cada una de las nóminas una vez liquidadas.</t>
  </si>
  <si>
    <t xml:space="preserve">Coordinador Grupo de Taleto Humano  verficaran la nómina  con el Grupo Finaciero. Contabilidad, presupuesto y tesoreria  </t>
  </si>
  <si>
    <t xml:space="preserve">*Evidencia audiovisual de las reuniones  programadas y realizadas de manera mensual.
*Actualización del procedimiento GTH-PC-03 Liquidación ordenación y pago de nómina.
</t>
  </si>
  <si>
    <t>Incumplimiento de las actividades programadas para la vigencia</t>
  </si>
  <si>
    <t>Posibilidad de afectación económica y reputacional por incumplimiento del Plan Estrategico de Talento humano, debido al Incumplimiento de las actividades programadas para la vigencia</t>
  </si>
  <si>
    <t>Incumplimiento del Plan de Talento Humano (PIC, PPHT, PAV, PSST, PBLI)</t>
  </si>
  <si>
    <t xml:space="preserve">Ejecucion de los planes que integran el Plan Estratégico de Talento Humano: PIC, PPHT, PAV, PSST, PBLI
</t>
  </si>
  <si>
    <t>Realizar reuniones de manera mensual, para la revisión de la nómina institucional 
Revisión y actualización del GTH- FO-03</t>
  </si>
  <si>
    <t xml:space="preserve">Desarrollar las actividades acorde a los lineamientos dispiestos en cada uno de los planes estratégicos de Halento Humano. 
Verificar la realización de las actividades desarrolladas en cada uno de los </t>
  </si>
  <si>
    <t>Incumplimiento del proceso de selección y vinculación, el manual de funciones y  competencias, de los procedimientos de selección y normatividad vigente</t>
  </si>
  <si>
    <t xml:space="preserve">Durante los meses de mayo, junio y julio se han vinculado por provisionalidad 3 personas: 1 Profesional Especializado (CEL), 1 Auxiliar administrativo, 1 Profesional universitario. Estos procesos cumplen con el debido proceso de vinculación a corde a: GTH-FO -11, GTH-FO-12, GTH-FO-08 , GTH-FO-10, GTH-FO-13, GTH-FO-21, en garantía de procesos transparentes. 
Riesgo no materializado. </t>
  </si>
  <si>
    <t xml:space="preserve">2. El 26 de julio la Vicerrectoría Académica envió el listado de los catedráticos a vincular el segundo semestre (139 docentes) y se afiliaron de la siguiente manera:
ARL: Radicados 29 de julio de 2022
CCF: Radicado 29 de julio de 2022
EPS ALIANSALUD: Radicado 29 de julio de 2022
EPS CAPITAL SALUD: Radicado 29 de julio de 2022
EPS COMPENSAR: Radicado 29 de julio de 2022 y las novedades allegadas el 02, 08 y 10 de agosto 
EPS SURA: Radicados 01 de agosto 
EPS FAMISANAR: Radicado 29 de julio de 2022 y las novedades allegadas el 01, 04 y 08 de agosto de 2022
NUEVA EPS: Radicado 29 de julio de 2022
EPS SALUD TOTAL: Radicado 29 de julio de 2022
EPS SANITAS: Radicados 02 y 05 de agosto de 2022
Riesgo no materializado. </t>
  </si>
  <si>
    <t xml:space="preserve">De manera mensual se realiza reunión desde Talento humano con la cadena presupuestal (Contabilidad, presupuesto y tesorería) de la siguiente manera: mayo 12, junio 9, julio 13. Sin embargo, no se muestra evidencia de la realización de estos eventos. Es necesario verificar la realización de estas reuniones a través de actas o evidencia audiovisual. Por otra parte se muestra evidencia de los controles implementado a la nómina institucional una vez liquidada.
Está pendiente la actualización del procedimiento GTH-PC-03 Liquidación ordenación y pago de nómina, con el fin de incluir las reuniones en mención como parte de los controles a la nómina institucional. 
Riesgo no materializado. 
</t>
  </si>
  <si>
    <t xml:space="preserve">PAV: El 10 de junio se determinó que el proceso interadministrativo 341 de 2021 para proveer 20 cargos de medio tiempo y 4 de tiempo completo quedo desierto.  
PBLI: Para los meses de mayo, junio y julio se desarrollaron 26 actividades: Código de integridad, integración de la comunidad ETITC, actividades virtuales de bienestar.
PIC: Para los meses de mayo, junio y julio se desarrollaron 10 actividades incluidas todas aquellas capacitaciones en las que se prestó apoyo: Replicas de conocimiento, capacitaciones Generales y especificas, socialización de diplomados y cursos. 
PSST: 
Riesgo no materializado. </t>
  </si>
  <si>
    <t>,</t>
  </si>
  <si>
    <t>Estadisticas  de cumplimiento                      
Listados de  participación.</t>
  </si>
  <si>
    <t>Durante el periodo se vinculó un profesional al proceso de Gestión de Control Disciplinario y un técnico administrativo a la decanatura de electromecánica del cual cuenta con el diligenciamiento de la ficha técnica para el cargo auxiliar administrativo 4044-15 con 206 aspirantes postulados a la convocatoria realizada por la plataforma de la bolsa de empleo de Compensar, cuenta con la entrevista preliminar GTH-FO-11, matriz de evaluación de candidatos GTH-FO-10, de igual modo, fueron entrevistadas 4 personas para el cargo, Técnico Administrativo 3124-12 con postulación en de 197 personas en la bolsa de empleo, para la cual se entrevistaron 3 aspirantes, cuenta con la entrevista preliminar, entrevista y prueba psicotécnica, sin embargo, no se cuenta con la copia de la ficha técnica para este cargo con derecho de preferencia, se cuentan con las resoluciones de posesión 400, 498, 518 y 523, de los funcionarios vinculados, cumpliendo así con el proceso de selección y vinculación. Acción que contribuye con la mitigación del riesgo no obstante requiere ser fortalecida.</t>
  </si>
  <si>
    <t>A pesar de no contarse con correo de solicitud por parte de talento humano, se cuenta la resolución número 387 de 2022 por medio de la cual son vinculados 167 docentes de hora catedra, para el segundo semestre, con la remisión oportuna por parte de la Vicerrectoría Académica de fecha 26 de julio del año en curso con los respectivos soportes, de igual modo, mediante muestra aleatoria fue verificada la vinculación de algunos docentes identificando el cumplimiento de la afiliación oportunamente a las EPS y ARL. Por lo que la actividad de control que contribuye con la mitigación del riesgo.</t>
  </si>
  <si>
    <t>Se cuenta con la programación en la plataforma Teams llevadas a cabo los días 11 de agosto, 12 de septiembre, 10 de octubre, para revisar las nóminas elaboradas para cada periodo, no obstante, es necesario contar con actas de evidencia o grabaciones de constancia. De otra parte, fue modificado el procedimiento GTH-PC-03 sin embargo, hace falta reportar al área de Calidad la modificación. por lo que las actividades realizadas contribuyen con la mitigación del riesgo identificado, sin embargo, requieren ser fortalecidas.</t>
  </si>
  <si>
    <t>De acuerdo al Plan Institucional de Capacitación: fueron enviadas las invitaciones para capacitaciones y diplomados en: construcción de paz y derechos humanos, servidor público 4.0, Control Interno, Gestión Documental, Curso de Finanzas Publicas y Control Social a la Gestión Pública.
Así mismo, el Plan Anual de Previsión de Talento Humano: para proveer las vacantes fue actualizado el SIMO con 9 vacantes en modalidad de asenso y 44 abiertas, las cuales fueron reportadas a la CNSC con el fin de iniciar el proceso de acuerdo a la Resolución 1414 de la CNSC, con comunicado del 15 de septiembre del año en curso, informando que se encuentra en revisión manual, para financiar los costos de provisión de planta de personal, así mismo, la Entidad cuenta con 8 vacantes a la fecha de este seguimiento publicados en el portal web institucional.
En cuanto al Programa de Bienestar Laboral e Incentivos: Se evidencio que fue realizada la conmemoración del día del servidor público, día de amor y amistad con actividad denominada “muestra tu talento”, actividad física en el mes de septiembre, promoción de movilidad en bicicleta con participación de 3 personas, celebración de hallowen y premiación por la decoración de las áreas y proceso. Actividades que contribuyen con la mitigación del riesgo identificado.</t>
  </si>
  <si>
    <t>Fecha de actualización: 04/11/2022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</si>
</sst>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375">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36" fillId="15" borderId="33"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1" fillId="0" borderId="21" xfId="0" applyFont="1" applyBorder="1" applyAlignment="1">
      <alignment horizontal="left" vertical="top"/>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hidden="1"/>
    </xf>
    <xf numFmtId="0" fontId="1" fillId="0" borderId="21" xfId="0" applyFont="1" applyBorder="1" applyAlignment="1" applyProtection="1">
      <alignment horizontal="left" vertical="top" textRotation="90"/>
      <protection locked="0"/>
    </xf>
    <xf numFmtId="9" fontId="1" fillId="0" borderId="21" xfId="0" applyNumberFormat="1" applyFont="1" applyBorder="1" applyAlignment="1" applyProtection="1">
      <alignment horizontal="left" vertical="top"/>
      <protection hidden="1"/>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wrapText="1"/>
      <protection hidden="1"/>
    </xf>
    <xf numFmtId="0" fontId="4" fillId="0" borderId="21" xfId="0" applyFont="1" applyBorder="1" applyAlignment="1" applyProtection="1">
      <alignment horizontal="left" vertical="top" textRotation="90"/>
      <protection hidden="1"/>
    </xf>
    <xf numFmtId="0" fontId="1" fillId="0" borderId="21" xfId="0" applyFont="1" applyBorder="1" applyAlignment="1" applyProtection="1">
      <alignment horizontal="left" vertical="top" wrapText="1"/>
      <protection locked="0"/>
    </xf>
    <xf numFmtId="14" fontId="1" fillId="0" borderId="21" xfId="0" applyNumberFormat="1" applyFont="1" applyBorder="1" applyAlignment="1" applyProtection="1">
      <alignment horizontal="left" vertical="top"/>
      <protection locked="0"/>
    </xf>
    <xf numFmtId="0" fontId="2"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locked="0"/>
    </xf>
    <xf numFmtId="0" fontId="4" fillId="0" borderId="21" xfId="0" applyFont="1" applyBorder="1" applyAlignment="1" applyProtection="1">
      <alignment horizontal="left" vertical="top" wrapText="1"/>
      <protection hidden="1"/>
    </xf>
    <xf numFmtId="9" fontId="1" fillId="0" borderId="21" xfId="0" applyNumberFormat="1" applyFont="1" applyBorder="1" applyAlignment="1" applyProtection="1">
      <alignment horizontal="left" vertical="top" wrapText="1"/>
      <protection hidden="1"/>
    </xf>
    <xf numFmtId="9" fontId="1" fillId="0" borderId="21" xfId="0" applyNumberFormat="1" applyFont="1" applyBorder="1" applyAlignment="1" applyProtection="1">
      <alignment horizontal="left" vertical="top" wrapText="1"/>
      <protection locked="0"/>
    </xf>
    <xf numFmtId="0" fontId="4" fillId="0" borderId="21" xfId="0" applyFont="1" applyBorder="1" applyAlignment="1" applyProtection="1">
      <alignment horizontal="left" vertical="top"/>
      <protection hidden="1"/>
    </xf>
    <xf numFmtId="14" fontId="1" fillId="0" borderId="21" xfId="0" applyNumberFormat="1" applyFont="1" applyBorder="1" applyAlignment="1" applyProtection="1">
      <alignment horizontal="left" vertical="top" wrapText="1"/>
      <protection locked="0"/>
    </xf>
    <xf numFmtId="0" fontId="1" fillId="0" borderId="0" xfId="0" applyFont="1" applyAlignment="1">
      <alignment horizontal="left" vertical="top"/>
    </xf>
    <xf numFmtId="0" fontId="1" fillId="3" borderId="0" xfId="0" applyFont="1" applyFill="1" applyAlignment="1">
      <alignment horizontal="left" vertical="top"/>
    </xf>
    <xf numFmtId="0" fontId="4" fillId="3" borderId="0" xfId="0" applyFont="1" applyFill="1" applyAlignment="1">
      <alignment horizontal="left" vertical="top"/>
    </xf>
    <xf numFmtId="0" fontId="4" fillId="2" borderId="0" xfId="0" applyFont="1" applyFill="1" applyAlignment="1">
      <alignment horizontal="left" vertical="top"/>
    </xf>
    <xf numFmtId="0" fontId="1" fillId="0" borderId="21" xfId="0" applyFont="1" applyBorder="1" applyAlignment="1">
      <alignment horizontal="left" vertical="top" wrapText="1"/>
    </xf>
    <xf numFmtId="0" fontId="1" fillId="0" borderId="3" xfId="0" applyFont="1" applyBorder="1" applyAlignment="1">
      <alignment horizontal="left" vertical="top"/>
    </xf>
    <xf numFmtId="0" fontId="1" fillId="0" borderId="2" xfId="0" applyFont="1" applyBorder="1" applyAlignment="1">
      <alignment horizontal="left" vertical="top"/>
    </xf>
    <xf numFmtId="0" fontId="46" fillId="0" borderId="7" xfId="0" applyFont="1" applyBorder="1" applyAlignment="1">
      <alignment horizontal="left" vertical="top" wrapText="1"/>
    </xf>
    <xf numFmtId="0" fontId="46" fillId="0" borderId="0" xfId="0" applyFont="1" applyAlignment="1">
      <alignment horizontal="left" vertical="top" wrapText="1"/>
    </xf>
    <xf numFmtId="0" fontId="62"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63" fillId="0" borderId="0" xfId="0" applyFont="1" applyAlignment="1">
      <alignment horizontal="left" vertical="top"/>
    </xf>
    <xf numFmtId="0" fontId="66" fillId="0" borderId="0" xfId="0" applyFont="1" applyAlignment="1">
      <alignment horizontal="left" vertical="top" wrapText="1"/>
    </xf>
    <xf numFmtId="0" fontId="1" fillId="0" borderId="0" xfId="0" applyFont="1" applyAlignment="1">
      <alignment horizontal="left" vertical="top" wrapText="1"/>
    </xf>
    <xf numFmtId="0" fontId="1" fillId="3" borderId="21" xfId="0" applyFont="1" applyFill="1" applyBorder="1" applyAlignment="1" applyProtection="1">
      <alignment horizontal="left" vertical="top" wrapText="1"/>
      <protection locked="0"/>
    </xf>
    <xf numFmtId="0" fontId="61" fillId="7" borderId="21" xfId="0" applyFont="1" applyFill="1" applyBorder="1" applyAlignment="1">
      <alignment horizontal="left" vertical="top" wrapText="1"/>
    </xf>
    <xf numFmtId="0" fontId="61" fillId="7" borderId="21" xfId="0" applyFont="1" applyFill="1" applyBorder="1" applyAlignment="1">
      <alignment horizontal="left" vertical="top" textRotation="90" wrapText="1"/>
    </xf>
    <xf numFmtId="0" fontId="61" fillId="7" borderId="21" xfId="0" applyFont="1" applyFill="1" applyBorder="1" applyAlignment="1">
      <alignment horizontal="left" vertical="top"/>
    </xf>
    <xf numFmtId="0" fontId="61" fillId="7" borderId="21" xfId="0" applyFont="1" applyFill="1" applyBorder="1" applyAlignment="1">
      <alignment horizontal="left" vertical="top" textRotation="90"/>
    </xf>
    <xf numFmtId="0" fontId="1" fillId="0" borderId="2" xfId="0" applyFont="1" applyBorder="1" applyAlignment="1">
      <alignment horizontal="left" vertical="top" wrapText="1"/>
    </xf>
    <xf numFmtId="0" fontId="65" fillId="0" borderId="74" xfId="0" applyFont="1" applyBorder="1" applyAlignment="1">
      <alignment horizontal="left" vertical="top" wrapText="1"/>
    </xf>
    <xf numFmtId="0" fontId="66" fillId="0" borderId="74" xfId="0" applyFont="1" applyBorder="1" applyAlignment="1">
      <alignment horizontal="left" vertical="top" wrapText="1"/>
    </xf>
    <xf numFmtId="0" fontId="2" fillId="0" borderId="21" xfId="0" applyFont="1" applyBorder="1" applyAlignment="1" applyProtection="1">
      <alignment horizontal="left" vertical="top" textRotation="90"/>
      <protection locked="0"/>
    </xf>
    <xf numFmtId="0" fontId="1" fillId="3" borderId="21" xfId="0" applyFont="1" applyFill="1" applyBorder="1" applyAlignment="1">
      <alignment horizontal="left" vertical="top"/>
    </xf>
    <xf numFmtId="0" fontId="6" fillId="0" borderId="21" xfId="0" applyFont="1" applyBorder="1" applyAlignment="1" applyProtection="1">
      <alignment horizontal="center" vertical="center" wrapText="1"/>
      <protection locked="0"/>
    </xf>
    <xf numFmtId="0" fontId="6" fillId="0" borderId="21" xfId="0" applyFont="1" applyBorder="1" applyAlignment="1" applyProtection="1">
      <alignment horizontal="center" wrapText="1"/>
      <protection locked="0"/>
    </xf>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14" fontId="1" fillId="0" borderId="21" xfId="0" applyNumberFormat="1" applyFont="1" applyBorder="1" applyAlignment="1" applyProtection="1">
      <alignment horizontal="left" vertical="center" wrapText="1"/>
      <protection locked="0"/>
    </xf>
    <xf numFmtId="0" fontId="61" fillId="7" borderId="21" xfId="0" applyFont="1" applyFill="1" applyBorder="1" applyAlignment="1">
      <alignment horizontal="left" vertical="top"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57" fillId="0" borderId="67" xfId="0" applyFont="1" applyBorder="1" applyAlignment="1">
      <alignment horizontal="left" vertical="top"/>
    </xf>
    <xf numFmtId="0" fontId="57" fillId="0" borderId="66" xfId="0" applyFont="1" applyBorder="1" applyAlignment="1">
      <alignment horizontal="left" vertical="top"/>
    </xf>
    <xf numFmtId="0" fontId="57" fillId="0" borderId="63" xfId="0" applyFont="1" applyBorder="1" applyAlignment="1">
      <alignment horizontal="left" vertical="top"/>
    </xf>
    <xf numFmtId="0" fontId="57" fillId="0" borderId="64" xfId="0" applyFont="1" applyBorder="1" applyAlignment="1">
      <alignment horizontal="left" vertical="top"/>
    </xf>
    <xf numFmtId="0" fontId="57" fillId="0" borderId="68" xfId="0" applyFont="1" applyBorder="1" applyAlignment="1">
      <alignment horizontal="left" vertical="top"/>
    </xf>
    <xf numFmtId="0" fontId="57" fillId="0" borderId="65" xfId="0" applyFont="1" applyBorder="1" applyAlignment="1">
      <alignment horizontal="left" vertical="top"/>
    </xf>
    <xf numFmtId="0" fontId="61" fillId="7" borderId="21" xfId="0" applyFont="1" applyFill="1" applyBorder="1" applyAlignment="1">
      <alignment horizontal="left" vertical="top" wrapText="1"/>
    </xf>
    <xf numFmtId="0" fontId="62" fillId="0" borderId="72" xfId="0" applyFont="1" applyBorder="1" applyAlignment="1">
      <alignment horizontal="left" vertical="top"/>
    </xf>
    <xf numFmtId="0" fontId="62" fillId="0" borderId="71" xfId="0" applyFont="1" applyBorder="1" applyAlignment="1">
      <alignment horizontal="left" vertical="top"/>
    </xf>
    <xf numFmtId="0" fontId="62" fillId="0" borderId="73" xfId="0" applyFont="1" applyBorder="1" applyAlignment="1">
      <alignment horizontal="left" vertical="top"/>
    </xf>
    <xf numFmtId="0" fontId="62" fillId="0" borderId="72" xfId="0" applyFont="1" applyBorder="1" applyAlignment="1">
      <alignment horizontal="left" vertical="top" wrapText="1"/>
    </xf>
    <xf numFmtId="0" fontId="61" fillId="7" borderId="21" xfId="0" applyFont="1" applyFill="1" applyBorder="1" applyAlignment="1">
      <alignment horizontal="left" vertical="top" textRotation="90" wrapText="1"/>
    </xf>
    <xf numFmtId="0" fontId="59" fillId="0" borderId="21" xfId="0" applyFont="1" applyBorder="1" applyAlignment="1" applyProtection="1">
      <alignment horizontal="left" vertical="top" wrapText="1"/>
      <protection locked="0"/>
    </xf>
    <xf numFmtId="0" fontId="61" fillId="7" borderId="21" xfId="0" applyFont="1" applyFill="1" applyBorder="1" applyAlignment="1">
      <alignment horizontal="left" vertical="top"/>
    </xf>
    <xf numFmtId="0" fontId="61" fillId="7" borderId="22" xfId="0" applyFont="1" applyFill="1" applyBorder="1" applyAlignment="1">
      <alignment horizontal="left" vertical="top"/>
    </xf>
    <xf numFmtId="0" fontId="61" fillId="7" borderId="21" xfId="0" applyFont="1" applyFill="1" applyBorder="1" applyAlignment="1">
      <alignment horizontal="left" vertical="top" textRotation="90"/>
    </xf>
    <xf numFmtId="0" fontId="58" fillId="0" borderId="21" xfId="0" applyFont="1" applyBorder="1" applyAlignment="1" applyProtection="1">
      <alignment horizontal="left" vertical="top"/>
      <protection locked="0"/>
    </xf>
    <xf numFmtId="0" fontId="61" fillId="7" borderId="68" xfId="0" applyFont="1" applyFill="1" applyBorder="1" applyAlignment="1">
      <alignment horizontal="left" vertical="top"/>
    </xf>
    <xf numFmtId="0" fontId="61" fillId="7" borderId="57" xfId="0" applyFont="1" applyFill="1" applyBorder="1" applyAlignment="1">
      <alignment horizontal="left" vertical="top"/>
    </xf>
    <xf numFmtId="0" fontId="1" fillId="0" borderId="2" xfId="0" applyFont="1" applyBorder="1" applyAlignment="1">
      <alignment horizontal="left" vertical="top" wrapText="1"/>
    </xf>
    <xf numFmtId="0" fontId="1" fillId="0" borderId="69" xfId="0" applyFont="1" applyBorder="1" applyAlignment="1">
      <alignment horizontal="left" vertical="top" wrapText="1"/>
    </xf>
    <xf numFmtId="0" fontId="1" fillId="0" borderId="70" xfId="0" applyFont="1" applyBorder="1" applyAlignment="1">
      <alignment horizontal="left" vertical="top" wrapText="1"/>
    </xf>
    <xf numFmtId="0" fontId="64" fillId="0" borderId="21" xfId="0" applyFont="1" applyBorder="1" applyAlignment="1">
      <alignment horizontal="left" vertical="top" wrapText="1"/>
    </xf>
    <xf numFmtId="0" fontId="65" fillId="0" borderId="74" xfId="0" applyFont="1" applyBorder="1" applyAlignment="1">
      <alignment horizontal="left" vertical="top" wrapText="1"/>
    </xf>
    <xf numFmtId="0" fontId="66" fillId="0" borderId="74" xfId="0" applyFont="1" applyBorder="1" applyAlignment="1">
      <alignment horizontal="left" vertical="top" wrapText="1"/>
    </xf>
    <xf numFmtId="0" fontId="49" fillId="0" borderId="72" xfId="0" applyFont="1" applyBorder="1" applyAlignment="1">
      <alignment horizontal="left" vertical="top" wrapText="1"/>
    </xf>
    <xf numFmtId="0" fontId="49" fillId="0" borderId="71" xfId="0" applyFont="1" applyBorder="1" applyAlignment="1">
      <alignment horizontal="left" vertical="top" wrapText="1"/>
    </xf>
    <xf numFmtId="0" fontId="49" fillId="0" borderId="73" xfId="0" applyFont="1" applyBorder="1" applyAlignment="1">
      <alignment horizontal="left" vertical="top" wrapText="1"/>
    </xf>
    <xf numFmtId="0" fontId="60" fillId="7" borderId="72" xfId="0" applyFont="1" applyFill="1" applyBorder="1" applyAlignment="1">
      <alignment horizontal="left" vertical="top"/>
    </xf>
    <xf numFmtId="0" fontId="60" fillId="7" borderId="73" xfId="0" applyFont="1" applyFill="1" applyBorder="1" applyAlignment="1">
      <alignment horizontal="left" vertical="top"/>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7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263156</xdr:colOff>
      <xdr:row>1</xdr:row>
      <xdr:rowOff>44824</xdr:rowOff>
    </xdr:from>
    <xdr:to>
      <xdr:col>3</xdr:col>
      <xdr:colOff>700368</xdr:colOff>
      <xdr:row>2</xdr:row>
      <xdr:rowOff>16809</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8862" y="44824"/>
          <a:ext cx="437212" cy="38660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personal/estadistica_itc_edu_co/Documents/D.F.P.G/2022/6.%20Riesgos/TH%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15" zoomScale="130" zoomScaleNormal="130" workbookViewId="0">
      <selection activeCell="C25" sqref="C25:D25"/>
    </sheetView>
  </sheetViews>
  <sheetFormatPr baseColWidth="10" defaultColWidth="11.42578125" defaultRowHeight="15" x14ac:dyDescent="0.25"/>
  <cols>
    <col min="1" max="1" width="2.7109375" style="69" customWidth="1"/>
    <col min="2" max="3" width="24.7109375" style="69" customWidth="1"/>
    <col min="4" max="4" width="16" style="69" customWidth="1"/>
    <col min="5" max="5" width="24.7109375" style="69" customWidth="1"/>
    <col min="6" max="6" width="27.7109375" style="69" customWidth="1"/>
    <col min="7" max="8" width="24.7109375" style="69" customWidth="1"/>
    <col min="9" max="16384" width="11.42578125" style="69"/>
  </cols>
  <sheetData>
    <row r="1" spans="2:8" ht="15.75" thickBot="1" x14ac:dyDescent="0.3"/>
    <row r="2" spans="2:8" ht="18" x14ac:dyDescent="0.25">
      <c r="B2" s="157" t="s">
        <v>0</v>
      </c>
      <c r="C2" s="158"/>
      <c r="D2" s="158"/>
      <c r="E2" s="158"/>
      <c r="F2" s="158"/>
      <c r="G2" s="158"/>
      <c r="H2" s="159"/>
    </row>
    <row r="3" spans="2:8" x14ac:dyDescent="0.25">
      <c r="B3" s="70"/>
      <c r="C3" s="71"/>
      <c r="D3" s="71"/>
      <c r="E3" s="71"/>
      <c r="F3" s="71"/>
      <c r="G3" s="71"/>
      <c r="H3" s="72"/>
    </row>
    <row r="4" spans="2:8" ht="63" customHeight="1" x14ac:dyDescent="0.25">
      <c r="B4" s="160" t="s">
        <v>1</v>
      </c>
      <c r="C4" s="161"/>
      <c r="D4" s="161"/>
      <c r="E4" s="161"/>
      <c r="F4" s="161"/>
      <c r="G4" s="161"/>
      <c r="H4" s="162"/>
    </row>
    <row r="5" spans="2:8" ht="63" customHeight="1" x14ac:dyDescent="0.25">
      <c r="B5" s="163"/>
      <c r="C5" s="164"/>
      <c r="D5" s="164"/>
      <c r="E5" s="164"/>
      <c r="F5" s="164"/>
      <c r="G5" s="164"/>
      <c r="H5" s="165"/>
    </row>
    <row r="6" spans="2:8" ht="16.5" x14ac:dyDescent="0.25">
      <c r="B6" s="166" t="s">
        <v>2</v>
      </c>
      <c r="C6" s="167"/>
      <c r="D6" s="167"/>
      <c r="E6" s="167"/>
      <c r="F6" s="167"/>
      <c r="G6" s="167"/>
      <c r="H6" s="168"/>
    </row>
    <row r="7" spans="2:8" ht="95.25" customHeight="1" x14ac:dyDescent="0.25">
      <c r="B7" s="176" t="s">
        <v>3</v>
      </c>
      <c r="C7" s="177"/>
      <c r="D7" s="177"/>
      <c r="E7" s="177"/>
      <c r="F7" s="177"/>
      <c r="G7" s="177"/>
      <c r="H7" s="178"/>
    </row>
    <row r="8" spans="2:8" ht="16.5" x14ac:dyDescent="0.25">
      <c r="B8" s="102"/>
      <c r="C8" s="103"/>
      <c r="D8" s="103"/>
      <c r="E8" s="103"/>
      <c r="F8" s="103"/>
      <c r="G8" s="103"/>
      <c r="H8" s="104"/>
    </row>
    <row r="9" spans="2:8" ht="16.5" customHeight="1" x14ac:dyDescent="0.25">
      <c r="B9" s="169" t="s">
        <v>4</v>
      </c>
      <c r="C9" s="170"/>
      <c r="D9" s="170"/>
      <c r="E9" s="170"/>
      <c r="F9" s="170"/>
      <c r="G9" s="170"/>
      <c r="H9" s="171"/>
    </row>
    <row r="10" spans="2:8" ht="44.25" customHeight="1" x14ac:dyDescent="0.25">
      <c r="B10" s="169"/>
      <c r="C10" s="170"/>
      <c r="D10" s="170"/>
      <c r="E10" s="170"/>
      <c r="F10" s="170"/>
      <c r="G10" s="170"/>
      <c r="H10" s="171"/>
    </row>
    <row r="11" spans="2:8" ht="15.75" thickBot="1" x14ac:dyDescent="0.3">
      <c r="B11" s="91"/>
      <c r="C11" s="94"/>
      <c r="D11" s="99"/>
      <c r="E11" s="100"/>
      <c r="F11" s="100"/>
      <c r="G11" s="101"/>
      <c r="H11" s="95"/>
    </row>
    <row r="12" spans="2:8" ht="15.75" thickTop="1" x14ac:dyDescent="0.25">
      <c r="B12" s="91"/>
      <c r="C12" s="172" t="s">
        <v>5</v>
      </c>
      <c r="D12" s="173"/>
      <c r="E12" s="174" t="s">
        <v>6</v>
      </c>
      <c r="F12" s="175"/>
      <c r="G12" s="94"/>
      <c r="H12" s="95"/>
    </row>
    <row r="13" spans="2:8" ht="35.25" customHeight="1" x14ac:dyDescent="0.25">
      <c r="B13" s="91"/>
      <c r="C13" s="179" t="s">
        <v>7</v>
      </c>
      <c r="D13" s="180"/>
      <c r="E13" s="181" t="s">
        <v>8</v>
      </c>
      <c r="F13" s="182"/>
      <c r="G13" s="94"/>
      <c r="H13" s="95"/>
    </row>
    <row r="14" spans="2:8" ht="17.25" customHeight="1" x14ac:dyDescent="0.25">
      <c r="B14" s="91"/>
      <c r="C14" s="179" t="s">
        <v>9</v>
      </c>
      <c r="D14" s="180"/>
      <c r="E14" s="181" t="s">
        <v>10</v>
      </c>
      <c r="F14" s="182"/>
      <c r="G14" s="94"/>
      <c r="H14" s="95"/>
    </row>
    <row r="15" spans="2:8" ht="19.5" customHeight="1" x14ac:dyDescent="0.25">
      <c r="B15" s="91"/>
      <c r="C15" s="179" t="s">
        <v>11</v>
      </c>
      <c r="D15" s="180"/>
      <c r="E15" s="181" t="s">
        <v>12</v>
      </c>
      <c r="F15" s="182"/>
      <c r="G15" s="94"/>
      <c r="H15" s="95"/>
    </row>
    <row r="16" spans="2:8" ht="69.75" customHeight="1" x14ac:dyDescent="0.25">
      <c r="B16" s="91"/>
      <c r="C16" s="179" t="s">
        <v>13</v>
      </c>
      <c r="D16" s="180"/>
      <c r="E16" s="181" t="s">
        <v>14</v>
      </c>
      <c r="F16" s="182"/>
      <c r="G16" s="94"/>
      <c r="H16" s="95"/>
    </row>
    <row r="17" spans="2:8" ht="34.5" customHeight="1" x14ac:dyDescent="0.25">
      <c r="B17" s="91"/>
      <c r="C17" s="183" t="s">
        <v>15</v>
      </c>
      <c r="D17" s="184"/>
      <c r="E17" s="185" t="s">
        <v>16</v>
      </c>
      <c r="F17" s="186"/>
      <c r="G17" s="94"/>
      <c r="H17" s="95"/>
    </row>
    <row r="18" spans="2:8" ht="27.75" customHeight="1" x14ac:dyDescent="0.25">
      <c r="B18" s="91"/>
      <c r="C18" s="183" t="s">
        <v>17</v>
      </c>
      <c r="D18" s="184"/>
      <c r="E18" s="185" t="s">
        <v>18</v>
      </c>
      <c r="F18" s="186"/>
      <c r="G18" s="94"/>
      <c r="H18" s="95"/>
    </row>
    <row r="19" spans="2:8" ht="28.5" customHeight="1" x14ac:dyDescent="0.25">
      <c r="B19" s="91"/>
      <c r="C19" s="183" t="s">
        <v>19</v>
      </c>
      <c r="D19" s="184"/>
      <c r="E19" s="185" t="s">
        <v>20</v>
      </c>
      <c r="F19" s="186"/>
      <c r="G19" s="94"/>
      <c r="H19" s="95"/>
    </row>
    <row r="20" spans="2:8" ht="72.75" customHeight="1" x14ac:dyDescent="0.25">
      <c r="B20" s="91"/>
      <c r="C20" s="183" t="s">
        <v>21</v>
      </c>
      <c r="D20" s="184"/>
      <c r="E20" s="185" t="s">
        <v>22</v>
      </c>
      <c r="F20" s="186"/>
      <c r="G20" s="94"/>
      <c r="H20" s="95"/>
    </row>
    <row r="21" spans="2:8" ht="64.5" customHeight="1" x14ac:dyDescent="0.25">
      <c r="B21" s="91"/>
      <c r="C21" s="183" t="s">
        <v>23</v>
      </c>
      <c r="D21" s="184"/>
      <c r="E21" s="185" t="s">
        <v>24</v>
      </c>
      <c r="F21" s="186"/>
      <c r="G21" s="94"/>
      <c r="H21" s="95"/>
    </row>
    <row r="22" spans="2:8" ht="71.25" customHeight="1" x14ac:dyDescent="0.25">
      <c r="B22" s="91"/>
      <c r="C22" s="183" t="s">
        <v>25</v>
      </c>
      <c r="D22" s="184"/>
      <c r="E22" s="185" t="s">
        <v>26</v>
      </c>
      <c r="F22" s="186"/>
      <c r="G22" s="94"/>
      <c r="H22" s="95"/>
    </row>
    <row r="23" spans="2:8" ht="55.5" customHeight="1" x14ac:dyDescent="0.25">
      <c r="B23" s="91"/>
      <c r="C23" s="190" t="s">
        <v>27</v>
      </c>
      <c r="D23" s="191"/>
      <c r="E23" s="185" t="s">
        <v>28</v>
      </c>
      <c r="F23" s="186"/>
      <c r="G23" s="94"/>
      <c r="H23" s="95"/>
    </row>
    <row r="24" spans="2:8" ht="42" customHeight="1" x14ac:dyDescent="0.25">
      <c r="B24" s="91"/>
      <c r="C24" s="190" t="s">
        <v>29</v>
      </c>
      <c r="D24" s="191"/>
      <c r="E24" s="185" t="s">
        <v>30</v>
      </c>
      <c r="F24" s="186"/>
      <c r="G24" s="94"/>
      <c r="H24" s="95"/>
    </row>
    <row r="25" spans="2:8" ht="59.25" customHeight="1" x14ac:dyDescent="0.25">
      <c r="B25" s="91"/>
      <c r="C25" s="190" t="s">
        <v>31</v>
      </c>
      <c r="D25" s="191"/>
      <c r="E25" s="185" t="s">
        <v>32</v>
      </c>
      <c r="F25" s="186"/>
      <c r="G25" s="94"/>
      <c r="H25" s="95"/>
    </row>
    <row r="26" spans="2:8" ht="23.25" customHeight="1" x14ac:dyDescent="0.25">
      <c r="B26" s="91"/>
      <c r="C26" s="190" t="s">
        <v>33</v>
      </c>
      <c r="D26" s="191"/>
      <c r="E26" s="185" t="s">
        <v>34</v>
      </c>
      <c r="F26" s="186"/>
      <c r="G26" s="94"/>
      <c r="H26" s="95"/>
    </row>
    <row r="27" spans="2:8" ht="30.75" customHeight="1" x14ac:dyDescent="0.25">
      <c r="B27" s="91"/>
      <c r="C27" s="190" t="s">
        <v>35</v>
      </c>
      <c r="D27" s="191"/>
      <c r="E27" s="185" t="s">
        <v>36</v>
      </c>
      <c r="F27" s="186"/>
      <c r="G27" s="94"/>
      <c r="H27" s="95"/>
    </row>
    <row r="28" spans="2:8" ht="35.25" customHeight="1" x14ac:dyDescent="0.25">
      <c r="B28" s="91"/>
      <c r="C28" s="190" t="s">
        <v>37</v>
      </c>
      <c r="D28" s="191"/>
      <c r="E28" s="185" t="s">
        <v>38</v>
      </c>
      <c r="F28" s="186"/>
      <c r="G28" s="94"/>
      <c r="H28" s="95"/>
    </row>
    <row r="29" spans="2:8" ht="33" customHeight="1" x14ac:dyDescent="0.25">
      <c r="B29" s="91"/>
      <c r="C29" s="190" t="s">
        <v>37</v>
      </c>
      <c r="D29" s="191"/>
      <c r="E29" s="185" t="s">
        <v>38</v>
      </c>
      <c r="F29" s="186"/>
      <c r="G29" s="94"/>
      <c r="H29" s="95"/>
    </row>
    <row r="30" spans="2:8" ht="30" customHeight="1" x14ac:dyDescent="0.25">
      <c r="B30" s="91"/>
      <c r="C30" s="190" t="s">
        <v>39</v>
      </c>
      <c r="D30" s="191"/>
      <c r="E30" s="185" t="s">
        <v>40</v>
      </c>
      <c r="F30" s="186"/>
      <c r="G30" s="94"/>
      <c r="H30" s="95"/>
    </row>
    <row r="31" spans="2:8" ht="35.25" customHeight="1" x14ac:dyDescent="0.25">
      <c r="B31" s="91"/>
      <c r="C31" s="190" t="s">
        <v>41</v>
      </c>
      <c r="D31" s="191"/>
      <c r="E31" s="185" t="s">
        <v>42</v>
      </c>
      <c r="F31" s="186"/>
      <c r="G31" s="94"/>
      <c r="H31" s="95"/>
    </row>
    <row r="32" spans="2:8" ht="31.5" customHeight="1" x14ac:dyDescent="0.25">
      <c r="B32" s="91"/>
      <c r="C32" s="190" t="s">
        <v>43</v>
      </c>
      <c r="D32" s="191"/>
      <c r="E32" s="185" t="s">
        <v>44</v>
      </c>
      <c r="F32" s="186"/>
      <c r="G32" s="94"/>
      <c r="H32" s="95"/>
    </row>
    <row r="33" spans="2:8" ht="35.25" customHeight="1" x14ac:dyDescent="0.25">
      <c r="B33" s="91"/>
      <c r="C33" s="190" t="s">
        <v>45</v>
      </c>
      <c r="D33" s="191"/>
      <c r="E33" s="185" t="s">
        <v>46</v>
      </c>
      <c r="F33" s="186"/>
      <c r="G33" s="94"/>
      <c r="H33" s="95"/>
    </row>
    <row r="34" spans="2:8" ht="59.25" customHeight="1" x14ac:dyDescent="0.25">
      <c r="B34" s="91"/>
      <c r="C34" s="190" t="s">
        <v>47</v>
      </c>
      <c r="D34" s="191"/>
      <c r="E34" s="185" t="s">
        <v>48</v>
      </c>
      <c r="F34" s="186"/>
      <c r="G34" s="94"/>
      <c r="H34" s="95"/>
    </row>
    <row r="35" spans="2:8" ht="29.25" customHeight="1" x14ac:dyDescent="0.25">
      <c r="B35" s="91"/>
      <c r="C35" s="190" t="s">
        <v>49</v>
      </c>
      <c r="D35" s="191"/>
      <c r="E35" s="185" t="s">
        <v>50</v>
      </c>
      <c r="F35" s="186"/>
      <c r="G35" s="94"/>
      <c r="H35" s="95"/>
    </row>
    <row r="36" spans="2:8" ht="82.5" customHeight="1" x14ac:dyDescent="0.25">
      <c r="B36" s="91"/>
      <c r="C36" s="190" t="s">
        <v>51</v>
      </c>
      <c r="D36" s="191"/>
      <c r="E36" s="185" t="s">
        <v>52</v>
      </c>
      <c r="F36" s="186"/>
      <c r="G36" s="94"/>
      <c r="H36" s="95"/>
    </row>
    <row r="37" spans="2:8" ht="46.5" customHeight="1" x14ac:dyDescent="0.25">
      <c r="B37" s="91"/>
      <c r="C37" s="190" t="s">
        <v>53</v>
      </c>
      <c r="D37" s="191"/>
      <c r="E37" s="185" t="s">
        <v>54</v>
      </c>
      <c r="F37" s="186"/>
      <c r="G37" s="94"/>
      <c r="H37" s="95"/>
    </row>
    <row r="38" spans="2:8" ht="6.75" customHeight="1" thickBot="1" x14ac:dyDescent="0.3">
      <c r="B38" s="91"/>
      <c r="C38" s="192"/>
      <c r="D38" s="193"/>
      <c r="E38" s="194"/>
      <c r="F38" s="195"/>
      <c r="G38" s="94"/>
      <c r="H38" s="95"/>
    </row>
    <row r="39" spans="2:8" ht="15.75" thickTop="1" x14ac:dyDescent="0.25">
      <c r="B39" s="91"/>
      <c r="C39" s="92"/>
      <c r="D39" s="92"/>
      <c r="E39" s="93"/>
      <c r="F39" s="93"/>
      <c r="G39" s="94"/>
      <c r="H39" s="95"/>
    </row>
    <row r="40" spans="2:8" ht="21" customHeight="1" x14ac:dyDescent="0.25">
      <c r="B40" s="187" t="s">
        <v>55</v>
      </c>
      <c r="C40" s="188"/>
      <c r="D40" s="188"/>
      <c r="E40" s="188"/>
      <c r="F40" s="188"/>
      <c r="G40" s="188"/>
      <c r="H40" s="189"/>
    </row>
    <row r="41" spans="2:8" ht="20.25" customHeight="1" x14ac:dyDescent="0.25">
      <c r="B41" s="187" t="s">
        <v>56</v>
      </c>
      <c r="C41" s="188"/>
      <c r="D41" s="188"/>
      <c r="E41" s="188"/>
      <c r="F41" s="188"/>
      <c r="G41" s="188"/>
      <c r="H41" s="189"/>
    </row>
    <row r="42" spans="2:8" ht="20.25" customHeight="1" x14ac:dyDescent="0.25">
      <c r="B42" s="187" t="s">
        <v>57</v>
      </c>
      <c r="C42" s="188"/>
      <c r="D42" s="188"/>
      <c r="E42" s="188"/>
      <c r="F42" s="188"/>
      <c r="G42" s="188"/>
      <c r="H42" s="189"/>
    </row>
    <row r="43" spans="2:8" ht="20.25" customHeight="1" x14ac:dyDescent="0.25">
      <c r="B43" s="187" t="s">
        <v>58</v>
      </c>
      <c r="C43" s="188"/>
      <c r="D43" s="188"/>
      <c r="E43" s="188"/>
      <c r="F43" s="188"/>
      <c r="G43" s="188"/>
      <c r="H43" s="189"/>
    </row>
    <row r="44" spans="2:8" x14ac:dyDescent="0.25">
      <c r="B44" s="187" t="s">
        <v>59</v>
      </c>
      <c r="C44" s="188"/>
      <c r="D44" s="188"/>
      <c r="E44" s="188"/>
      <c r="F44" s="188"/>
      <c r="G44" s="188"/>
      <c r="H44" s="189"/>
    </row>
    <row r="45" spans="2:8" ht="15.75" thickBot="1" x14ac:dyDescent="0.3">
      <c r="B45" s="96"/>
      <c r="C45" s="97"/>
      <c r="D45" s="97"/>
      <c r="E45" s="97"/>
      <c r="F45" s="97"/>
      <c r="G45" s="97"/>
      <c r="H45" s="9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1" customWidth="1"/>
    <col min="2" max="16384" width="11.42578125" style="1"/>
  </cols>
  <sheetData>
    <row r="3" spans="1:1" x14ac:dyDescent="0.2">
      <c r="A3" s="2" t="s">
        <v>114</v>
      </c>
    </row>
    <row r="4" spans="1:1" x14ac:dyDescent="0.2">
      <c r="A4" s="2" t="s">
        <v>121</v>
      </c>
    </row>
    <row r="5" spans="1:1" x14ac:dyDescent="0.2">
      <c r="A5" s="2" t="s">
        <v>231</v>
      </c>
    </row>
    <row r="6" spans="1:1" x14ac:dyDescent="0.2">
      <c r="A6" s="2" t="s">
        <v>233</v>
      </c>
    </row>
    <row r="7" spans="1:1" x14ac:dyDescent="0.2">
      <c r="A7" s="2" t="s">
        <v>115</v>
      </c>
    </row>
    <row r="8" spans="1:1" x14ac:dyDescent="0.2">
      <c r="A8" s="2" t="s">
        <v>122</v>
      </c>
    </row>
    <row r="9" spans="1:1" x14ac:dyDescent="0.2">
      <c r="A9" s="2" t="s">
        <v>116</v>
      </c>
    </row>
    <row r="10" spans="1:1" x14ac:dyDescent="0.2">
      <c r="A10" s="2" t="s">
        <v>123</v>
      </c>
    </row>
    <row r="11" spans="1:1" x14ac:dyDescent="0.2">
      <c r="A11" s="2" t="s">
        <v>117</v>
      </c>
    </row>
    <row r="12" spans="1:1" x14ac:dyDescent="0.2">
      <c r="A12" s="2" t="s">
        <v>257</v>
      </c>
    </row>
    <row r="13" spans="1:1" x14ac:dyDescent="0.2">
      <c r="A13" s="2" t="s">
        <v>258</v>
      </c>
    </row>
    <row r="14" spans="1:1" x14ac:dyDescent="0.2">
      <c r="A14" s="2" t="s">
        <v>259</v>
      </c>
    </row>
    <row r="16" spans="1:1" x14ac:dyDescent="0.2">
      <c r="A16" s="2" t="s">
        <v>260</v>
      </c>
    </row>
    <row r="17" spans="1:1" x14ac:dyDescent="0.2">
      <c r="A17" s="2" t="s">
        <v>245</v>
      </c>
    </row>
    <row r="18" spans="1:1" x14ac:dyDescent="0.2">
      <c r="A18" s="2" t="s">
        <v>130</v>
      </c>
    </row>
    <row r="20" spans="1:1" x14ac:dyDescent="0.2">
      <c r="A20" s="2" t="s">
        <v>249</v>
      </c>
    </row>
    <row r="21" spans="1:1" x14ac:dyDescent="0.2">
      <c r="A21" s="2" t="s">
        <v>250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U22"/>
  <sheetViews>
    <sheetView showGridLines="0" tabSelected="1" topLeftCell="A2" zoomScale="85" zoomScaleNormal="85" workbookViewId="0">
      <selection activeCell="C5" sqref="C5:AU5"/>
    </sheetView>
  </sheetViews>
  <sheetFormatPr baseColWidth="10" defaultColWidth="11.42578125" defaultRowHeight="16.5" x14ac:dyDescent="0.25"/>
  <cols>
    <col min="1" max="1" width="4.7109375" style="126" customWidth="1"/>
    <col min="2" max="2" width="9.28515625" style="126" customWidth="1"/>
    <col min="3" max="3" width="12" style="140" customWidth="1"/>
    <col min="4" max="4" width="11.28515625" style="126" customWidth="1"/>
    <col min="5" max="5" width="23.7109375" style="126" customWidth="1"/>
    <col min="6" max="6" width="32.7109375" style="126" customWidth="1"/>
    <col min="7" max="7" width="36.42578125" style="126" customWidth="1"/>
    <col min="8" max="8" width="19" style="126" customWidth="1"/>
    <col min="9" max="9" width="8.85546875" style="126" customWidth="1"/>
    <col min="10" max="10" width="7" style="126" customWidth="1"/>
    <col min="11" max="11" width="10.140625" style="126" customWidth="1"/>
    <col min="12" max="12" width="13.5703125" style="126" customWidth="1"/>
    <col min="13" max="13" width="6.28515625" style="126" bestFit="1" customWidth="1"/>
    <col min="14" max="14" width="27.28515625" style="126" bestFit="1" customWidth="1"/>
    <col min="15" max="15" width="30.42578125" style="126" hidden="1" customWidth="1"/>
    <col min="16" max="16" width="17.42578125" style="126" customWidth="1"/>
    <col min="17" max="17" width="6.28515625" style="126" bestFit="1" customWidth="1"/>
    <col min="18" max="18" width="16" style="126" customWidth="1"/>
    <col min="19" max="19" width="5.7109375" style="126" customWidth="1"/>
    <col min="20" max="20" width="32.85546875" style="126" customWidth="1"/>
    <col min="21" max="21" width="40" style="126" customWidth="1"/>
    <col min="22" max="22" width="15.140625" style="126" bestFit="1" customWidth="1"/>
    <col min="23" max="23" width="6.7109375" style="126" customWidth="1"/>
    <col min="24" max="24" width="5" style="126" customWidth="1"/>
    <col min="25" max="25" width="5.42578125" style="126" customWidth="1"/>
    <col min="26" max="26" width="7.140625" style="126" customWidth="1"/>
    <col min="27" max="27" width="6.7109375" style="126" customWidth="1"/>
    <col min="28" max="28" width="7.42578125" style="126" customWidth="1"/>
    <col min="29" max="29" width="38.28515625" style="126" hidden="1" customWidth="1"/>
    <col min="30" max="30" width="8.7109375" style="126" customWidth="1"/>
    <col min="31" max="31" width="10.42578125" style="126" customWidth="1"/>
    <col min="32" max="32" width="9.28515625" style="126" customWidth="1"/>
    <col min="33" max="33" width="9.140625" style="126" customWidth="1"/>
    <col min="34" max="34" width="8.42578125" style="126" customWidth="1"/>
    <col min="35" max="35" width="7.28515625" style="126" customWidth="1"/>
    <col min="36" max="36" width="30.28515625" style="126" customWidth="1"/>
    <col min="37" max="37" width="18.7109375" style="126" customWidth="1"/>
    <col min="38" max="38" width="20.7109375" style="126" customWidth="1"/>
    <col min="39" max="39" width="11.140625" style="126" customWidth="1"/>
    <col min="40" max="40" width="37.140625" style="126" customWidth="1"/>
    <col min="41" max="41" width="10" style="126" customWidth="1"/>
    <col min="42" max="42" width="11" style="126" customWidth="1"/>
    <col min="43" max="43" width="92.5703125" style="126" customWidth="1"/>
    <col min="44" max="44" width="20.7109375" style="126" customWidth="1"/>
    <col min="45" max="45" width="70.140625" style="126" customWidth="1"/>
    <col min="46" max="46" width="19.5703125" style="126" customWidth="1"/>
    <col min="47" max="47" width="17.28515625" style="126" customWidth="1"/>
    <col min="48" max="16384" width="11.42578125" style="126"/>
  </cols>
  <sheetData>
    <row r="1" spans="1:73" ht="38.450000000000003" hidden="1" customHeight="1" x14ac:dyDescent="0.25">
      <c r="A1" s="208" t="s">
        <v>60</v>
      </c>
      <c r="B1" s="208"/>
      <c r="C1" s="208"/>
      <c r="D1" s="208"/>
      <c r="E1" s="212" t="s">
        <v>61</v>
      </c>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196" t="s">
        <v>62</v>
      </c>
      <c r="AU1" s="197"/>
    </row>
    <row r="2" spans="1:73" ht="33.6" customHeight="1" x14ac:dyDescent="0.25">
      <c r="A2" s="208"/>
      <c r="B2" s="208"/>
      <c r="C2" s="208"/>
      <c r="D2" s="208"/>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198" t="s">
        <v>63</v>
      </c>
      <c r="AU2" s="199"/>
    </row>
    <row r="3" spans="1:73" ht="13.9" customHeight="1" x14ac:dyDescent="0.25">
      <c r="A3" s="208"/>
      <c r="B3" s="208"/>
      <c r="C3" s="208"/>
      <c r="D3" s="208"/>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198" t="s">
        <v>64</v>
      </c>
      <c r="AU3" s="199"/>
    </row>
    <row r="4" spans="1:73" ht="13.9" customHeight="1" x14ac:dyDescent="0.25">
      <c r="A4" s="208"/>
      <c r="B4" s="208"/>
      <c r="C4" s="208"/>
      <c r="D4" s="208"/>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00" t="s">
        <v>65</v>
      </c>
      <c r="AU4" s="201"/>
    </row>
    <row r="5" spans="1:73" ht="26.25" customHeight="1" x14ac:dyDescent="0.25">
      <c r="A5" s="224" t="s">
        <v>66</v>
      </c>
      <c r="B5" s="225"/>
      <c r="C5" s="203" t="s">
        <v>67</v>
      </c>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5"/>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row>
    <row r="6" spans="1:73" ht="30" customHeight="1" x14ac:dyDescent="0.25">
      <c r="A6" s="224" t="s">
        <v>68</v>
      </c>
      <c r="B6" s="225"/>
      <c r="C6" s="206" t="s">
        <v>69</v>
      </c>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5"/>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row>
    <row r="7" spans="1:73" ht="24" customHeight="1" x14ac:dyDescent="0.25">
      <c r="A7" s="224" t="s">
        <v>70</v>
      </c>
      <c r="B7" s="225"/>
      <c r="C7" s="203" t="s">
        <v>71</v>
      </c>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5"/>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row>
    <row r="8" spans="1:73" x14ac:dyDescent="0.25">
      <c r="A8" s="209" t="s">
        <v>72</v>
      </c>
      <c r="B8" s="209"/>
      <c r="C8" s="209"/>
      <c r="D8" s="209"/>
      <c r="E8" s="210"/>
      <c r="F8" s="210"/>
      <c r="G8" s="210"/>
      <c r="H8" s="210"/>
      <c r="I8" s="210"/>
      <c r="J8" s="210"/>
      <c r="K8" s="210"/>
      <c r="L8" s="210" t="s">
        <v>73</v>
      </c>
      <c r="M8" s="210"/>
      <c r="N8" s="210"/>
      <c r="O8" s="210"/>
      <c r="P8" s="210"/>
      <c r="Q8" s="210"/>
      <c r="R8" s="210"/>
      <c r="S8" s="210" t="s">
        <v>74</v>
      </c>
      <c r="T8" s="210"/>
      <c r="U8" s="210"/>
      <c r="V8" s="210"/>
      <c r="W8" s="210"/>
      <c r="X8" s="210"/>
      <c r="Y8" s="210"/>
      <c r="Z8" s="210"/>
      <c r="AA8" s="210"/>
      <c r="AB8" s="210"/>
      <c r="AC8" s="210" t="s">
        <v>75</v>
      </c>
      <c r="AD8" s="210"/>
      <c r="AE8" s="210"/>
      <c r="AF8" s="210"/>
      <c r="AG8" s="210"/>
      <c r="AH8" s="210"/>
      <c r="AI8" s="210"/>
      <c r="AJ8" s="213" t="s">
        <v>76</v>
      </c>
      <c r="AK8" s="214"/>
      <c r="AL8" s="214"/>
      <c r="AM8" s="214"/>
      <c r="AN8" s="214"/>
      <c r="AO8" s="214"/>
      <c r="AP8" s="214"/>
      <c r="AQ8" s="214"/>
      <c r="AR8" s="214"/>
      <c r="AS8" s="214"/>
      <c r="AT8" s="214"/>
      <c r="AU8" s="214"/>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row>
    <row r="9" spans="1:73" ht="16.5" customHeight="1" x14ac:dyDescent="0.25">
      <c r="A9" s="211" t="s">
        <v>77</v>
      </c>
      <c r="B9" s="209" t="s">
        <v>78</v>
      </c>
      <c r="C9" s="202" t="s">
        <v>79</v>
      </c>
      <c r="D9" s="209" t="s">
        <v>15</v>
      </c>
      <c r="E9" s="202" t="s">
        <v>17</v>
      </c>
      <c r="F9" s="202" t="s">
        <v>19</v>
      </c>
      <c r="G9" s="209" t="s">
        <v>21</v>
      </c>
      <c r="H9" s="202" t="s">
        <v>23</v>
      </c>
      <c r="I9" s="202" t="s">
        <v>80</v>
      </c>
      <c r="J9" s="202" t="s">
        <v>81</v>
      </c>
      <c r="K9" s="202" t="s">
        <v>82</v>
      </c>
      <c r="L9" s="202" t="s">
        <v>83</v>
      </c>
      <c r="M9" s="209" t="s">
        <v>84</v>
      </c>
      <c r="N9" s="202" t="s">
        <v>85</v>
      </c>
      <c r="O9" s="202" t="s">
        <v>86</v>
      </c>
      <c r="P9" s="202" t="s">
        <v>87</v>
      </c>
      <c r="Q9" s="209" t="s">
        <v>84</v>
      </c>
      <c r="R9" s="202" t="s">
        <v>29</v>
      </c>
      <c r="S9" s="207" t="s">
        <v>88</v>
      </c>
      <c r="T9" s="202" t="s">
        <v>295</v>
      </c>
      <c r="U9" s="202" t="s">
        <v>89</v>
      </c>
      <c r="V9" s="202" t="s">
        <v>33</v>
      </c>
      <c r="W9" s="202" t="s">
        <v>90</v>
      </c>
      <c r="X9" s="202"/>
      <c r="Y9" s="202"/>
      <c r="Z9" s="202"/>
      <c r="AA9" s="202"/>
      <c r="AB9" s="202"/>
      <c r="AC9" s="207" t="s">
        <v>91</v>
      </c>
      <c r="AD9" s="207" t="s">
        <v>92</v>
      </c>
      <c r="AE9" s="207" t="s">
        <v>84</v>
      </c>
      <c r="AF9" s="207" t="s">
        <v>93</v>
      </c>
      <c r="AG9" s="207" t="s">
        <v>84</v>
      </c>
      <c r="AH9" s="207" t="s">
        <v>94</v>
      </c>
      <c r="AI9" s="207" t="s">
        <v>49</v>
      </c>
      <c r="AJ9" s="202" t="s">
        <v>76</v>
      </c>
      <c r="AK9" s="202" t="s">
        <v>95</v>
      </c>
      <c r="AL9" s="202" t="s">
        <v>96</v>
      </c>
      <c r="AM9" s="202" t="s">
        <v>97</v>
      </c>
      <c r="AN9" s="202" t="s">
        <v>98</v>
      </c>
      <c r="AO9" s="202" t="s">
        <v>53</v>
      </c>
      <c r="AP9" s="202" t="s">
        <v>97</v>
      </c>
      <c r="AQ9" s="202" t="s">
        <v>99</v>
      </c>
      <c r="AR9" s="202" t="s">
        <v>53</v>
      </c>
      <c r="AS9" s="202" t="s">
        <v>97</v>
      </c>
      <c r="AT9" s="202" t="s">
        <v>100</v>
      </c>
      <c r="AU9" s="202" t="s">
        <v>53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row>
    <row r="10" spans="1:73" s="129" customFormat="1" ht="9.75" customHeight="1" x14ac:dyDescent="0.25">
      <c r="A10" s="211"/>
      <c r="B10" s="209"/>
      <c r="C10" s="202"/>
      <c r="D10" s="209"/>
      <c r="E10" s="202"/>
      <c r="F10" s="202"/>
      <c r="G10" s="209"/>
      <c r="H10" s="202"/>
      <c r="I10" s="202"/>
      <c r="J10" s="202"/>
      <c r="K10" s="202"/>
      <c r="L10" s="202"/>
      <c r="M10" s="209"/>
      <c r="N10" s="202"/>
      <c r="O10" s="202"/>
      <c r="P10" s="209"/>
      <c r="Q10" s="209"/>
      <c r="R10" s="202"/>
      <c r="S10" s="207"/>
      <c r="T10" s="202"/>
      <c r="U10" s="202"/>
      <c r="V10" s="202"/>
      <c r="W10" s="145" t="s">
        <v>78</v>
      </c>
      <c r="X10" s="145" t="s">
        <v>101</v>
      </c>
      <c r="Y10" s="145" t="s">
        <v>102</v>
      </c>
      <c r="Z10" s="145" t="s">
        <v>103</v>
      </c>
      <c r="AA10" s="145" t="s">
        <v>104</v>
      </c>
      <c r="AB10" s="145" t="s">
        <v>105</v>
      </c>
      <c r="AC10" s="207"/>
      <c r="AD10" s="207"/>
      <c r="AE10" s="207"/>
      <c r="AF10" s="207"/>
      <c r="AG10" s="207"/>
      <c r="AH10" s="207"/>
      <c r="AI10" s="207"/>
      <c r="AJ10" s="202"/>
      <c r="AK10" s="202"/>
      <c r="AL10" s="202"/>
      <c r="AM10" s="202"/>
      <c r="AN10" s="202"/>
      <c r="AO10" s="202"/>
      <c r="AP10" s="202"/>
      <c r="AQ10" s="202"/>
      <c r="AR10" s="202"/>
      <c r="AS10" s="202"/>
      <c r="AT10" s="202"/>
      <c r="AU10" s="202"/>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row>
    <row r="11" spans="1:73" s="129" customFormat="1" ht="8.25" customHeight="1" x14ac:dyDescent="0.25">
      <c r="A11" s="145"/>
      <c r="B11" s="144"/>
      <c r="C11" s="142"/>
      <c r="D11" s="144"/>
      <c r="E11" s="142"/>
      <c r="F11" s="142"/>
      <c r="G11" s="144"/>
      <c r="H11" s="142"/>
      <c r="I11" s="142"/>
      <c r="J11" s="142"/>
      <c r="K11" s="142"/>
      <c r="L11" s="142"/>
      <c r="M11" s="144"/>
      <c r="N11" s="142"/>
      <c r="O11" s="142"/>
      <c r="P11" s="144"/>
      <c r="Q11" s="144"/>
      <c r="R11" s="142"/>
      <c r="S11" s="143"/>
      <c r="T11" s="142"/>
      <c r="U11" s="142"/>
      <c r="V11" s="142"/>
      <c r="W11" s="145"/>
      <c r="X11" s="145"/>
      <c r="Y11" s="145"/>
      <c r="Z11" s="145"/>
      <c r="AA11" s="145"/>
      <c r="AB11" s="145"/>
      <c r="AC11" s="143"/>
      <c r="AD11" s="143"/>
      <c r="AE11" s="143"/>
      <c r="AF11" s="143"/>
      <c r="AG11" s="143"/>
      <c r="AH11" s="143"/>
      <c r="AI11" s="143"/>
      <c r="AJ11" s="142"/>
      <c r="AK11" s="142"/>
      <c r="AL11" s="142"/>
      <c r="AM11" s="142"/>
      <c r="AN11" s="142"/>
      <c r="AO11" s="142"/>
      <c r="AP11" s="142"/>
      <c r="AQ11" s="142"/>
      <c r="AR11" s="142"/>
      <c r="AS11" s="156"/>
      <c r="AT11" s="142"/>
      <c r="AU11" s="142"/>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row>
    <row r="12" spans="1:73" ht="218.25" customHeight="1" x14ac:dyDescent="0.2">
      <c r="A12" s="150">
        <v>1</v>
      </c>
      <c r="B12" s="109" t="s">
        <v>106</v>
      </c>
      <c r="C12" s="130" t="s">
        <v>107</v>
      </c>
      <c r="D12" s="117" t="s">
        <v>108</v>
      </c>
      <c r="E12" s="117" t="s">
        <v>270</v>
      </c>
      <c r="F12" s="117" t="s">
        <v>290</v>
      </c>
      <c r="G12" s="119" t="s">
        <v>269</v>
      </c>
      <c r="H12" s="119" t="s">
        <v>109</v>
      </c>
      <c r="I12" s="117" t="s">
        <v>110</v>
      </c>
      <c r="J12" s="117" t="s">
        <v>111</v>
      </c>
      <c r="K12" s="120">
        <v>24</v>
      </c>
      <c r="L12" s="121" t="str">
        <f>IF(K12&lt;=0,"",IF(K12&lt;=2,"Muy Baja",IF(K12&lt;=24,"Baja",IF(K12&lt;=500,"Media",IF(K12&lt;=5000,"Alta","Muy Alta")))))</f>
        <v>Baja</v>
      </c>
      <c r="M12" s="122">
        <f>IF(L12="","",IF(L12="Muy Baja",0.2,IF(L12="Baja",0.4,IF(L12="Media",0.6,IF(L12="Alta",0.8,IF(L12="Muy Alta",1,))))))</f>
        <v>0.4</v>
      </c>
      <c r="N12" s="123" t="s">
        <v>112</v>
      </c>
      <c r="O12" s="122" t="str">
        <f>IF(NOT(ISERROR(MATCH(N12,'[1]Tabla Impacto'!$B$221:$B$223,0))),'[1]Tabla Impacto'!$F$223&amp;"Por favor no seleccionar los criterios de impacto(Afectación Económica o presupuestal y Pérdida Reputacional)",N12)</f>
        <v xml:space="preserve">     El riesgo afecta la imagen de la entidad con algunos usuarios de relevancia frente al logro de los objetivos</v>
      </c>
      <c r="P12" s="121" t="str">
        <f>IF(OR(O12='[1]Tabla Impacto'!$C$11,O12='[1]Tabla Impacto'!$D$11),"Leve",IF(OR(O12='[1]Tabla Impacto'!$C$12,O12='[1]Tabla Impacto'!$D$12),"Menor",IF(OR(O12='[1]Tabla Impacto'!$C$13,O12='[1]Tabla Impacto'!$D$13),"Moderado",IF(OR(O12='[1]Tabla Impacto'!$C$14,O12='[1]Tabla Impacto'!$D$14),"Mayor",IF(OR(O12='[1]Tabla Impacto'!$C$15,O12='[1]Tabla Impacto'!$D$15),"Catastrófico","")))))</f>
        <v>Moderado</v>
      </c>
      <c r="Q12" s="122">
        <v>0.5</v>
      </c>
      <c r="R12" s="124"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09">
        <v>1</v>
      </c>
      <c r="T12" s="152" t="s">
        <v>113</v>
      </c>
      <c r="U12" s="151" t="s">
        <v>271</v>
      </c>
      <c r="V12" s="111" t="str">
        <f>IF(OR(W12="Preventivo",W12="Detectivo"),"Probabilidad",IF(W12="Correctivo","Impacto",""))</f>
        <v>Probabilidad</v>
      </c>
      <c r="W12" s="112" t="s">
        <v>114</v>
      </c>
      <c r="X12" s="112" t="s">
        <v>115</v>
      </c>
      <c r="Y12" s="113" t="str">
        <f>IF(AND(W12="Preventivo",X12="Automático"),"50%",IF(AND(W12="Preventivo",X12="Manual"),"40%",IF(AND(W12="Detectivo",X12="Automático"),"40%",IF(AND(W12="Detectivo",X12="Manual"),"30%",IF(AND(W12="Correctivo",X12="Automático"),"35%",IF(AND(W12="Correctivo",X12="Manual"),"25%",""))))))</f>
        <v>40%</v>
      </c>
      <c r="Z12" s="112" t="s">
        <v>116</v>
      </c>
      <c r="AA12" s="112" t="s">
        <v>117</v>
      </c>
      <c r="AB12" s="112" t="s">
        <v>118</v>
      </c>
      <c r="AC12" s="114">
        <f>IFERROR(IF(V12="Probabilidad",(M12-(+M12*Y12)),IF(V12="Impacto",M12,"")),"")</f>
        <v>0.24</v>
      </c>
      <c r="AD12" s="115" t="str">
        <f>IFERROR(IF(AC12="","",IF(AC12&lt;=0.2,"Muy Baja",IF(AC12&lt;=0.4,"Baja",IF(AC12&lt;=0.6,"Media",IF(AC12&lt;=0.8,"Alta","Muy Alta"))))),"")</f>
        <v>Baja</v>
      </c>
      <c r="AE12" s="113">
        <f>+AC12</f>
        <v>0.24</v>
      </c>
      <c r="AF12" s="115" t="str">
        <f>IFERROR(IF(AG12="","",IF(AG12&lt;=0.2,"Leve",IF(AG12&lt;=0.4,"Menor",IF(AG12&lt;=0.6,"Moderado",IF(AG12&lt;=0.8,"Mayor","Catastrófico"))))),"")</f>
        <v>Moderado</v>
      </c>
      <c r="AG12" s="113">
        <f>IFERROR(IF(V12="Impacto",(Q12-(+Q12*Y12)),IF(V12="Probabilidad",Q12,"")),"")</f>
        <v>0.5</v>
      </c>
      <c r="AH12" s="116"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12" t="s">
        <v>119</v>
      </c>
      <c r="AJ12" s="141" t="s">
        <v>274</v>
      </c>
      <c r="AK12" s="117" t="s">
        <v>262</v>
      </c>
      <c r="AL12" s="118">
        <v>44581</v>
      </c>
      <c r="AM12" s="118">
        <v>44655</v>
      </c>
      <c r="AN12" s="117" t="s">
        <v>272</v>
      </c>
      <c r="AO12" s="120" t="s">
        <v>250</v>
      </c>
      <c r="AP12" s="118">
        <v>44784</v>
      </c>
      <c r="AQ12" s="125" t="s">
        <v>291</v>
      </c>
      <c r="AR12" s="120" t="s">
        <v>250</v>
      </c>
      <c r="AS12" s="155" t="s">
        <v>297</v>
      </c>
      <c r="AT12" s="153">
        <v>44869</v>
      </c>
      <c r="AU12" s="154" t="s">
        <v>249</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row>
    <row r="13" spans="1:73" ht="224.25" customHeight="1" x14ac:dyDescent="0.25">
      <c r="A13" s="109">
        <v>2</v>
      </c>
      <c r="B13" s="109" t="s">
        <v>125</v>
      </c>
      <c r="C13" s="130" t="s">
        <v>107</v>
      </c>
      <c r="D13" s="117" t="s">
        <v>108</v>
      </c>
      <c r="E13" s="117" t="s">
        <v>278</v>
      </c>
      <c r="F13" s="117" t="s">
        <v>277</v>
      </c>
      <c r="G13" s="119" t="s">
        <v>279</v>
      </c>
      <c r="H13" s="117" t="s">
        <v>109</v>
      </c>
      <c r="I13" s="117" t="s">
        <v>110</v>
      </c>
      <c r="J13" s="117" t="s">
        <v>111</v>
      </c>
      <c r="K13" s="120">
        <v>20</v>
      </c>
      <c r="L13" s="121" t="str">
        <f>IF(K13&lt;=0,"",IF(K13&lt;=2,"Muy Baja",IF(K13&lt;=24,"Baja",IF(K13&lt;=500,"Media",IF(K13&lt;=5000,"Alta","Muy Alta")))))</f>
        <v>Baja</v>
      </c>
      <c r="M13" s="122">
        <f>IF(L13="","",IF(L13="Muy Baja",0.2,IF(L13="Baja",0.4,IF(L13="Media",0.6,IF(L13="Alta",0.8,IF(L13="Muy Alta",1,))))))</f>
        <v>0.4</v>
      </c>
      <c r="N13" s="123" t="s">
        <v>112</v>
      </c>
      <c r="O13" s="122" t="str">
        <f>IF(NOT(ISERROR(MATCH(N13,'[1]Tabla Impacto'!$B$221:$B$223,0))),'[1]Tabla Impacto'!$F$223&amp;"Por favor no seleccionar los criterios de impacto(Afectación Económica o presupuestal y Pérdida Reputacional)",N13)</f>
        <v xml:space="preserve">     El riesgo afecta la imagen de la entidad con algunos usuarios de relevancia frente al logro de los objetivos</v>
      </c>
      <c r="P13" s="121" t="str">
        <f>IF(OR(O13='[1]Tabla Impacto'!$C$11,O13='[1]Tabla Impacto'!$D$11),"Leve",IF(OR(O13='[1]Tabla Impacto'!$C$12,O13='[1]Tabla Impacto'!$D$12),"Menor",IF(OR(O13='[1]Tabla Impacto'!$C$13,O13='[1]Tabla Impacto'!$D$13),"Moderado",IF(OR(O13='[1]Tabla Impacto'!$C$14,O13='[1]Tabla Impacto'!$D$14),"Mayor",IF(OR(O13='[1]Tabla Impacto'!$C$15,O13='[1]Tabla Impacto'!$D$15),"Catastrófico","")))))</f>
        <v>Moderado</v>
      </c>
      <c r="Q13" s="122">
        <f>IF(P13="","",IF(P13="Leve",0.2,IF(P13="Menor",0.4,IF(P13="Moderado",0.6,IF(P13="Mayor",0.8,IF(P13="Catastrófico",1,))))))</f>
        <v>0.6</v>
      </c>
      <c r="R13" s="124"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09">
        <v>1</v>
      </c>
      <c r="T13" s="151" t="s">
        <v>120</v>
      </c>
      <c r="U13" s="151" t="s">
        <v>273</v>
      </c>
      <c r="V13" s="111" t="str">
        <f>IF(OR(W13="Preventivo",W13="Detectivo"),"Probabilidad",IF(W13="Correctivo","Impacto",""))</f>
        <v>Probabilidad</v>
      </c>
      <c r="W13" s="112" t="s">
        <v>114</v>
      </c>
      <c r="X13" s="112" t="s">
        <v>115</v>
      </c>
      <c r="Y13" s="113" t="str">
        <f>IF(AND(W13="Preventivo",X13="Automático"),"50%",IF(AND(W13="Preventivo",X13="Manual"),"40%",IF(AND(W13="Detectivo",X13="Automático"),"40%",IF(AND(W13="Detectivo",X13="Manual"),"30%",IF(AND(W13="Correctivo",X13="Automático"),"35%",IF(AND(W13="Correctivo",X13="Manual"),"25%",""))))))</f>
        <v>40%</v>
      </c>
      <c r="Z13" s="112" t="s">
        <v>122</v>
      </c>
      <c r="AA13" s="112" t="s">
        <v>123</v>
      </c>
      <c r="AB13" s="112" t="s">
        <v>124</v>
      </c>
      <c r="AC13" s="114">
        <f>IFERROR(IF(V13="Probabilidad",(M13-(+M13*Y13)),IF(V13="Impacto",M13,"")),"")</f>
        <v>0.24</v>
      </c>
      <c r="AD13" s="115" t="str">
        <f>IFERROR(IF(AC13="","",IF(AC13&lt;=0.2,"Muy Baja",IF(AC13&lt;=0.4,"Baja",IF(AC13&lt;=0.6,"Media",IF(AC13&lt;=0.8,"Alta","Muy Alta"))))),"")</f>
        <v>Baja</v>
      </c>
      <c r="AE13" s="113">
        <f>+AC13</f>
        <v>0.24</v>
      </c>
      <c r="AF13" s="115" t="str">
        <f>IFERROR(IF(AG13="","",IF(AG13&lt;=0.2,"Leve",IF(AG13&lt;=0.4,"Menor",IF(AG13&lt;=0.6,"Moderado",IF(AG13&lt;=0.8,"Mayor","Catastrófico"))))),"")</f>
        <v>Moderado</v>
      </c>
      <c r="AG13" s="113">
        <f>IFERROR(IF(V13="Impacto",(Q13-(+Q13*Y13)),IF(V13="Probabilidad",Q13,"")),"")</f>
        <v>0.6</v>
      </c>
      <c r="AH13" s="116"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12" t="s">
        <v>119</v>
      </c>
      <c r="AJ13" s="117" t="s">
        <v>276</v>
      </c>
      <c r="AK13" s="117" t="s">
        <v>263</v>
      </c>
      <c r="AL13" s="118">
        <v>44581</v>
      </c>
      <c r="AM13" s="118" t="s">
        <v>126</v>
      </c>
      <c r="AN13" s="117" t="s">
        <v>275</v>
      </c>
      <c r="AO13" s="120" t="s">
        <v>250</v>
      </c>
      <c r="AP13" s="118">
        <v>44784</v>
      </c>
      <c r="AQ13" s="125" t="s">
        <v>292</v>
      </c>
      <c r="AR13" s="120" t="s">
        <v>250</v>
      </c>
      <c r="AS13" s="155" t="s">
        <v>298</v>
      </c>
      <c r="AT13" s="153">
        <v>44869</v>
      </c>
      <c r="AU13" s="154" t="s">
        <v>249</v>
      </c>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row>
    <row r="14" spans="1:73" ht="141" customHeight="1" x14ac:dyDescent="0.25">
      <c r="A14" s="109">
        <v>3</v>
      </c>
      <c r="B14" s="109" t="s">
        <v>125</v>
      </c>
      <c r="C14" s="130" t="s">
        <v>107</v>
      </c>
      <c r="D14" s="117" t="s">
        <v>127</v>
      </c>
      <c r="E14" s="117" t="s">
        <v>280</v>
      </c>
      <c r="F14" s="117" t="s">
        <v>128</v>
      </c>
      <c r="G14" s="119" t="s">
        <v>281</v>
      </c>
      <c r="H14" s="117" t="s">
        <v>109</v>
      </c>
      <c r="I14" s="117" t="s">
        <v>110</v>
      </c>
      <c r="J14" s="117" t="s">
        <v>129</v>
      </c>
      <c r="K14" s="120">
        <v>12</v>
      </c>
      <c r="L14" s="121" t="str">
        <f>IF(K14&lt;=0,"",IF(K14&lt;=2,"Muy Baja",IF(K14&lt;=24,"Baja",IF(K14&lt;=500,"Media",IF(K14&lt;=5000,"Alta","Muy Alta")))))</f>
        <v>Baja</v>
      </c>
      <c r="M14" s="122">
        <f>IF(L14="","",IF(L14="Muy Baja",0.2,IF(L14="Baja",0.4,IF(L14="Media",0.6,IF(L14="Alta",0.8,IF(L14="Muy Alta",1,))))))</f>
        <v>0.4</v>
      </c>
      <c r="N14" s="123" t="s">
        <v>112</v>
      </c>
      <c r="O14" s="122" t="str">
        <f>IF(NOT(ISERROR(MATCH(N14,'[1]Tabla Impacto'!$B$221:$B$223,0))),'[1]Tabla Impacto'!$F$223&amp;"Por favor no seleccionar los criterios de impacto(Afectación Económica o presupuestal y Pérdida Reputacional)",N14)</f>
        <v xml:space="preserve">     El riesgo afecta la imagen de la entidad con algunos usuarios de relevancia frente al logro de los objetivos</v>
      </c>
      <c r="P14" s="121" t="str">
        <f>IF(OR(O14='[1]Tabla Impacto'!$C$11,O14='[1]Tabla Impacto'!$D$11),"Leve",IF(OR(O14='[1]Tabla Impacto'!$C$12,O14='[1]Tabla Impacto'!$D$12),"Menor",IF(OR(O14='[1]Tabla Impacto'!$C$13,O14='[1]Tabla Impacto'!$D$13),"Moderado",IF(OR(O14='[1]Tabla Impacto'!$C$14,O14='[1]Tabla Impacto'!$D$14),"Mayor",IF(OR(O14='[1]Tabla Impacto'!$C$15,O14='[1]Tabla Impacto'!$D$15),"Catastrófico","")))))</f>
        <v>Moderado</v>
      </c>
      <c r="Q14" s="122">
        <v>0.5</v>
      </c>
      <c r="R14" s="124"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09">
        <v>1</v>
      </c>
      <c r="T14" s="110" t="s">
        <v>282</v>
      </c>
      <c r="U14" s="110" t="s">
        <v>283</v>
      </c>
      <c r="V14" s="111" t="s">
        <v>15</v>
      </c>
      <c r="W14" s="112" t="s">
        <v>114</v>
      </c>
      <c r="X14" s="112" t="s">
        <v>115</v>
      </c>
      <c r="Y14" s="113" t="str">
        <f>IF(AND(W14="Preventivo",X14="Automático"),"50%",IF(AND(W14="Preventivo",X14="Manual"),"40%",IF(AND(W14="Detectivo",X14="Automático"),"40%",IF(AND(W14="Detectivo",X14="Manual"),"30%",IF(AND(W14="Correctivo",X14="Automático"),"35%",IF(AND(W14="Correctivo",X14="Manual"),"25%",""))))))</f>
        <v>40%</v>
      </c>
      <c r="Z14" s="112" t="s">
        <v>122</v>
      </c>
      <c r="AA14" s="112" t="s">
        <v>117</v>
      </c>
      <c r="AB14" s="112" t="s">
        <v>124</v>
      </c>
      <c r="AC14" s="114">
        <f>IFERROR(IF(V14="Probabilidad",(M14-(+M14*Y14)),IF(V14="Impacto",M14,"")),"")</f>
        <v>0.4</v>
      </c>
      <c r="AD14" s="115" t="str">
        <f>IFERROR(IF(AC14="","",IF(AC14&lt;=0.2,"Muy Baja",IF(AC14&lt;=0.4,"Baja",IF(AC14&lt;=0.6,"Media",IF(AC14&lt;=0.8,"Alta","Muy Alta"))))),"")</f>
        <v>Baja</v>
      </c>
      <c r="AE14" s="113">
        <f>+AC14</f>
        <v>0.4</v>
      </c>
      <c r="AF14" s="115" t="str">
        <f>IFERROR(IF(AG14="","",IF(AG14&lt;=0.2,"Leve",IF(AG14&lt;=0.4,"Menor",IF(AG14&lt;=0.6,"Moderado",IF(AG14&lt;=0.8,"Mayor","Catastrófico"))))),"")</f>
        <v>Menor</v>
      </c>
      <c r="AG14" s="113">
        <f>IFERROR(IF(V14="Impacto",(Q14-(+Q14*Y14)),IF(V14="Probabilidad",Q14,"")),"")</f>
        <v>0.3</v>
      </c>
      <c r="AH14" s="116"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Moderado</v>
      </c>
      <c r="AI14" s="149" t="s">
        <v>119</v>
      </c>
      <c r="AJ14" s="117" t="s">
        <v>288</v>
      </c>
      <c r="AK14" s="117" t="s">
        <v>264</v>
      </c>
      <c r="AL14" s="118">
        <v>44581</v>
      </c>
      <c r="AM14" s="125" t="s">
        <v>126</v>
      </c>
      <c r="AN14" s="117" t="s">
        <v>267</v>
      </c>
      <c r="AO14" s="120" t="s">
        <v>250</v>
      </c>
      <c r="AP14" s="118">
        <v>44784</v>
      </c>
      <c r="AQ14" s="117" t="s">
        <v>293</v>
      </c>
      <c r="AR14" s="120" t="s">
        <v>250</v>
      </c>
      <c r="AS14" s="155" t="s">
        <v>299</v>
      </c>
      <c r="AT14" s="153">
        <v>44869</v>
      </c>
      <c r="AU14" s="154" t="s">
        <v>249</v>
      </c>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row>
    <row r="15" spans="1:73" ht="287.25" customHeight="1" x14ac:dyDescent="0.25">
      <c r="A15" s="109">
        <v>4</v>
      </c>
      <c r="B15" s="109" t="s">
        <v>125</v>
      </c>
      <c r="C15" s="130" t="s">
        <v>107</v>
      </c>
      <c r="D15" s="117" t="s">
        <v>108</v>
      </c>
      <c r="E15" s="130" t="s">
        <v>286</v>
      </c>
      <c r="F15" s="117" t="s">
        <v>284</v>
      </c>
      <c r="G15" s="119" t="s">
        <v>285</v>
      </c>
      <c r="H15" s="117" t="s">
        <v>109</v>
      </c>
      <c r="I15" s="117" t="s">
        <v>131</v>
      </c>
      <c r="J15" s="117" t="s">
        <v>111</v>
      </c>
      <c r="K15" s="120">
        <v>200</v>
      </c>
      <c r="L15" s="121" t="str">
        <f>IF(K15&lt;=0,"",IF(K15&lt;=2,"Muy Baja",IF(K15&lt;=24,"Baja",IF(K15&lt;=500,"Media",IF(K15&lt;=5000,"Alta","Muy Alta")))))</f>
        <v>Media</v>
      </c>
      <c r="M15" s="122">
        <f>IF(L15="","",IF(L15="Muy Baja",0.2,IF(L15="Baja",0.4,IF(L15="Media",0.6,IF(L15="Alta",0.8,IF(L15="Muy Alta",1,))))))</f>
        <v>0.6</v>
      </c>
      <c r="N15" s="123" t="s">
        <v>112</v>
      </c>
      <c r="O15" s="122" t="str">
        <f>IF(NOT(ISERROR(MATCH(N15,'[1]Tabla Impacto'!$B$221:$B$223,0))),'[1]Tabla Impacto'!$F$223&amp;"Por favor no seleccionar los criterios de impacto(Afectación Económica o presupuestal y Pérdida Reputacional)",N15)</f>
        <v xml:space="preserve">     El riesgo afecta la imagen de la entidad con algunos usuarios de relevancia frente al logro de los objetivos</v>
      </c>
      <c r="P15" s="121" t="str">
        <f>IF(OR(O15='[1]Tabla Impacto'!$C$11,O15='[1]Tabla Impacto'!$D$11),"Leve",IF(OR(O15='[1]Tabla Impacto'!$C$12,O15='[1]Tabla Impacto'!$D$12),"Menor",IF(OR(O15='[1]Tabla Impacto'!$C$13,O15='[1]Tabla Impacto'!$D$13),"Moderado",IF(OR(O15='[1]Tabla Impacto'!$C$14,O15='[1]Tabla Impacto'!$D$14),"Mayor",IF(OR(O15='[1]Tabla Impacto'!$C$15,O15='[1]Tabla Impacto'!$D$15),"Catastrófico","")))))</f>
        <v>Moderado</v>
      </c>
      <c r="Q15" s="122">
        <v>0.5</v>
      </c>
      <c r="R15" s="124"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09">
        <v>1</v>
      </c>
      <c r="T15" s="151" t="s">
        <v>287</v>
      </c>
      <c r="U15" s="151" t="s">
        <v>296</v>
      </c>
      <c r="V15" s="111" t="s">
        <v>15</v>
      </c>
      <c r="W15" s="112" t="s">
        <v>114</v>
      </c>
      <c r="X15" s="112" t="s">
        <v>115</v>
      </c>
      <c r="Y15" s="113" t="str">
        <f>IF(AND(W15="Preventivo",X15="Automático"),"50%",IF(AND(W15="Preventivo",X15="Manual"),"40%",IF(AND(W15="Detectivo",X15="Automático"),"40%",IF(AND(W15="Detectivo",X15="Manual"),"30%",IF(AND(W15="Correctivo",X15="Automático"),"35%",IF(AND(W15="Correctivo",X15="Manual"),"25%",""))))))</f>
        <v>40%</v>
      </c>
      <c r="Z15" s="112" t="s">
        <v>122</v>
      </c>
      <c r="AA15" s="112" t="s">
        <v>117</v>
      </c>
      <c r="AB15" s="112" t="s">
        <v>124</v>
      </c>
      <c r="AC15" s="114">
        <f>IFERROR(IF(V15="Probabilidad",(M15-(+M15*Y15)),IF(V15="Impacto",M15,"")),"")</f>
        <v>0.6</v>
      </c>
      <c r="AD15" s="115" t="str">
        <f>IFERROR(IF(AC15="","",IF(AC15&lt;=0.2,"Muy Baja",IF(AC15&lt;=0.4,"Baja",IF(AC15&lt;=0.6,"Media",IF(AC15&lt;=0.8,"Alta","Muy Alta"))))),"")</f>
        <v>Media</v>
      </c>
      <c r="AE15" s="113">
        <f>+AC15</f>
        <v>0.6</v>
      </c>
      <c r="AF15" s="115" t="str">
        <f>IFERROR(IF(AG15="","",IF(AG15&lt;=0.2,"Leve",IF(AG15&lt;=0.4,"Menor",IF(AG15&lt;=0.6,"Moderado",IF(AG15&lt;=0.8,"Mayor","Catastrófico"))))),"")</f>
        <v>Menor</v>
      </c>
      <c r="AG15" s="113">
        <f>IFERROR(IF(V15="Impacto",(Q15-(+Q15*Y15)),IF(V15="Probabilidad",Q15,"")),"")</f>
        <v>0.3</v>
      </c>
      <c r="AH15" s="116"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Moderado</v>
      </c>
      <c r="AI15" s="112" t="s">
        <v>119</v>
      </c>
      <c r="AJ15" s="117" t="s">
        <v>289</v>
      </c>
      <c r="AK15" s="117" t="s">
        <v>265</v>
      </c>
      <c r="AL15" s="118">
        <v>44581</v>
      </c>
      <c r="AM15" s="125" t="s">
        <v>266</v>
      </c>
      <c r="AN15" s="117" t="s">
        <v>268</v>
      </c>
      <c r="AO15" s="120" t="s">
        <v>250</v>
      </c>
      <c r="AP15" s="118">
        <v>44784</v>
      </c>
      <c r="AQ15" s="125" t="s">
        <v>294</v>
      </c>
      <c r="AR15" s="120" t="s">
        <v>250</v>
      </c>
      <c r="AS15" s="125" t="s">
        <v>300</v>
      </c>
      <c r="AT15" s="153">
        <v>44869</v>
      </c>
      <c r="AU15" s="154" t="s">
        <v>249</v>
      </c>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row>
    <row r="16" spans="1:73" ht="49.5" customHeight="1" x14ac:dyDescent="0.25">
      <c r="A16" s="131"/>
      <c r="B16" s="132"/>
      <c r="C16" s="146"/>
      <c r="D16" s="215" t="s">
        <v>261</v>
      </c>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7"/>
    </row>
    <row r="18" spans="1:43" x14ac:dyDescent="0.25">
      <c r="A18" s="133"/>
      <c r="B18" s="134"/>
      <c r="C18" s="134"/>
      <c r="D18" s="134"/>
      <c r="E18" s="134"/>
      <c r="F18" s="134"/>
      <c r="G18" s="134"/>
      <c r="L18" s="135"/>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row>
    <row r="19" spans="1:43" ht="18" x14ac:dyDescent="0.25">
      <c r="A19" s="218" t="s">
        <v>132</v>
      </c>
      <c r="B19" s="218"/>
      <c r="C19" s="218"/>
      <c r="D19" s="218"/>
      <c r="E19" s="218"/>
      <c r="F19" s="218"/>
      <c r="G19" s="218"/>
      <c r="K19" s="221" t="s">
        <v>301</v>
      </c>
      <c r="L19" s="222"/>
      <c r="M19" s="222"/>
      <c r="N19" s="223"/>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row>
    <row r="20" spans="1:43" ht="17.25" thickBot="1" x14ac:dyDescent="0.3">
      <c r="A20" s="136"/>
      <c r="B20" s="136"/>
      <c r="C20" s="137"/>
      <c r="D20" s="136"/>
      <c r="E20" s="136"/>
      <c r="F20" s="136"/>
      <c r="G20" s="136"/>
      <c r="L20" s="136" t="str">
        <f>+IFERROR(VLOOKUP(H20,$H$175:$L$179,3,FALSE)*VLOOKUP(K20,$K$175:$L$179,3,FALSE),"")</f>
        <v/>
      </c>
      <c r="M20" s="136"/>
      <c r="N20" s="136"/>
      <c r="O20" s="136"/>
      <c r="P20" s="136"/>
      <c r="Q20" s="136"/>
      <c r="R20" s="136"/>
      <c r="S20" s="136"/>
      <c r="T20" s="136"/>
      <c r="U20" s="136"/>
      <c r="V20" s="136"/>
      <c r="W20" s="137"/>
      <c r="X20" s="136"/>
      <c r="Y20" s="137"/>
      <c r="Z20" s="137"/>
      <c r="AA20" s="137"/>
      <c r="AB20" s="137"/>
      <c r="AC20" s="137"/>
      <c r="AD20" s="137"/>
      <c r="AE20" s="138"/>
      <c r="AF20" s="138"/>
      <c r="AG20" s="137"/>
      <c r="AH20" s="136"/>
      <c r="AI20" s="136"/>
      <c r="AJ20" s="136"/>
      <c r="AK20" s="136"/>
      <c r="AL20" s="137"/>
      <c r="AM20" s="136"/>
      <c r="AN20" s="137"/>
      <c r="AO20" s="136"/>
      <c r="AP20" s="137"/>
      <c r="AQ20" s="137"/>
    </row>
    <row r="21" spans="1:43" ht="17.45" customHeight="1" thickTop="1" thickBot="1" x14ac:dyDescent="0.3">
      <c r="A21" s="219" t="s">
        <v>133</v>
      </c>
      <c r="B21" s="219"/>
      <c r="C21" s="219"/>
      <c r="D21" s="219"/>
      <c r="E21" s="219"/>
      <c r="F21" s="219"/>
      <c r="G21" s="148" t="s">
        <v>134</v>
      </c>
      <c r="H21" s="219" t="s">
        <v>135</v>
      </c>
      <c r="I21" s="219"/>
      <c r="J21" s="219"/>
      <c r="K21" s="219"/>
      <c r="L21" s="219"/>
      <c r="M21" s="219"/>
      <c r="N21" s="219"/>
      <c r="O21" s="147"/>
      <c r="P21" s="220" t="s">
        <v>136</v>
      </c>
      <c r="Q21" s="220"/>
      <c r="R21" s="220"/>
      <c r="S21" s="219" t="s">
        <v>137</v>
      </c>
      <c r="T21" s="219"/>
      <c r="U21" s="219"/>
      <c r="V21" s="219"/>
      <c r="W21" s="220">
        <v>1</v>
      </c>
      <c r="X21" s="220"/>
      <c r="Y21" s="220"/>
      <c r="Z21" s="220"/>
      <c r="AA21" s="139"/>
      <c r="AB21" s="139"/>
      <c r="AC21" s="139"/>
      <c r="AD21" s="139"/>
      <c r="AE21" s="139"/>
      <c r="AF21" s="139"/>
      <c r="AG21" s="139"/>
      <c r="AH21" s="139"/>
      <c r="AI21" s="139"/>
      <c r="AJ21" s="139"/>
      <c r="AK21" s="139"/>
      <c r="AL21" s="139"/>
      <c r="AM21" s="139"/>
      <c r="AN21" s="139"/>
      <c r="AO21" s="139"/>
      <c r="AP21" s="139"/>
      <c r="AQ21" s="139"/>
    </row>
    <row r="22" spans="1:43" ht="17.25" thickTop="1" x14ac:dyDescent="0.25"/>
  </sheetData>
  <dataConsolidate/>
  <mergeCells count="67">
    <mergeCell ref="AR9:AR10"/>
    <mergeCell ref="AS9:AS10"/>
    <mergeCell ref="AT9:AT10"/>
    <mergeCell ref="A5:B5"/>
    <mergeCell ref="A6:B6"/>
    <mergeCell ref="A7:B7"/>
    <mergeCell ref="A8:K8"/>
    <mergeCell ref="L8:R8"/>
    <mergeCell ref="S8:AB8"/>
    <mergeCell ref="S9:S10"/>
    <mergeCell ref="T9:T10"/>
    <mergeCell ref="B9:B10"/>
    <mergeCell ref="V9:V10"/>
    <mergeCell ref="AQ9:AQ10"/>
    <mergeCell ref="S21:V21"/>
    <mergeCell ref="W21:Z21"/>
    <mergeCell ref="A21:F21"/>
    <mergeCell ref="K19:N19"/>
    <mergeCell ref="H21:N21"/>
    <mergeCell ref="P21:R21"/>
    <mergeCell ref="D16:AO16"/>
    <mergeCell ref="A19:G19"/>
    <mergeCell ref="G9:G10"/>
    <mergeCell ref="F9:F10"/>
    <mergeCell ref="E9:E10"/>
    <mergeCell ref="D9:D10"/>
    <mergeCell ref="R9:R10"/>
    <mergeCell ref="N9:N10"/>
    <mergeCell ref="O9:O10"/>
    <mergeCell ref="AO9:AO10"/>
    <mergeCell ref="AN9:AN10"/>
    <mergeCell ref="AM9:AM10"/>
    <mergeCell ref="AL9:AL10"/>
    <mergeCell ref="AK9:AK10"/>
    <mergeCell ref="C9:C10"/>
    <mergeCell ref="A1:D4"/>
    <mergeCell ref="AF9:AF10"/>
    <mergeCell ref="AD9:AD10"/>
    <mergeCell ref="AE9:AE10"/>
    <mergeCell ref="K9:K10"/>
    <mergeCell ref="L9:L10"/>
    <mergeCell ref="M9:M10"/>
    <mergeCell ref="P9:P10"/>
    <mergeCell ref="Q9:Q10"/>
    <mergeCell ref="W9:AB9"/>
    <mergeCell ref="AC8:AI8"/>
    <mergeCell ref="A9:A10"/>
    <mergeCell ref="H9:H10"/>
    <mergeCell ref="E1:AS4"/>
    <mergeCell ref="AP9:AP10"/>
    <mergeCell ref="AJ8:AU8"/>
    <mergeCell ref="AT1:AU1"/>
    <mergeCell ref="AT2:AU2"/>
    <mergeCell ref="AT3:AU3"/>
    <mergeCell ref="AT4:AU4"/>
    <mergeCell ref="AJ9:AJ10"/>
    <mergeCell ref="C7:AU7"/>
    <mergeCell ref="C6:AU6"/>
    <mergeCell ref="C5:AU5"/>
    <mergeCell ref="I9:I10"/>
    <mergeCell ref="J9:J10"/>
    <mergeCell ref="AI9:AI10"/>
    <mergeCell ref="AH9:AH10"/>
    <mergeCell ref="AG9:AG10"/>
    <mergeCell ref="AC9:AC10"/>
    <mergeCell ref="U9:U10"/>
    <mergeCell ref="AU9:AU10"/>
  </mergeCells>
  <conditionalFormatting sqref="AE18:AE20">
    <cfRule type="cellIs" dxfId="74" priority="66" stopIfTrue="1" operator="equal">
      <formula>#REF!</formula>
    </cfRule>
    <cfRule type="cellIs" dxfId="73" priority="67" operator="equal">
      <formula>#REF!</formula>
    </cfRule>
    <cfRule type="cellIs" dxfId="72" priority="68" operator="equal">
      <formula>#REF!</formula>
    </cfRule>
  </conditionalFormatting>
  <conditionalFormatting sqref="AF18:AF20">
    <cfRule type="cellIs" dxfId="71" priority="69" stopIfTrue="1" operator="equal">
      <formula>#REF!</formula>
    </cfRule>
    <cfRule type="cellIs" dxfId="70" priority="70" stopIfTrue="1" operator="equal">
      <formula>#REF!</formula>
    </cfRule>
    <cfRule type="cellIs" dxfId="69" priority="71" stopIfTrue="1" operator="equal">
      <formula>#REF!</formula>
    </cfRule>
  </conditionalFormatting>
  <conditionalFormatting sqref="L12:L13 AD12:AD13">
    <cfRule type="cellIs" dxfId="68" priority="61" operator="equal">
      <formula>"Muy Alta"</formula>
    </cfRule>
    <cfRule type="cellIs" dxfId="67" priority="62" operator="equal">
      <formula>"Alta"</formula>
    </cfRule>
    <cfRule type="cellIs" dxfId="66" priority="63" operator="equal">
      <formula>"Media"</formula>
    </cfRule>
    <cfRule type="cellIs" dxfId="65" priority="64" operator="equal">
      <formula>"Baja"</formula>
    </cfRule>
    <cfRule type="cellIs" dxfId="64" priority="65" operator="equal">
      <formula>"Muy Baja"</formula>
    </cfRule>
  </conditionalFormatting>
  <conditionalFormatting sqref="P12:P15 AF12:AF13">
    <cfRule type="cellIs" dxfId="63" priority="56" operator="equal">
      <formula>"Catastrófico"</formula>
    </cfRule>
    <cfRule type="cellIs" dxfId="62" priority="57" operator="equal">
      <formula>"Mayor"</formula>
    </cfRule>
    <cfRule type="cellIs" dxfId="61" priority="58" operator="equal">
      <formula>"Moderado"</formula>
    </cfRule>
    <cfRule type="cellIs" dxfId="60" priority="59" operator="equal">
      <formula>"Menor"</formula>
    </cfRule>
    <cfRule type="cellIs" dxfId="59" priority="60" operator="equal">
      <formula>"Leve"</formula>
    </cfRule>
  </conditionalFormatting>
  <conditionalFormatting sqref="R12 AH12:AH13">
    <cfRule type="cellIs" dxfId="58" priority="52" operator="equal">
      <formula>"Extremo"</formula>
    </cfRule>
    <cfRule type="cellIs" dxfId="57" priority="53" operator="equal">
      <formula>"Alto"</formula>
    </cfRule>
    <cfRule type="cellIs" dxfId="56" priority="54" operator="equal">
      <formula>"Moderado"</formula>
    </cfRule>
    <cfRule type="cellIs" dxfId="55" priority="55" operator="equal">
      <formula>"Bajo"</formula>
    </cfRule>
  </conditionalFormatting>
  <conditionalFormatting sqref="R13">
    <cfRule type="cellIs" dxfId="54" priority="48" operator="equal">
      <formula>"Extremo"</formula>
    </cfRule>
    <cfRule type="cellIs" dxfId="53" priority="49" operator="equal">
      <formula>"Alto"</formula>
    </cfRule>
    <cfRule type="cellIs" dxfId="52" priority="50" operator="equal">
      <formula>"Moderado"</formula>
    </cfRule>
    <cfRule type="cellIs" dxfId="51" priority="51" operator="equal">
      <formula>"Bajo"</formula>
    </cfRule>
  </conditionalFormatting>
  <conditionalFormatting sqref="L14">
    <cfRule type="cellIs" dxfId="50" priority="43" operator="equal">
      <formula>"Muy Alta"</formula>
    </cfRule>
    <cfRule type="cellIs" dxfId="49" priority="44" operator="equal">
      <formula>"Alta"</formula>
    </cfRule>
    <cfRule type="cellIs" dxfId="48" priority="45" operator="equal">
      <formula>"Media"</formula>
    </cfRule>
    <cfRule type="cellIs" dxfId="47" priority="46" operator="equal">
      <formula>"Baja"</formula>
    </cfRule>
    <cfRule type="cellIs" dxfId="46" priority="47" operator="equal">
      <formula>"Muy Baja"</formula>
    </cfRule>
  </conditionalFormatting>
  <conditionalFormatting sqref="R14">
    <cfRule type="cellIs" dxfId="45" priority="39" operator="equal">
      <formula>"Extremo"</formula>
    </cfRule>
    <cfRule type="cellIs" dxfId="44" priority="40" operator="equal">
      <formula>"Alto"</formula>
    </cfRule>
    <cfRule type="cellIs" dxfId="43" priority="41" operator="equal">
      <formula>"Moderado"</formula>
    </cfRule>
    <cfRule type="cellIs" dxfId="42" priority="42" operator="equal">
      <formula>"Bajo"</formula>
    </cfRule>
  </conditionalFormatting>
  <conditionalFormatting sqref="AD14">
    <cfRule type="cellIs" dxfId="41" priority="34" operator="equal">
      <formula>"Muy Alta"</formula>
    </cfRule>
    <cfRule type="cellIs" dxfId="40" priority="35" operator="equal">
      <formula>"Alta"</formula>
    </cfRule>
    <cfRule type="cellIs" dxfId="39" priority="36" operator="equal">
      <formula>"Media"</formula>
    </cfRule>
    <cfRule type="cellIs" dxfId="38" priority="37" operator="equal">
      <formula>"Baja"</formula>
    </cfRule>
    <cfRule type="cellIs" dxfId="37" priority="38" operator="equal">
      <formula>"Muy Baja"</formula>
    </cfRule>
  </conditionalFormatting>
  <conditionalFormatting sqref="AF14">
    <cfRule type="cellIs" dxfId="36" priority="29" operator="equal">
      <formula>"Catastrófico"</formula>
    </cfRule>
    <cfRule type="cellIs" dxfId="35" priority="30" operator="equal">
      <formula>"Mayor"</formula>
    </cfRule>
    <cfRule type="cellIs" dxfId="34" priority="31" operator="equal">
      <formula>"Moderado"</formula>
    </cfRule>
    <cfRule type="cellIs" dxfId="33" priority="32" operator="equal">
      <formula>"Menor"</formula>
    </cfRule>
    <cfRule type="cellIs" dxfId="32" priority="33" operator="equal">
      <formula>"Leve"</formula>
    </cfRule>
  </conditionalFormatting>
  <conditionalFormatting sqref="AH14">
    <cfRule type="cellIs" dxfId="31" priority="25" operator="equal">
      <formula>"Extremo"</formula>
    </cfRule>
    <cfRule type="cellIs" dxfId="30" priority="26" operator="equal">
      <formula>"Alto"</formula>
    </cfRule>
    <cfRule type="cellIs" dxfId="29" priority="27" operator="equal">
      <formula>"Moderado"</formula>
    </cfRule>
    <cfRule type="cellIs" dxfId="28" priority="28" operator="equal">
      <formula>"Bajo"</formula>
    </cfRule>
  </conditionalFormatting>
  <conditionalFormatting sqref="L15">
    <cfRule type="cellIs" dxfId="27" priority="20" operator="equal">
      <formula>"Muy Alta"</formula>
    </cfRule>
    <cfRule type="cellIs" dxfId="26" priority="21" operator="equal">
      <formula>"Alta"</formula>
    </cfRule>
    <cfRule type="cellIs" dxfId="25" priority="22" operator="equal">
      <formula>"Media"</formula>
    </cfRule>
    <cfRule type="cellIs" dxfId="24" priority="23" operator="equal">
      <formula>"Baja"</formula>
    </cfRule>
    <cfRule type="cellIs" dxfId="23" priority="24" operator="equal">
      <formula>"Muy Baja"</formula>
    </cfRule>
  </conditionalFormatting>
  <conditionalFormatting sqref="R15">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AD15">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F15">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H15">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O12:O15">
    <cfRule type="containsText" dxfId="4" priority="1" operator="containsText" text="❌">
      <formula>NOT(ISERROR(SEARCH("❌",O12)))</formula>
    </cfRule>
  </conditionalFormatting>
  <dataValidations count="6">
    <dataValidation type="list" allowBlank="1" showInputMessage="1" showErrorMessage="1" sqref="G18">
      <formula1>$G$175:$G$184</formula1>
    </dataValidation>
    <dataValidation type="list" allowBlank="1" showInputMessage="1" showErrorMessage="1" sqref="G20 AE20:AF20">
      <formula1>#REF!</formula1>
    </dataValidation>
    <dataValidation type="list" allowBlank="1" showInputMessage="1" showErrorMessage="1" sqref="V20">
      <formula1>$N$175:$N$176</formula1>
    </dataValidation>
    <dataValidation type="list" allowBlank="1" showInputMessage="1" showErrorMessage="1" sqref="K20">
      <formula1>$K$175:$K$179</formula1>
    </dataValidation>
    <dataValidation type="list" allowBlank="1" showInputMessage="1" showErrorMessage="1" sqref="H20:J20">
      <formula1>$H$175:$H$179</formula1>
    </dataValidation>
    <dataValidation type="list" allowBlank="1" showInputMessage="1" showErrorMessage="1" sqref="AP20:AQ20 AN20 AL20 W20 Y20:AD20">
      <formula1>$AL$175:$AL$182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Listas!$A$2:$A$9</xm:f>
          </x14:formula1>
          <xm:sqref>B12:B15</xm:sqref>
        </x14:dataValidation>
        <x14:dataValidation type="list" allowBlank="1" showInputMessage="1" showErrorMessage="1">
          <x14:formula1>
            <xm:f>Listas!$B$2:$B$7</xm:f>
          </x14:formula1>
          <xm:sqref>C12:C15</xm:sqref>
        </x14:dataValidation>
        <x14:dataValidation type="list" allowBlank="1" showInputMessage="1" showErrorMessage="1">
          <x14:formula1>
            <xm:f>Listas!$C$2:$C$6</xm:f>
          </x14:formula1>
          <xm:sqref>I12:I15</xm:sqref>
        </x14:dataValidation>
        <x14:dataValidation type="list" allowBlank="1" showInputMessage="1" showErrorMessage="1">
          <x14:formula1>
            <xm:f>Listas!$D$2:$D$5</xm:f>
          </x14:formula1>
          <xm:sqref>J12:J15</xm:sqref>
        </x14:dataValidation>
        <x14:dataValidation type="list" allowBlank="1" showInputMessage="1" showErrorMessage="1">
          <x14:formula1>
            <xm:f>'Opciones Tratamiento'!$B$9:$B$10</xm:f>
          </x14:formula1>
          <xm:sqref>AO12:AO15 AR12:AR15 AU12:AU15</xm:sqref>
        </x14:dataValidation>
        <x14:dataValidation type="custom" allowBlank="1" showInputMessage="1" showErrorMessage="1" error="Recuerde que las acciones se generan bajo la medida de mitigar el riesgo">
          <x14:formula1>
            <xm:f>IF(OR(AM12='Opciones Tratamiento'!$B$2,AM12='Opciones Tratamiento'!$B$3,AM12='Opciones Tratamiento'!$B$4),ISBLANK(AM12),ISTEXT(AM12))</xm:f>
          </x14:formula1>
          <xm:sqref>AS12:AS15 AQ15</xm:sqref>
        </x14:dataValidation>
        <x14:dataValidation type="custom" allowBlank="1" showInputMessage="1" showErrorMessage="1" error="Recuerde que las acciones se generan bajo la medida de mitigar el riesgo">
          <x14:formula1>
            <xm:f>IF(OR(AI12='Opciones Tratamiento'!$B$2,AI12='Opciones Tratamiento'!$B$3,AI12='Opciones Tratamiento'!$B$4),ISBLANK(AI12),ISTEXT(AI12))</xm:f>
          </x14:formula1>
          <xm:sqref>AN12:AN15 AT12:AT15</xm:sqref>
        </x14:dataValidation>
        <x14:dataValidation type="custom" allowBlank="1" showInputMessage="1" showErrorMessage="1" error="Recuerde que las acciones se generan bajo la medida de mitigar el riesgo">
          <x14:formula1>
            <xm:f>IF(OR(AK14='Opciones Tratamiento'!$B$2,AK14='Opciones Tratamiento'!$B$3,AK14='Opciones Tratamiento'!$B$4),ISBLANK(AK14),ISTEXT(AK14))</xm:f>
          </x14:formula1>
          <xm:sqref>AQ14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5" sqref="C5"/>
    </sheetView>
  </sheetViews>
  <sheetFormatPr baseColWidth="10" defaultColWidth="11.42578125" defaultRowHeight="15" x14ac:dyDescent="0.25"/>
  <sheetData>
    <row r="1" spans="1:4" x14ac:dyDescent="0.25">
      <c r="A1" t="s">
        <v>138</v>
      </c>
      <c r="B1" t="s">
        <v>79</v>
      </c>
      <c r="C1" t="s">
        <v>139</v>
      </c>
      <c r="D1" t="s">
        <v>140</v>
      </c>
    </row>
    <row r="2" spans="1:4" x14ac:dyDescent="0.25">
      <c r="A2" t="s">
        <v>141</v>
      </c>
      <c r="B2" t="s">
        <v>142</v>
      </c>
      <c r="C2" t="s">
        <v>143</v>
      </c>
      <c r="D2" t="s">
        <v>144</v>
      </c>
    </row>
    <row r="3" spans="1:4" x14ac:dyDescent="0.25">
      <c r="A3" t="s">
        <v>106</v>
      </c>
      <c r="B3" t="s">
        <v>145</v>
      </c>
      <c r="C3" t="s">
        <v>146</v>
      </c>
      <c r="D3" t="s">
        <v>147</v>
      </c>
    </row>
    <row r="4" spans="1:4" x14ac:dyDescent="0.25">
      <c r="A4" t="s">
        <v>148</v>
      </c>
      <c r="B4" t="s">
        <v>149</v>
      </c>
      <c r="C4" t="s">
        <v>110</v>
      </c>
      <c r="D4" t="s">
        <v>129</v>
      </c>
    </row>
    <row r="5" spans="1:4" x14ac:dyDescent="0.25">
      <c r="A5" t="s">
        <v>145</v>
      </c>
      <c r="B5" t="s">
        <v>150</v>
      </c>
      <c r="C5" t="s">
        <v>131</v>
      </c>
      <c r="D5" t="s">
        <v>111</v>
      </c>
    </row>
    <row r="6" spans="1:4" x14ac:dyDescent="0.25">
      <c r="A6" t="s">
        <v>125</v>
      </c>
      <c r="B6" t="s">
        <v>107</v>
      </c>
      <c r="C6" t="s">
        <v>111</v>
      </c>
    </row>
    <row r="7" spans="1:4" x14ac:dyDescent="0.25">
      <c r="A7" t="s">
        <v>151</v>
      </c>
      <c r="B7" t="s">
        <v>152</v>
      </c>
    </row>
    <row r="8" spans="1:4" x14ac:dyDescent="0.25">
      <c r="A8" t="s">
        <v>153</v>
      </c>
    </row>
    <row r="9" spans="1:4" x14ac:dyDescent="0.25">
      <c r="A9" t="s">
        <v>154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L8" sqref="L8:M9"/>
    </sheetView>
  </sheetViews>
  <sheetFormatPr baseColWidth="10" defaultColWidth="11.42578125" defaultRowHeight="15" x14ac:dyDescent="0.25"/>
  <cols>
    <col min="2" max="39" width="5.7109375" customWidth="1"/>
    <col min="41" max="46" width="5.7109375" customWidth="1"/>
  </cols>
  <sheetData>
    <row r="1" spans="1:99" x14ac:dyDescent="0.2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row>
    <row r="2" spans="1:99" ht="18" customHeight="1" x14ac:dyDescent="0.25">
      <c r="A2" s="69"/>
      <c r="B2" s="226" t="s">
        <v>155</v>
      </c>
      <c r="C2" s="226"/>
      <c r="D2" s="226"/>
      <c r="E2" s="226"/>
      <c r="F2" s="226"/>
      <c r="G2" s="226"/>
      <c r="H2" s="226"/>
      <c r="I2" s="226"/>
      <c r="J2" s="263" t="s">
        <v>15</v>
      </c>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row>
    <row r="3" spans="1:99" ht="18.75" customHeight="1" x14ac:dyDescent="0.25">
      <c r="A3" s="69"/>
      <c r="B3" s="226"/>
      <c r="C3" s="226"/>
      <c r="D3" s="226"/>
      <c r="E3" s="226"/>
      <c r="F3" s="226"/>
      <c r="G3" s="226"/>
      <c r="H3" s="226"/>
      <c r="I3" s="226"/>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row>
    <row r="4" spans="1:99" ht="15" customHeight="1" x14ac:dyDescent="0.25">
      <c r="A4" s="69"/>
      <c r="B4" s="226"/>
      <c r="C4" s="226"/>
      <c r="D4" s="226"/>
      <c r="E4" s="226"/>
      <c r="F4" s="226"/>
      <c r="G4" s="226"/>
      <c r="H4" s="226"/>
      <c r="I4" s="226"/>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row>
    <row r="5" spans="1:99" ht="15.75" thickBot="1" x14ac:dyDescent="0.3">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row>
    <row r="6" spans="1:99" ht="15" customHeight="1" x14ac:dyDescent="0.25">
      <c r="A6" s="69"/>
      <c r="B6" s="274" t="s">
        <v>156</v>
      </c>
      <c r="C6" s="274"/>
      <c r="D6" s="275"/>
      <c r="E6" s="264" t="s">
        <v>157</v>
      </c>
      <c r="F6" s="265"/>
      <c r="G6" s="265"/>
      <c r="H6" s="265"/>
      <c r="I6" s="266"/>
      <c r="J6" s="260" t="e">
        <f>IF(AND('Mapa final'!#REF!="Muy Alta",'Mapa final'!#REF!="Leve"),CONCATENATE("R",'Mapa final'!#REF!),"")</f>
        <v>#REF!</v>
      </c>
      <c r="K6" s="261"/>
      <c r="L6" s="261" t="str">
        <f>IF(AND('Mapa final'!$L$12="Muy Alta",'Mapa final'!$P$12="Leve"),CONCATENATE("R",'Mapa final'!$A$12),"")</f>
        <v/>
      </c>
      <c r="M6" s="261"/>
      <c r="N6" s="261" t="e">
        <f>IF(AND('Mapa final'!#REF!="Muy Alta",'Mapa final'!#REF!="Leve"),CONCATENATE("R",'Mapa final'!#REF!),"")</f>
        <v>#REF!</v>
      </c>
      <c r="O6" s="262"/>
      <c r="P6" s="260" t="e">
        <f>IF(AND('Mapa final'!#REF!="Muy Alta",'Mapa final'!#REF!="Menor"),CONCATENATE("R",'Mapa final'!#REF!),"")</f>
        <v>#REF!</v>
      </c>
      <c r="Q6" s="261"/>
      <c r="R6" s="261" t="str">
        <f>IF(AND('Mapa final'!$L$12="Muy Alta",'Mapa final'!$P$12="Menor"),CONCATENATE("R",'Mapa final'!$A$12),"")</f>
        <v/>
      </c>
      <c r="S6" s="261"/>
      <c r="T6" s="261" t="e">
        <f>IF(AND('Mapa final'!#REF!="Muy Alta",'Mapa final'!#REF!="Menor"),CONCATENATE("R",'Mapa final'!#REF!),"")</f>
        <v>#REF!</v>
      </c>
      <c r="U6" s="262"/>
      <c r="V6" s="260" t="e">
        <f>IF(AND('Mapa final'!#REF!="Muy Alta",'Mapa final'!#REF!="Moderado"),CONCATENATE("R",'Mapa final'!#REF!),"")</f>
        <v>#REF!</v>
      </c>
      <c r="W6" s="261"/>
      <c r="X6" s="261" t="str">
        <f>IF(AND('Mapa final'!$L$12="Muy Alta",'Mapa final'!$P$12="Moderado"),CONCATENATE("R",'Mapa final'!$A$12),"")</f>
        <v/>
      </c>
      <c r="Y6" s="261"/>
      <c r="Z6" s="261" t="e">
        <f>IF(AND('Mapa final'!#REF!="Muy Alta",'Mapa final'!#REF!="Moderado"),CONCATENATE("R",'Mapa final'!#REF!),"")</f>
        <v>#REF!</v>
      </c>
      <c r="AA6" s="262"/>
      <c r="AB6" s="260" t="e">
        <f>IF(AND('Mapa final'!#REF!="Muy Alta",'Mapa final'!#REF!="Mayor"),CONCATENATE("R",'Mapa final'!#REF!),"")</f>
        <v>#REF!</v>
      </c>
      <c r="AC6" s="261"/>
      <c r="AD6" s="261" t="str">
        <f>IF(AND('Mapa final'!$L$12="Muy Alta",'Mapa final'!$P$12="Mayor"),CONCATENATE("R",'Mapa final'!$A$12),"")</f>
        <v/>
      </c>
      <c r="AE6" s="261"/>
      <c r="AF6" s="261" t="e">
        <f>IF(AND('Mapa final'!#REF!="Muy Alta",'Mapa final'!#REF!="Mayor"),CONCATENATE("R",'Mapa final'!#REF!),"")</f>
        <v>#REF!</v>
      </c>
      <c r="AG6" s="262"/>
      <c r="AH6" s="251" t="e">
        <f>IF(AND('Mapa final'!#REF!="Muy Alta",'Mapa final'!#REF!="Catastrófico"),CONCATENATE("R",'Mapa final'!#REF!),"")</f>
        <v>#REF!</v>
      </c>
      <c r="AI6" s="252"/>
      <c r="AJ6" s="252" t="str">
        <f>IF(AND('Mapa final'!$L$12="Muy Alta",'Mapa final'!$P$12="Catastrófico"),CONCATENATE("R",'Mapa final'!$A$12),"")</f>
        <v/>
      </c>
      <c r="AK6" s="252"/>
      <c r="AL6" s="252" t="e">
        <f>IF(AND('Mapa final'!#REF!="Muy Alta",'Mapa final'!#REF!="Catastrófico"),CONCATENATE("R",'Mapa final'!#REF!),"")</f>
        <v>#REF!</v>
      </c>
      <c r="AM6" s="253"/>
      <c r="AO6" s="276" t="s">
        <v>158</v>
      </c>
      <c r="AP6" s="277"/>
      <c r="AQ6" s="277"/>
      <c r="AR6" s="277"/>
      <c r="AS6" s="277"/>
      <c r="AT6" s="278"/>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row>
    <row r="7" spans="1:99" ht="15" customHeight="1" x14ac:dyDescent="0.25">
      <c r="A7" s="69"/>
      <c r="B7" s="274"/>
      <c r="C7" s="274"/>
      <c r="D7" s="275"/>
      <c r="E7" s="267"/>
      <c r="F7" s="268"/>
      <c r="G7" s="268"/>
      <c r="H7" s="268"/>
      <c r="I7" s="269"/>
      <c r="J7" s="254"/>
      <c r="K7" s="255"/>
      <c r="L7" s="255"/>
      <c r="M7" s="255"/>
      <c r="N7" s="255"/>
      <c r="O7" s="256"/>
      <c r="P7" s="254"/>
      <c r="Q7" s="255"/>
      <c r="R7" s="255"/>
      <c r="S7" s="255"/>
      <c r="T7" s="255"/>
      <c r="U7" s="256"/>
      <c r="V7" s="254"/>
      <c r="W7" s="255"/>
      <c r="X7" s="255"/>
      <c r="Y7" s="255"/>
      <c r="Z7" s="255"/>
      <c r="AA7" s="256"/>
      <c r="AB7" s="254"/>
      <c r="AC7" s="255"/>
      <c r="AD7" s="255"/>
      <c r="AE7" s="255"/>
      <c r="AF7" s="255"/>
      <c r="AG7" s="256"/>
      <c r="AH7" s="245"/>
      <c r="AI7" s="246"/>
      <c r="AJ7" s="246"/>
      <c r="AK7" s="246"/>
      <c r="AL7" s="246"/>
      <c r="AM7" s="247"/>
      <c r="AN7" s="69"/>
      <c r="AO7" s="279"/>
      <c r="AP7" s="280"/>
      <c r="AQ7" s="280"/>
      <c r="AR7" s="280"/>
      <c r="AS7" s="280"/>
      <c r="AT7" s="281"/>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99" ht="15" customHeight="1" x14ac:dyDescent="0.25">
      <c r="A8" s="69"/>
      <c r="B8" s="274"/>
      <c r="C8" s="274"/>
      <c r="D8" s="275"/>
      <c r="E8" s="267"/>
      <c r="F8" s="268"/>
      <c r="G8" s="268"/>
      <c r="H8" s="268"/>
      <c r="I8" s="269"/>
      <c r="J8" s="254" t="e">
        <f>IF(AND('Mapa final'!#REF!="Muy Alta",'Mapa final'!#REF!="Leve"),CONCATENATE("R",'Mapa final'!#REF!),"")</f>
        <v>#REF!</v>
      </c>
      <c r="K8" s="255"/>
      <c r="L8" s="255" t="e">
        <f>IF(AND('Mapa final'!#REF!="Muy Alta",'Mapa final'!#REF!="Leve"),CONCATENATE("R",'Mapa final'!#REF!),"")</f>
        <v>#REF!</v>
      </c>
      <c r="M8" s="255"/>
      <c r="N8" s="255" t="e">
        <f>IF(AND('Mapa final'!#REF!="Muy Alta",'Mapa final'!#REF!="Leve"),CONCATENATE("R",'Mapa final'!#REF!),"")</f>
        <v>#REF!</v>
      </c>
      <c r="O8" s="256"/>
      <c r="P8" s="254" t="e">
        <f>IF(AND('Mapa final'!#REF!="Muy Alta",'Mapa final'!#REF!="Menor"),CONCATENATE("R",'Mapa final'!#REF!),"")</f>
        <v>#REF!</v>
      </c>
      <c r="Q8" s="255"/>
      <c r="R8" s="255" t="e">
        <f>IF(AND('Mapa final'!#REF!="Muy Alta",'Mapa final'!#REF!="Menor"),CONCATENATE("R",'Mapa final'!#REF!),"")</f>
        <v>#REF!</v>
      </c>
      <c r="S8" s="255"/>
      <c r="T8" s="255" t="e">
        <f>IF(AND('Mapa final'!#REF!="Muy Alta",'Mapa final'!#REF!="Menor"),CONCATENATE("R",'Mapa final'!#REF!),"")</f>
        <v>#REF!</v>
      </c>
      <c r="U8" s="256"/>
      <c r="V8" s="254" t="e">
        <f>IF(AND('Mapa final'!#REF!="Muy Alta",'Mapa final'!#REF!="Moderado"),CONCATENATE("R",'Mapa final'!#REF!),"")</f>
        <v>#REF!</v>
      </c>
      <c r="W8" s="255"/>
      <c r="X8" s="255" t="e">
        <f>IF(AND('Mapa final'!#REF!="Muy Alta",'Mapa final'!#REF!="Moderado"),CONCATENATE("R",'Mapa final'!#REF!),"")</f>
        <v>#REF!</v>
      </c>
      <c r="Y8" s="255"/>
      <c r="Z8" s="255" t="e">
        <f>IF(AND('Mapa final'!#REF!="Muy Alta",'Mapa final'!#REF!="Moderado"),CONCATENATE("R",'Mapa final'!#REF!),"")</f>
        <v>#REF!</v>
      </c>
      <c r="AA8" s="256"/>
      <c r="AB8" s="254" t="e">
        <f>IF(AND('Mapa final'!#REF!="Muy Alta",'Mapa final'!#REF!="Mayor"),CONCATENATE("R",'Mapa final'!#REF!),"")</f>
        <v>#REF!</v>
      </c>
      <c r="AC8" s="255"/>
      <c r="AD8" s="255" t="e">
        <f>IF(AND('Mapa final'!#REF!="Muy Alta",'Mapa final'!#REF!="Mayor"),CONCATENATE("R",'Mapa final'!#REF!),"")</f>
        <v>#REF!</v>
      </c>
      <c r="AE8" s="255"/>
      <c r="AF8" s="255" t="e">
        <f>IF(AND('Mapa final'!#REF!="Muy Alta",'Mapa final'!#REF!="Mayor"),CONCATENATE("R",'Mapa final'!#REF!),"")</f>
        <v>#REF!</v>
      </c>
      <c r="AG8" s="256"/>
      <c r="AH8" s="245" t="e">
        <f>IF(AND('Mapa final'!#REF!="Muy Alta",'Mapa final'!#REF!="Catastrófico"),CONCATENATE("R",'Mapa final'!#REF!),"")</f>
        <v>#REF!</v>
      </c>
      <c r="AI8" s="246"/>
      <c r="AJ8" s="246" t="e">
        <f>IF(AND('Mapa final'!#REF!="Muy Alta",'Mapa final'!#REF!="Catastrófico"),CONCATENATE("R",'Mapa final'!#REF!),"")</f>
        <v>#REF!</v>
      </c>
      <c r="AK8" s="246"/>
      <c r="AL8" s="246" t="e">
        <f>IF(AND('Mapa final'!#REF!="Muy Alta",'Mapa final'!#REF!="Catastrófico"),CONCATENATE("R",'Mapa final'!#REF!),"")</f>
        <v>#REF!</v>
      </c>
      <c r="AM8" s="247"/>
      <c r="AN8" s="69"/>
      <c r="AO8" s="279"/>
      <c r="AP8" s="280"/>
      <c r="AQ8" s="280"/>
      <c r="AR8" s="280"/>
      <c r="AS8" s="280"/>
      <c r="AT8" s="281"/>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99" ht="15" customHeight="1" x14ac:dyDescent="0.25">
      <c r="A9" s="69"/>
      <c r="B9" s="274"/>
      <c r="C9" s="274"/>
      <c r="D9" s="275"/>
      <c r="E9" s="267"/>
      <c r="F9" s="268"/>
      <c r="G9" s="268"/>
      <c r="H9" s="268"/>
      <c r="I9" s="269"/>
      <c r="J9" s="254"/>
      <c r="K9" s="255"/>
      <c r="L9" s="255"/>
      <c r="M9" s="255"/>
      <c r="N9" s="255"/>
      <c r="O9" s="256"/>
      <c r="P9" s="254"/>
      <c r="Q9" s="255"/>
      <c r="R9" s="255"/>
      <c r="S9" s="255"/>
      <c r="T9" s="255"/>
      <c r="U9" s="256"/>
      <c r="V9" s="254"/>
      <c r="W9" s="255"/>
      <c r="X9" s="255"/>
      <c r="Y9" s="255"/>
      <c r="Z9" s="255"/>
      <c r="AA9" s="256"/>
      <c r="AB9" s="254"/>
      <c r="AC9" s="255"/>
      <c r="AD9" s="255"/>
      <c r="AE9" s="255"/>
      <c r="AF9" s="255"/>
      <c r="AG9" s="256"/>
      <c r="AH9" s="245"/>
      <c r="AI9" s="246"/>
      <c r="AJ9" s="246"/>
      <c r="AK9" s="246"/>
      <c r="AL9" s="246"/>
      <c r="AM9" s="247"/>
      <c r="AN9" s="69"/>
      <c r="AO9" s="279"/>
      <c r="AP9" s="280"/>
      <c r="AQ9" s="280"/>
      <c r="AR9" s="280"/>
      <c r="AS9" s="280"/>
      <c r="AT9" s="281"/>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99" ht="15" customHeight="1" x14ac:dyDescent="0.25">
      <c r="A10" s="69"/>
      <c r="B10" s="274"/>
      <c r="C10" s="274"/>
      <c r="D10" s="275"/>
      <c r="E10" s="267"/>
      <c r="F10" s="268"/>
      <c r="G10" s="268"/>
      <c r="H10" s="268"/>
      <c r="I10" s="269"/>
      <c r="J10" s="254" t="e">
        <f>IF(AND('Mapa final'!#REF!="Muy Alta",'Mapa final'!#REF!="Leve"),CONCATENATE("R",'Mapa final'!#REF!),"")</f>
        <v>#REF!</v>
      </c>
      <c r="K10" s="255"/>
      <c r="L10" s="255" t="e">
        <f>IF(AND('Mapa final'!#REF!="Muy Alta",'Mapa final'!#REF!="Leve"),CONCATENATE("R",'Mapa final'!#REF!),"")</f>
        <v>#REF!</v>
      </c>
      <c r="M10" s="255"/>
      <c r="N10" s="255" t="e">
        <f>IF(AND('Mapa final'!#REF!="Muy Alta",'Mapa final'!#REF!="Leve"),CONCATENATE("R",'Mapa final'!#REF!),"")</f>
        <v>#REF!</v>
      </c>
      <c r="O10" s="256"/>
      <c r="P10" s="254" t="e">
        <f>IF(AND('Mapa final'!#REF!="Muy Alta",'Mapa final'!#REF!="Menor"),CONCATENATE("R",'Mapa final'!#REF!),"")</f>
        <v>#REF!</v>
      </c>
      <c r="Q10" s="255"/>
      <c r="R10" s="255" t="e">
        <f>IF(AND('Mapa final'!#REF!="Muy Alta",'Mapa final'!#REF!="Menor"),CONCATENATE("R",'Mapa final'!#REF!),"")</f>
        <v>#REF!</v>
      </c>
      <c r="S10" s="255"/>
      <c r="T10" s="255" t="e">
        <f>IF(AND('Mapa final'!#REF!="Muy Alta",'Mapa final'!#REF!="Menor"),CONCATENATE("R",'Mapa final'!#REF!),"")</f>
        <v>#REF!</v>
      </c>
      <c r="U10" s="256"/>
      <c r="V10" s="254" t="e">
        <f>IF(AND('Mapa final'!#REF!="Muy Alta",'Mapa final'!#REF!="Moderado"),CONCATENATE("R",'Mapa final'!#REF!),"")</f>
        <v>#REF!</v>
      </c>
      <c r="W10" s="255"/>
      <c r="X10" s="255" t="e">
        <f>IF(AND('Mapa final'!#REF!="Muy Alta",'Mapa final'!#REF!="Moderado"),CONCATENATE("R",'Mapa final'!#REF!),"")</f>
        <v>#REF!</v>
      </c>
      <c r="Y10" s="255"/>
      <c r="Z10" s="255" t="e">
        <f>IF(AND('Mapa final'!#REF!="Muy Alta",'Mapa final'!#REF!="Moderado"),CONCATENATE("R",'Mapa final'!#REF!),"")</f>
        <v>#REF!</v>
      </c>
      <c r="AA10" s="256"/>
      <c r="AB10" s="254" t="e">
        <f>IF(AND('Mapa final'!#REF!="Muy Alta",'Mapa final'!#REF!="Mayor"),CONCATENATE("R",'Mapa final'!#REF!),"")</f>
        <v>#REF!</v>
      </c>
      <c r="AC10" s="255"/>
      <c r="AD10" s="255" t="e">
        <f>IF(AND('Mapa final'!#REF!="Muy Alta",'Mapa final'!#REF!="Mayor"),CONCATENATE("R",'Mapa final'!#REF!),"")</f>
        <v>#REF!</v>
      </c>
      <c r="AE10" s="255"/>
      <c r="AF10" s="255" t="e">
        <f>IF(AND('Mapa final'!#REF!="Muy Alta",'Mapa final'!#REF!="Mayor"),CONCATENATE("R",'Mapa final'!#REF!),"")</f>
        <v>#REF!</v>
      </c>
      <c r="AG10" s="256"/>
      <c r="AH10" s="245" t="e">
        <f>IF(AND('Mapa final'!#REF!="Muy Alta",'Mapa final'!#REF!="Catastrófico"),CONCATENATE("R",'Mapa final'!#REF!),"")</f>
        <v>#REF!</v>
      </c>
      <c r="AI10" s="246"/>
      <c r="AJ10" s="246" t="e">
        <f>IF(AND('Mapa final'!#REF!="Muy Alta",'Mapa final'!#REF!="Catastrófico"),CONCATENATE("R",'Mapa final'!#REF!),"")</f>
        <v>#REF!</v>
      </c>
      <c r="AK10" s="246"/>
      <c r="AL10" s="246" t="e">
        <f>IF(AND('Mapa final'!#REF!="Muy Alta",'Mapa final'!#REF!="Catastrófico"),CONCATENATE("R",'Mapa final'!#REF!),"")</f>
        <v>#REF!</v>
      </c>
      <c r="AM10" s="247"/>
      <c r="AN10" s="69"/>
      <c r="AO10" s="279"/>
      <c r="AP10" s="280"/>
      <c r="AQ10" s="280"/>
      <c r="AR10" s="280"/>
      <c r="AS10" s="280"/>
      <c r="AT10" s="281"/>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99" ht="15" customHeight="1" x14ac:dyDescent="0.25">
      <c r="A11" s="69"/>
      <c r="B11" s="274"/>
      <c r="C11" s="274"/>
      <c r="D11" s="275"/>
      <c r="E11" s="267"/>
      <c r="F11" s="268"/>
      <c r="G11" s="268"/>
      <c r="H11" s="268"/>
      <c r="I11" s="269"/>
      <c r="J11" s="254"/>
      <c r="K11" s="255"/>
      <c r="L11" s="255"/>
      <c r="M11" s="255"/>
      <c r="N11" s="255"/>
      <c r="O11" s="256"/>
      <c r="P11" s="254"/>
      <c r="Q11" s="255"/>
      <c r="R11" s="255"/>
      <c r="S11" s="255"/>
      <c r="T11" s="255"/>
      <c r="U11" s="256"/>
      <c r="V11" s="254"/>
      <c r="W11" s="255"/>
      <c r="X11" s="255"/>
      <c r="Y11" s="255"/>
      <c r="Z11" s="255"/>
      <c r="AA11" s="256"/>
      <c r="AB11" s="254"/>
      <c r="AC11" s="255"/>
      <c r="AD11" s="255"/>
      <c r="AE11" s="255"/>
      <c r="AF11" s="255"/>
      <c r="AG11" s="256"/>
      <c r="AH11" s="245"/>
      <c r="AI11" s="246"/>
      <c r="AJ11" s="246"/>
      <c r="AK11" s="246"/>
      <c r="AL11" s="246"/>
      <c r="AM11" s="247"/>
      <c r="AN11" s="69"/>
      <c r="AO11" s="279"/>
      <c r="AP11" s="280"/>
      <c r="AQ11" s="280"/>
      <c r="AR11" s="280"/>
      <c r="AS11" s="280"/>
      <c r="AT11" s="281"/>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99" ht="15" customHeight="1" x14ac:dyDescent="0.25">
      <c r="A12" s="69"/>
      <c r="B12" s="274"/>
      <c r="C12" s="274"/>
      <c r="D12" s="275"/>
      <c r="E12" s="267"/>
      <c r="F12" s="268"/>
      <c r="G12" s="268"/>
      <c r="H12" s="268"/>
      <c r="I12" s="269"/>
      <c r="J12" s="254" t="e">
        <f>IF(AND('Mapa final'!#REF!="Muy Alta",'Mapa final'!#REF!="Leve"),CONCATENATE("R",'Mapa final'!#REF!),"")</f>
        <v>#REF!</v>
      </c>
      <c r="K12" s="255"/>
      <c r="L12" s="255" t="str">
        <f>IF(AND('Mapa final'!$L$16="Muy Alta",'Mapa final'!$P$16="Leve"),CONCATENATE("R",'Mapa final'!$A$16),"")</f>
        <v/>
      </c>
      <c r="M12" s="255"/>
      <c r="N12" s="255" t="str">
        <f>IF(AND('Mapa final'!$L$18="Muy Alta",'Mapa final'!$P$18="Leve"),CONCATENATE("R",'Mapa final'!$A$18),"")</f>
        <v/>
      </c>
      <c r="O12" s="256"/>
      <c r="P12" s="254" t="e">
        <f>IF(AND('Mapa final'!#REF!="Muy Alta",'Mapa final'!#REF!="Menor"),CONCATENATE("R",'Mapa final'!#REF!),"")</f>
        <v>#REF!</v>
      </c>
      <c r="Q12" s="255"/>
      <c r="R12" s="255" t="str">
        <f>IF(AND('Mapa final'!$L$16="Muy Alta",'Mapa final'!$P$16="Menor"),CONCATENATE("R",'Mapa final'!$A$16),"")</f>
        <v/>
      </c>
      <c r="S12" s="255"/>
      <c r="T12" s="255" t="str">
        <f>IF(AND('Mapa final'!$L$18="Muy Alta",'Mapa final'!$P$18="Menor"),CONCATENATE("R",'Mapa final'!$A$18),"")</f>
        <v/>
      </c>
      <c r="U12" s="256"/>
      <c r="V12" s="254" t="e">
        <f>IF(AND('Mapa final'!#REF!="Muy Alta",'Mapa final'!#REF!="Moderado"),CONCATENATE("R",'Mapa final'!#REF!),"")</f>
        <v>#REF!</v>
      </c>
      <c r="W12" s="255"/>
      <c r="X12" s="255" t="str">
        <f>IF(AND('Mapa final'!$L$16="Muy Alta",'Mapa final'!$P$16="Moderado"),CONCATENATE("R",'Mapa final'!$A$16),"")</f>
        <v/>
      </c>
      <c r="Y12" s="255"/>
      <c r="Z12" s="255" t="str">
        <f>IF(AND('Mapa final'!$L$18="Muy Alta",'Mapa final'!$P$18="Moderado"),CONCATENATE("R",'Mapa final'!$A$18),"")</f>
        <v/>
      </c>
      <c r="AA12" s="256"/>
      <c r="AB12" s="254" t="e">
        <f>IF(AND('Mapa final'!#REF!="Muy Alta",'Mapa final'!#REF!="Mayor"),CONCATENATE("R",'Mapa final'!#REF!),"")</f>
        <v>#REF!</v>
      </c>
      <c r="AC12" s="255"/>
      <c r="AD12" s="255" t="str">
        <f>IF(AND('Mapa final'!$L$16="Muy Alta",'Mapa final'!$P$16="Mayor"),CONCATENATE("R",'Mapa final'!$A$16),"")</f>
        <v/>
      </c>
      <c r="AE12" s="255"/>
      <c r="AF12" s="255" t="str">
        <f>IF(AND('Mapa final'!$L$18="Muy Alta",'Mapa final'!$P$18="Mayor"),CONCATENATE("R",'Mapa final'!$A$18),"")</f>
        <v/>
      </c>
      <c r="AG12" s="256"/>
      <c r="AH12" s="245" t="e">
        <f>IF(AND('Mapa final'!#REF!="Muy Alta",'Mapa final'!#REF!="Catastrófico"),CONCATENATE("R",'Mapa final'!#REF!),"")</f>
        <v>#REF!</v>
      </c>
      <c r="AI12" s="246"/>
      <c r="AJ12" s="246" t="str">
        <f>IF(AND('Mapa final'!$L$16="Muy Alta",'Mapa final'!$P$16="Catastrófico"),CONCATENATE("R",'Mapa final'!$A$16),"")</f>
        <v/>
      </c>
      <c r="AK12" s="246"/>
      <c r="AL12" s="246" t="str">
        <f>IF(AND('Mapa final'!$L$18="Muy Alta",'Mapa final'!$P$18="Catastrófico"),CONCATENATE("R",'Mapa final'!$A$18),"")</f>
        <v/>
      </c>
      <c r="AM12" s="247"/>
      <c r="AN12" s="69"/>
      <c r="AO12" s="279"/>
      <c r="AP12" s="280"/>
      <c r="AQ12" s="280"/>
      <c r="AR12" s="280"/>
      <c r="AS12" s="280"/>
      <c r="AT12" s="281"/>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99" ht="15.75" customHeight="1" thickBot="1" x14ac:dyDescent="0.3">
      <c r="A13" s="69"/>
      <c r="B13" s="274"/>
      <c r="C13" s="274"/>
      <c r="D13" s="275"/>
      <c r="E13" s="270"/>
      <c r="F13" s="271"/>
      <c r="G13" s="271"/>
      <c r="H13" s="271"/>
      <c r="I13" s="272"/>
      <c r="J13" s="254"/>
      <c r="K13" s="255"/>
      <c r="L13" s="255"/>
      <c r="M13" s="255"/>
      <c r="N13" s="255"/>
      <c r="O13" s="256"/>
      <c r="P13" s="254"/>
      <c r="Q13" s="255"/>
      <c r="R13" s="255"/>
      <c r="S13" s="255"/>
      <c r="T13" s="255"/>
      <c r="U13" s="256"/>
      <c r="V13" s="254"/>
      <c r="W13" s="255"/>
      <c r="X13" s="255"/>
      <c r="Y13" s="255"/>
      <c r="Z13" s="255"/>
      <c r="AA13" s="256"/>
      <c r="AB13" s="254"/>
      <c r="AC13" s="255"/>
      <c r="AD13" s="255"/>
      <c r="AE13" s="255"/>
      <c r="AF13" s="255"/>
      <c r="AG13" s="256"/>
      <c r="AH13" s="248"/>
      <c r="AI13" s="249"/>
      <c r="AJ13" s="249"/>
      <c r="AK13" s="249"/>
      <c r="AL13" s="249"/>
      <c r="AM13" s="250"/>
      <c r="AN13" s="69"/>
      <c r="AO13" s="282"/>
      <c r="AP13" s="283"/>
      <c r="AQ13" s="283"/>
      <c r="AR13" s="283"/>
      <c r="AS13" s="283"/>
      <c r="AT13" s="284"/>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99" ht="15" customHeight="1" x14ac:dyDescent="0.25">
      <c r="A14" s="69"/>
      <c r="B14" s="274"/>
      <c r="C14" s="274"/>
      <c r="D14" s="275"/>
      <c r="E14" s="264" t="s">
        <v>159</v>
      </c>
      <c r="F14" s="265"/>
      <c r="G14" s="265"/>
      <c r="H14" s="265"/>
      <c r="I14" s="265"/>
      <c r="J14" s="242" t="e">
        <f>IF(AND('Mapa final'!#REF!="Alta",'Mapa final'!#REF!="Leve"),CONCATENATE("R",'Mapa final'!#REF!),"")</f>
        <v>#REF!</v>
      </c>
      <c r="K14" s="243"/>
      <c r="L14" s="243" t="str">
        <f>IF(AND('Mapa final'!$L$12="Alta",'Mapa final'!$P$12="Leve"),CONCATENATE("R",'Mapa final'!$A$12),"")</f>
        <v/>
      </c>
      <c r="M14" s="243"/>
      <c r="N14" s="243" t="e">
        <f>IF(AND('Mapa final'!#REF!="Alta",'Mapa final'!#REF!="Leve"),CONCATENATE("R",'Mapa final'!#REF!),"")</f>
        <v>#REF!</v>
      </c>
      <c r="O14" s="244"/>
      <c r="P14" s="242" t="e">
        <f>IF(AND('Mapa final'!#REF!="Alta",'Mapa final'!#REF!="Menor"),CONCATENATE("R",'Mapa final'!#REF!),"")</f>
        <v>#REF!</v>
      </c>
      <c r="Q14" s="243"/>
      <c r="R14" s="243" t="str">
        <f>IF(AND('Mapa final'!$L$12="Alta",'Mapa final'!$P$12="Menor"),CONCATENATE("R",'Mapa final'!$A$12),"")</f>
        <v/>
      </c>
      <c r="S14" s="243"/>
      <c r="T14" s="243" t="e">
        <f>IF(AND('Mapa final'!#REF!="Alta",'Mapa final'!#REF!="Menor"),CONCATENATE("R",'Mapa final'!#REF!),"")</f>
        <v>#REF!</v>
      </c>
      <c r="U14" s="244"/>
      <c r="V14" s="260" t="e">
        <f>IF(AND('Mapa final'!#REF!="Alta",'Mapa final'!#REF!="Moderado"),CONCATENATE("R",'Mapa final'!#REF!),"")</f>
        <v>#REF!</v>
      </c>
      <c r="W14" s="261"/>
      <c r="X14" s="261" t="str">
        <f>IF(AND('Mapa final'!$L$12="Alta",'Mapa final'!$P$12="Moderado"),CONCATENATE("R",'Mapa final'!$A$12),"")</f>
        <v/>
      </c>
      <c r="Y14" s="261"/>
      <c r="Z14" s="261" t="e">
        <f>IF(AND('Mapa final'!#REF!="Alta",'Mapa final'!#REF!="Moderado"),CONCATENATE("R",'Mapa final'!#REF!),"")</f>
        <v>#REF!</v>
      </c>
      <c r="AA14" s="262"/>
      <c r="AB14" s="260" t="e">
        <f>IF(AND('Mapa final'!#REF!="Alta",'Mapa final'!#REF!="Mayor"),CONCATENATE("R",'Mapa final'!#REF!),"")</f>
        <v>#REF!</v>
      </c>
      <c r="AC14" s="261"/>
      <c r="AD14" s="261" t="str">
        <f>IF(AND('Mapa final'!$L$12="Alta",'Mapa final'!$P$12="Mayor"),CONCATENATE("R",'Mapa final'!$A$12),"")</f>
        <v/>
      </c>
      <c r="AE14" s="261"/>
      <c r="AF14" s="261" t="e">
        <f>IF(AND('Mapa final'!#REF!="Alta",'Mapa final'!#REF!="Mayor"),CONCATENATE("R",'Mapa final'!#REF!),"")</f>
        <v>#REF!</v>
      </c>
      <c r="AG14" s="262"/>
      <c r="AH14" s="251" t="e">
        <f>IF(AND('Mapa final'!#REF!="Alta",'Mapa final'!#REF!="Catastrófico"),CONCATENATE("R",'Mapa final'!#REF!),"")</f>
        <v>#REF!</v>
      </c>
      <c r="AI14" s="252"/>
      <c r="AJ14" s="252" t="str">
        <f>IF(AND('Mapa final'!$L$12="Alta",'Mapa final'!$P$12="Catastrófico"),CONCATENATE("R",'Mapa final'!$A$12),"")</f>
        <v/>
      </c>
      <c r="AK14" s="252"/>
      <c r="AL14" s="252" t="e">
        <f>IF(AND('Mapa final'!#REF!="Alta",'Mapa final'!#REF!="Catastrófico"),CONCATENATE("R",'Mapa final'!#REF!),"")</f>
        <v>#REF!</v>
      </c>
      <c r="AM14" s="253"/>
      <c r="AN14" s="69"/>
      <c r="AO14" s="285" t="s">
        <v>160</v>
      </c>
      <c r="AP14" s="286"/>
      <c r="AQ14" s="286"/>
      <c r="AR14" s="286"/>
      <c r="AS14" s="286"/>
      <c r="AT14" s="287"/>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99" ht="15" customHeight="1" x14ac:dyDescent="0.25">
      <c r="A15" s="69"/>
      <c r="B15" s="274"/>
      <c r="C15" s="274"/>
      <c r="D15" s="275"/>
      <c r="E15" s="267"/>
      <c r="F15" s="268"/>
      <c r="G15" s="268"/>
      <c r="H15" s="268"/>
      <c r="I15" s="268"/>
      <c r="J15" s="236"/>
      <c r="K15" s="237"/>
      <c r="L15" s="237"/>
      <c r="M15" s="237"/>
      <c r="N15" s="237"/>
      <c r="O15" s="238"/>
      <c r="P15" s="236"/>
      <c r="Q15" s="237"/>
      <c r="R15" s="237"/>
      <c r="S15" s="237"/>
      <c r="T15" s="237"/>
      <c r="U15" s="238"/>
      <c r="V15" s="254"/>
      <c r="W15" s="255"/>
      <c r="X15" s="255"/>
      <c r="Y15" s="255"/>
      <c r="Z15" s="255"/>
      <c r="AA15" s="256"/>
      <c r="AB15" s="254"/>
      <c r="AC15" s="255"/>
      <c r="AD15" s="255"/>
      <c r="AE15" s="255"/>
      <c r="AF15" s="255"/>
      <c r="AG15" s="256"/>
      <c r="AH15" s="245"/>
      <c r="AI15" s="246"/>
      <c r="AJ15" s="246"/>
      <c r="AK15" s="246"/>
      <c r="AL15" s="246"/>
      <c r="AM15" s="247"/>
      <c r="AN15" s="69"/>
      <c r="AO15" s="288"/>
      <c r="AP15" s="289"/>
      <c r="AQ15" s="289"/>
      <c r="AR15" s="289"/>
      <c r="AS15" s="289"/>
      <c r="AT15" s="290"/>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99" ht="15" customHeight="1" x14ac:dyDescent="0.25">
      <c r="A16" s="69"/>
      <c r="B16" s="274"/>
      <c r="C16" s="274"/>
      <c r="D16" s="275"/>
      <c r="E16" s="267"/>
      <c r="F16" s="268"/>
      <c r="G16" s="268"/>
      <c r="H16" s="268"/>
      <c r="I16" s="268"/>
      <c r="J16" s="236" t="e">
        <f>IF(AND('Mapa final'!#REF!="Alta",'Mapa final'!#REF!="Leve"),CONCATENATE("R",'Mapa final'!#REF!),"")</f>
        <v>#REF!</v>
      </c>
      <c r="K16" s="237"/>
      <c r="L16" s="237" t="e">
        <f>IF(AND('Mapa final'!#REF!="Alta",'Mapa final'!#REF!="Leve"),CONCATENATE("R",'Mapa final'!#REF!),"")</f>
        <v>#REF!</v>
      </c>
      <c r="M16" s="237"/>
      <c r="N16" s="237" t="e">
        <f>IF(AND('Mapa final'!#REF!="Alta",'Mapa final'!#REF!="Leve"),CONCATENATE("R",'Mapa final'!#REF!),"")</f>
        <v>#REF!</v>
      </c>
      <c r="O16" s="238"/>
      <c r="P16" s="236" t="e">
        <f>IF(AND('Mapa final'!#REF!="Alta",'Mapa final'!#REF!="Menor"),CONCATENATE("R",'Mapa final'!#REF!),"")</f>
        <v>#REF!</v>
      </c>
      <c r="Q16" s="237"/>
      <c r="R16" s="237" t="e">
        <f>IF(AND('Mapa final'!#REF!="Alta",'Mapa final'!#REF!="Menor"),CONCATENATE("R",'Mapa final'!#REF!),"")</f>
        <v>#REF!</v>
      </c>
      <c r="S16" s="237"/>
      <c r="T16" s="237" t="e">
        <f>IF(AND('Mapa final'!#REF!="Alta",'Mapa final'!#REF!="Menor"),CONCATENATE("R",'Mapa final'!#REF!),"")</f>
        <v>#REF!</v>
      </c>
      <c r="U16" s="238"/>
      <c r="V16" s="254" t="e">
        <f>IF(AND('Mapa final'!#REF!="Alta",'Mapa final'!#REF!="Moderado"),CONCATENATE("R",'Mapa final'!#REF!),"")</f>
        <v>#REF!</v>
      </c>
      <c r="W16" s="255"/>
      <c r="X16" s="255" t="e">
        <f>IF(AND('Mapa final'!#REF!="Alta",'Mapa final'!#REF!="Moderado"),CONCATENATE("R",'Mapa final'!#REF!),"")</f>
        <v>#REF!</v>
      </c>
      <c r="Y16" s="255"/>
      <c r="Z16" s="255" t="e">
        <f>IF(AND('Mapa final'!#REF!="Alta",'Mapa final'!#REF!="Moderado"),CONCATENATE("R",'Mapa final'!#REF!),"")</f>
        <v>#REF!</v>
      </c>
      <c r="AA16" s="256"/>
      <c r="AB16" s="254" t="e">
        <f>IF(AND('Mapa final'!#REF!="Alta",'Mapa final'!#REF!="Mayor"),CONCATENATE("R",'Mapa final'!#REF!),"")</f>
        <v>#REF!</v>
      </c>
      <c r="AC16" s="255"/>
      <c r="AD16" s="255" t="e">
        <f>IF(AND('Mapa final'!#REF!="Alta",'Mapa final'!#REF!="Mayor"),CONCATENATE("R",'Mapa final'!#REF!),"")</f>
        <v>#REF!</v>
      </c>
      <c r="AE16" s="255"/>
      <c r="AF16" s="255" t="e">
        <f>IF(AND('Mapa final'!#REF!="Alta",'Mapa final'!#REF!="Mayor"),CONCATENATE("R",'Mapa final'!#REF!),"")</f>
        <v>#REF!</v>
      </c>
      <c r="AG16" s="256"/>
      <c r="AH16" s="245" t="e">
        <f>IF(AND('Mapa final'!#REF!="Alta",'Mapa final'!#REF!="Catastrófico"),CONCATENATE("R",'Mapa final'!#REF!),"")</f>
        <v>#REF!</v>
      </c>
      <c r="AI16" s="246"/>
      <c r="AJ16" s="246" t="e">
        <f>IF(AND('Mapa final'!#REF!="Alta",'Mapa final'!#REF!="Catastrófico"),CONCATENATE("R",'Mapa final'!#REF!),"")</f>
        <v>#REF!</v>
      </c>
      <c r="AK16" s="246"/>
      <c r="AL16" s="246" t="e">
        <f>IF(AND('Mapa final'!#REF!="Alta",'Mapa final'!#REF!="Catastrófico"),CONCATENATE("R",'Mapa final'!#REF!),"")</f>
        <v>#REF!</v>
      </c>
      <c r="AM16" s="247"/>
      <c r="AN16" s="69"/>
      <c r="AO16" s="288"/>
      <c r="AP16" s="289"/>
      <c r="AQ16" s="289"/>
      <c r="AR16" s="289"/>
      <c r="AS16" s="289"/>
      <c r="AT16" s="290"/>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ht="15" customHeight="1" x14ac:dyDescent="0.25">
      <c r="A17" s="69"/>
      <c r="B17" s="274"/>
      <c r="C17" s="274"/>
      <c r="D17" s="275"/>
      <c r="E17" s="267"/>
      <c r="F17" s="268"/>
      <c r="G17" s="268"/>
      <c r="H17" s="268"/>
      <c r="I17" s="268"/>
      <c r="J17" s="236"/>
      <c r="K17" s="237"/>
      <c r="L17" s="237"/>
      <c r="M17" s="237"/>
      <c r="N17" s="237"/>
      <c r="O17" s="238"/>
      <c r="P17" s="236"/>
      <c r="Q17" s="237"/>
      <c r="R17" s="237"/>
      <c r="S17" s="237"/>
      <c r="T17" s="237"/>
      <c r="U17" s="238"/>
      <c r="V17" s="254"/>
      <c r="W17" s="255"/>
      <c r="X17" s="255"/>
      <c r="Y17" s="255"/>
      <c r="Z17" s="255"/>
      <c r="AA17" s="256"/>
      <c r="AB17" s="254"/>
      <c r="AC17" s="255"/>
      <c r="AD17" s="255"/>
      <c r="AE17" s="255"/>
      <c r="AF17" s="255"/>
      <c r="AG17" s="256"/>
      <c r="AH17" s="245"/>
      <c r="AI17" s="246"/>
      <c r="AJ17" s="246"/>
      <c r="AK17" s="246"/>
      <c r="AL17" s="246"/>
      <c r="AM17" s="247"/>
      <c r="AN17" s="69"/>
      <c r="AO17" s="288"/>
      <c r="AP17" s="289"/>
      <c r="AQ17" s="289"/>
      <c r="AR17" s="289"/>
      <c r="AS17" s="289"/>
      <c r="AT17" s="290"/>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ht="15" customHeight="1" x14ac:dyDescent="0.25">
      <c r="A18" s="69"/>
      <c r="B18" s="274"/>
      <c r="C18" s="274"/>
      <c r="D18" s="275"/>
      <c r="E18" s="267"/>
      <c r="F18" s="268"/>
      <c r="G18" s="268"/>
      <c r="H18" s="268"/>
      <c r="I18" s="268"/>
      <c r="J18" s="236" t="e">
        <f>IF(AND('Mapa final'!#REF!="Alta",'Mapa final'!#REF!="Leve"),CONCATENATE("R",'Mapa final'!#REF!),"")</f>
        <v>#REF!</v>
      </c>
      <c r="K18" s="237"/>
      <c r="L18" s="237" t="e">
        <f>IF(AND('Mapa final'!#REF!="Alta",'Mapa final'!#REF!="Leve"),CONCATENATE("R",'Mapa final'!#REF!),"")</f>
        <v>#REF!</v>
      </c>
      <c r="M18" s="237"/>
      <c r="N18" s="237" t="e">
        <f>IF(AND('Mapa final'!#REF!="Alta",'Mapa final'!#REF!="Leve"),CONCATENATE("R",'Mapa final'!#REF!),"")</f>
        <v>#REF!</v>
      </c>
      <c r="O18" s="238"/>
      <c r="P18" s="236" t="e">
        <f>IF(AND('Mapa final'!#REF!="Alta",'Mapa final'!#REF!="Menor"),CONCATENATE("R",'Mapa final'!#REF!),"")</f>
        <v>#REF!</v>
      </c>
      <c r="Q18" s="237"/>
      <c r="R18" s="237" t="e">
        <f>IF(AND('Mapa final'!#REF!="Alta",'Mapa final'!#REF!="Menor"),CONCATENATE("R",'Mapa final'!#REF!),"")</f>
        <v>#REF!</v>
      </c>
      <c r="S18" s="237"/>
      <c r="T18" s="237" t="e">
        <f>IF(AND('Mapa final'!#REF!="Alta",'Mapa final'!#REF!="Menor"),CONCATENATE("R",'Mapa final'!#REF!),"")</f>
        <v>#REF!</v>
      </c>
      <c r="U18" s="238"/>
      <c r="V18" s="254" t="e">
        <f>IF(AND('Mapa final'!#REF!="Alta",'Mapa final'!#REF!="Moderado"),CONCATENATE("R",'Mapa final'!#REF!),"")</f>
        <v>#REF!</v>
      </c>
      <c r="W18" s="255"/>
      <c r="X18" s="255" t="e">
        <f>IF(AND('Mapa final'!#REF!="Alta",'Mapa final'!#REF!="Moderado"),CONCATENATE("R",'Mapa final'!#REF!),"")</f>
        <v>#REF!</v>
      </c>
      <c r="Y18" s="255"/>
      <c r="Z18" s="255" t="e">
        <f>IF(AND('Mapa final'!#REF!="Alta",'Mapa final'!#REF!="Moderado"),CONCATENATE("R",'Mapa final'!#REF!),"")</f>
        <v>#REF!</v>
      </c>
      <c r="AA18" s="256"/>
      <c r="AB18" s="254" t="e">
        <f>IF(AND('Mapa final'!#REF!="Alta",'Mapa final'!#REF!="Mayor"),CONCATENATE("R",'Mapa final'!#REF!),"")</f>
        <v>#REF!</v>
      </c>
      <c r="AC18" s="255"/>
      <c r="AD18" s="255" t="e">
        <f>IF(AND('Mapa final'!#REF!="Alta",'Mapa final'!#REF!="Mayor"),CONCATENATE("R",'Mapa final'!#REF!),"")</f>
        <v>#REF!</v>
      </c>
      <c r="AE18" s="255"/>
      <c r="AF18" s="255" t="e">
        <f>IF(AND('Mapa final'!#REF!="Alta",'Mapa final'!#REF!="Mayor"),CONCATENATE("R",'Mapa final'!#REF!),"")</f>
        <v>#REF!</v>
      </c>
      <c r="AG18" s="256"/>
      <c r="AH18" s="245" t="e">
        <f>IF(AND('Mapa final'!#REF!="Alta",'Mapa final'!#REF!="Catastrófico"),CONCATENATE("R",'Mapa final'!#REF!),"")</f>
        <v>#REF!</v>
      </c>
      <c r="AI18" s="246"/>
      <c r="AJ18" s="246" t="e">
        <f>IF(AND('Mapa final'!#REF!="Alta",'Mapa final'!#REF!="Catastrófico"),CONCATENATE("R",'Mapa final'!#REF!),"")</f>
        <v>#REF!</v>
      </c>
      <c r="AK18" s="246"/>
      <c r="AL18" s="246" t="e">
        <f>IF(AND('Mapa final'!#REF!="Alta",'Mapa final'!#REF!="Catastrófico"),CONCATENATE("R",'Mapa final'!#REF!),"")</f>
        <v>#REF!</v>
      </c>
      <c r="AM18" s="247"/>
      <c r="AN18" s="69"/>
      <c r="AO18" s="288"/>
      <c r="AP18" s="289"/>
      <c r="AQ18" s="289"/>
      <c r="AR18" s="289"/>
      <c r="AS18" s="289"/>
      <c r="AT18" s="290"/>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ht="15" customHeight="1" x14ac:dyDescent="0.25">
      <c r="A19" s="69"/>
      <c r="B19" s="274"/>
      <c r="C19" s="274"/>
      <c r="D19" s="275"/>
      <c r="E19" s="267"/>
      <c r="F19" s="268"/>
      <c r="G19" s="268"/>
      <c r="H19" s="268"/>
      <c r="I19" s="268"/>
      <c r="J19" s="236"/>
      <c r="K19" s="237"/>
      <c r="L19" s="237"/>
      <c r="M19" s="237"/>
      <c r="N19" s="237"/>
      <c r="O19" s="238"/>
      <c r="P19" s="236"/>
      <c r="Q19" s="237"/>
      <c r="R19" s="237"/>
      <c r="S19" s="237"/>
      <c r="T19" s="237"/>
      <c r="U19" s="238"/>
      <c r="V19" s="254"/>
      <c r="W19" s="255"/>
      <c r="X19" s="255"/>
      <c r="Y19" s="255"/>
      <c r="Z19" s="255"/>
      <c r="AA19" s="256"/>
      <c r="AB19" s="254"/>
      <c r="AC19" s="255"/>
      <c r="AD19" s="255"/>
      <c r="AE19" s="255"/>
      <c r="AF19" s="255"/>
      <c r="AG19" s="256"/>
      <c r="AH19" s="245"/>
      <c r="AI19" s="246"/>
      <c r="AJ19" s="246"/>
      <c r="AK19" s="246"/>
      <c r="AL19" s="246"/>
      <c r="AM19" s="247"/>
      <c r="AN19" s="69"/>
      <c r="AO19" s="288"/>
      <c r="AP19" s="289"/>
      <c r="AQ19" s="289"/>
      <c r="AR19" s="289"/>
      <c r="AS19" s="289"/>
      <c r="AT19" s="290"/>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ht="15" customHeight="1" x14ac:dyDescent="0.25">
      <c r="A20" s="69"/>
      <c r="B20" s="274"/>
      <c r="C20" s="274"/>
      <c r="D20" s="275"/>
      <c r="E20" s="267"/>
      <c r="F20" s="268"/>
      <c r="G20" s="268"/>
      <c r="H20" s="268"/>
      <c r="I20" s="268"/>
      <c r="J20" s="236" t="e">
        <f>IF(AND('Mapa final'!#REF!="Alta",'Mapa final'!#REF!="Leve"),CONCATENATE("R",'Mapa final'!#REF!),"")</f>
        <v>#REF!</v>
      </c>
      <c r="K20" s="237"/>
      <c r="L20" s="237" t="str">
        <f>IF(AND('Mapa final'!$L$16="Alta",'Mapa final'!$P$16="Leve"),CONCATENATE("R",'Mapa final'!$A$16),"")</f>
        <v/>
      </c>
      <c r="M20" s="237"/>
      <c r="N20" s="237" t="str">
        <f>IF(AND('Mapa final'!$L$18="Alta",'Mapa final'!$P$18="Leve"),CONCATENATE("R",'Mapa final'!$A$18),"")</f>
        <v/>
      </c>
      <c r="O20" s="238"/>
      <c r="P20" s="236" t="e">
        <f>IF(AND('Mapa final'!#REF!="Alta",'Mapa final'!#REF!="Menor"),CONCATENATE("R",'Mapa final'!#REF!),"")</f>
        <v>#REF!</v>
      </c>
      <c r="Q20" s="237"/>
      <c r="R20" s="237" t="str">
        <f>IF(AND('Mapa final'!$L$16="Alta",'Mapa final'!$P$16="Menor"),CONCATENATE("R",'Mapa final'!$A$16),"")</f>
        <v/>
      </c>
      <c r="S20" s="237"/>
      <c r="T20" s="237" t="str">
        <f>IF(AND('Mapa final'!$L$18="Alta",'Mapa final'!$P$18="Menor"),CONCATENATE("R",'Mapa final'!$A$18),"")</f>
        <v/>
      </c>
      <c r="U20" s="238"/>
      <c r="V20" s="254" t="e">
        <f>IF(AND('Mapa final'!#REF!="Alta",'Mapa final'!#REF!="Moderado"),CONCATENATE("R",'Mapa final'!#REF!),"")</f>
        <v>#REF!</v>
      </c>
      <c r="W20" s="255"/>
      <c r="X20" s="255" t="str">
        <f>IF(AND('Mapa final'!$L$16="Alta",'Mapa final'!$P$16="Moderado"),CONCATENATE("R",'Mapa final'!$A$16),"")</f>
        <v/>
      </c>
      <c r="Y20" s="255"/>
      <c r="Z20" s="255" t="str">
        <f>IF(AND('Mapa final'!$L$18="Alta",'Mapa final'!$P$18="Moderado"),CONCATENATE("R",'Mapa final'!$A$18),"")</f>
        <v/>
      </c>
      <c r="AA20" s="256"/>
      <c r="AB20" s="254" t="e">
        <f>IF(AND('Mapa final'!#REF!="Alta",'Mapa final'!#REF!="Mayor"),CONCATENATE("R",'Mapa final'!#REF!),"")</f>
        <v>#REF!</v>
      </c>
      <c r="AC20" s="255"/>
      <c r="AD20" s="255" t="str">
        <f>IF(AND('Mapa final'!$L$16="Alta",'Mapa final'!$P$16="Mayor"),CONCATENATE("R",'Mapa final'!$A$16),"")</f>
        <v/>
      </c>
      <c r="AE20" s="255"/>
      <c r="AF20" s="255" t="str">
        <f>IF(AND('Mapa final'!$L$18="Alta",'Mapa final'!$P$18="Mayor"),CONCATENATE("R",'Mapa final'!$A$18),"")</f>
        <v/>
      </c>
      <c r="AG20" s="256"/>
      <c r="AH20" s="245" t="e">
        <f>IF(AND('Mapa final'!#REF!="Alta",'Mapa final'!#REF!="Catastrófico"),CONCATENATE("R",'Mapa final'!#REF!),"")</f>
        <v>#REF!</v>
      </c>
      <c r="AI20" s="246"/>
      <c r="AJ20" s="246" t="str">
        <f>IF(AND('Mapa final'!$L$16="Alta",'Mapa final'!$P$16="Catastrófico"),CONCATENATE("R",'Mapa final'!$A$16),"")</f>
        <v/>
      </c>
      <c r="AK20" s="246"/>
      <c r="AL20" s="246" t="str">
        <f>IF(AND('Mapa final'!$L$18="Alta",'Mapa final'!$P$18="Catastrófico"),CONCATENATE("R",'Mapa final'!$A$18),"")</f>
        <v/>
      </c>
      <c r="AM20" s="247"/>
      <c r="AN20" s="69"/>
      <c r="AO20" s="288"/>
      <c r="AP20" s="289"/>
      <c r="AQ20" s="289"/>
      <c r="AR20" s="289"/>
      <c r="AS20" s="289"/>
      <c r="AT20" s="290"/>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ht="15.75" customHeight="1" thickBot="1" x14ac:dyDescent="0.3">
      <c r="A21" s="69"/>
      <c r="B21" s="274"/>
      <c r="C21" s="274"/>
      <c r="D21" s="275"/>
      <c r="E21" s="270"/>
      <c r="F21" s="271"/>
      <c r="G21" s="271"/>
      <c r="H21" s="271"/>
      <c r="I21" s="271"/>
      <c r="J21" s="239"/>
      <c r="K21" s="240"/>
      <c r="L21" s="240"/>
      <c r="M21" s="240"/>
      <c r="N21" s="240"/>
      <c r="O21" s="241"/>
      <c r="P21" s="239"/>
      <c r="Q21" s="240"/>
      <c r="R21" s="240"/>
      <c r="S21" s="240"/>
      <c r="T21" s="240"/>
      <c r="U21" s="241"/>
      <c r="V21" s="257"/>
      <c r="W21" s="258"/>
      <c r="X21" s="258"/>
      <c r="Y21" s="258"/>
      <c r="Z21" s="258"/>
      <c r="AA21" s="259"/>
      <c r="AB21" s="257"/>
      <c r="AC21" s="258"/>
      <c r="AD21" s="258"/>
      <c r="AE21" s="258"/>
      <c r="AF21" s="258"/>
      <c r="AG21" s="259"/>
      <c r="AH21" s="248"/>
      <c r="AI21" s="249"/>
      <c r="AJ21" s="249"/>
      <c r="AK21" s="249"/>
      <c r="AL21" s="249"/>
      <c r="AM21" s="250"/>
      <c r="AN21" s="69"/>
      <c r="AO21" s="291"/>
      <c r="AP21" s="292"/>
      <c r="AQ21" s="292"/>
      <c r="AR21" s="292"/>
      <c r="AS21" s="292"/>
      <c r="AT21" s="293"/>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x14ac:dyDescent="0.25">
      <c r="A22" s="69"/>
      <c r="B22" s="274"/>
      <c r="C22" s="274"/>
      <c r="D22" s="275"/>
      <c r="E22" s="264" t="s">
        <v>161</v>
      </c>
      <c r="F22" s="265"/>
      <c r="G22" s="265"/>
      <c r="H22" s="265"/>
      <c r="I22" s="266"/>
      <c r="J22" s="242" t="e">
        <f>IF(AND('Mapa final'!#REF!="Media",'Mapa final'!#REF!="Leve"),CONCATENATE("R",'Mapa final'!#REF!),"")</f>
        <v>#REF!</v>
      </c>
      <c r="K22" s="243"/>
      <c r="L22" s="243" t="str">
        <f>IF(AND('Mapa final'!$L$12="Media",'Mapa final'!$P$12="Leve"),CONCATENATE("R",'Mapa final'!$A$12),"")</f>
        <v/>
      </c>
      <c r="M22" s="243"/>
      <c r="N22" s="243" t="e">
        <f>IF(AND('Mapa final'!#REF!="Media",'Mapa final'!#REF!="Leve"),CONCATENATE("R",'Mapa final'!#REF!),"")</f>
        <v>#REF!</v>
      </c>
      <c r="O22" s="244"/>
      <c r="P22" s="242" t="e">
        <f>IF(AND('Mapa final'!#REF!="Media",'Mapa final'!#REF!="Menor"),CONCATENATE("R",'Mapa final'!#REF!),"")</f>
        <v>#REF!</v>
      </c>
      <c r="Q22" s="243"/>
      <c r="R22" s="243" t="str">
        <f>IF(AND('Mapa final'!$L$12="Media",'Mapa final'!$P$12="Menor"),CONCATENATE("R",'Mapa final'!$A$12),"")</f>
        <v/>
      </c>
      <c r="S22" s="243"/>
      <c r="T22" s="243" t="e">
        <f>IF(AND('Mapa final'!#REF!="Media",'Mapa final'!#REF!="Menor"),CONCATENATE("R",'Mapa final'!#REF!),"")</f>
        <v>#REF!</v>
      </c>
      <c r="U22" s="244"/>
      <c r="V22" s="242" t="e">
        <f>IF(AND('Mapa final'!#REF!="Media",'Mapa final'!#REF!="Moderado"),CONCATENATE("R",'Mapa final'!#REF!),"")</f>
        <v>#REF!</v>
      </c>
      <c r="W22" s="243"/>
      <c r="X22" s="243" t="str">
        <f>IF(AND('Mapa final'!$L$12="Media",'Mapa final'!$P$12="Moderado"),CONCATENATE("R",'Mapa final'!$A$12),"")</f>
        <v/>
      </c>
      <c r="Y22" s="243"/>
      <c r="Z22" s="243" t="e">
        <f>IF(AND('Mapa final'!#REF!="Media",'Mapa final'!#REF!="Moderado"),CONCATENATE("R",'Mapa final'!#REF!),"")</f>
        <v>#REF!</v>
      </c>
      <c r="AA22" s="244"/>
      <c r="AB22" s="260" t="e">
        <f>IF(AND('Mapa final'!#REF!="Media",'Mapa final'!#REF!="Mayor"),CONCATENATE("R",'Mapa final'!#REF!),"")</f>
        <v>#REF!</v>
      </c>
      <c r="AC22" s="261"/>
      <c r="AD22" s="261" t="str">
        <f>IF(AND('Mapa final'!$L$12="Media",'Mapa final'!$P$12="Mayor"),CONCATENATE("R",'Mapa final'!$A$12),"")</f>
        <v/>
      </c>
      <c r="AE22" s="261"/>
      <c r="AF22" s="261" t="e">
        <f>IF(AND('Mapa final'!#REF!="Media",'Mapa final'!#REF!="Mayor"),CONCATENATE("R",'Mapa final'!#REF!),"")</f>
        <v>#REF!</v>
      </c>
      <c r="AG22" s="262"/>
      <c r="AH22" s="251" t="e">
        <f>IF(AND('Mapa final'!#REF!="Media",'Mapa final'!#REF!="Catastrófico"),CONCATENATE("R",'Mapa final'!#REF!),"")</f>
        <v>#REF!</v>
      </c>
      <c r="AI22" s="252"/>
      <c r="AJ22" s="252" t="str">
        <f>IF(AND('Mapa final'!$L$12="Media",'Mapa final'!$P$12="Catastrófico"),CONCATENATE("R",'Mapa final'!$A$12),"")</f>
        <v/>
      </c>
      <c r="AK22" s="252"/>
      <c r="AL22" s="252" t="e">
        <f>IF(AND('Mapa final'!#REF!="Media",'Mapa final'!#REF!="Catastrófico"),CONCATENATE("R",'Mapa final'!#REF!),"")</f>
        <v>#REF!</v>
      </c>
      <c r="AM22" s="253"/>
      <c r="AN22" s="69"/>
      <c r="AO22" s="294" t="s">
        <v>162</v>
      </c>
      <c r="AP22" s="295"/>
      <c r="AQ22" s="295"/>
      <c r="AR22" s="295"/>
      <c r="AS22" s="295"/>
      <c r="AT22" s="296"/>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x14ac:dyDescent="0.25">
      <c r="A23" s="69"/>
      <c r="B23" s="274"/>
      <c r="C23" s="274"/>
      <c r="D23" s="275"/>
      <c r="E23" s="267"/>
      <c r="F23" s="268"/>
      <c r="G23" s="268"/>
      <c r="H23" s="268"/>
      <c r="I23" s="269"/>
      <c r="J23" s="236"/>
      <c r="K23" s="237"/>
      <c r="L23" s="237"/>
      <c r="M23" s="237"/>
      <c r="N23" s="237"/>
      <c r="O23" s="238"/>
      <c r="P23" s="236"/>
      <c r="Q23" s="237"/>
      <c r="R23" s="237"/>
      <c r="S23" s="237"/>
      <c r="T23" s="237"/>
      <c r="U23" s="238"/>
      <c r="V23" s="236"/>
      <c r="W23" s="237"/>
      <c r="X23" s="237"/>
      <c r="Y23" s="237"/>
      <c r="Z23" s="237"/>
      <c r="AA23" s="238"/>
      <c r="AB23" s="254"/>
      <c r="AC23" s="255"/>
      <c r="AD23" s="255"/>
      <c r="AE23" s="255"/>
      <c r="AF23" s="255"/>
      <c r="AG23" s="256"/>
      <c r="AH23" s="245"/>
      <c r="AI23" s="246"/>
      <c r="AJ23" s="246"/>
      <c r="AK23" s="246"/>
      <c r="AL23" s="246"/>
      <c r="AM23" s="247"/>
      <c r="AN23" s="69"/>
      <c r="AO23" s="297"/>
      <c r="AP23" s="298"/>
      <c r="AQ23" s="298"/>
      <c r="AR23" s="298"/>
      <c r="AS23" s="298"/>
      <c r="AT23" s="29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x14ac:dyDescent="0.25">
      <c r="A24" s="69"/>
      <c r="B24" s="274"/>
      <c r="C24" s="274"/>
      <c r="D24" s="275"/>
      <c r="E24" s="267"/>
      <c r="F24" s="268"/>
      <c r="G24" s="268"/>
      <c r="H24" s="268"/>
      <c r="I24" s="269"/>
      <c r="J24" s="236" t="e">
        <f>IF(AND('Mapa final'!#REF!="Media",'Mapa final'!#REF!="Leve"),CONCATENATE("R",'Mapa final'!#REF!),"")</f>
        <v>#REF!</v>
      </c>
      <c r="K24" s="237"/>
      <c r="L24" s="237" t="e">
        <f>IF(AND('Mapa final'!#REF!="Media",'Mapa final'!#REF!="Leve"),CONCATENATE("R",'Mapa final'!#REF!),"")</f>
        <v>#REF!</v>
      </c>
      <c r="M24" s="237"/>
      <c r="N24" s="237" t="e">
        <f>IF(AND('Mapa final'!#REF!="Media",'Mapa final'!#REF!="Leve"),CONCATENATE("R",'Mapa final'!#REF!),"")</f>
        <v>#REF!</v>
      </c>
      <c r="O24" s="238"/>
      <c r="P24" s="236" t="e">
        <f>IF(AND('Mapa final'!#REF!="Media",'Mapa final'!#REF!="Menor"),CONCATENATE("R",'Mapa final'!#REF!),"")</f>
        <v>#REF!</v>
      </c>
      <c r="Q24" s="237"/>
      <c r="R24" s="237" t="e">
        <f>IF(AND('Mapa final'!#REF!="Media",'Mapa final'!#REF!="Menor"),CONCATENATE("R",'Mapa final'!#REF!),"")</f>
        <v>#REF!</v>
      </c>
      <c r="S24" s="237"/>
      <c r="T24" s="237" t="e">
        <f>IF(AND('Mapa final'!#REF!="Media",'Mapa final'!#REF!="Menor"),CONCATENATE("R",'Mapa final'!#REF!),"")</f>
        <v>#REF!</v>
      </c>
      <c r="U24" s="238"/>
      <c r="V24" s="236" t="e">
        <f>IF(AND('Mapa final'!#REF!="Media",'Mapa final'!#REF!="Moderado"),CONCATENATE("R",'Mapa final'!#REF!),"")</f>
        <v>#REF!</v>
      </c>
      <c r="W24" s="237"/>
      <c r="X24" s="237" t="e">
        <f>IF(AND('Mapa final'!#REF!="Media",'Mapa final'!#REF!="Moderado"),CONCATENATE("R",'Mapa final'!#REF!),"")</f>
        <v>#REF!</v>
      </c>
      <c r="Y24" s="237"/>
      <c r="Z24" s="237" t="e">
        <f>IF(AND('Mapa final'!#REF!="Media",'Mapa final'!#REF!="Moderado"),CONCATENATE("R",'Mapa final'!#REF!),"")</f>
        <v>#REF!</v>
      </c>
      <c r="AA24" s="238"/>
      <c r="AB24" s="254" t="e">
        <f>IF(AND('Mapa final'!#REF!="Media",'Mapa final'!#REF!="Mayor"),CONCATENATE("R",'Mapa final'!#REF!),"")</f>
        <v>#REF!</v>
      </c>
      <c r="AC24" s="255"/>
      <c r="AD24" s="255" t="e">
        <f>IF(AND('Mapa final'!#REF!="Media",'Mapa final'!#REF!="Mayor"),CONCATENATE("R",'Mapa final'!#REF!),"")</f>
        <v>#REF!</v>
      </c>
      <c r="AE24" s="255"/>
      <c r="AF24" s="255" t="e">
        <f>IF(AND('Mapa final'!#REF!="Media",'Mapa final'!#REF!="Mayor"),CONCATENATE("R",'Mapa final'!#REF!),"")</f>
        <v>#REF!</v>
      </c>
      <c r="AG24" s="256"/>
      <c r="AH24" s="245" t="e">
        <f>IF(AND('Mapa final'!#REF!="Media",'Mapa final'!#REF!="Catastrófico"),CONCATENATE("R",'Mapa final'!#REF!),"")</f>
        <v>#REF!</v>
      </c>
      <c r="AI24" s="246"/>
      <c r="AJ24" s="246" t="e">
        <f>IF(AND('Mapa final'!#REF!="Media",'Mapa final'!#REF!="Catastrófico"),CONCATENATE("R",'Mapa final'!#REF!),"")</f>
        <v>#REF!</v>
      </c>
      <c r="AK24" s="246"/>
      <c r="AL24" s="246" t="e">
        <f>IF(AND('Mapa final'!#REF!="Media",'Mapa final'!#REF!="Catastrófico"),CONCATENATE("R",'Mapa final'!#REF!),"")</f>
        <v>#REF!</v>
      </c>
      <c r="AM24" s="247"/>
      <c r="AN24" s="69"/>
      <c r="AO24" s="297"/>
      <c r="AP24" s="298"/>
      <c r="AQ24" s="298"/>
      <c r="AR24" s="298"/>
      <c r="AS24" s="298"/>
      <c r="AT24" s="29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x14ac:dyDescent="0.25">
      <c r="A25" s="69"/>
      <c r="B25" s="274"/>
      <c r="C25" s="274"/>
      <c r="D25" s="275"/>
      <c r="E25" s="267"/>
      <c r="F25" s="268"/>
      <c r="G25" s="268"/>
      <c r="H25" s="268"/>
      <c r="I25" s="269"/>
      <c r="J25" s="236"/>
      <c r="K25" s="237"/>
      <c r="L25" s="237"/>
      <c r="M25" s="237"/>
      <c r="N25" s="237"/>
      <c r="O25" s="238"/>
      <c r="P25" s="236"/>
      <c r="Q25" s="237"/>
      <c r="R25" s="237"/>
      <c r="S25" s="237"/>
      <c r="T25" s="237"/>
      <c r="U25" s="238"/>
      <c r="V25" s="236"/>
      <c r="W25" s="237"/>
      <c r="X25" s="237"/>
      <c r="Y25" s="237"/>
      <c r="Z25" s="237"/>
      <c r="AA25" s="238"/>
      <c r="AB25" s="254"/>
      <c r="AC25" s="255"/>
      <c r="AD25" s="255"/>
      <c r="AE25" s="255"/>
      <c r="AF25" s="255"/>
      <c r="AG25" s="256"/>
      <c r="AH25" s="245"/>
      <c r="AI25" s="246"/>
      <c r="AJ25" s="246"/>
      <c r="AK25" s="246"/>
      <c r="AL25" s="246"/>
      <c r="AM25" s="247"/>
      <c r="AN25" s="69"/>
      <c r="AO25" s="297"/>
      <c r="AP25" s="298"/>
      <c r="AQ25" s="298"/>
      <c r="AR25" s="298"/>
      <c r="AS25" s="298"/>
      <c r="AT25" s="29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x14ac:dyDescent="0.25">
      <c r="A26" s="69"/>
      <c r="B26" s="274"/>
      <c r="C26" s="274"/>
      <c r="D26" s="275"/>
      <c r="E26" s="267"/>
      <c r="F26" s="268"/>
      <c r="G26" s="268"/>
      <c r="H26" s="268"/>
      <c r="I26" s="269"/>
      <c r="J26" s="236" t="e">
        <f>IF(AND('Mapa final'!#REF!="Media",'Mapa final'!#REF!="Leve"),CONCATENATE("R",'Mapa final'!#REF!),"")</f>
        <v>#REF!</v>
      </c>
      <c r="K26" s="237"/>
      <c r="L26" s="237" t="e">
        <f>IF(AND('Mapa final'!#REF!="Media",'Mapa final'!#REF!="Leve"),CONCATENATE("R",'Mapa final'!#REF!),"")</f>
        <v>#REF!</v>
      </c>
      <c r="M26" s="237"/>
      <c r="N26" s="237" t="e">
        <f>IF(AND('Mapa final'!#REF!="Media",'Mapa final'!#REF!="Leve"),CONCATENATE("R",'Mapa final'!#REF!),"")</f>
        <v>#REF!</v>
      </c>
      <c r="O26" s="238"/>
      <c r="P26" s="236" t="e">
        <f>IF(AND('Mapa final'!#REF!="Media",'Mapa final'!#REF!="Menor"),CONCATENATE("R",'Mapa final'!#REF!),"")</f>
        <v>#REF!</v>
      </c>
      <c r="Q26" s="237"/>
      <c r="R26" s="237" t="e">
        <f>IF(AND('Mapa final'!#REF!="Media",'Mapa final'!#REF!="Menor"),CONCATENATE("R",'Mapa final'!#REF!),"")</f>
        <v>#REF!</v>
      </c>
      <c r="S26" s="237"/>
      <c r="T26" s="237" t="e">
        <f>IF(AND('Mapa final'!#REF!="Media",'Mapa final'!#REF!="Menor"),CONCATENATE("R",'Mapa final'!#REF!),"")</f>
        <v>#REF!</v>
      </c>
      <c r="U26" s="238"/>
      <c r="V26" s="236" t="e">
        <f>IF(AND('Mapa final'!#REF!="Media",'Mapa final'!#REF!="Moderado"),CONCATENATE("R",'Mapa final'!#REF!),"")</f>
        <v>#REF!</v>
      </c>
      <c r="W26" s="237"/>
      <c r="X26" s="237" t="e">
        <f>IF(AND('Mapa final'!#REF!="Media",'Mapa final'!#REF!="Moderado"),CONCATENATE("R",'Mapa final'!#REF!),"")</f>
        <v>#REF!</v>
      </c>
      <c r="Y26" s="237"/>
      <c r="Z26" s="237" t="e">
        <f>IF(AND('Mapa final'!#REF!="Media",'Mapa final'!#REF!="Moderado"),CONCATENATE("R",'Mapa final'!#REF!),"")</f>
        <v>#REF!</v>
      </c>
      <c r="AA26" s="238"/>
      <c r="AB26" s="254" t="e">
        <f>IF(AND('Mapa final'!#REF!="Media",'Mapa final'!#REF!="Mayor"),CONCATENATE("R",'Mapa final'!#REF!),"")</f>
        <v>#REF!</v>
      </c>
      <c r="AC26" s="255"/>
      <c r="AD26" s="255" t="e">
        <f>IF(AND('Mapa final'!#REF!="Media",'Mapa final'!#REF!="Mayor"),CONCATENATE("R",'Mapa final'!#REF!),"")</f>
        <v>#REF!</v>
      </c>
      <c r="AE26" s="255"/>
      <c r="AF26" s="255" t="e">
        <f>IF(AND('Mapa final'!#REF!="Media",'Mapa final'!#REF!="Mayor"),CONCATENATE("R",'Mapa final'!#REF!),"")</f>
        <v>#REF!</v>
      </c>
      <c r="AG26" s="256"/>
      <c r="AH26" s="245" t="e">
        <f>IF(AND('Mapa final'!#REF!="Media",'Mapa final'!#REF!="Catastrófico"),CONCATENATE("R",'Mapa final'!#REF!),"")</f>
        <v>#REF!</v>
      </c>
      <c r="AI26" s="246"/>
      <c r="AJ26" s="246" t="e">
        <f>IF(AND('Mapa final'!#REF!="Media",'Mapa final'!#REF!="Catastrófico"),CONCATENATE("R",'Mapa final'!#REF!),"")</f>
        <v>#REF!</v>
      </c>
      <c r="AK26" s="246"/>
      <c r="AL26" s="246" t="e">
        <f>IF(AND('Mapa final'!#REF!="Media",'Mapa final'!#REF!="Catastrófico"),CONCATENATE("R",'Mapa final'!#REF!),"")</f>
        <v>#REF!</v>
      </c>
      <c r="AM26" s="247"/>
      <c r="AN26" s="69"/>
      <c r="AO26" s="297"/>
      <c r="AP26" s="298"/>
      <c r="AQ26" s="298"/>
      <c r="AR26" s="298"/>
      <c r="AS26" s="298"/>
      <c r="AT26" s="29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x14ac:dyDescent="0.25">
      <c r="A27" s="69"/>
      <c r="B27" s="274"/>
      <c r="C27" s="274"/>
      <c r="D27" s="275"/>
      <c r="E27" s="267"/>
      <c r="F27" s="268"/>
      <c r="G27" s="268"/>
      <c r="H27" s="268"/>
      <c r="I27" s="269"/>
      <c r="J27" s="236"/>
      <c r="K27" s="237"/>
      <c r="L27" s="237"/>
      <c r="M27" s="237"/>
      <c r="N27" s="237"/>
      <c r="O27" s="238"/>
      <c r="P27" s="236"/>
      <c r="Q27" s="237"/>
      <c r="R27" s="237"/>
      <c r="S27" s="237"/>
      <c r="T27" s="237"/>
      <c r="U27" s="238"/>
      <c r="V27" s="236"/>
      <c r="W27" s="237"/>
      <c r="X27" s="237"/>
      <c r="Y27" s="237"/>
      <c r="Z27" s="237"/>
      <c r="AA27" s="238"/>
      <c r="AB27" s="254"/>
      <c r="AC27" s="255"/>
      <c r="AD27" s="255"/>
      <c r="AE27" s="255"/>
      <c r="AF27" s="255"/>
      <c r="AG27" s="256"/>
      <c r="AH27" s="245"/>
      <c r="AI27" s="246"/>
      <c r="AJ27" s="246"/>
      <c r="AK27" s="246"/>
      <c r="AL27" s="246"/>
      <c r="AM27" s="247"/>
      <c r="AN27" s="69"/>
      <c r="AO27" s="297"/>
      <c r="AP27" s="298"/>
      <c r="AQ27" s="298"/>
      <c r="AR27" s="298"/>
      <c r="AS27" s="298"/>
      <c r="AT27" s="29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x14ac:dyDescent="0.25">
      <c r="A28" s="69"/>
      <c r="B28" s="274"/>
      <c r="C28" s="274"/>
      <c r="D28" s="275"/>
      <c r="E28" s="267"/>
      <c r="F28" s="268"/>
      <c r="G28" s="268"/>
      <c r="H28" s="268"/>
      <c r="I28" s="269"/>
      <c r="J28" s="236" t="e">
        <f>IF(AND('Mapa final'!#REF!="Media",'Mapa final'!#REF!="Leve"),CONCATENATE("R",'Mapa final'!#REF!),"")</f>
        <v>#REF!</v>
      </c>
      <c r="K28" s="237"/>
      <c r="L28" s="237" t="str">
        <f>IF(AND('Mapa final'!$L$16="Media",'Mapa final'!$P$16="Leve"),CONCATENATE("R",'Mapa final'!$A$16),"")</f>
        <v/>
      </c>
      <c r="M28" s="237"/>
      <c r="N28" s="237" t="str">
        <f>IF(AND('Mapa final'!$L$18="Media",'Mapa final'!$P$18="Leve"),CONCATENATE("R",'Mapa final'!$A$18),"")</f>
        <v/>
      </c>
      <c r="O28" s="238"/>
      <c r="P28" s="236" t="e">
        <f>IF(AND('Mapa final'!#REF!="Media",'Mapa final'!#REF!="Menor"),CONCATENATE("R",'Mapa final'!#REF!),"")</f>
        <v>#REF!</v>
      </c>
      <c r="Q28" s="237"/>
      <c r="R28" s="237" t="str">
        <f>IF(AND('Mapa final'!$L$16="Media",'Mapa final'!$P$16="Menor"),CONCATENATE("R",'Mapa final'!$A$16),"")</f>
        <v/>
      </c>
      <c r="S28" s="237"/>
      <c r="T28" s="237" t="str">
        <f>IF(AND('Mapa final'!$L$18="Media",'Mapa final'!$P$18="Menor"),CONCATENATE("R",'Mapa final'!$A$18),"")</f>
        <v/>
      </c>
      <c r="U28" s="238"/>
      <c r="V28" s="236" t="e">
        <f>IF(AND('Mapa final'!#REF!="Media",'Mapa final'!#REF!="Moderado"),CONCATENATE("R",'Mapa final'!#REF!),"")</f>
        <v>#REF!</v>
      </c>
      <c r="W28" s="237"/>
      <c r="X28" s="237" t="str">
        <f>IF(AND('Mapa final'!$L$16="Media",'Mapa final'!$P$16="Moderado"),CONCATENATE("R",'Mapa final'!$A$16),"")</f>
        <v/>
      </c>
      <c r="Y28" s="237"/>
      <c r="Z28" s="237" t="str">
        <f>IF(AND('Mapa final'!$L$18="Media",'Mapa final'!$P$18="Moderado"),CONCATENATE("R",'Mapa final'!$A$18),"")</f>
        <v/>
      </c>
      <c r="AA28" s="238"/>
      <c r="AB28" s="254" t="e">
        <f>IF(AND('Mapa final'!#REF!="Media",'Mapa final'!#REF!="Mayor"),CONCATENATE("R",'Mapa final'!#REF!),"")</f>
        <v>#REF!</v>
      </c>
      <c r="AC28" s="255"/>
      <c r="AD28" s="255" t="str">
        <f>IF(AND('Mapa final'!$L$16="Media",'Mapa final'!$P$16="Mayor"),CONCATENATE("R",'Mapa final'!$A$16),"")</f>
        <v/>
      </c>
      <c r="AE28" s="255"/>
      <c r="AF28" s="255" t="str">
        <f>IF(AND('Mapa final'!$L$18="Media",'Mapa final'!$P$18="Mayor"),CONCATENATE("R",'Mapa final'!$A$18),"")</f>
        <v/>
      </c>
      <c r="AG28" s="256"/>
      <c r="AH28" s="245" t="e">
        <f>IF(AND('Mapa final'!#REF!="Media",'Mapa final'!#REF!="Catastrófico"),CONCATENATE("R",'Mapa final'!#REF!),"")</f>
        <v>#REF!</v>
      </c>
      <c r="AI28" s="246"/>
      <c r="AJ28" s="246" t="str">
        <f>IF(AND('Mapa final'!$L$16="Media",'Mapa final'!$P$16="Catastrófico"),CONCATENATE("R",'Mapa final'!$A$16),"")</f>
        <v/>
      </c>
      <c r="AK28" s="246"/>
      <c r="AL28" s="246" t="str">
        <f>IF(AND('Mapa final'!$L$18="Media",'Mapa final'!$P$18="Catastrófico"),CONCATENATE("R",'Mapa final'!$A$18),"")</f>
        <v/>
      </c>
      <c r="AM28" s="247"/>
      <c r="AN28" s="69"/>
      <c r="AO28" s="297"/>
      <c r="AP28" s="298"/>
      <c r="AQ28" s="298"/>
      <c r="AR28" s="298"/>
      <c r="AS28" s="298"/>
      <c r="AT28" s="29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ht="15.75" thickBot="1" x14ac:dyDescent="0.3">
      <c r="A29" s="69"/>
      <c r="B29" s="274"/>
      <c r="C29" s="274"/>
      <c r="D29" s="275"/>
      <c r="E29" s="270"/>
      <c r="F29" s="271"/>
      <c r="G29" s="271"/>
      <c r="H29" s="271"/>
      <c r="I29" s="272"/>
      <c r="J29" s="236"/>
      <c r="K29" s="237"/>
      <c r="L29" s="237"/>
      <c r="M29" s="237"/>
      <c r="N29" s="237"/>
      <c r="O29" s="238"/>
      <c r="P29" s="239"/>
      <c r="Q29" s="240"/>
      <c r="R29" s="240"/>
      <c r="S29" s="240"/>
      <c r="T29" s="240"/>
      <c r="U29" s="241"/>
      <c r="V29" s="239"/>
      <c r="W29" s="240"/>
      <c r="X29" s="240"/>
      <c r="Y29" s="240"/>
      <c r="Z29" s="240"/>
      <c r="AA29" s="241"/>
      <c r="AB29" s="257"/>
      <c r="AC29" s="258"/>
      <c r="AD29" s="258"/>
      <c r="AE29" s="258"/>
      <c r="AF29" s="258"/>
      <c r="AG29" s="259"/>
      <c r="AH29" s="248"/>
      <c r="AI29" s="249"/>
      <c r="AJ29" s="249"/>
      <c r="AK29" s="249"/>
      <c r="AL29" s="249"/>
      <c r="AM29" s="250"/>
      <c r="AN29" s="69"/>
      <c r="AO29" s="300"/>
      <c r="AP29" s="301"/>
      <c r="AQ29" s="301"/>
      <c r="AR29" s="301"/>
      <c r="AS29" s="301"/>
      <c r="AT29" s="302"/>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x14ac:dyDescent="0.25">
      <c r="A30" s="69"/>
      <c r="B30" s="274"/>
      <c r="C30" s="274"/>
      <c r="D30" s="275"/>
      <c r="E30" s="264" t="s">
        <v>163</v>
      </c>
      <c r="F30" s="265"/>
      <c r="G30" s="265"/>
      <c r="H30" s="265"/>
      <c r="I30" s="265"/>
      <c r="J30" s="233" t="e">
        <f>IF(AND('Mapa final'!#REF!="Baja",'Mapa final'!#REF!="Leve"),CONCATENATE("R",'Mapa final'!#REF!),"")</f>
        <v>#REF!</v>
      </c>
      <c r="K30" s="234"/>
      <c r="L30" s="234" t="str">
        <f>IF(AND('Mapa final'!$L$12="Baja",'Mapa final'!$P$12="Leve"),CONCATENATE("R",'Mapa final'!$A$12),"")</f>
        <v/>
      </c>
      <c r="M30" s="234"/>
      <c r="N30" s="234" t="e">
        <f>IF(AND('Mapa final'!#REF!="Baja",'Mapa final'!#REF!="Leve"),CONCATENATE("R",'Mapa final'!#REF!),"")</f>
        <v>#REF!</v>
      </c>
      <c r="O30" s="235"/>
      <c r="P30" s="243" t="e">
        <f>IF(AND('Mapa final'!#REF!="Baja",'Mapa final'!#REF!="Menor"),CONCATENATE("R",'Mapa final'!#REF!),"")</f>
        <v>#REF!</v>
      </c>
      <c r="Q30" s="243"/>
      <c r="R30" s="243" t="str">
        <f>IF(AND('Mapa final'!$L$12="Baja",'Mapa final'!$P$12="Menor"),CONCATENATE("R",'Mapa final'!$A$12),"")</f>
        <v/>
      </c>
      <c r="S30" s="243"/>
      <c r="T30" s="243" t="e">
        <f>IF(AND('Mapa final'!#REF!="Baja",'Mapa final'!#REF!="Menor"),CONCATENATE("R",'Mapa final'!#REF!),"")</f>
        <v>#REF!</v>
      </c>
      <c r="U30" s="244"/>
      <c r="V30" s="242" t="e">
        <f>IF(AND('Mapa final'!#REF!="Baja",'Mapa final'!#REF!="Moderado"),CONCATENATE("R",'Mapa final'!#REF!),"")</f>
        <v>#REF!</v>
      </c>
      <c r="W30" s="243"/>
      <c r="X30" s="243" t="str">
        <f>IF(AND('Mapa final'!$L$12="Baja",'Mapa final'!$P$12="Moderado"),CONCATENATE("R",'Mapa final'!$A$12),"")</f>
        <v>R1</v>
      </c>
      <c r="Y30" s="243"/>
      <c r="Z30" s="243" t="e">
        <f>IF(AND('Mapa final'!#REF!="Baja",'Mapa final'!#REF!="Moderado"),CONCATENATE("R",'Mapa final'!#REF!),"")</f>
        <v>#REF!</v>
      </c>
      <c r="AA30" s="244"/>
      <c r="AB30" s="260" t="e">
        <f>IF(AND('Mapa final'!#REF!="Baja",'Mapa final'!#REF!="Mayor"),CONCATENATE("R",'Mapa final'!#REF!),"")</f>
        <v>#REF!</v>
      </c>
      <c r="AC30" s="261"/>
      <c r="AD30" s="261" t="str">
        <f>IF(AND('Mapa final'!$L$12="Baja",'Mapa final'!$P$12="Mayor"),CONCATENATE("R",'Mapa final'!$A$12),"")</f>
        <v/>
      </c>
      <c r="AE30" s="261"/>
      <c r="AF30" s="261" t="e">
        <f>IF(AND('Mapa final'!#REF!="Baja",'Mapa final'!#REF!="Mayor"),CONCATENATE("R",'Mapa final'!#REF!),"")</f>
        <v>#REF!</v>
      </c>
      <c r="AG30" s="262"/>
      <c r="AH30" s="251" t="e">
        <f>IF(AND('Mapa final'!#REF!="Baja",'Mapa final'!#REF!="Catastrófico"),CONCATENATE("R",'Mapa final'!#REF!),"")</f>
        <v>#REF!</v>
      </c>
      <c r="AI30" s="252"/>
      <c r="AJ30" s="252" t="str">
        <f>IF(AND('Mapa final'!$L$12="Baja",'Mapa final'!$P$12="Catastrófico"),CONCATENATE("R",'Mapa final'!$A$12),"")</f>
        <v/>
      </c>
      <c r="AK30" s="252"/>
      <c r="AL30" s="252" t="e">
        <f>IF(AND('Mapa final'!#REF!="Baja",'Mapa final'!#REF!="Catastrófico"),CONCATENATE("R",'Mapa final'!#REF!),"")</f>
        <v>#REF!</v>
      </c>
      <c r="AM30" s="253"/>
      <c r="AN30" s="69"/>
      <c r="AO30" s="303" t="s">
        <v>164</v>
      </c>
      <c r="AP30" s="304"/>
      <c r="AQ30" s="304"/>
      <c r="AR30" s="304"/>
      <c r="AS30" s="304"/>
      <c r="AT30" s="305"/>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x14ac:dyDescent="0.25">
      <c r="A31" s="69"/>
      <c r="B31" s="274"/>
      <c r="C31" s="274"/>
      <c r="D31" s="275"/>
      <c r="E31" s="267"/>
      <c r="F31" s="268"/>
      <c r="G31" s="268"/>
      <c r="H31" s="268"/>
      <c r="I31" s="268"/>
      <c r="J31" s="227"/>
      <c r="K31" s="228"/>
      <c r="L31" s="228"/>
      <c r="M31" s="228"/>
      <c r="N31" s="228"/>
      <c r="O31" s="229"/>
      <c r="P31" s="237"/>
      <c r="Q31" s="237"/>
      <c r="R31" s="237"/>
      <c r="S31" s="237"/>
      <c r="T31" s="237"/>
      <c r="U31" s="238"/>
      <c r="V31" s="236"/>
      <c r="W31" s="237"/>
      <c r="X31" s="237"/>
      <c r="Y31" s="237"/>
      <c r="Z31" s="237"/>
      <c r="AA31" s="238"/>
      <c r="AB31" s="254"/>
      <c r="AC31" s="255"/>
      <c r="AD31" s="255"/>
      <c r="AE31" s="255"/>
      <c r="AF31" s="255"/>
      <c r="AG31" s="256"/>
      <c r="AH31" s="245"/>
      <c r="AI31" s="246"/>
      <c r="AJ31" s="246"/>
      <c r="AK31" s="246"/>
      <c r="AL31" s="246"/>
      <c r="AM31" s="247"/>
      <c r="AN31" s="69"/>
      <c r="AO31" s="306"/>
      <c r="AP31" s="307"/>
      <c r="AQ31" s="307"/>
      <c r="AR31" s="307"/>
      <c r="AS31" s="307"/>
      <c r="AT31" s="308"/>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x14ac:dyDescent="0.25">
      <c r="A32" s="69"/>
      <c r="B32" s="274"/>
      <c r="C32" s="274"/>
      <c r="D32" s="275"/>
      <c r="E32" s="267"/>
      <c r="F32" s="268"/>
      <c r="G32" s="268"/>
      <c r="H32" s="268"/>
      <c r="I32" s="268"/>
      <c r="J32" s="227" t="e">
        <f>IF(AND('Mapa final'!#REF!="Baja",'Mapa final'!#REF!="Leve"),CONCATENATE("R",'Mapa final'!#REF!),"")</f>
        <v>#REF!</v>
      </c>
      <c r="K32" s="228"/>
      <c r="L32" s="228" t="e">
        <f>IF(AND('Mapa final'!#REF!="Baja",'Mapa final'!#REF!="Leve"),CONCATENATE("R",'Mapa final'!#REF!),"")</f>
        <v>#REF!</v>
      </c>
      <c r="M32" s="228"/>
      <c r="N32" s="228" t="e">
        <f>IF(AND('Mapa final'!#REF!="Baja",'Mapa final'!#REF!="Leve"),CONCATENATE("R",'Mapa final'!#REF!),"")</f>
        <v>#REF!</v>
      </c>
      <c r="O32" s="229"/>
      <c r="P32" s="237" t="e">
        <f>IF(AND('Mapa final'!#REF!="Baja",'Mapa final'!#REF!="Menor"),CONCATENATE("R",'Mapa final'!#REF!),"")</f>
        <v>#REF!</v>
      </c>
      <c r="Q32" s="237"/>
      <c r="R32" s="237" t="e">
        <f>IF(AND('Mapa final'!#REF!="Baja",'Mapa final'!#REF!="Menor"),CONCATENATE("R",'Mapa final'!#REF!),"")</f>
        <v>#REF!</v>
      </c>
      <c r="S32" s="237"/>
      <c r="T32" s="237" t="e">
        <f>IF(AND('Mapa final'!#REF!="Baja",'Mapa final'!#REF!="Menor"),CONCATENATE("R",'Mapa final'!#REF!),"")</f>
        <v>#REF!</v>
      </c>
      <c r="U32" s="238"/>
      <c r="V32" s="236" t="e">
        <f>IF(AND('Mapa final'!#REF!="Baja",'Mapa final'!#REF!="Moderado"),CONCATENATE("R",'Mapa final'!#REF!),"")</f>
        <v>#REF!</v>
      </c>
      <c r="W32" s="237"/>
      <c r="X32" s="237" t="e">
        <f>IF(AND('Mapa final'!#REF!="Baja",'Mapa final'!#REF!="Moderado"),CONCATENATE("R",'Mapa final'!#REF!),"")</f>
        <v>#REF!</v>
      </c>
      <c r="Y32" s="237"/>
      <c r="Z32" s="237" t="e">
        <f>IF(AND('Mapa final'!#REF!="Baja",'Mapa final'!#REF!="Moderado"),CONCATENATE("R",'Mapa final'!#REF!),"")</f>
        <v>#REF!</v>
      </c>
      <c r="AA32" s="238"/>
      <c r="AB32" s="254" t="e">
        <f>IF(AND('Mapa final'!#REF!="Baja",'Mapa final'!#REF!="Mayor"),CONCATENATE("R",'Mapa final'!#REF!),"")</f>
        <v>#REF!</v>
      </c>
      <c r="AC32" s="255"/>
      <c r="AD32" s="255" t="e">
        <f>IF(AND('Mapa final'!#REF!="Baja",'Mapa final'!#REF!="Mayor"),CONCATENATE("R",'Mapa final'!#REF!),"")</f>
        <v>#REF!</v>
      </c>
      <c r="AE32" s="255"/>
      <c r="AF32" s="255" t="e">
        <f>IF(AND('Mapa final'!#REF!="Baja",'Mapa final'!#REF!="Mayor"),CONCATENATE("R",'Mapa final'!#REF!),"")</f>
        <v>#REF!</v>
      </c>
      <c r="AG32" s="256"/>
      <c r="AH32" s="245" t="e">
        <f>IF(AND('Mapa final'!#REF!="Baja",'Mapa final'!#REF!="Catastrófico"),CONCATENATE("R",'Mapa final'!#REF!),"")</f>
        <v>#REF!</v>
      </c>
      <c r="AI32" s="246"/>
      <c r="AJ32" s="246" t="e">
        <f>IF(AND('Mapa final'!#REF!="Baja",'Mapa final'!#REF!="Catastrófico"),CONCATENATE("R",'Mapa final'!#REF!),"")</f>
        <v>#REF!</v>
      </c>
      <c r="AK32" s="246"/>
      <c r="AL32" s="246" t="e">
        <f>IF(AND('Mapa final'!#REF!="Baja",'Mapa final'!#REF!="Catastrófico"),CONCATENATE("R",'Mapa final'!#REF!),"")</f>
        <v>#REF!</v>
      </c>
      <c r="AM32" s="247"/>
      <c r="AN32" s="69"/>
      <c r="AO32" s="306"/>
      <c r="AP32" s="307"/>
      <c r="AQ32" s="307"/>
      <c r="AR32" s="307"/>
      <c r="AS32" s="307"/>
      <c r="AT32" s="308"/>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x14ac:dyDescent="0.25">
      <c r="A33" s="69"/>
      <c r="B33" s="274"/>
      <c r="C33" s="274"/>
      <c r="D33" s="275"/>
      <c r="E33" s="267"/>
      <c r="F33" s="268"/>
      <c r="G33" s="268"/>
      <c r="H33" s="268"/>
      <c r="I33" s="268"/>
      <c r="J33" s="227"/>
      <c r="K33" s="228"/>
      <c r="L33" s="228"/>
      <c r="M33" s="228"/>
      <c r="N33" s="228"/>
      <c r="O33" s="229"/>
      <c r="P33" s="237"/>
      <c r="Q33" s="237"/>
      <c r="R33" s="237"/>
      <c r="S33" s="237"/>
      <c r="T33" s="237"/>
      <c r="U33" s="238"/>
      <c r="V33" s="236"/>
      <c r="W33" s="237"/>
      <c r="X33" s="237"/>
      <c r="Y33" s="237"/>
      <c r="Z33" s="237"/>
      <c r="AA33" s="238"/>
      <c r="AB33" s="254"/>
      <c r="AC33" s="255"/>
      <c r="AD33" s="255"/>
      <c r="AE33" s="255"/>
      <c r="AF33" s="255"/>
      <c r="AG33" s="256"/>
      <c r="AH33" s="245"/>
      <c r="AI33" s="246"/>
      <c r="AJ33" s="246"/>
      <c r="AK33" s="246"/>
      <c r="AL33" s="246"/>
      <c r="AM33" s="247"/>
      <c r="AN33" s="69"/>
      <c r="AO33" s="306"/>
      <c r="AP33" s="307"/>
      <c r="AQ33" s="307"/>
      <c r="AR33" s="307"/>
      <c r="AS33" s="307"/>
      <c r="AT33" s="308"/>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80" x14ac:dyDescent="0.25">
      <c r="A34" s="69"/>
      <c r="B34" s="274"/>
      <c r="C34" s="274"/>
      <c r="D34" s="275"/>
      <c r="E34" s="267"/>
      <c r="F34" s="268"/>
      <c r="G34" s="268"/>
      <c r="H34" s="268"/>
      <c r="I34" s="268"/>
      <c r="J34" s="227" t="e">
        <f>IF(AND('Mapa final'!#REF!="Baja",'Mapa final'!#REF!="Leve"),CONCATENATE("R",'Mapa final'!#REF!),"")</f>
        <v>#REF!</v>
      </c>
      <c r="K34" s="228"/>
      <c r="L34" s="228" t="e">
        <f>IF(AND('Mapa final'!#REF!="Baja",'Mapa final'!#REF!="Leve"),CONCATENATE("R",'Mapa final'!#REF!),"")</f>
        <v>#REF!</v>
      </c>
      <c r="M34" s="228"/>
      <c r="N34" s="228" t="e">
        <f>IF(AND('Mapa final'!#REF!="Baja",'Mapa final'!#REF!="Leve"),CONCATENATE("R",'Mapa final'!#REF!),"")</f>
        <v>#REF!</v>
      </c>
      <c r="O34" s="229"/>
      <c r="P34" s="237" t="e">
        <f>IF(AND('Mapa final'!#REF!="Baja",'Mapa final'!#REF!="Menor"),CONCATENATE("R",'Mapa final'!#REF!),"")</f>
        <v>#REF!</v>
      </c>
      <c r="Q34" s="237"/>
      <c r="R34" s="237" t="e">
        <f>IF(AND('Mapa final'!#REF!="Baja",'Mapa final'!#REF!="Menor"),CONCATENATE("R",'Mapa final'!#REF!),"")</f>
        <v>#REF!</v>
      </c>
      <c r="S34" s="237"/>
      <c r="T34" s="237" t="e">
        <f>IF(AND('Mapa final'!#REF!="Baja",'Mapa final'!#REF!="Menor"),CONCATENATE("R",'Mapa final'!#REF!),"")</f>
        <v>#REF!</v>
      </c>
      <c r="U34" s="238"/>
      <c r="V34" s="236" t="e">
        <f>IF(AND('Mapa final'!#REF!="Baja",'Mapa final'!#REF!="Moderado"),CONCATENATE("R",'Mapa final'!#REF!),"")</f>
        <v>#REF!</v>
      </c>
      <c r="W34" s="237"/>
      <c r="X34" s="237" t="e">
        <f>IF(AND('Mapa final'!#REF!="Baja",'Mapa final'!#REF!="Moderado"),CONCATENATE("R",'Mapa final'!#REF!),"")</f>
        <v>#REF!</v>
      </c>
      <c r="Y34" s="237"/>
      <c r="Z34" s="237" t="e">
        <f>IF(AND('Mapa final'!#REF!="Baja",'Mapa final'!#REF!="Moderado"),CONCATENATE("R",'Mapa final'!#REF!),"")</f>
        <v>#REF!</v>
      </c>
      <c r="AA34" s="238"/>
      <c r="AB34" s="254" t="e">
        <f>IF(AND('Mapa final'!#REF!="Baja",'Mapa final'!#REF!="Mayor"),CONCATENATE("R",'Mapa final'!#REF!),"")</f>
        <v>#REF!</v>
      </c>
      <c r="AC34" s="255"/>
      <c r="AD34" s="255" t="e">
        <f>IF(AND('Mapa final'!#REF!="Baja",'Mapa final'!#REF!="Mayor"),CONCATENATE("R",'Mapa final'!#REF!),"")</f>
        <v>#REF!</v>
      </c>
      <c r="AE34" s="255"/>
      <c r="AF34" s="255" t="e">
        <f>IF(AND('Mapa final'!#REF!="Baja",'Mapa final'!#REF!="Mayor"),CONCATENATE("R",'Mapa final'!#REF!),"")</f>
        <v>#REF!</v>
      </c>
      <c r="AG34" s="256"/>
      <c r="AH34" s="245" t="e">
        <f>IF(AND('Mapa final'!#REF!="Baja",'Mapa final'!#REF!="Catastrófico"),CONCATENATE("R",'Mapa final'!#REF!),"")</f>
        <v>#REF!</v>
      </c>
      <c r="AI34" s="246"/>
      <c r="AJ34" s="246" t="e">
        <f>IF(AND('Mapa final'!#REF!="Baja",'Mapa final'!#REF!="Catastrófico"),CONCATENATE("R",'Mapa final'!#REF!),"")</f>
        <v>#REF!</v>
      </c>
      <c r="AK34" s="246"/>
      <c r="AL34" s="246" t="e">
        <f>IF(AND('Mapa final'!#REF!="Baja",'Mapa final'!#REF!="Catastrófico"),CONCATENATE("R",'Mapa final'!#REF!),"")</f>
        <v>#REF!</v>
      </c>
      <c r="AM34" s="247"/>
      <c r="AN34" s="69"/>
      <c r="AO34" s="306"/>
      <c r="AP34" s="307"/>
      <c r="AQ34" s="307"/>
      <c r="AR34" s="307"/>
      <c r="AS34" s="307"/>
      <c r="AT34" s="308"/>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row>
    <row r="35" spans="1:80" x14ac:dyDescent="0.25">
      <c r="A35" s="69"/>
      <c r="B35" s="274"/>
      <c r="C35" s="274"/>
      <c r="D35" s="275"/>
      <c r="E35" s="267"/>
      <c r="F35" s="268"/>
      <c r="G35" s="268"/>
      <c r="H35" s="268"/>
      <c r="I35" s="268"/>
      <c r="J35" s="227"/>
      <c r="K35" s="228"/>
      <c r="L35" s="228"/>
      <c r="M35" s="228"/>
      <c r="N35" s="228"/>
      <c r="O35" s="229"/>
      <c r="P35" s="237"/>
      <c r="Q35" s="237"/>
      <c r="R35" s="237"/>
      <c r="S35" s="237"/>
      <c r="T35" s="237"/>
      <c r="U35" s="238"/>
      <c r="V35" s="236"/>
      <c r="W35" s="237"/>
      <c r="X35" s="237"/>
      <c r="Y35" s="237"/>
      <c r="Z35" s="237"/>
      <c r="AA35" s="238"/>
      <c r="AB35" s="254"/>
      <c r="AC35" s="255"/>
      <c r="AD35" s="255"/>
      <c r="AE35" s="255"/>
      <c r="AF35" s="255"/>
      <c r="AG35" s="256"/>
      <c r="AH35" s="245"/>
      <c r="AI35" s="246"/>
      <c r="AJ35" s="246"/>
      <c r="AK35" s="246"/>
      <c r="AL35" s="246"/>
      <c r="AM35" s="247"/>
      <c r="AN35" s="69"/>
      <c r="AO35" s="306"/>
      <c r="AP35" s="307"/>
      <c r="AQ35" s="307"/>
      <c r="AR35" s="307"/>
      <c r="AS35" s="307"/>
      <c r="AT35" s="308"/>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row>
    <row r="36" spans="1:80" x14ac:dyDescent="0.25">
      <c r="A36" s="69"/>
      <c r="B36" s="274"/>
      <c r="C36" s="274"/>
      <c r="D36" s="275"/>
      <c r="E36" s="267"/>
      <c r="F36" s="268"/>
      <c r="G36" s="268"/>
      <c r="H36" s="268"/>
      <c r="I36" s="268"/>
      <c r="J36" s="227" t="e">
        <f>IF(AND('Mapa final'!#REF!="Baja",'Mapa final'!#REF!="Leve"),CONCATENATE("R",'Mapa final'!#REF!),"")</f>
        <v>#REF!</v>
      </c>
      <c r="K36" s="228"/>
      <c r="L36" s="228" t="str">
        <f>IF(AND('Mapa final'!$L$16="Baja",'Mapa final'!$P$16="Leve"),CONCATENATE("R",'Mapa final'!$A$16),"")</f>
        <v/>
      </c>
      <c r="M36" s="228"/>
      <c r="N36" s="228" t="str">
        <f>IF(AND('Mapa final'!$L$18="Baja",'Mapa final'!$P$18="Leve"),CONCATENATE("R",'Mapa final'!$A$18),"")</f>
        <v/>
      </c>
      <c r="O36" s="229"/>
      <c r="P36" s="237" t="e">
        <f>IF(AND('Mapa final'!#REF!="Baja",'Mapa final'!#REF!="Menor"),CONCATENATE("R",'Mapa final'!#REF!),"")</f>
        <v>#REF!</v>
      </c>
      <c r="Q36" s="237"/>
      <c r="R36" s="237" t="str">
        <f>IF(AND('Mapa final'!$L$16="Baja",'Mapa final'!$P$16="Menor"),CONCATENATE("R",'Mapa final'!$A$16),"")</f>
        <v/>
      </c>
      <c r="S36" s="237"/>
      <c r="T36" s="237" t="str">
        <f>IF(AND('Mapa final'!$L$18="Baja",'Mapa final'!$P$18="Menor"),CONCATENATE("R",'Mapa final'!$A$18),"")</f>
        <v/>
      </c>
      <c r="U36" s="238"/>
      <c r="V36" s="236" t="e">
        <f>IF(AND('Mapa final'!#REF!="Baja",'Mapa final'!#REF!="Moderado"),CONCATENATE("R",'Mapa final'!#REF!),"")</f>
        <v>#REF!</v>
      </c>
      <c r="W36" s="237"/>
      <c r="X36" s="237" t="str">
        <f>IF(AND('Mapa final'!$L$16="Baja",'Mapa final'!$P$16="Moderado"),CONCATENATE("R",'Mapa final'!$A$16),"")</f>
        <v/>
      </c>
      <c r="Y36" s="237"/>
      <c r="Z36" s="237" t="str">
        <f>IF(AND('Mapa final'!$L$18="Baja",'Mapa final'!$P$18="Moderado"),CONCATENATE("R",'Mapa final'!$A$18),"")</f>
        <v/>
      </c>
      <c r="AA36" s="238"/>
      <c r="AB36" s="254" t="e">
        <f>IF(AND('Mapa final'!#REF!="Baja",'Mapa final'!#REF!="Mayor"),CONCATENATE("R",'Mapa final'!#REF!),"")</f>
        <v>#REF!</v>
      </c>
      <c r="AC36" s="255"/>
      <c r="AD36" s="255" t="str">
        <f>IF(AND('Mapa final'!$L$16="Baja",'Mapa final'!$P$16="Mayor"),CONCATENATE("R",'Mapa final'!$A$16),"")</f>
        <v/>
      </c>
      <c r="AE36" s="255"/>
      <c r="AF36" s="255" t="str">
        <f>IF(AND('Mapa final'!$L$18="Baja",'Mapa final'!$P$18="Mayor"),CONCATENATE("R",'Mapa final'!$A$18),"")</f>
        <v/>
      </c>
      <c r="AG36" s="256"/>
      <c r="AH36" s="245" t="e">
        <f>IF(AND('Mapa final'!#REF!="Baja",'Mapa final'!#REF!="Catastrófico"),CONCATENATE("R",'Mapa final'!#REF!),"")</f>
        <v>#REF!</v>
      </c>
      <c r="AI36" s="246"/>
      <c r="AJ36" s="246" t="str">
        <f>IF(AND('Mapa final'!$L$16="Baja",'Mapa final'!$P$16="Catastrófico"),CONCATENATE("R",'Mapa final'!$A$16),"")</f>
        <v/>
      </c>
      <c r="AK36" s="246"/>
      <c r="AL36" s="246" t="str">
        <f>IF(AND('Mapa final'!$L$18="Baja",'Mapa final'!$P$18="Catastrófico"),CONCATENATE("R",'Mapa final'!$A$18),"")</f>
        <v/>
      </c>
      <c r="AM36" s="247"/>
      <c r="AN36" s="69"/>
      <c r="AO36" s="306"/>
      <c r="AP36" s="307"/>
      <c r="AQ36" s="307"/>
      <c r="AR36" s="307"/>
      <c r="AS36" s="307"/>
      <c r="AT36" s="308"/>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row>
    <row r="37" spans="1:80" ht="15.75" thickBot="1" x14ac:dyDescent="0.3">
      <c r="A37" s="69"/>
      <c r="B37" s="274"/>
      <c r="C37" s="274"/>
      <c r="D37" s="275"/>
      <c r="E37" s="270"/>
      <c r="F37" s="271"/>
      <c r="G37" s="271"/>
      <c r="H37" s="271"/>
      <c r="I37" s="271"/>
      <c r="J37" s="230"/>
      <c r="K37" s="231"/>
      <c r="L37" s="231"/>
      <c r="M37" s="231"/>
      <c r="N37" s="231"/>
      <c r="O37" s="232"/>
      <c r="P37" s="240"/>
      <c r="Q37" s="240"/>
      <c r="R37" s="240"/>
      <c r="S37" s="240"/>
      <c r="T37" s="240"/>
      <c r="U37" s="241"/>
      <c r="V37" s="239"/>
      <c r="W37" s="240"/>
      <c r="X37" s="240"/>
      <c r="Y37" s="240"/>
      <c r="Z37" s="240"/>
      <c r="AA37" s="241"/>
      <c r="AB37" s="257"/>
      <c r="AC37" s="258"/>
      <c r="AD37" s="258"/>
      <c r="AE37" s="258"/>
      <c r="AF37" s="258"/>
      <c r="AG37" s="259"/>
      <c r="AH37" s="248"/>
      <c r="AI37" s="249"/>
      <c r="AJ37" s="249"/>
      <c r="AK37" s="249"/>
      <c r="AL37" s="249"/>
      <c r="AM37" s="250"/>
      <c r="AN37" s="69"/>
      <c r="AO37" s="309"/>
      <c r="AP37" s="310"/>
      <c r="AQ37" s="310"/>
      <c r="AR37" s="310"/>
      <c r="AS37" s="310"/>
      <c r="AT37" s="311"/>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row>
    <row r="38" spans="1:80" x14ac:dyDescent="0.25">
      <c r="A38" s="69"/>
      <c r="B38" s="274"/>
      <c r="C38" s="274"/>
      <c r="D38" s="275"/>
      <c r="E38" s="264" t="s">
        <v>165</v>
      </c>
      <c r="F38" s="265"/>
      <c r="G38" s="265"/>
      <c r="H38" s="265"/>
      <c r="I38" s="266"/>
      <c r="J38" s="233" t="e">
        <f>IF(AND('Mapa final'!#REF!="Muy Baja",'Mapa final'!#REF!="Leve"),CONCATENATE("R",'Mapa final'!#REF!),"")</f>
        <v>#REF!</v>
      </c>
      <c r="K38" s="234"/>
      <c r="L38" s="234" t="str">
        <f>IF(AND('Mapa final'!$L$12="Muy Baja",'Mapa final'!$P$12="Leve"),CONCATENATE("R",'Mapa final'!$A$12),"")</f>
        <v/>
      </c>
      <c r="M38" s="234"/>
      <c r="N38" s="234" t="e">
        <f>IF(AND('Mapa final'!#REF!="Muy Baja",'Mapa final'!#REF!="Leve"),CONCATENATE("R",'Mapa final'!#REF!),"")</f>
        <v>#REF!</v>
      </c>
      <c r="O38" s="235"/>
      <c r="P38" s="233" t="e">
        <f>IF(AND('Mapa final'!#REF!="Muy Baja",'Mapa final'!#REF!="Menor"),CONCATENATE("R",'Mapa final'!#REF!),"")</f>
        <v>#REF!</v>
      </c>
      <c r="Q38" s="234"/>
      <c r="R38" s="234" t="str">
        <f>IF(AND('Mapa final'!$L$12="Muy Baja",'Mapa final'!$P$12="Menor"),CONCATENATE("R",'Mapa final'!$A$12),"")</f>
        <v/>
      </c>
      <c r="S38" s="234"/>
      <c r="T38" s="234" t="e">
        <f>IF(AND('Mapa final'!#REF!="Muy Baja",'Mapa final'!#REF!="Menor"),CONCATENATE("R",'Mapa final'!#REF!),"")</f>
        <v>#REF!</v>
      </c>
      <c r="U38" s="235"/>
      <c r="V38" s="242" t="e">
        <f>IF(AND('Mapa final'!#REF!="Muy Baja",'Mapa final'!#REF!="Moderado"),CONCATENATE("R",'Mapa final'!#REF!),"")</f>
        <v>#REF!</v>
      </c>
      <c r="W38" s="243"/>
      <c r="X38" s="243" t="str">
        <f>IF(AND('Mapa final'!$L$12="Muy Baja",'Mapa final'!$P$12="Moderado"),CONCATENATE("R",'Mapa final'!$A$12),"")</f>
        <v/>
      </c>
      <c r="Y38" s="243"/>
      <c r="Z38" s="243" t="e">
        <f>IF(AND('Mapa final'!#REF!="Muy Baja",'Mapa final'!#REF!="Moderado"),CONCATENATE("R",'Mapa final'!#REF!),"")</f>
        <v>#REF!</v>
      </c>
      <c r="AA38" s="244"/>
      <c r="AB38" s="260" t="e">
        <f>IF(AND('Mapa final'!#REF!="Muy Baja",'Mapa final'!#REF!="Mayor"),CONCATENATE("R",'Mapa final'!#REF!),"")</f>
        <v>#REF!</v>
      </c>
      <c r="AC38" s="261"/>
      <c r="AD38" s="261" t="str">
        <f>IF(AND('Mapa final'!$L$12="Muy Baja",'Mapa final'!$P$12="Mayor"),CONCATENATE("R",'Mapa final'!$A$12),"")</f>
        <v/>
      </c>
      <c r="AE38" s="261"/>
      <c r="AF38" s="261" t="e">
        <f>IF(AND('Mapa final'!#REF!="Muy Baja",'Mapa final'!#REF!="Mayor"),CONCATENATE("R",'Mapa final'!#REF!),"")</f>
        <v>#REF!</v>
      </c>
      <c r="AG38" s="262"/>
      <c r="AH38" s="251" t="e">
        <f>IF(AND('Mapa final'!#REF!="Muy Baja",'Mapa final'!#REF!="Catastrófico"),CONCATENATE("R",'Mapa final'!#REF!),"")</f>
        <v>#REF!</v>
      </c>
      <c r="AI38" s="252"/>
      <c r="AJ38" s="252" t="str">
        <f>IF(AND('Mapa final'!$L$12="Muy Baja",'Mapa final'!$P$12="Catastrófico"),CONCATENATE("R",'Mapa final'!$A$12),"")</f>
        <v/>
      </c>
      <c r="AK38" s="252"/>
      <c r="AL38" s="252" t="e">
        <f>IF(AND('Mapa final'!#REF!="Muy Baja",'Mapa final'!#REF!="Catastrófico"),CONCATENATE("R",'Mapa final'!#REF!),"")</f>
        <v>#REF!</v>
      </c>
      <c r="AM38" s="253"/>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row>
    <row r="39" spans="1:80" x14ac:dyDescent="0.25">
      <c r="A39" s="69"/>
      <c r="B39" s="274"/>
      <c r="C39" s="274"/>
      <c r="D39" s="275"/>
      <c r="E39" s="267"/>
      <c r="F39" s="268"/>
      <c r="G39" s="268"/>
      <c r="H39" s="268"/>
      <c r="I39" s="269"/>
      <c r="J39" s="227"/>
      <c r="K39" s="228"/>
      <c r="L39" s="228"/>
      <c r="M39" s="228"/>
      <c r="N39" s="228"/>
      <c r="O39" s="229"/>
      <c r="P39" s="227"/>
      <c r="Q39" s="228"/>
      <c r="R39" s="228"/>
      <c r="S39" s="228"/>
      <c r="T39" s="228"/>
      <c r="U39" s="229"/>
      <c r="V39" s="236"/>
      <c r="W39" s="237"/>
      <c r="X39" s="237"/>
      <c r="Y39" s="237"/>
      <c r="Z39" s="237"/>
      <c r="AA39" s="238"/>
      <c r="AB39" s="254"/>
      <c r="AC39" s="255"/>
      <c r="AD39" s="255"/>
      <c r="AE39" s="255"/>
      <c r="AF39" s="255"/>
      <c r="AG39" s="256"/>
      <c r="AH39" s="245"/>
      <c r="AI39" s="246"/>
      <c r="AJ39" s="246"/>
      <c r="AK39" s="246"/>
      <c r="AL39" s="246"/>
      <c r="AM39" s="247"/>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row>
    <row r="40" spans="1:80" x14ac:dyDescent="0.25">
      <c r="A40" s="69"/>
      <c r="B40" s="274"/>
      <c r="C40" s="274"/>
      <c r="D40" s="275"/>
      <c r="E40" s="267"/>
      <c r="F40" s="268"/>
      <c r="G40" s="268"/>
      <c r="H40" s="268"/>
      <c r="I40" s="269"/>
      <c r="J40" s="227" t="e">
        <f>IF(AND('Mapa final'!#REF!="Muy Baja",'Mapa final'!#REF!="Leve"),CONCATENATE("R",'Mapa final'!#REF!),"")</f>
        <v>#REF!</v>
      </c>
      <c r="K40" s="228"/>
      <c r="L40" s="228" t="e">
        <f>IF(AND('Mapa final'!#REF!="Muy Baja",'Mapa final'!#REF!="Leve"),CONCATENATE("R",'Mapa final'!#REF!),"")</f>
        <v>#REF!</v>
      </c>
      <c r="M40" s="228"/>
      <c r="N40" s="228" t="e">
        <f>IF(AND('Mapa final'!#REF!="Muy Baja",'Mapa final'!#REF!="Leve"),CONCATENATE("R",'Mapa final'!#REF!),"")</f>
        <v>#REF!</v>
      </c>
      <c r="O40" s="229"/>
      <c r="P40" s="227" t="e">
        <f>IF(AND('Mapa final'!#REF!="Muy Baja",'Mapa final'!#REF!="Menor"),CONCATENATE("R",'Mapa final'!#REF!),"")</f>
        <v>#REF!</v>
      </c>
      <c r="Q40" s="228"/>
      <c r="R40" s="228" t="e">
        <f>IF(AND('Mapa final'!#REF!="Muy Baja",'Mapa final'!#REF!="Menor"),CONCATENATE("R",'Mapa final'!#REF!),"")</f>
        <v>#REF!</v>
      </c>
      <c r="S40" s="228"/>
      <c r="T40" s="228" t="e">
        <f>IF(AND('Mapa final'!#REF!="Muy Baja",'Mapa final'!#REF!="Menor"),CONCATENATE("R",'Mapa final'!#REF!),"")</f>
        <v>#REF!</v>
      </c>
      <c r="U40" s="229"/>
      <c r="V40" s="236" t="e">
        <f>IF(AND('Mapa final'!#REF!="Muy Baja",'Mapa final'!#REF!="Moderado"),CONCATENATE("R",'Mapa final'!#REF!),"")</f>
        <v>#REF!</v>
      </c>
      <c r="W40" s="237"/>
      <c r="X40" s="237" t="e">
        <f>IF(AND('Mapa final'!#REF!="Muy Baja",'Mapa final'!#REF!="Moderado"),CONCATENATE("R",'Mapa final'!#REF!),"")</f>
        <v>#REF!</v>
      </c>
      <c r="Y40" s="237"/>
      <c r="Z40" s="237" t="e">
        <f>IF(AND('Mapa final'!#REF!="Muy Baja",'Mapa final'!#REF!="Moderado"),CONCATENATE("R",'Mapa final'!#REF!),"")</f>
        <v>#REF!</v>
      </c>
      <c r="AA40" s="238"/>
      <c r="AB40" s="254" t="e">
        <f>IF(AND('Mapa final'!#REF!="Muy Baja",'Mapa final'!#REF!="Mayor"),CONCATENATE("R",'Mapa final'!#REF!),"")</f>
        <v>#REF!</v>
      </c>
      <c r="AC40" s="255"/>
      <c r="AD40" s="255" t="e">
        <f>IF(AND('Mapa final'!#REF!="Muy Baja",'Mapa final'!#REF!="Mayor"),CONCATENATE("R",'Mapa final'!#REF!),"")</f>
        <v>#REF!</v>
      </c>
      <c r="AE40" s="255"/>
      <c r="AF40" s="255" t="e">
        <f>IF(AND('Mapa final'!#REF!="Muy Baja",'Mapa final'!#REF!="Mayor"),CONCATENATE("R",'Mapa final'!#REF!),"")</f>
        <v>#REF!</v>
      </c>
      <c r="AG40" s="256"/>
      <c r="AH40" s="245" t="e">
        <f>IF(AND('Mapa final'!#REF!="Muy Baja",'Mapa final'!#REF!="Catastrófico"),CONCATENATE("R",'Mapa final'!#REF!),"")</f>
        <v>#REF!</v>
      </c>
      <c r="AI40" s="246"/>
      <c r="AJ40" s="246" t="e">
        <f>IF(AND('Mapa final'!#REF!="Muy Baja",'Mapa final'!#REF!="Catastrófico"),CONCATENATE("R",'Mapa final'!#REF!),"")</f>
        <v>#REF!</v>
      </c>
      <c r="AK40" s="246"/>
      <c r="AL40" s="246" t="e">
        <f>IF(AND('Mapa final'!#REF!="Muy Baja",'Mapa final'!#REF!="Catastrófico"),CONCATENATE("R",'Mapa final'!#REF!),"")</f>
        <v>#REF!</v>
      </c>
      <c r="AM40" s="247"/>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row>
    <row r="41" spans="1:80" x14ac:dyDescent="0.25">
      <c r="A41" s="69"/>
      <c r="B41" s="274"/>
      <c r="C41" s="274"/>
      <c r="D41" s="275"/>
      <c r="E41" s="267"/>
      <c r="F41" s="268"/>
      <c r="G41" s="268"/>
      <c r="H41" s="268"/>
      <c r="I41" s="269"/>
      <c r="J41" s="227"/>
      <c r="K41" s="228"/>
      <c r="L41" s="228"/>
      <c r="M41" s="228"/>
      <c r="N41" s="228"/>
      <c r="O41" s="229"/>
      <c r="P41" s="227"/>
      <c r="Q41" s="228"/>
      <c r="R41" s="228"/>
      <c r="S41" s="228"/>
      <c r="T41" s="228"/>
      <c r="U41" s="229"/>
      <c r="V41" s="236"/>
      <c r="W41" s="237"/>
      <c r="X41" s="237"/>
      <c r="Y41" s="237"/>
      <c r="Z41" s="237"/>
      <c r="AA41" s="238"/>
      <c r="AB41" s="254"/>
      <c r="AC41" s="255"/>
      <c r="AD41" s="255"/>
      <c r="AE41" s="255"/>
      <c r="AF41" s="255"/>
      <c r="AG41" s="256"/>
      <c r="AH41" s="245"/>
      <c r="AI41" s="246"/>
      <c r="AJ41" s="246"/>
      <c r="AK41" s="246"/>
      <c r="AL41" s="246"/>
      <c r="AM41" s="247"/>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row>
    <row r="42" spans="1:80" x14ac:dyDescent="0.25">
      <c r="A42" s="69"/>
      <c r="B42" s="274"/>
      <c r="C42" s="274"/>
      <c r="D42" s="275"/>
      <c r="E42" s="267"/>
      <c r="F42" s="268"/>
      <c r="G42" s="268"/>
      <c r="H42" s="268"/>
      <c r="I42" s="269"/>
      <c r="J42" s="227" t="e">
        <f>IF(AND('Mapa final'!#REF!="Muy Baja",'Mapa final'!#REF!="Leve"),CONCATENATE("R",'Mapa final'!#REF!),"")</f>
        <v>#REF!</v>
      </c>
      <c r="K42" s="228"/>
      <c r="L42" s="228" t="e">
        <f>IF(AND('Mapa final'!#REF!="Muy Baja",'Mapa final'!#REF!="Leve"),CONCATENATE("R",'Mapa final'!#REF!),"")</f>
        <v>#REF!</v>
      </c>
      <c r="M42" s="228"/>
      <c r="N42" s="228" t="e">
        <f>IF(AND('Mapa final'!#REF!="Muy Baja",'Mapa final'!#REF!="Leve"),CONCATENATE("R",'Mapa final'!#REF!),"")</f>
        <v>#REF!</v>
      </c>
      <c r="O42" s="229"/>
      <c r="P42" s="227" t="e">
        <f>IF(AND('Mapa final'!#REF!="Muy Baja",'Mapa final'!#REF!="Menor"),CONCATENATE("R",'Mapa final'!#REF!),"")</f>
        <v>#REF!</v>
      </c>
      <c r="Q42" s="228"/>
      <c r="R42" s="228" t="e">
        <f>IF(AND('Mapa final'!#REF!="Muy Baja",'Mapa final'!#REF!="Menor"),CONCATENATE("R",'Mapa final'!#REF!),"")</f>
        <v>#REF!</v>
      </c>
      <c r="S42" s="228"/>
      <c r="T42" s="228" t="e">
        <f>IF(AND('Mapa final'!#REF!="Muy Baja",'Mapa final'!#REF!="Menor"),CONCATENATE("R",'Mapa final'!#REF!),"")</f>
        <v>#REF!</v>
      </c>
      <c r="U42" s="229"/>
      <c r="V42" s="236" t="e">
        <f>IF(AND('Mapa final'!#REF!="Muy Baja",'Mapa final'!#REF!="Moderado"),CONCATENATE("R",'Mapa final'!#REF!),"")</f>
        <v>#REF!</v>
      </c>
      <c r="W42" s="237"/>
      <c r="X42" s="237" t="e">
        <f>IF(AND('Mapa final'!#REF!="Muy Baja",'Mapa final'!#REF!="Moderado"),CONCATENATE("R",'Mapa final'!#REF!),"")</f>
        <v>#REF!</v>
      </c>
      <c r="Y42" s="237"/>
      <c r="Z42" s="237" t="e">
        <f>IF(AND('Mapa final'!#REF!="Muy Baja",'Mapa final'!#REF!="Moderado"),CONCATENATE("R",'Mapa final'!#REF!),"")</f>
        <v>#REF!</v>
      </c>
      <c r="AA42" s="238"/>
      <c r="AB42" s="254" t="e">
        <f>IF(AND('Mapa final'!#REF!="Muy Baja",'Mapa final'!#REF!="Mayor"),CONCATENATE("R",'Mapa final'!#REF!),"")</f>
        <v>#REF!</v>
      </c>
      <c r="AC42" s="255"/>
      <c r="AD42" s="255" t="e">
        <f>IF(AND('Mapa final'!#REF!="Muy Baja",'Mapa final'!#REF!="Mayor"),CONCATENATE("R",'Mapa final'!#REF!),"")</f>
        <v>#REF!</v>
      </c>
      <c r="AE42" s="255"/>
      <c r="AF42" s="255" t="e">
        <f>IF(AND('Mapa final'!#REF!="Muy Baja",'Mapa final'!#REF!="Mayor"),CONCATENATE("R",'Mapa final'!#REF!),"")</f>
        <v>#REF!</v>
      </c>
      <c r="AG42" s="256"/>
      <c r="AH42" s="245" t="e">
        <f>IF(AND('Mapa final'!#REF!="Muy Baja",'Mapa final'!#REF!="Catastrófico"),CONCATENATE("R",'Mapa final'!#REF!),"")</f>
        <v>#REF!</v>
      </c>
      <c r="AI42" s="246"/>
      <c r="AJ42" s="246" t="e">
        <f>IF(AND('Mapa final'!#REF!="Muy Baja",'Mapa final'!#REF!="Catastrófico"),CONCATENATE("R",'Mapa final'!#REF!),"")</f>
        <v>#REF!</v>
      </c>
      <c r="AK42" s="246"/>
      <c r="AL42" s="246" t="e">
        <f>IF(AND('Mapa final'!#REF!="Muy Baja",'Mapa final'!#REF!="Catastrófico"),CONCATENATE("R",'Mapa final'!#REF!),"")</f>
        <v>#REF!</v>
      </c>
      <c r="AM42" s="247"/>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row>
    <row r="43" spans="1:80" x14ac:dyDescent="0.25">
      <c r="A43" s="69"/>
      <c r="B43" s="274"/>
      <c r="C43" s="274"/>
      <c r="D43" s="275"/>
      <c r="E43" s="267"/>
      <c r="F43" s="268"/>
      <c r="G43" s="268"/>
      <c r="H43" s="268"/>
      <c r="I43" s="269"/>
      <c r="J43" s="227"/>
      <c r="K43" s="228"/>
      <c r="L43" s="228"/>
      <c r="M43" s="228"/>
      <c r="N43" s="228"/>
      <c r="O43" s="229"/>
      <c r="P43" s="227"/>
      <c r="Q43" s="228"/>
      <c r="R43" s="228"/>
      <c r="S43" s="228"/>
      <c r="T43" s="228"/>
      <c r="U43" s="229"/>
      <c r="V43" s="236"/>
      <c r="W43" s="237"/>
      <c r="X43" s="237"/>
      <c r="Y43" s="237"/>
      <c r="Z43" s="237"/>
      <c r="AA43" s="238"/>
      <c r="AB43" s="254"/>
      <c r="AC43" s="255"/>
      <c r="AD43" s="255"/>
      <c r="AE43" s="255"/>
      <c r="AF43" s="255"/>
      <c r="AG43" s="256"/>
      <c r="AH43" s="245"/>
      <c r="AI43" s="246"/>
      <c r="AJ43" s="246"/>
      <c r="AK43" s="246"/>
      <c r="AL43" s="246"/>
      <c r="AM43" s="247"/>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row>
    <row r="44" spans="1:80" x14ac:dyDescent="0.25">
      <c r="A44" s="69"/>
      <c r="B44" s="274"/>
      <c r="C44" s="274"/>
      <c r="D44" s="275"/>
      <c r="E44" s="267"/>
      <c r="F44" s="268"/>
      <c r="G44" s="268"/>
      <c r="H44" s="268"/>
      <c r="I44" s="269"/>
      <c r="J44" s="227" t="e">
        <f>IF(AND('Mapa final'!#REF!="Muy Baja",'Mapa final'!#REF!="Leve"),CONCATENATE("R",'Mapa final'!#REF!),"")</f>
        <v>#REF!</v>
      </c>
      <c r="K44" s="228"/>
      <c r="L44" s="228" t="str">
        <f>IF(AND('Mapa final'!$L$16="Muy Baja",'Mapa final'!$P$16="Leve"),CONCATENATE("R",'Mapa final'!$A$16),"")</f>
        <v/>
      </c>
      <c r="M44" s="228"/>
      <c r="N44" s="228" t="str">
        <f>IF(AND('Mapa final'!$L$18="Muy Baja",'Mapa final'!$P$18="Leve"),CONCATENATE("R",'Mapa final'!$A$18),"")</f>
        <v/>
      </c>
      <c r="O44" s="229"/>
      <c r="P44" s="227" t="e">
        <f>IF(AND('Mapa final'!#REF!="Muy Baja",'Mapa final'!#REF!="Menor"),CONCATENATE("R",'Mapa final'!#REF!),"")</f>
        <v>#REF!</v>
      </c>
      <c r="Q44" s="228"/>
      <c r="R44" s="228" t="str">
        <f>IF(AND('Mapa final'!$L$16="Muy Baja",'Mapa final'!$P$16="Menor"),CONCATENATE("R",'Mapa final'!$A$16),"")</f>
        <v/>
      </c>
      <c r="S44" s="228"/>
      <c r="T44" s="228" t="str">
        <f>IF(AND('Mapa final'!$L$18="Muy Baja",'Mapa final'!$P$18="Menor"),CONCATENATE("R",'Mapa final'!$A$18),"")</f>
        <v/>
      </c>
      <c r="U44" s="229"/>
      <c r="V44" s="236" t="e">
        <f>IF(AND('Mapa final'!#REF!="Muy Baja",'Mapa final'!#REF!="Moderado"),CONCATENATE("R",'Mapa final'!#REF!),"")</f>
        <v>#REF!</v>
      </c>
      <c r="W44" s="237"/>
      <c r="X44" s="237" t="str">
        <f>IF(AND('Mapa final'!$L$16="Muy Baja",'Mapa final'!$P$16="Moderado"),CONCATENATE("R",'Mapa final'!$A$16),"")</f>
        <v/>
      </c>
      <c r="Y44" s="237"/>
      <c r="Z44" s="237" t="str">
        <f>IF(AND('Mapa final'!$L$18="Muy Baja",'Mapa final'!$P$18="Moderado"),CONCATENATE("R",'Mapa final'!$A$18),"")</f>
        <v/>
      </c>
      <c r="AA44" s="238"/>
      <c r="AB44" s="254" t="e">
        <f>IF(AND('Mapa final'!#REF!="Muy Baja",'Mapa final'!#REF!="Mayor"),CONCATENATE("R",'Mapa final'!#REF!),"")</f>
        <v>#REF!</v>
      </c>
      <c r="AC44" s="255"/>
      <c r="AD44" s="255" t="str">
        <f>IF(AND('Mapa final'!$L$16="Muy Baja",'Mapa final'!$P$16="Mayor"),CONCATENATE("R",'Mapa final'!$A$16),"")</f>
        <v/>
      </c>
      <c r="AE44" s="255"/>
      <c r="AF44" s="255" t="str">
        <f>IF(AND('Mapa final'!$L$18="Muy Baja",'Mapa final'!$P$18="Mayor"),CONCATENATE("R",'Mapa final'!$A$18),"")</f>
        <v/>
      </c>
      <c r="AG44" s="256"/>
      <c r="AH44" s="245" t="e">
        <f>IF(AND('Mapa final'!#REF!="Muy Baja",'Mapa final'!#REF!="Catastrófico"),CONCATENATE("R",'Mapa final'!#REF!),"")</f>
        <v>#REF!</v>
      </c>
      <c r="AI44" s="246"/>
      <c r="AJ44" s="246" t="str">
        <f>IF(AND('Mapa final'!$L$16="Muy Baja",'Mapa final'!$P$16="Catastrófico"),CONCATENATE("R",'Mapa final'!$A$16),"")</f>
        <v/>
      </c>
      <c r="AK44" s="246"/>
      <c r="AL44" s="246" t="str">
        <f>IF(AND('Mapa final'!$L$18="Muy Baja",'Mapa final'!$P$18="Catastrófico"),CONCATENATE("R",'Mapa final'!$A$18),"")</f>
        <v/>
      </c>
      <c r="AM44" s="247"/>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row>
    <row r="45" spans="1:80" ht="15.75" thickBot="1" x14ac:dyDescent="0.3">
      <c r="A45" s="69"/>
      <c r="B45" s="274"/>
      <c r="C45" s="274"/>
      <c r="D45" s="275"/>
      <c r="E45" s="270"/>
      <c r="F45" s="271"/>
      <c r="G45" s="271"/>
      <c r="H45" s="271"/>
      <c r="I45" s="272"/>
      <c r="J45" s="230"/>
      <c r="K45" s="231"/>
      <c r="L45" s="231"/>
      <c r="M45" s="231"/>
      <c r="N45" s="231"/>
      <c r="O45" s="232"/>
      <c r="P45" s="230"/>
      <c r="Q45" s="231"/>
      <c r="R45" s="231"/>
      <c r="S45" s="231"/>
      <c r="T45" s="231"/>
      <c r="U45" s="232"/>
      <c r="V45" s="239"/>
      <c r="W45" s="240"/>
      <c r="X45" s="240"/>
      <c r="Y45" s="240"/>
      <c r="Z45" s="240"/>
      <c r="AA45" s="241"/>
      <c r="AB45" s="257"/>
      <c r="AC45" s="258"/>
      <c r="AD45" s="258"/>
      <c r="AE45" s="258"/>
      <c r="AF45" s="258"/>
      <c r="AG45" s="259"/>
      <c r="AH45" s="248"/>
      <c r="AI45" s="249"/>
      <c r="AJ45" s="249"/>
      <c r="AK45" s="249"/>
      <c r="AL45" s="249"/>
      <c r="AM45" s="250"/>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row>
    <row r="46" spans="1:80" x14ac:dyDescent="0.25">
      <c r="A46" s="69"/>
      <c r="B46" s="69"/>
      <c r="C46" s="69"/>
      <c r="D46" s="69"/>
      <c r="E46" s="69"/>
      <c r="F46" s="69"/>
      <c r="G46" s="69"/>
      <c r="H46" s="69"/>
      <c r="I46" s="69"/>
      <c r="J46" s="264" t="s">
        <v>166</v>
      </c>
      <c r="K46" s="265"/>
      <c r="L46" s="265"/>
      <c r="M46" s="265"/>
      <c r="N46" s="265"/>
      <c r="O46" s="266"/>
      <c r="P46" s="264" t="s">
        <v>167</v>
      </c>
      <c r="Q46" s="265"/>
      <c r="R46" s="265"/>
      <c r="S46" s="265"/>
      <c r="T46" s="265"/>
      <c r="U46" s="266"/>
      <c r="V46" s="264" t="s">
        <v>168</v>
      </c>
      <c r="W46" s="265"/>
      <c r="X46" s="265"/>
      <c r="Y46" s="265"/>
      <c r="Z46" s="265"/>
      <c r="AA46" s="266"/>
      <c r="AB46" s="264" t="s">
        <v>169</v>
      </c>
      <c r="AC46" s="273"/>
      <c r="AD46" s="265"/>
      <c r="AE46" s="265"/>
      <c r="AF46" s="265"/>
      <c r="AG46" s="266"/>
      <c r="AH46" s="264" t="s">
        <v>170</v>
      </c>
      <c r="AI46" s="265"/>
      <c r="AJ46" s="265"/>
      <c r="AK46" s="265"/>
      <c r="AL46" s="265"/>
      <c r="AM46" s="266"/>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row>
    <row r="47" spans="1:80" x14ac:dyDescent="0.25">
      <c r="A47" s="69"/>
      <c r="B47" s="69"/>
      <c r="C47" s="69"/>
      <c r="D47" s="69"/>
      <c r="E47" s="69"/>
      <c r="F47" s="69"/>
      <c r="G47" s="69"/>
      <c r="H47" s="69"/>
      <c r="I47" s="69"/>
      <c r="J47" s="267"/>
      <c r="K47" s="268"/>
      <c r="L47" s="268"/>
      <c r="M47" s="268"/>
      <c r="N47" s="268"/>
      <c r="O47" s="269"/>
      <c r="P47" s="267"/>
      <c r="Q47" s="268"/>
      <c r="R47" s="268"/>
      <c r="S47" s="268"/>
      <c r="T47" s="268"/>
      <c r="U47" s="269"/>
      <c r="V47" s="267"/>
      <c r="W47" s="268"/>
      <c r="X47" s="268"/>
      <c r="Y47" s="268"/>
      <c r="Z47" s="268"/>
      <c r="AA47" s="269"/>
      <c r="AB47" s="267"/>
      <c r="AC47" s="268"/>
      <c r="AD47" s="268"/>
      <c r="AE47" s="268"/>
      <c r="AF47" s="268"/>
      <c r="AG47" s="269"/>
      <c r="AH47" s="267"/>
      <c r="AI47" s="268"/>
      <c r="AJ47" s="268"/>
      <c r="AK47" s="268"/>
      <c r="AL47" s="268"/>
      <c r="AM47" s="2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row>
    <row r="48" spans="1:80" x14ac:dyDescent="0.25">
      <c r="A48" s="69"/>
      <c r="B48" s="69"/>
      <c r="C48" s="69"/>
      <c r="D48" s="69"/>
      <c r="E48" s="69"/>
      <c r="F48" s="69"/>
      <c r="G48" s="69"/>
      <c r="H48" s="69"/>
      <c r="I48" s="69"/>
      <c r="J48" s="267"/>
      <c r="K48" s="268"/>
      <c r="L48" s="268"/>
      <c r="M48" s="268"/>
      <c r="N48" s="268"/>
      <c r="O48" s="269"/>
      <c r="P48" s="267"/>
      <c r="Q48" s="268"/>
      <c r="R48" s="268"/>
      <c r="S48" s="268"/>
      <c r="T48" s="268"/>
      <c r="U48" s="269"/>
      <c r="V48" s="267"/>
      <c r="W48" s="268"/>
      <c r="X48" s="268"/>
      <c r="Y48" s="268"/>
      <c r="Z48" s="268"/>
      <c r="AA48" s="269"/>
      <c r="AB48" s="267"/>
      <c r="AC48" s="268"/>
      <c r="AD48" s="268"/>
      <c r="AE48" s="268"/>
      <c r="AF48" s="268"/>
      <c r="AG48" s="269"/>
      <c r="AH48" s="267"/>
      <c r="AI48" s="268"/>
      <c r="AJ48" s="268"/>
      <c r="AK48" s="268"/>
      <c r="AL48" s="268"/>
      <c r="AM48" s="2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row>
    <row r="49" spans="1:80" x14ac:dyDescent="0.25">
      <c r="A49" s="69"/>
      <c r="B49" s="69"/>
      <c r="C49" s="69"/>
      <c r="D49" s="69"/>
      <c r="E49" s="69"/>
      <c r="F49" s="69"/>
      <c r="G49" s="69"/>
      <c r="H49" s="69"/>
      <c r="I49" s="69"/>
      <c r="J49" s="267"/>
      <c r="K49" s="268"/>
      <c r="L49" s="268"/>
      <c r="M49" s="268"/>
      <c r="N49" s="268"/>
      <c r="O49" s="269"/>
      <c r="P49" s="267"/>
      <c r="Q49" s="268"/>
      <c r="R49" s="268"/>
      <c r="S49" s="268"/>
      <c r="T49" s="268"/>
      <c r="U49" s="269"/>
      <c r="V49" s="267"/>
      <c r="W49" s="268"/>
      <c r="X49" s="268"/>
      <c r="Y49" s="268"/>
      <c r="Z49" s="268"/>
      <c r="AA49" s="269"/>
      <c r="AB49" s="267"/>
      <c r="AC49" s="268"/>
      <c r="AD49" s="268"/>
      <c r="AE49" s="268"/>
      <c r="AF49" s="268"/>
      <c r="AG49" s="269"/>
      <c r="AH49" s="267"/>
      <c r="AI49" s="268"/>
      <c r="AJ49" s="268"/>
      <c r="AK49" s="268"/>
      <c r="AL49" s="268"/>
      <c r="AM49" s="2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row>
    <row r="50" spans="1:80" x14ac:dyDescent="0.25">
      <c r="A50" s="69"/>
      <c r="B50" s="69"/>
      <c r="C50" s="69"/>
      <c r="D50" s="69"/>
      <c r="E50" s="69"/>
      <c r="F50" s="69"/>
      <c r="G50" s="69"/>
      <c r="H50" s="69"/>
      <c r="I50" s="69"/>
      <c r="J50" s="267"/>
      <c r="K50" s="268"/>
      <c r="L50" s="268"/>
      <c r="M50" s="268"/>
      <c r="N50" s="268"/>
      <c r="O50" s="269"/>
      <c r="P50" s="267"/>
      <c r="Q50" s="268"/>
      <c r="R50" s="268"/>
      <c r="S50" s="268"/>
      <c r="T50" s="268"/>
      <c r="U50" s="269"/>
      <c r="V50" s="267"/>
      <c r="W50" s="268"/>
      <c r="X50" s="268"/>
      <c r="Y50" s="268"/>
      <c r="Z50" s="268"/>
      <c r="AA50" s="269"/>
      <c r="AB50" s="267"/>
      <c r="AC50" s="268"/>
      <c r="AD50" s="268"/>
      <c r="AE50" s="268"/>
      <c r="AF50" s="268"/>
      <c r="AG50" s="269"/>
      <c r="AH50" s="267"/>
      <c r="AI50" s="268"/>
      <c r="AJ50" s="268"/>
      <c r="AK50" s="268"/>
      <c r="AL50" s="268"/>
      <c r="AM50" s="2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row>
    <row r="51" spans="1:80" ht="15.75" thickBot="1" x14ac:dyDescent="0.3">
      <c r="A51" s="69"/>
      <c r="B51" s="69"/>
      <c r="C51" s="69"/>
      <c r="D51" s="69"/>
      <c r="E51" s="69"/>
      <c r="F51" s="69"/>
      <c r="G51" s="69"/>
      <c r="H51" s="69"/>
      <c r="I51" s="69"/>
      <c r="J51" s="270"/>
      <c r="K51" s="271"/>
      <c r="L51" s="271"/>
      <c r="M51" s="271"/>
      <c r="N51" s="271"/>
      <c r="O51" s="272"/>
      <c r="P51" s="270"/>
      <c r="Q51" s="271"/>
      <c r="R51" s="271"/>
      <c r="S51" s="271"/>
      <c r="T51" s="271"/>
      <c r="U51" s="272"/>
      <c r="V51" s="270"/>
      <c r="W51" s="271"/>
      <c r="X51" s="271"/>
      <c r="Y51" s="271"/>
      <c r="Z51" s="271"/>
      <c r="AA51" s="272"/>
      <c r="AB51" s="270"/>
      <c r="AC51" s="271"/>
      <c r="AD51" s="271"/>
      <c r="AE51" s="271"/>
      <c r="AF51" s="271"/>
      <c r="AG51" s="272"/>
      <c r="AH51" s="270"/>
      <c r="AI51" s="271"/>
      <c r="AJ51" s="271"/>
      <c r="AK51" s="271"/>
      <c r="AL51" s="271"/>
      <c r="AM51" s="272"/>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row>
    <row r="52" spans="1:80" x14ac:dyDescent="0.2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row>
    <row r="53" spans="1:80" ht="15" customHeight="1" x14ac:dyDescent="0.25">
      <c r="A53" s="69"/>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row>
    <row r="54" spans="1:80" ht="15" customHeight="1" x14ac:dyDescent="0.25">
      <c r="A54" s="69"/>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row>
    <row r="55" spans="1:80" x14ac:dyDescent="0.2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row>
    <row r="56" spans="1:80" x14ac:dyDescent="0.2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row>
    <row r="57" spans="1:80" x14ac:dyDescent="0.2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row>
    <row r="58" spans="1:80" x14ac:dyDescent="0.2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row>
    <row r="59" spans="1:80"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row>
    <row r="60" spans="1:80" x14ac:dyDescent="0.2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row>
    <row r="61" spans="1:80"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row>
    <row r="62" spans="1:80"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row>
    <row r="63" spans="1:80"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row>
    <row r="64" spans="1:80"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row>
    <row r="65" spans="1:80"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row>
    <row r="66" spans="1:80"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row>
    <row r="67" spans="1:80"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row>
    <row r="68" spans="1:80"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row>
    <row r="69" spans="1:80"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row>
    <row r="70" spans="1:80"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row>
    <row r="71" spans="1:80"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row>
    <row r="72" spans="1:80"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row>
    <row r="73" spans="1:80"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row>
    <row r="74" spans="1:80"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row>
    <row r="75" spans="1:80"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row>
    <row r="76" spans="1:80"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row>
    <row r="77" spans="1:80"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row>
    <row r="78" spans="1:80"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row>
    <row r="80" spans="1:80"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row>
    <row r="81" spans="1:63"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row>
    <row r="82" spans="1:63"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row>
    <row r="83" spans="1:63"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row>
    <row r="84" spans="1:63"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row>
    <row r="85" spans="1:63"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row>
    <row r="86" spans="1:63"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row>
    <row r="87" spans="1:63"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row>
    <row r="88" spans="1:63"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row>
    <row r="89" spans="1:63"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row>
    <row r="90" spans="1:63"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row>
    <row r="91" spans="1:63"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row>
    <row r="92" spans="1:63"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row>
    <row r="93" spans="1:63"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row>
    <row r="94" spans="1:63" x14ac:dyDescent="0.2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row>
    <row r="95" spans="1:63" x14ac:dyDescent="0.2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row>
    <row r="96" spans="1:63" x14ac:dyDescent="0.2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row>
    <row r="97" spans="1:63" x14ac:dyDescent="0.2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row>
    <row r="98" spans="1:63" x14ac:dyDescent="0.2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row>
    <row r="99" spans="1:63"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row>
    <row r="100" spans="1:63" x14ac:dyDescent="0.2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row>
    <row r="101" spans="1:63" x14ac:dyDescent="0.2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row>
    <row r="102" spans="1:63" x14ac:dyDescent="0.2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row>
    <row r="103" spans="1:63" x14ac:dyDescent="0.2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row>
    <row r="104" spans="1:63" x14ac:dyDescent="0.2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row>
    <row r="105" spans="1:63" x14ac:dyDescent="0.2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row>
    <row r="106" spans="1:63" x14ac:dyDescent="0.2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row>
    <row r="107" spans="1:63" x14ac:dyDescent="0.2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row>
    <row r="108" spans="1:63"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row>
    <row r="109" spans="1:63" x14ac:dyDescent="0.2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row>
    <row r="110" spans="1:63" x14ac:dyDescent="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row>
    <row r="111" spans="1:63" x14ac:dyDescent="0.2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row>
    <row r="112" spans="1:63" x14ac:dyDescent="0.2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row>
    <row r="113" spans="1:63" x14ac:dyDescent="0.2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row>
    <row r="114" spans="1:63" x14ac:dyDescent="0.2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row>
    <row r="115" spans="1:63" x14ac:dyDescent="0.2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row>
    <row r="116" spans="1:63" x14ac:dyDescent="0.2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row>
    <row r="117" spans="1:63"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row>
    <row r="118" spans="1:63"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row>
    <row r="119" spans="1:63"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row>
    <row r="120" spans="1:63"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row>
    <row r="121" spans="1:63"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row>
    <row r="122" spans="1:63" x14ac:dyDescent="0.25">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row>
    <row r="123" spans="1:63" x14ac:dyDescent="0.25">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row>
    <row r="124" spans="1:63" x14ac:dyDescent="0.25">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row>
    <row r="125" spans="1:63" x14ac:dyDescent="0.25">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row>
    <row r="126" spans="1:63" x14ac:dyDescent="0.25">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row>
    <row r="127" spans="1:63" x14ac:dyDescent="0.25">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row>
    <row r="128" spans="1:63" x14ac:dyDescent="0.25">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row>
    <row r="129" spans="2:63" x14ac:dyDescent="0.25">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row>
    <row r="130" spans="2:63" x14ac:dyDescent="0.25">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row>
    <row r="131" spans="2:63" x14ac:dyDescent="0.25">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row>
    <row r="132" spans="2:63" x14ac:dyDescent="0.25">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row>
    <row r="133" spans="2:63" x14ac:dyDescent="0.25">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row>
    <row r="134" spans="2:63" x14ac:dyDescent="0.25">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row>
    <row r="135" spans="2:63" x14ac:dyDescent="0.25">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row>
    <row r="136" spans="2:63" x14ac:dyDescent="0.25">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row>
    <row r="137" spans="2:63" x14ac:dyDescent="0.25">
      <c r="B137" s="69"/>
      <c r="C137" s="69"/>
      <c r="D137" s="69"/>
      <c r="E137" s="69"/>
      <c r="F137" s="69"/>
      <c r="G137" s="69"/>
      <c r="H137" s="69"/>
      <c r="I137" s="69"/>
    </row>
    <row r="138" spans="2:63" x14ac:dyDescent="0.25">
      <c r="B138" s="69"/>
      <c r="C138" s="69"/>
      <c r="D138" s="69"/>
      <c r="E138" s="69"/>
      <c r="F138" s="69"/>
      <c r="G138" s="69"/>
      <c r="H138" s="69"/>
      <c r="I138" s="69"/>
    </row>
    <row r="139" spans="2:63" x14ac:dyDescent="0.25">
      <c r="B139" s="69"/>
      <c r="C139" s="69"/>
      <c r="D139" s="69"/>
      <c r="E139" s="69"/>
      <c r="F139" s="69"/>
      <c r="G139" s="69"/>
      <c r="H139" s="69"/>
      <c r="I139" s="69"/>
    </row>
    <row r="140" spans="2:63" x14ac:dyDescent="0.25">
      <c r="B140" s="69"/>
      <c r="C140" s="69"/>
      <c r="D140" s="69"/>
      <c r="E140" s="69"/>
      <c r="F140" s="69"/>
      <c r="G140" s="69"/>
      <c r="H140" s="69"/>
      <c r="I140" s="69"/>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6" sqref="S3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row>
    <row r="2" spans="1:91" ht="18" customHeight="1" x14ac:dyDescent="0.25">
      <c r="A2" s="69"/>
      <c r="B2" s="341" t="s">
        <v>171</v>
      </c>
      <c r="C2" s="342"/>
      <c r="D2" s="342"/>
      <c r="E2" s="342"/>
      <c r="F2" s="342"/>
      <c r="G2" s="342"/>
      <c r="H2" s="342"/>
      <c r="I2" s="342"/>
      <c r="J2" s="263" t="s">
        <v>15</v>
      </c>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row>
    <row r="3" spans="1:91" ht="18.75" customHeight="1" x14ac:dyDescent="0.25">
      <c r="A3" s="69"/>
      <c r="B3" s="342"/>
      <c r="C3" s="342"/>
      <c r="D3" s="342"/>
      <c r="E3" s="342"/>
      <c r="F3" s="342"/>
      <c r="G3" s="342"/>
      <c r="H3" s="342"/>
      <c r="I3" s="342"/>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row>
    <row r="4" spans="1:91" ht="15" customHeight="1" x14ac:dyDescent="0.25">
      <c r="A4" s="69"/>
      <c r="B4" s="342"/>
      <c r="C4" s="342"/>
      <c r="D4" s="342"/>
      <c r="E4" s="342"/>
      <c r="F4" s="342"/>
      <c r="G4" s="342"/>
      <c r="H4" s="342"/>
      <c r="I4" s="342"/>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row>
    <row r="5" spans="1:91" ht="15.75" thickBot="1" x14ac:dyDescent="0.3">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row>
    <row r="6" spans="1:91" ht="15" customHeight="1" x14ac:dyDescent="0.25">
      <c r="A6" s="69"/>
      <c r="B6" s="274" t="s">
        <v>156</v>
      </c>
      <c r="C6" s="274"/>
      <c r="D6" s="275"/>
      <c r="E6" s="312" t="s">
        <v>157</v>
      </c>
      <c r="F6" s="313"/>
      <c r="G6" s="313"/>
      <c r="H6" s="313"/>
      <c r="I6" s="314"/>
      <c r="J6" s="32" t="e">
        <f>IF(AND('Mapa final'!#REF!="Muy Alta",'Mapa final'!#REF!="Leve"),CONCATENATE("R1C",'Mapa final'!#REF!),"")</f>
        <v>#REF!</v>
      </c>
      <c r="K6" s="33" t="e">
        <f>IF(AND('Mapa final'!#REF!="Muy Alta",'Mapa final'!#REF!="Leve"),CONCATENATE("R1C",'Mapa final'!#REF!),"")</f>
        <v>#REF!</v>
      </c>
      <c r="L6" s="33" t="e">
        <f>IF(AND('Mapa final'!#REF!="Muy Alta",'Mapa final'!#REF!="Leve"),CONCATENATE("R1C",'Mapa final'!#REF!),"")</f>
        <v>#REF!</v>
      </c>
      <c r="M6" s="33" t="e">
        <f>IF(AND('Mapa final'!#REF!="Muy Alta",'Mapa final'!#REF!="Leve"),CONCATENATE("R1C",'Mapa final'!#REF!),"")</f>
        <v>#REF!</v>
      </c>
      <c r="N6" s="33" t="e">
        <f>IF(AND('Mapa final'!#REF!="Muy Alta",'Mapa final'!#REF!="Leve"),CONCATENATE("R1C",'Mapa final'!#REF!),"")</f>
        <v>#REF!</v>
      </c>
      <c r="O6" s="34" t="e">
        <f>IF(AND('Mapa final'!#REF!="Muy Alta",'Mapa final'!#REF!="Leve"),CONCATENATE("R1C",'Mapa final'!#REF!),"")</f>
        <v>#REF!</v>
      </c>
      <c r="P6" s="32" t="e">
        <f>IF(AND('Mapa final'!#REF!="Muy Alta",'Mapa final'!#REF!="Menor"),CONCATENATE("R1C",'Mapa final'!#REF!),"")</f>
        <v>#REF!</v>
      </c>
      <c r="Q6" s="33" t="e">
        <f>IF(AND('Mapa final'!#REF!="Muy Alta",'Mapa final'!#REF!="Menor"),CONCATENATE("R1C",'Mapa final'!#REF!),"")</f>
        <v>#REF!</v>
      </c>
      <c r="R6" s="33" t="e">
        <f>IF(AND('Mapa final'!#REF!="Muy Alta",'Mapa final'!#REF!="Menor"),CONCATENATE("R1C",'Mapa final'!#REF!),"")</f>
        <v>#REF!</v>
      </c>
      <c r="S6" s="33" t="e">
        <f>IF(AND('Mapa final'!#REF!="Muy Alta",'Mapa final'!#REF!="Menor"),CONCATENATE("R1C",'Mapa final'!#REF!),"")</f>
        <v>#REF!</v>
      </c>
      <c r="T6" s="33" t="e">
        <f>IF(AND('Mapa final'!#REF!="Muy Alta",'Mapa final'!#REF!="Menor"),CONCATENATE("R1C",'Mapa final'!#REF!),"")</f>
        <v>#REF!</v>
      </c>
      <c r="U6" s="34" t="e">
        <f>IF(AND('Mapa final'!#REF!="Muy Alta",'Mapa final'!#REF!="Menor"),CONCATENATE("R1C",'Mapa final'!#REF!),"")</f>
        <v>#REF!</v>
      </c>
      <c r="V6" s="32" t="e">
        <f>IF(AND('Mapa final'!#REF!="Muy Alta",'Mapa final'!#REF!="Moderado"),CONCATENATE("R1C",'Mapa final'!#REF!),"")</f>
        <v>#REF!</v>
      </c>
      <c r="W6" s="33" t="e">
        <f>IF(AND('Mapa final'!#REF!="Muy Alta",'Mapa final'!#REF!="Moderado"),CONCATENATE("R1C",'Mapa final'!#REF!),"")</f>
        <v>#REF!</v>
      </c>
      <c r="X6" s="33" t="e">
        <f>IF(AND('Mapa final'!#REF!="Muy Alta",'Mapa final'!#REF!="Moderado"),CONCATENATE("R1C",'Mapa final'!#REF!),"")</f>
        <v>#REF!</v>
      </c>
      <c r="Y6" s="33" t="e">
        <f>IF(AND('Mapa final'!#REF!="Muy Alta",'Mapa final'!#REF!="Moderado"),CONCATENATE("R1C",'Mapa final'!#REF!),"")</f>
        <v>#REF!</v>
      </c>
      <c r="Z6" s="33" t="e">
        <f>IF(AND('Mapa final'!#REF!="Muy Alta",'Mapa final'!#REF!="Moderado"),CONCATENATE("R1C",'Mapa final'!#REF!),"")</f>
        <v>#REF!</v>
      </c>
      <c r="AA6" s="34" t="e">
        <f>IF(AND('Mapa final'!#REF!="Muy Alta",'Mapa final'!#REF!="Moderado"),CONCATENATE("R1C",'Mapa final'!#REF!),"")</f>
        <v>#REF!</v>
      </c>
      <c r="AB6" s="32" t="e">
        <f>IF(AND('Mapa final'!#REF!="Muy Alta",'Mapa final'!#REF!="Mayor"),CONCATENATE("R1C",'Mapa final'!#REF!),"")</f>
        <v>#REF!</v>
      </c>
      <c r="AC6" s="33" t="e">
        <f>IF(AND('Mapa final'!#REF!="Muy Alta",'Mapa final'!#REF!="Mayor"),CONCATENATE("R1C",'Mapa final'!#REF!),"")</f>
        <v>#REF!</v>
      </c>
      <c r="AD6" s="33" t="e">
        <f>IF(AND('Mapa final'!#REF!="Muy Alta",'Mapa final'!#REF!="Mayor"),CONCATENATE("R1C",'Mapa final'!#REF!),"")</f>
        <v>#REF!</v>
      </c>
      <c r="AE6" s="33" t="e">
        <f>IF(AND('Mapa final'!#REF!="Muy Alta",'Mapa final'!#REF!="Mayor"),CONCATENATE("R1C",'Mapa final'!#REF!),"")</f>
        <v>#REF!</v>
      </c>
      <c r="AF6" s="33" t="e">
        <f>IF(AND('Mapa final'!#REF!="Muy Alta",'Mapa final'!#REF!="Mayor"),CONCATENATE("R1C",'Mapa final'!#REF!),"")</f>
        <v>#REF!</v>
      </c>
      <c r="AG6" s="34" t="e">
        <f>IF(AND('Mapa final'!#REF!="Muy Alta",'Mapa final'!#REF!="Mayor"),CONCATENATE("R1C",'Mapa final'!#REF!),"")</f>
        <v>#REF!</v>
      </c>
      <c r="AH6" s="35" t="e">
        <f>IF(AND('Mapa final'!#REF!="Muy Alta",'Mapa final'!#REF!="Catastrófico"),CONCATENATE("R1C",'Mapa final'!#REF!),"")</f>
        <v>#REF!</v>
      </c>
      <c r="AI6" s="36" t="e">
        <f>IF(AND('Mapa final'!#REF!="Muy Alta",'Mapa final'!#REF!="Catastrófico"),CONCATENATE("R1C",'Mapa final'!#REF!),"")</f>
        <v>#REF!</v>
      </c>
      <c r="AJ6" s="36" t="e">
        <f>IF(AND('Mapa final'!#REF!="Muy Alta",'Mapa final'!#REF!="Catastrófico"),CONCATENATE("R1C",'Mapa final'!#REF!),"")</f>
        <v>#REF!</v>
      </c>
      <c r="AK6" s="36" t="e">
        <f>IF(AND('Mapa final'!#REF!="Muy Alta",'Mapa final'!#REF!="Catastrófico"),CONCATENATE("R1C",'Mapa final'!#REF!),"")</f>
        <v>#REF!</v>
      </c>
      <c r="AL6" s="36" t="e">
        <f>IF(AND('Mapa final'!#REF!="Muy Alta",'Mapa final'!#REF!="Catastrófico"),CONCATENATE("R1C",'Mapa final'!#REF!),"")</f>
        <v>#REF!</v>
      </c>
      <c r="AM6" s="37" t="e">
        <f>IF(AND('Mapa final'!#REF!="Muy Alta",'Mapa final'!#REF!="Catastrófico"),CONCATENATE("R1C",'Mapa final'!#REF!),"")</f>
        <v>#REF!</v>
      </c>
      <c r="AN6" s="69"/>
      <c r="AO6" s="332" t="s">
        <v>158</v>
      </c>
      <c r="AP6" s="333"/>
      <c r="AQ6" s="333"/>
      <c r="AR6" s="333"/>
      <c r="AS6" s="333"/>
      <c r="AT6" s="334"/>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row>
    <row r="7" spans="1:91" ht="15" customHeight="1" x14ac:dyDescent="0.25">
      <c r="A7" s="69"/>
      <c r="B7" s="274"/>
      <c r="C7" s="274"/>
      <c r="D7" s="275"/>
      <c r="E7" s="315"/>
      <c r="F7" s="316"/>
      <c r="G7" s="316"/>
      <c r="H7" s="316"/>
      <c r="I7" s="317"/>
      <c r="J7" s="38" t="str">
        <f>IF(AND('Mapa final'!$AD$12="Muy Alta",'Mapa final'!$AF$12="Leve"),CONCATENATE("R2C",'Mapa final'!$S$12),"")</f>
        <v/>
      </c>
      <c r="K7" s="39" t="e">
        <f>IF(AND('Mapa final'!#REF!="Muy Alta",'Mapa final'!#REF!="Leve"),CONCATENATE("R2C",'Mapa final'!#REF!),"")</f>
        <v>#REF!</v>
      </c>
      <c r="L7" s="39" t="e">
        <f>IF(AND('Mapa final'!#REF!="Muy Alta",'Mapa final'!#REF!="Leve"),CONCATENATE("R2C",'Mapa final'!#REF!),"")</f>
        <v>#REF!</v>
      </c>
      <c r="M7" s="39" t="e">
        <f>IF(AND('Mapa final'!#REF!="Muy Alta",'Mapa final'!#REF!="Leve"),CONCATENATE("R2C",'Mapa final'!#REF!),"")</f>
        <v>#REF!</v>
      </c>
      <c r="N7" s="39" t="e">
        <f>IF(AND('Mapa final'!#REF!="Muy Alta",'Mapa final'!#REF!="Leve"),CONCATENATE("R2C",'Mapa final'!#REF!),"")</f>
        <v>#REF!</v>
      </c>
      <c r="O7" s="40" t="e">
        <f>IF(AND('Mapa final'!#REF!="Muy Alta",'Mapa final'!#REF!="Leve"),CONCATENATE("R2C",'Mapa final'!#REF!),"")</f>
        <v>#REF!</v>
      </c>
      <c r="P7" s="38" t="str">
        <f>IF(AND('Mapa final'!$AD$12="Muy Alta",'Mapa final'!$AF$12="Menor"),CONCATENATE("R2C",'Mapa final'!$S$12),"")</f>
        <v/>
      </c>
      <c r="Q7" s="39" t="e">
        <f>IF(AND('Mapa final'!#REF!="Muy Alta",'Mapa final'!#REF!="Menor"),CONCATENATE("R2C",'Mapa final'!#REF!),"")</f>
        <v>#REF!</v>
      </c>
      <c r="R7" s="39" t="e">
        <f>IF(AND('Mapa final'!#REF!="Muy Alta",'Mapa final'!#REF!="Menor"),CONCATENATE("R2C",'Mapa final'!#REF!),"")</f>
        <v>#REF!</v>
      </c>
      <c r="S7" s="39" t="e">
        <f>IF(AND('Mapa final'!#REF!="Muy Alta",'Mapa final'!#REF!="Menor"),CONCATENATE("R2C",'Mapa final'!#REF!),"")</f>
        <v>#REF!</v>
      </c>
      <c r="T7" s="39" t="e">
        <f>IF(AND('Mapa final'!#REF!="Muy Alta",'Mapa final'!#REF!="Menor"),CONCATENATE("R2C",'Mapa final'!#REF!),"")</f>
        <v>#REF!</v>
      </c>
      <c r="U7" s="40" t="e">
        <f>IF(AND('Mapa final'!#REF!="Muy Alta",'Mapa final'!#REF!="Menor"),CONCATENATE("R2C",'Mapa final'!#REF!),"")</f>
        <v>#REF!</v>
      </c>
      <c r="V7" s="38" t="str">
        <f>IF(AND('Mapa final'!$AD$12="Muy Alta",'Mapa final'!$AF$12="Moderado"),CONCATENATE("R2C",'Mapa final'!$S$12),"")</f>
        <v/>
      </c>
      <c r="W7" s="39" t="e">
        <f>IF(AND('Mapa final'!#REF!="Muy Alta",'Mapa final'!#REF!="Moderado"),CONCATENATE("R2C",'Mapa final'!#REF!),"")</f>
        <v>#REF!</v>
      </c>
      <c r="X7" s="39" t="e">
        <f>IF(AND('Mapa final'!#REF!="Muy Alta",'Mapa final'!#REF!="Moderado"),CONCATENATE("R2C",'Mapa final'!#REF!),"")</f>
        <v>#REF!</v>
      </c>
      <c r="Y7" s="39" t="e">
        <f>IF(AND('Mapa final'!#REF!="Muy Alta",'Mapa final'!#REF!="Moderado"),CONCATENATE("R2C",'Mapa final'!#REF!),"")</f>
        <v>#REF!</v>
      </c>
      <c r="Z7" s="39" t="e">
        <f>IF(AND('Mapa final'!#REF!="Muy Alta",'Mapa final'!#REF!="Moderado"),CONCATENATE("R2C",'Mapa final'!#REF!),"")</f>
        <v>#REF!</v>
      </c>
      <c r="AA7" s="40" t="e">
        <f>IF(AND('Mapa final'!#REF!="Muy Alta",'Mapa final'!#REF!="Moderado"),CONCATENATE("R2C",'Mapa final'!#REF!),"")</f>
        <v>#REF!</v>
      </c>
      <c r="AB7" s="38" t="str">
        <f>IF(AND('Mapa final'!$AD$12="Muy Alta",'Mapa final'!$AF$12="Mayor"),CONCATENATE("R2C",'Mapa final'!$S$12),"")</f>
        <v/>
      </c>
      <c r="AC7" s="39" t="e">
        <f>IF(AND('Mapa final'!#REF!="Muy Alta",'Mapa final'!#REF!="Mayor"),CONCATENATE("R2C",'Mapa final'!#REF!),"")</f>
        <v>#REF!</v>
      </c>
      <c r="AD7" s="39" t="e">
        <f>IF(AND('Mapa final'!#REF!="Muy Alta",'Mapa final'!#REF!="Mayor"),CONCATENATE("R2C",'Mapa final'!#REF!),"")</f>
        <v>#REF!</v>
      </c>
      <c r="AE7" s="39" t="e">
        <f>IF(AND('Mapa final'!#REF!="Muy Alta",'Mapa final'!#REF!="Mayor"),CONCATENATE("R2C",'Mapa final'!#REF!),"")</f>
        <v>#REF!</v>
      </c>
      <c r="AF7" s="39" t="e">
        <f>IF(AND('Mapa final'!#REF!="Muy Alta",'Mapa final'!#REF!="Mayor"),CONCATENATE("R2C",'Mapa final'!#REF!),"")</f>
        <v>#REF!</v>
      </c>
      <c r="AG7" s="40" t="e">
        <f>IF(AND('Mapa final'!#REF!="Muy Alta",'Mapa final'!#REF!="Mayor"),CONCATENATE("R2C",'Mapa final'!#REF!),"")</f>
        <v>#REF!</v>
      </c>
      <c r="AH7" s="41" t="str">
        <f>IF(AND('Mapa final'!$AD$12="Muy Alta",'Mapa final'!$AF$12="Catastrófico"),CONCATENATE("R2C",'Mapa final'!$S$12),"")</f>
        <v/>
      </c>
      <c r="AI7" s="42" t="e">
        <f>IF(AND('Mapa final'!#REF!="Muy Alta",'Mapa final'!#REF!="Catastrófico"),CONCATENATE("R2C",'Mapa final'!#REF!),"")</f>
        <v>#REF!</v>
      </c>
      <c r="AJ7" s="42" t="e">
        <f>IF(AND('Mapa final'!#REF!="Muy Alta",'Mapa final'!#REF!="Catastrófico"),CONCATENATE("R2C",'Mapa final'!#REF!),"")</f>
        <v>#REF!</v>
      </c>
      <c r="AK7" s="42" t="e">
        <f>IF(AND('Mapa final'!#REF!="Muy Alta",'Mapa final'!#REF!="Catastrófico"),CONCATENATE("R2C",'Mapa final'!#REF!),"")</f>
        <v>#REF!</v>
      </c>
      <c r="AL7" s="42" t="e">
        <f>IF(AND('Mapa final'!#REF!="Muy Alta",'Mapa final'!#REF!="Catastrófico"),CONCATENATE("R2C",'Mapa final'!#REF!),"")</f>
        <v>#REF!</v>
      </c>
      <c r="AM7" s="43" t="e">
        <f>IF(AND('Mapa final'!#REF!="Muy Alta",'Mapa final'!#REF!="Catastrófico"),CONCATENATE("R2C",'Mapa final'!#REF!),"")</f>
        <v>#REF!</v>
      </c>
      <c r="AN7" s="69"/>
      <c r="AO7" s="335"/>
      <c r="AP7" s="336"/>
      <c r="AQ7" s="336"/>
      <c r="AR7" s="336"/>
      <c r="AS7" s="336"/>
      <c r="AT7" s="337"/>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row>
    <row r="8" spans="1:91" ht="15" customHeight="1" x14ac:dyDescent="0.25">
      <c r="A8" s="69"/>
      <c r="B8" s="274"/>
      <c r="C8" s="274"/>
      <c r="D8" s="275"/>
      <c r="E8" s="315"/>
      <c r="F8" s="316"/>
      <c r="G8" s="316"/>
      <c r="H8" s="316"/>
      <c r="I8" s="317"/>
      <c r="J8" s="38" t="e">
        <f>IF(AND('Mapa final'!#REF!="Muy Alta",'Mapa final'!#REF!="Leve"),CONCATENATE("R3C",'Mapa final'!#REF!),"")</f>
        <v>#REF!</v>
      </c>
      <c r="K8" s="39" t="e">
        <f>IF(AND('Mapa final'!#REF!="Muy Alta",'Mapa final'!#REF!="Leve"),CONCATENATE("R3C",'Mapa final'!#REF!),"")</f>
        <v>#REF!</v>
      </c>
      <c r="L8" s="39" t="e">
        <f>IF(AND('Mapa final'!#REF!="Muy Alta",'Mapa final'!#REF!="Leve"),CONCATENATE("R3C",'Mapa final'!#REF!),"")</f>
        <v>#REF!</v>
      </c>
      <c r="M8" s="39" t="e">
        <f>IF(AND('Mapa final'!#REF!="Muy Alta",'Mapa final'!#REF!="Leve"),CONCATENATE("R3C",'Mapa final'!#REF!),"")</f>
        <v>#REF!</v>
      </c>
      <c r="N8" s="39" t="e">
        <f>IF(AND('Mapa final'!#REF!="Muy Alta",'Mapa final'!#REF!="Leve"),CONCATENATE("R3C",'Mapa final'!#REF!),"")</f>
        <v>#REF!</v>
      </c>
      <c r="O8" s="40" t="e">
        <f>IF(AND('Mapa final'!#REF!="Muy Alta",'Mapa final'!#REF!="Leve"),CONCATENATE("R3C",'Mapa final'!#REF!),"")</f>
        <v>#REF!</v>
      </c>
      <c r="P8" s="38" t="e">
        <f>IF(AND('Mapa final'!#REF!="Muy Alta",'Mapa final'!#REF!="Menor"),CONCATENATE("R3C",'Mapa final'!#REF!),"")</f>
        <v>#REF!</v>
      </c>
      <c r="Q8" s="39" t="e">
        <f>IF(AND('Mapa final'!#REF!="Muy Alta",'Mapa final'!#REF!="Menor"),CONCATENATE("R3C",'Mapa final'!#REF!),"")</f>
        <v>#REF!</v>
      </c>
      <c r="R8" s="39" t="e">
        <f>IF(AND('Mapa final'!#REF!="Muy Alta",'Mapa final'!#REF!="Menor"),CONCATENATE("R3C",'Mapa final'!#REF!),"")</f>
        <v>#REF!</v>
      </c>
      <c r="S8" s="39" t="e">
        <f>IF(AND('Mapa final'!#REF!="Muy Alta",'Mapa final'!#REF!="Menor"),CONCATENATE("R3C",'Mapa final'!#REF!),"")</f>
        <v>#REF!</v>
      </c>
      <c r="T8" s="39" t="e">
        <f>IF(AND('Mapa final'!#REF!="Muy Alta",'Mapa final'!#REF!="Menor"),CONCATENATE("R3C",'Mapa final'!#REF!),"")</f>
        <v>#REF!</v>
      </c>
      <c r="U8" s="40" t="e">
        <f>IF(AND('Mapa final'!#REF!="Muy Alta",'Mapa final'!#REF!="Menor"),CONCATENATE("R3C",'Mapa final'!#REF!),"")</f>
        <v>#REF!</v>
      </c>
      <c r="V8" s="38" t="e">
        <f>IF(AND('Mapa final'!#REF!="Muy Alta",'Mapa final'!#REF!="Moderado"),CONCATENATE("R3C",'Mapa final'!#REF!),"")</f>
        <v>#REF!</v>
      </c>
      <c r="W8" s="39" t="e">
        <f>IF(AND('Mapa final'!#REF!="Muy Alta",'Mapa final'!#REF!="Moderado"),CONCATENATE("R3C",'Mapa final'!#REF!),"")</f>
        <v>#REF!</v>
      </c>
      <c r="X8" s="39" t="e">
        <f>IF(AND('Mapa final'!#REF!="Muy Alta",'Mapa final'!#REF!="Moderado"),CONCATENATE("R3C",'Mapa final'!#REF!),"")</f>
        <v>#REF!</v>
      </c>
      <c r="Y8" s="39" t="e">
        <f>IF(AND('Mapa final'!#REF!="Muy Alta",'Mapa final'!#REF!="Moderado"),CONCATENATE("R3C",'Mapa final'!#REF!),"")</f>
        <v>#REF!</v>
      </c>
      <c r="Z8" s="39" t="e">
        <f>IF(AND('Mapa final'!#REF!="Muy Alta",'Mapa final'!#REF!="Moderado"),CONCATENATE("R3C",'Mapa final'!#REF!),"")</f>
        <v>#REF!</v>
      </c>
      <c r="AA8" s="40" t="e">
        <f>IF(AND('Mapa final'!#REF!="Muy Alta",'Mapa final'!#REF!="Moderado"),CONCATENATE("R3C",'Mapa final'!#REF!),"")</f>
        <v>#REF!</v>
      </c>
      <c r="AB8" s="38" t="e">
        <f>IF(AND('Mapa final'!#REF!="Muy Alta",'Mapa final'!#REF!="Mayor"),CONCATENATE("R3C",'Mapa final'!#REF!),"")</f>
        <v>#REF!</v>
      </c>
      <c r="AC8" s="39" t="e">
        <f>IF(AND('Mapa final'!#REF!="Muy Alta",'Mapa final'!#REF!="Mayor"),CONCATENATE("R3C",'Mapa final'!#REF!),"")</f>
        <v>#REF!</v>
      </c>
      <c r="AD8" s="39" t="e">
        <f>IF(AND('Mapa final'!#REF!="Muy Alta",'Mapa final'!#REF!="Mayor"),CONCATENATE("R3C",'Mapa final'!#REF!),"")</f>
        <v>#REF!</v>
      </c>
      <c r="AE8" s="39" t="e">
        <f>IF(AND('Mapa final'!#REF!="Muy Alta",'Mapa final'!#REF!="Mayor"),CONCATENATE("R3C",'Mapa final'!#REF!),"")</f>
        <v>#REF!</v>
      </c>
      <c r="AF8" s="39" t="e">
        <f>IF(AND('Mapa final'!#REF!="Muy Alta",'Mapa final'!#REF!="Mayor"),CONCATENATE("R3C",'Mapa final'!#REF!),"")</f>
        <v>#REF!</v>
      </c>
      <c r="AG8" s="40" t="e">
        <f>IF(AND('Mapa final'!#REF!="Muy Alta",'Mapa final'!#REF!="Mayor"),CONCATENATE("R3C",'Mapa final'!#REF!),"")</f>
        <v>#REF!</v>
      </c>
      <c r="AH8" s="41" t="e">
        <f>IF(AND('Mapa final'!#REF!="Muy Alta",'Mapa final'!#REF!="Catastrófico"),CONCATENATE("R3C",'Mapa final'!#REF!),"")</f>
        <v>#REF!</v>
      </c>
      <c r="AI8" s="42" t="e">
        <f>IF(AND('Mapa final'!#REF!="Muy Alta",'Mapa final'!#REF!="Catastrófico"),CONCATENATE("R3C",'Mapa final'!#REF!),"")</f>
        <v>#REF!</v>
      </c>
      <c r="AJ8" s="42" t="e">
        <f>IF(AND('Mapa final'!#REF!="Muy Alta",'Mapa final'!#REF!="Catastrófico"),CONCATENATE("R3C",'Mapa final'!#REF!),"")</f>
        <v>#REF!</v>
      </c>
      <c r="AK8" s="42" t="e">
        <f>IF(AND('Mapa final'!#REF!="Muy Alta",'Mapa final'!#REF!="Catastrófico"),CONCATENATE("R3C",'Mapa final'!#REF!),"")</f>
        <v>#REF!</v>
      </c>
      <c r="AL8" s="42" t="e">
        <f>IF(AND('Mapa final'!#REF!="Muy Alta",'Mapa final'!#REF!="Catastrófico"),CONCATENATE("R3C",'Mapa final'!#REF!),"")</f>
        <v>#REF!</v>
      </c>
      <c r="AM8" s="43" t="e">
        <f>IF(AND('Mapa final'!#REF!="Muy Alta",'Mapa final'!#REF!="Catastrófico"),CONCATENATE("R3C",'Mapa final'!#REF!),"")</f>
        <v>#REF!</v>
      </c>
      <c r="AN8" s="69"/>
      <c r="AO8" s="335"/>
      <c r="AP8" s="336"/>
      <c r="AQ8" s="336"/>
      <c r="AR8" s="336"/>
      <c r="AS8" s="336"/>
      <c r="AT8" s="337"/>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row>
    <row r="9" spans="1:91" ht="15" customHeight="1" x14ac:dyDescent="0.25">
      <c r="A9" s="69"/>
      <c r="B9" s="274"/>
      <c r="C9" s="274"/>
      <c r="D9" s="275"/>
      <c r="E9" s="315"/>
      <c r="F9" s="316"/>
      <c r="G9" s="316"/>
      <c r="H9" s="316"/>
      <c r="I9" s="317"/>
      <c r="J9" s="38" t="e">
        <f>IF(AND('Mapa final'!#REF!="Muy Alta",'Mapa final'!#REF!="Leve"),CONCATENATE("R4C",'Mapa final'!#REF!),"")</f>
        <v>#REF!</v>
      </c>
      <c r="K9" s="39" t="e">
        <f>IF(AND('Mapa final'!#REF!="Muy Alta",'Mapa final'!#REF!="Leve"),CONCATENATE("R4C",'Mapa final'!#REF!),"")</f>
        <v>#REF!</v>
      </c>
      <c r="L9" s="39" t="e">
        <f>IF(AND('Mapa final'!#REF!="Muy Alta",'Mapa final'!#REF!="Leve"),CONCATENATE("R4C",'Mapa final'!#REF!),"")</f>
        <v>#REF!</v>
      </c>
      <c r="M9" s="39" t="e">
        <f>IF(AND('Mapa final'!#REF!="Muy Alta",'Mapa final'!#REF!="Leve"),CONCATENATE("R4C",'Mapa final'!#REF!),"")</f>
        <v>#REF!</v>
      </c>
      <c r="N9" s="39" t="e">
        <f>IF(AND('Mapa final'!#REF!="Muy Alta",'Mapa final'!#REF!="Leve"),CONCATENATE("R4C",'Mapa final'!#REF!),"")</f>
        <v>#REF!</v>
      </c>
      <c r="O9" s="40" t="e">
        <f>IF(AND('Mapa final'!#REF!="Muy Alta",'Mapa final'!#REF!="Leve"),CONCATENATE("R4C",'Mapa final'!#REF!),"")</f>
        <v>#REF!</v>
      </c>
      <c r="P9" s="38" t="e">
        <f>IF(AND('Mapa final'!#REF!="Muy Alta",'Mapa final'!#REF!="Menor"),CONCATENATE("R4C",'Mapa final'!#REF!),"")</f>
        <v>#REF!</v>
      </c>
      <c r="Q9" s="39" t="e">
        <f>IF(AND('Mapa final'!#REF!="Muy Alta",'Mapa final'!#REF!="Menor"),CONCATENATE("R4C",'Mapa final'!#REF!),"")</f>
        <v>#REF!</v>
      </c>
      <c r="R9" s="39" t="e">
        <f>IF(AND('Mapa final'!#REF!="Muy Alta",'Mapa final'!#REF!="Menor"),CONCATENATE("R4C",'Mapa final'!#REF!),"")</f>
        <v>#REF!</v>
      </c>
      <c r="S9" s="39" t="e">
        <f>IF(AND('Mapa final'!#REF!="Muy Alta",'Mapa final'!#REF!="Menor"),CONCATENATE("R4C",'Mapa final'!#REF!),"")</f>
        <v>#REF!</v>
      </c>
      <c r="T9" s="39" t="e">
        <f>IF(AND('Mapa final'!#REF!="Muy Alta",'Mapa final'!#REF!="Menor"),CONCATENATE("R4C",'Mapa final'!#REF!),"")</f>
        <v>#REF!</v>
      </c>
      <c r="U9" s="40" t="e">
        <f>IF(AND('Mapa final'!#REF!="Muy Alta",'Mapa final'!#REF!="Menor"),CONCATENATE("R4C",'Mapa final'!#REF!),"")</f>
        <v>#REF!</v>
      </c>
      <c r="V9" s="38" t="e">
        <f>IF(AND('Mapa final'!#REF!="Muy Alta",'Mapa final'!#REF!="Moderado"),CONCATENATE("R4C",'Mapa final'!#REF!),"")</f>
        <v>#REF!</v>
      </c>
      <c r="W9" s="39" t="e">
        <f>IF(AND('Mapa final'!#REF!="Muy Alta",'Mapa final'!#REF!="Moderado"),CONCATENATE("R4C",'Mapa final'!#REF!),"")</f>
        <v>#REF!</v>
      </c>
      <c r="X9" s="39" t="e">
        <f>IF(AND('Mapa final'!#REF!="Muy Alta",'Mapa final'!#REF!="Moderado"),CONCATENATE("R4C",'Mapa final'!#REF!),"")</f>
        <v>#REF!</v>
      </c>
      <c r="Y9" s="39" t="e">
        <f>IF(AND('Mapa final'!#REF!="Muy Alta",'Mapa final'!#REF!="Moderado"),CONCATENATE("R4C",'Mapa final'!#REF!),"")</f>
        <v>#REF!</v>
      </c>
      <c r="Z9" s="39" t="e">
        <f>IF(AND('Mapa final'!#REF!="Muy Alta",'Mapa final'!#REF!="Moderado"),CONCATENATE("R4C",'Mapa final'!#REF!),"")</f>
        <v>#REF!</v>
      </c>
      <c r="AA9" s="40" t="e">
        <f>IF(AND('Mapa final'!#REF!="Muy Alta",'Mapa final'!#REF!="Moderado"),CONCATENATE("R4C",'Mapa final'!#REF!),"")</f>
        <v>#REF!</v>
      </c>
      <c r="AB9" s="38" t="e">
        <f>IF(AND('Mapa final'!#REF!="Muy Alta",'Mapa final'!#REF!="Mayor"),CONCATENATE("R4C",'Mapa final'!#REF!),"")</f>
        <v>#REF!</v>
      </c>
      <c r="AC9" s="39" t="e">
        <f>IF(AND('Mapa final'!#REF!="Muy Alta",'Mapa final'!#REF!="Mayor"),CONCATENATE("R4C",'Mapa final'!#REF!),"")</f>
        <v>#REF!</v>
      </c>
      <c r="AD9" s="39" t="e">
        <f>IF(AND('Mapa final'!#REF!="Muy Alta",'Mapa final'!#REF!="Mayor"),CONCATENATE("R4C",'Mapa final'!#REF!),"")</f>
        <v>#REF!</v>
      </c>
      <c r="AE9" s="39" t="e">
        <f>IF(AND('Mapa final'!#REF!="Muy Alta",'Mapa final'!#REF!="Mayor"),CONCATENATE("R4C",'Mapa final'!#REF!),"")</f>
        <v>#REF!</v>
      </c>
      <c r="AF9" s="39" t="e">
        <f>IF(AND('Mapa final'!#REF!="Muy Alta",'Mapa final'!#REF!="Mayor"),CONCATENATE("R4C",'Mapa final'!#REF!),"")</f>
        <v>#REF!</v>
      </c>
      <c r="AG9" s="40" t="e">
        <f>IF(AND('Mapa final'!#REF!="Muy Alta",'Mapa final'!#REF!="Mayor"),CONCATENATE("R4C",'Mapa final'!#REF!),"")</f>
        <v>#REF!</v>
      </c>
      <c r="AH9" s="41" t="e">
        <f>IF(AND('Mapa final'!#REF!="Muy Alta",'Mapa final'!#REF!="Catastrófico"),CONCATENATE("R4C",'Mapa final'!#REF!),"")</f>
        <v>#REF!</v>
      </c>
      <c r="AI9" s="42" t="e">
        <f>IF(AND('Mapa final'!#REF!="Muy Alta",'Mapa final'!#REF!="Catastrófico"),CONCATENATE("R4C",'Mapa final'!#REF!),"")</f>
        <v>#REF!</v>
      </c>
      <c r="AJ9" s="42" t="e">
        <f>IF(AND('Mapa final'!#REF!="Muy Alta",'Mapa final'!#REF!="Catastrófico"),CONCATENATE("R4C",'Mapa final'!#REF!),"")</f>
        <v>#REF!</v>
      </c>
      <c r="AK9" s="42" t="e">
        <f>IF(AND('Mapa final'!#REF!="Muy Alta",'Mapa final'!#REF!="Catastrófico"),CONCATENATE("R4C",'Mapa final'!#REF!),"")</f>
        <v>#REF!</v>
      </c>
      <c r="AL9" s="42" t="e">
        <f>IF(AND('Mapa final'!#REF!="Muy Alta",'Mapa final'!#REF!="Catastrófico"),CONCATENATE("R4C",'Mapa final'!#REF!),"")</f>
        <v>#REF!</v>
      </c>
      <c r="AM9" s="43" t="e">
        <f>IF(AND('Mapa final'!#REF!="Muy Alta",'Mapa final'!#REF!="Catastrófico"),CONCATENATE("R4C",'Mapa final'!#REF!),"")</f>
        <v>#REF!</v>
      </c>
      <c r="AN9" s="69"/>
      <c r="AO9" s="335"/>
      <c r="AP9" s="336"/>
      <c r="AQ9" s="336"/>
      <c r="AR9" s="336"/>
      <c r="AS9" s="336"/>
      <c r="AT9" s="337"/>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row>
    <row r="10" spans="1:91" ht="15" customHeight="1" x14ac:dyDescent="0.25">
      <c r="A10" s="69"/>
      <c r="B10" s="274"/>
      <c r="C10" s="274"/>
      <c r="D10" s="275"/>
      <c r="E10" s="315"/>
      <c r="F10" s="316"/>
      <c r="G10" s="316"/>
      <c r="H10" s="316"/>
      <c r="I10" s="317"/>
      <c r="J10" s="38" t="e">
        <f>IF(AND('Mapa final'!#REF!="Muy Alta",'Mapa final'!#REF!="Leve"),CONCATENATE("R5C",'Mapa final'!#REF!),"")</f>
        <v>#REF!</v>
      </c>
      <c r="K10" s="39" t="e">
        <f>IF(AND('Mapa final'!#REF!="Muy Alta",'Mapa final'!#REF!="Leve"),CONCATENATE("R5C",'Mapa final'!#REF!),"")</f>
        <v>#REF!</v>
      </c>
      <c r="L10" s="39" t="e">
        <f>IF(AND('Mapa final'!#REF!="Muy Alta",'Mapa final'!#REF!="Leve"),CONCATENATE("R5C",'Mapa final'!#REF!),"")</f>
        <v>#REF!</v>
      </c>
      <c r="M10" s="39" t="e">
        <f>IF(AND('Mapa final'!#REF!="Muy Alta",'Mapa final'!#REF!="Leve"),CONCATENATE("R5C",'Mapa final'!#REF!),"")</f>
        <v>#REF!</v>
      </c>
      <c r="N10" s="39" t="e">
        <f>IF(AND('Mapa final'!#REF!="Muy Alta",'Mapa final'!#REF!="Leve"),CONCATENATE("R5C",'Mapa final'!#REF!),"")</f>
        <v>#REF!</v>
      </c>
      <c r="O10" s="40" t="e">
        <f>IF(AND('Mapa final'!#REF!="Muy Alta",'Mapa final'!#REF!="Leve"),CONCATENATE("R5C",'Mapa final'!#REF!),"")</f>
        <v>#REF!</v>
      </c>
      <c r="P10" s="38" t="e">
        <f>IF(AND('Mapa final'!#REF!="Muy Alta",'Mapa final'!#REF!="Menor"),CONCATENATE("R5C",'Mapa final'!#REF!),"")</f>
        <v>#REF!</v>
      </c>
      <c r="Q10" s="39" t="e">
        <f>IF(AND('Mapa final'!#REF!="Muy Alta",'Mapa final'!#REF!="Menor"),CONCATENATE("R5C",'Mapa final'!#REF!),"")</f>
        <v>#REF!</v>
      </c>
      <c r="R10" s="39" t="e">
        <f>IF(AND('Mapa final'!#REF!="Muy Alta",'Mapa final'!#REF!="Menor"),CONCATENATE("R5C",'Mapa final'!#REF!),"")</f>
        <v>#REF!</v>
      </c>
      <c r="S10" s="39" t="e">
        <f>IF(AND('Mapa final'!#REF!="Muy Alta",'Mapa final'!#REF!="Menor"),CONCATENATE("R5C",'Mapa final'!#REF!),"")</f>
        <v>#REF!</v>
      </c>
      <c r="T10" s="39" t="e">
        <f>IF(AND('Mapa final'!#REF!="Muy Alta",'Mapa final'!#REF!="Menor"),CONCATENATE("R5C",'Mapa final'!#REF!),"")</f>
        <v>#REF!</v>
      </c>
      <c r="U10" s="40" t="e">
        <f>IF(AND('Mapa final'!#REF!="Muy Alta",'Mapa final'!#REF!="Menor"),CONCATENATE("R5C",'Mapa final'!#REF!),"")</f>
        <v>#REF!</v>
      </c>
      <c r="V10" s="38" t="e">
        <f>IF(AND('Mapa final'!#REF!="Muy Alta",'Mapa final'!#REF!="Moderado"),CONCATENATE("R5C",'Mapa final'!#REF!),"")</f>
        <v>#REF!</v>
      </c>
      <c r="W10" s="39" t="e">
        <f>IF(AND('Mapa final'!#REF!="Muy Alta",'Mapa final'!#REF!="Moderado"),CONCATENATE("R5C",'Mapa final'!#REF!),"")</f>
        <v>#REF!</v>
      </c>
      <c r="X10" s="39" t="e">
        <f>IF(AND('Mapa final'!#REF!="Muy Alta",'Mapa final'!#REF!="Moderado"),CONCATENATE("R5C",'Mapa final'!#REF!),"")</f>
        <v>#REF!</v>
      </c>
      <c r="Y10" s="39" t="e">
        <f>IF(AND('Mapa final'!#REF!="Muy Alta",'Mapa final'!#REF!="Moderado"),CONCATENATE("R5C",'Mapa final'!#REF!),"")</f>
        <v>#REF!</v>
      </c>
      <c r="Z10" s="39" t="e">
        <f>IF(AND('Mapa final'!#REF!="Muy Alta",'Mapa final'!#REF!="Moderado"),CONCATENATE("R5C",'Mapa final'!#REF!),"")</f>
        <v>#REF!</v>
      </c>
      <c r="AA10" s="40" t="e">
        <f>IF(AND('Mapa final'!#REF!="Muy Alta",'Mapa final'!#REF!="Moderado"),CONCATENATE("R5C",'Mapa final'!#REF!),"")</f>
        <v>#REF!</v>
      </c>
      <c r="AB10" s="38" t="e">
        <f>IF(AND('Mapa final'!#REF!="Muy Alta",'Mapa final'!#REF!="Mayor"),CONCATENATE("R5C",'Mapa final'!#REF!),"")</f>
        <v>#REF!</v>
      </c>
      <c r="AC10" s="39" t="e">
        <f>IF(AND('Mapa final'!#REF!="Muy Alta",'Mapa final'!#REF!="Mayor"),CONCATENATE("R5C",'Mapa final'!#REF!),"")</f>
        <v>#REF!</v>
      </c>
      <c r="AD10" s="39" t="e">
        <f>IF(AND('Mapa final'!#REF!="Muy Alta",'Mapa final'!#REF!="Mayor"),CONCATENATE("R5C",'Mapa final'!#REF!),"")</f>
        <v>#REF!</v>
      </c>
      <c r="AE10" s="39" t="e">
        <f>IF(AND('Mapa final'!#REF!="Muy Alta",'Mapa final'!#REF!="Mayor"),CONCATENATE("R5C",'Mapa final'!#REF!),"")</f>
        <v>#REF!</v>
      </c>
      <c r="AF10" s="39" t="e">
        <f>IF(AND('Mapa final'!#REF!="Muy Alta",'Mapa final'!#REF!="Mayor"),CONCATENATE("R5C",'Mapa final'!#REF!),"")</f>
        <v>#REF!</v>
      </c>
      <c r="AG10" s="40" t="e">
        <f>IF(AND('Mapa final'!#REF!="Muy Alta",'Mapa final'!#REF!="Mayor"),CONCATENATE("R5C",'Mapa final'!#REF!),"")</f>
        <v>#REF!</v>
      </c>
      <c r="AH10" s="41" t="e">
        <f>IF(AND('Mapa final'!#REF!="Muy Alta",'Mapa final'!#REF!="Catastrófico"),CONCATENATE("R5C",'Mapa final'!#REF!),"")</f>
        <v>#REF!</v>
      </c>
      <c r="AI10" s="42" t="e">
        <f>IF(AND('Mapa final'!#REF!="Muy Alta",'Mapa final'!#REF!="Catastrófico"),CONCATENATE("R5C",'Mapa final'!#REF!),"")</f>
        <v>#REF!</v>
      </c>
      <c r="AJ10" s="42" t="e">
        <f>IF(AND('Mapa final'!#REF!="Muy Alta",'Mapa final'!#REF!="Catastrófico"),CONCATENATE("R5C",'Mapa final'!#REF!),"")</f>
        <v>#REF!</v>
      </c>
      <c r="AK10" s="42" t="e">
        <f>IF(AND('Mapa final'!#REF!="Muy Alta",'Mapa final'!#REF!="Catastrófico"),CONCATENATE("R5C",'Mapa final'!#REF!),"")</f>
        <v>#REF!</v>
      </c>
      <c r="AL10" s="42" t="e">
        <f>IF(AND('Mapa final'!#REF!="Muy Alta",'Mapa final'!#REF!="Catastrófico"),CONCATENATE("R5C",'Mapa final'!#REF!),"")</f>
        <v>#REF!</v>
      </c>
      <c r="AM10" s="43" t="e">
        <f>IF(AND('Mapa final'!#REF!="Muy Alta",'Mapa final'!#REF!="Catastrófico"),CONCATENATE("R5C",'Mapa final'!#REF!),"")</f>
        <v>#REF!</v>
      </c>
      <c r="AN10" s="69"/>
      <c r="AO10" s="335"/>
      <c r="AP10" s="336"/>
      <c r="AQ10" s="336"/>
      <c r="AR10" s="336"/>
      <c r="AS10" s="336"/>
      <c r="AT10" s="337"/>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row>
    <row r="11" spans="1:91" ht="15" customHeight="1" x14ac:dyDescent="0.25">
      <c r="A11" s="69"/>
      <c r="B11" s="274"/>
      <c r="C11" s="274"/>
      <c r="D11" s="275"/>
      <c r="E11" s="315"/>
      <c r="F11" s="316"/>
      <c r="G11" s="316"/>
      <c r="H11" s="316"/>
      <c r="I11" s="317"/>
      <c r="J11" s="38" t="e">
        <f>IF(AND('Mapa final'!#REF!="Muy Alta",'Mapa final'!#REF!="Leve"),CONCATENATE("R6C",'Mapa final'!#REF!),"")</f>
        <v>#REF!</v>
      </c>
      <c r="K11" s="39" t="e">
        <f>IF(AND('Mapa final'!#REF!="Muy Alta",'Mapa final'!#REF!="Leve"),CONCATENATE("R6C",'Mapa final'!#REF!),"")</f>
        <v>#REF!</v>
      </c>
      <c r="L11" s="39" t="e">
        <f>IF(AND('Mapa final'!#REF!="Muy Alta",'Mapa final'!#REF!="Leve"),CONCATENATE("R6C",'Mapa final'!#REF!),"")</f>
        <v>#REF!</v>
      </c>
      <c r="M11" s="39" t="e">
        <f>IF(AND('Mapa final'!#REF!="Muy Alta",'Mapa final'!#REF!="Leve"),CONCATENATE("R6C",'Mapa final'!#REF!),"")</f>
        <v>#REF!</v>
      </c>
      <c r="N11" s="39" t="e">
        <f>IF(AND('Mapa final'!#REF!="Muy Alta",'Mapa final'!#REF!="Leve"),CONCATENATE("R6C",'Mapa final'!#REF!),"")</f>
        <v>#REF!</v>
      </c>
      <c r="O11" s="40" t="e">
        <f>IF(AND('Mapa final'!#REF!="Muy Alta",'Mapa final'!#REF!="Leve"),CONCATENATE("R6C",'Mapa final'!#REF!),"")</f>
        <v>#REF!</v>
      </c>
      <c r="P11" s="38" t="e">
        <f>IF(AND('Mapa final'!#REF!="Muy Alta",'Mapa final'!#REF!="Menor"),CONCATENATE("R6C",'Mapa final'!#REF!),"")</f>
        <v>#REF!</v>
      </c>
      <c r="Q11" s="39" t="e">
        <f>IF(AND('Mapa final'!#REF!="Muy Alta",'Mapa final'!#REF!="Menor"),CONCATENATE("R6C",'Mapa final'!#REF!),"")</f>
        <v>#REF!</v>
      </c>
      <c r="R11" s="39" t="e">
        <f>IF(AND('Mapa final'!#REF!="Muy Alta",'Mapa final'!#REF!="Menor"),CONCATENATE("R6C",'Mapa final'!#REF!),"")</f>
        <v>#REF!</v>
      </c>
      <c r="S11" s="39" t="e">
        <f>IF(AND('Mapa final'!#REF!="Muy Alta",'Mapa final'!#REF!="Menor"),CONCATENATE("R6C",'Mapa final'!#REF!),"")</f>
        <v>#REF!</v>
      </c>
      <c r="T11" s="39" t="e">
        <f>IF(AND('Mapa final'!#REF!="Muy Alta",'Mapa final'!#REF!="Menor"),CONCATENATE("R6C",'Mapa final'!#REF!),"")</f>
        <v>#REF!</v>
      </c>
      <c r="U11" s="40" t="e">
        <f>IF(AND('Mapa final'!#REF!="Muy Alta",'Mapa final'!#REF!="Menor"),CONCATENATE("R6C",'Mapa final'!#REF!),"")</f>
        <v>#REF!</v>
      </c>
      <c r="V11" s="38" t="e">
        <f>IF(AND('Mapa final'!#REF!="Muy Alta",'Mapa final'!#REF!="Moderado"),CONCATENATE("R6C",'Mapa final'!#REF!),"")</f>
        <v>#REF!</v>
      </c>
      <c r="W11" s="39" t="e">
        <f>IF(AND('Mapa final'!#REF!="Muy Alta",'Mapa final'!#REF!="Moderado"),CONCATENATE("R6C",'Mapa final'!#REF!),"")</f>
        <v>#REF!</v>
      </c>
      <c r="X11" s="39" t="e">
        <f>IF(AND('Mapa final'!#REF!="Muy Alta",'Mapa final'!#REF!="Moderado"),CONCATENATE("R6C",'Mapa final'!#REF!),"")</f>
        <v>#REF!</v>
      </c>
      <c r="Y11" s="39" t="e">
        <f>IF(AND('Mapa final'!#REF!="Muy Alta",'Mapa final'!#REF!="Moderado"),CONCATENATE("R6C",'Mapa final'!#REF!),"")</f>
        <v>#REF!</v>
      </c>
      <c r="Z11" s="39" t="e">
        <f>IF(AND('Mapa final'!#REF!="Muy Alta",'Mapa final'!#REF!="Moderado"),CONCATENATE("R6C",'Mapa final'!#REF!),"")</f>
        <v>#REF!</v>
      </c>
      <c r="AA11" s="40" t="e">
        <f>IF(AND('Mapa final'!#REF!="Muy Alta",'Mapa final'!#REF!="Moderado"),CONCATENATE("R6C",'Mapa final'!#REF!),"")</f>
        <v>#REF!</v>
      </c>
      <c r="AB11" s="38" t="e">
        <f>IF(AND('Mapa final'!#REF!="Muy Alta",'Mapa final'!#REF!="Mayor"),CONCATENATE("R6C",'Mapa final'!#REF!),"")</f>
        <v>#REF!</v>
      </c>
      <c r="AC11" s="39" t="e">
        <f>IF(AND('Mapa final'!#REF!="Muy Alta",'Mapa final'!#REF!="Mayor"),CONCATENATE("R6C",'Mapa final'!#REF!),"")</f>
        <v>#REF!</v>
      </c>
      <c r="AD11" s="39" t="e">
        <f>IF(AND('Mapa final'!#REF!="Muy Alta",'Mapa final'!#REF!="Mayor"),CONCATENATE("R6C",'Mapa final'!#REF!),"")</f>
        <v>#REF!</v>
      </c>
      <c r="AE11" s="39" t="e">
        <f>IF(AND('Mapa final'!#REF!="Muy Alta",'Mapa final'!#REF!="Mayor"),CONCATENATE("R6C",'Mapa final'!#REF!),"")</f>
        <v>#REF!</v>
      </c>
      <c r="AF11" s="39" t="e">
        <f>IF(AND('Mapa final'!#REF!="Muy Alta",'Mapa final'!#REF!="Mayor"),CONCATENATE("R6C",'Mapa final'!#REF!),"")</f>
        <v>#REF!</v>
      </c>
      <c r="AG11" s="40" t="e">
        <f>IF(AND('Mapa final'!#REF!="Muy Alta",'Mapa final'!#REF!="Mayor"),CONCATENATE("R6C",'Mapa final'!#REF!),"")</f>
        <v>#REF!</v>
      </c>
      <c r="AH11" s="41" t="e">
        <f>IF(AND('Mapa final'!#REF!="Muy Alta",'Mapa final'!#REF!="Catastrófico"),CONCATENATE("R6C",'Mapa final'!#REF!),"")</f>
        <v>#REF!</v>
      </c>
      <c r="AI11" s="42" t="e">
        <f>IF(AND('Mapa final'!#REF!="Muy Alta",'Mapa final'!#REF!="Catastrófico"),CONCATENATE("R6C",'Mapa final'!#REF!),"")</f>
        <v>#REF!</v>
      </c>
      <c r="AJ11" s="42" t="e">
        <f>IF(AND('Mapa final'!#REF!="Muy Alta",'Mapa final'!#REF!="Catastrófico"),CONCATENATE("R6C",'Mapa final'!#REF!),"")</f>
        <v>#REF!</v>
      </c>
      <c r="AK11" s="42" t="e">
        <f>IF(AND('Mapa final'!#REF!="Muy Alta",'Mapa final'!#REF!="Catastrófico"),CONCATENATE("R6C",'Mapa final'!#REF!),"")</f>
        <v>#REF!</v>
      </c>
      <c r="AL11" s="42" t="e">
        <f>IF(AND('Mapa final'!#REF!="Muy Alta",'Mapa final'!#REF!="Catastrófico"),CONCATENATE("R6C",'Mapa final'!#REF!),"")</f>
        <v>#REF!</v>
      </c>
      <c r="AM11" s="43" t="e">
        <f>IF(AND('Mapa final'!#REF!="Muy Alta",'Mapa final'!#REF!="Catastrófico"),CONCATENATE("R6C",'Mapa final'!#REF!),"")</f>
        <v>#REF!</v>
      </c>
      <c r="AN11" s="69"/>
      <c r="AO11" s="335"/>
      <c r="AP11" s="336"/>
      <c r="AQ11" s="336"/>
      <c r="AR11" s="336"/>
      <c r="AS11" s="336"/>
      <c r="AT11" s="337"/>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row>
    <row r="12" spans="1:91" ht="15" customHeight="1" x14ac:dyDescent="0.25">
      <c r="A12" s="69"/>
      <c r="B12" s="274"/>
      <c r="C12" s="274"/>
      <c r="D12" s="275"/>
      <c r="E12" s="315"/>
      <c r="F12" s="316"/>
      <c r="G12" s="316"/>
      <c r="H12" s="316"/>
      <c r="I12" s="317"/>
      <c r="J12" s="38" t="e">
        <f>IF(AND('Mapa final'!#REF!="Muy Alta",'Mapa final'!#REF!="Leve"),CONCATENATE("R7C",'Mapa final'!#REF!),"")</f>
        <v>#REF!</v>
      </c>
      <c r="K12" s="39" t="e">
        <f>IF(AND('Mapa final'!#REF!="Muy Alta",'Mapa final'!#REF!="Leve"),CONCATENATE("R7C",'Mapa final'!#REF!),"")</f>
        <v>#REF!</v>
      </c>
      <c r="L12" s="39" t="e">
        <f>IF(AND('Mapa final'!#REF!="Muy Alta",'Mapa final'!#REF!="Leve"),CONCATENATE("R7C",'Mapa final'!#REF!),"")</f>
        <v>#REF!</v>
      </c>
      <c r="M12" s="39" t="e">
        <f>IF(AND('Mapa final'!#REF!="Muy Alta",'Mapa final'!#REF!="Leve"),CONCATENATE("R7C",'Mapa final'!#REF!),"")</f>
        <v>#REF!</v>
      </c>
      <c r="N12" s="39" t="e">
        <f>IF(AND('Mapa final'!#REF!="Muy Alta",'Mapa final'!#REF!="Leve"),CONCATENATE("R7C",'Mapa final'!#REF!),"")</f>
        <v>#REF!</v>
      </c>
      <c r="O12" s="40" t="e">
        <f>IF(AND('Mapa final'!#REF!="Muy Alta",'Mapa final'!#REF!="Leve"),CONCATENATE("R7C",'Mapa final'!#REF!),"")</f>
        <v>#REF!</v>
      </c>
      <c r="P12" s="38" t="e">
        <f>IF(AND('Mapa final'!#REF!="Muy Alta",'Mapa final'!#REF!="Menor"),CONCATENATE("R7C",'Mapa final'!#REF!),"")</f>
        <v>#REF!</v>
      </c>
      <c r="Q12" s="39" t="e">
        <f>IF(AND('Mapa final'!#REF!="Muy Alta",'Mapa final'!#REF!="Menor"),CONCATENATE("R7C",'Mapa final'!#REF!),"")</f>
        <v>#REF!</v>
      </c>
      <c r="R12" s="39" t="e">
        <f>IF(AND('Mapa final'!#REF!="Muy Alta",'Mapa final'!#REF!="Menor"),CONCATENATE("R7C",'Mapa final'!#REF!),"")</f>
        <v>#REF!</v>
      </c>
      <c r="S12" s="39" t="e">
        <f>IF(AND('Mapa final'!#REF!="Muy Alta",'Mapa final'!#REF!="Menor"),CONCATENATE("R7C",'Mapa final'!#REF!),"")</f>
        <v>#REF!</v>
      </c>
      <c r="T12" s="39" t="e">
        <f>IF(AND('Mapa final'!#REF!="Muy Alta",'Mapa final'!#REF!="Menor"),CONCATENATE("R7C",'Mapa final'!#REF!),"")</f>
        <v>#REF!</v>
      </c>
      <c r="U12" s="40" t="e">
        <f>IF(AND('Mapa final'!#REF!="Muy Alta",'Mapa final'!#REF!="Menor"),CONCATENATE("R7C",'Mapa final'!#REF!),"")</f>
        <v>#REF!</v>
      </c>
      <c r="V12" s="38" t="e">
        <f>IF(AND('Mapa final'!#REF!="Muy Alta",'Mapa final'!#REF!="Moderado"),CONCATENATE("R7C",'Mapa final'!#REF!),"")</f>
        <v>#REF!</v>
      </c>
      <c r="W12" s="39" t="e">
        <f>IF(AND('Mapa final'!#REF!="Muy Alta",'Mapa final'!#REF!="Moderado"),CONCATENATE("R7C",'Mapa final'!#REF!),"")</f>
        <v>#REF!</v>
      </c>
      <c r="X12" s="39" t="e">
        <f>IF(AND('Mapa final'!#REF!="Muy Alta",'Mapa final'!#REF!="Moderado"),CONCATENATE("R7C",'Mapa final'!#REF!),"")</f>
        <v>#REF!</v>
      </c>
      <c r="Y12" s="39" t="e">
        <f>IF(AND('Mapa final'!#REF!="Muy Alta",'Mapa final'!#REF!="Moderado"),CONCATENATE("R7C",'Mapa final'!#REF!),"")</f>
        <v>#REF!</v>
      </c>
      <c r="Z12" s="39" t="e">
        <f>IF(AND('Mapa final'!#REF!="Muy Alta",'Mapa final'!#REF!="Moderado"),CONCATENATE("R7C",'Mapa final'!#REF!),"")</f>
        <v>#REF!</v>
      </c>
      <c r="AA12" s="40" t="e">
        <f>IF(AND('Mapa final'!#REF!="Muy Alta",'Mapa final'!#REF!="Moderado"),CONCATENATE("R7C",'Mapa final'!#REF!),"")</f>
        <v>#REF!</v>
      </c>
      <c r="AB12" s="38" t="e">
        <f>IF(AND('Mapa final'!#REF!="Muy Alta",'Mapa final'!#REF!="Mayor"),CONCATENATE("R7C",'Mapa final'!#REF!),"")</f>
        <v>#REF!</v>
      </c>
      <c r="AC12" s="39" t="e">
        <f>IF(AND('Mapa final'!#REF!="Muy Alta",'Mapa final'!#REF!="Mayor"),CONCATENATE("R7C",'Mapa final'!#REF!),"")</f>
        <v>#REF!</v>
      </c>
      <c r="AD12" s="39" t="e">
        <f>IF(AND('Mapa final'!#REF!="Muy Alta",'Mapa final'!#REF!="Mayor"),CONCATENATE("R7C",'Mapa final'!#REF!),"")</f>
        <v>#REF!</v>
      </c>
      <c r="AE12" s="39" t="e">
        <f>IF(AND('Mapa final'!#REF!="Muy Alta",'Mapa final'!#REF!="Mayor"),CONCATENATE("R7C",'Mapa final'!#REF!),"")</f>
        <v>#REF!</v>
      </c>
      <c r="AF12" s="39" t="e">
        <f>IF(AND('Mapa final'!#REF!="Muy Alta",'Mapa final'!#REF!="Mayor"),CONCATENATE("R7C",'Mapa final'!#REF!),"")</f>
        <v>#REF!</v>
      </c>
      <c r="AG12" s="40" t="e">
        <f>IF(AND('Mapa final'!#REF!="Muy Alta",'Mapa final'!#REF!="Mayor"),CONCATENATE("R7C",'Mapa final'!#REF!),"")</f>
        <v>#REF!</v>
      </c>
      <c r="AH12" s="41" t="e">
        <f>IF(AND('Mapa final'!#REF!="Muy Alta",'Mapa final'!#REF!="Catastrófico"),CONCATENATE("R7C",'Mapa final'!#REF!),"")</f>
        <v>#REF!</v>
      </c>
      <c r="AI12" s="42" t="e">
        <f>IF(AND('Mapa final'!#REF!="Muy Alta",'Mapa final'!#REF!="Catastrófico"),CONCATENATE("R7C",'Mapa final'!#REF!),"")</f>
        <v>#REF!</v>
      </c>
      <c r="AJ12" s="42" t="e">
        <f>IF(AND('Mapa final'!#REF!="Muy Alta",'Mapa final'!#REF!="Catastrófico"),CONCATENATE("R7C",'Mapa final'!#REF!),"")</f>
        <v>#REF!</v>
      </c>
      <c r="AK12" s="42" t="e">
        <f>IF(AND('Mapa final'!#REF!="Muy Alta",'Mapa final'!#REF!="Catastrófico"),CONCATENATE("R7C",'Mapa final'!#REF!),"")</f>
        <v>#REF!</v>
      </c>
      <c r="AL12" s="42" t="e">
        <f>IF(AND('Mapa final'!#REF!="Muy Alta",'Mapa final'!#REF!="Catastrófico"),CONCATENATE("R7C",'Mapa final'!#REF!),"")</f>
        <v>#REF!</v>
      </c>
      <c r="AM12" s="43" t="e">
        <f>IF(AND('Mapa final'!#REF!="Muy Alta",'Mapa final'!#REF!="Catastrófico"),CONCATENATE("R7C",'Mapa final'!#REF!),"")</f>
        <v>#REF!</v>
      </c>
      <c r="AN12" s="69"/>
      <c r="AO12" s="335"/>
      <c r="AP12" s="336"/>
      <c r="AQ12" s="336"/>
      <c r="AR12" s="336"/>
      <c r="AS12" s="336"/>
      <c r="AT12" s="337"/>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row>
    <row r="13" spans="1:91" ht="15" customHeight="1" x14ac:dyDescent="0.25">
      <c r="A13" s="69"/>
      <c r="B13" s="274"/>
      <c r="C13" s="274"/>
      <c r="D13" s="275"/>
      <c r="E13" s="315"/>
      <c r="F13" s="316"/>
      <c r="G13" s="316"/>
      <c r="H13" s="316"/>
      <c r="I13" s="317"/>
      <c r="J13" s="38" t="e">
        <f>IF(AND('Mapa final'!#REF!="Muy Alta",'Mapa final'!#REF!="Leve"),CONCATENATE("R8C",'Mapa final'!#REF!),"")</f>
        <v>#REF!</v>
      </c>
      <c r="K13" s="39" t="e">
        <f>IF(AND('Mapa final'!#REF!="Muy Alta",'Mapa final'!#REF!="Leve"),CONCATENATE("R8C",'Mapa final'!#REF!),"")</f>
        <v>#REF!</v>
      </c>
      <c r="L13" s="39" t="e">
        <f>IF(AND('Mapa final'!#REF!="Muy Alta",'Mapa final'!#REF!="Leve"),CONCATENATE("R8C",'Mapa final'!#REF!),"")</f>
        <v>#REF!</v>
      </c>
      <c r="M13" s="39" t="e">
        <f>IF(AND('Mapa final'!#REF!="Muy Alta",'Mapa final'!#REF!="Leve"),CONCATENATE("R8C",'Mapa final'!#REF!),"")</f>
        <v>#REF!</v>
      </c>
      <c r="N13" s="39" t="e">
        <f>IF(AND('Mapa final'!#REF!="Muy Alta",'Mapa final'!#REF!="Leve"),CONCATENATE("R8C",'Mapa final'!#REF!),"")</f>
        <v>#REF!</v>
      </c>
      <c r="O13" s="40" t="e">
        <f>IF(AND('Mapa final'!#REF!="Muy Alta",'Mapa final'!#REF!="Leve"),CONCATENATE("R8C",'Mapa final'!#REF!),"")</f>
        <v>#REF!</v>
      </c>
      <c r="P13" s="38" t="e">
        <f>IF(AND('Mapa final'!#REF!="Muy Alta",'Mapa final'!#REF!="Menor"),CONCATENATE("R8C",'Mapa final'!#REF!),"")</f>
        <v>#REF!</v>
      </c>
      <c r="Q13" s="39" t="e">
        <f>IF(AND('Mapa final'!#REF!="Muy Alta",'Mapa final'!#REF!="Menor"),CONCATENATE("R8C",'Mapa final'!#REF!),"")</f>
        <v>#REF!</v>
      </c>
      <c r="R13" s="39" t="e">
        <f>IF(AND('Mapa final'!#REF!="Muy Alta",'Mapa final'!#REF!="Menor"),CONCATENATE("R8C",'Mapa final'!#REF!),"")</f>
        <v>#REF!</v>
      </c>
      <c r="S13" s="39" t="e">
        <f>IF(AND('Mapa final'!#REF!="Muy Alta",'Mapa final'!#REF!="Menor"),CONCATENATE("R8C",'Mapa final'!#REF!),"")</f>
        <v>#REF!</v>
      </c>
      <c r="T13" s="39" t="e">
        <f>IF(AND('Mapa final'!#REF!="Muy Alta",'Mapa final'!#REF!="Menor"),CONCATENATE("R8C",'Mapa final'!#REF!),"")</f>
        <v>#REF!</v>
      </c>
      <c r="U13" s="40" t="e">
        <f>IF(AND('Mapa final'!#REF!="Muy Alta",'Mapa final'!#REF!="Menor"),CONCATENATE("R8C",'Mapa final'!#REF!),"")</f>
        <v>#REF!</v>
      </c>
      <c r="V13" s="38" t="e">
        <f>IF(AND('Mapa final'!#REF!="Muy Alta",'Mapa final'!#REF!="Moderado"),CONCATENATE("R8C",'Mapa final'!#REF!),"")</f>
        <v>#REF!</v>
      </c>
      <c r="W13" s="39" t="e">
        <f>IF(AND('Mapa final'!#REF!="Muy Alta",'Mapa final'!#REF!="Moderado"),CONCATENATE("R8C",'Mapa final'!#REF!),"")</f>
        <v>#REF!</v>
      </c>
      <c r="X13" s="39" t="e">
        <f>IF(AND('Mapa final'!#REF!="Muy Alta",'Mapa final'!#REF!="Moderado"),CONCATENATE("R8C",'Mapa final'!#REF!),"")</f>
        <v>#REF!</v>
      </c>
      <c r="Y13" s="39" t="e">
        <f>IF(AND('Mapa final'!#REF!="Muy Alta",'Mapa final'!#REF!="Moderado"),CONCATENATE("R8C",'Mapa final'!#REF!),"")</f>
        <v>#REF!</v>
      </c>
      <c r="Z13" s="39" t="e">
        <f>IF(AND('Mapa final'!#REF!="Muy Alta",'Mapa final'!#REF!="Moderado"),CONCATENATE("R8C",'Mapa final'!#REF!),"")</f>
        <v>#REF!</v>
      </c>
      <c r="AA13" s="40" t="e">
        <f>IF(AND('Mapa final'!#REF!="Muy Alta",'Mapa final'!#REF!="Moderado"),CONCATENATE("R8C",'Mapa final'!#REF!),"")</f>
        <v>#REF!</v>
      </c>
      <c r="AB13" s="38" t="e">
        <f>IF(AND('Mapa final'!#REF!="Muy Alta",'Mapa final'!#REF!="Mayor"),CONCATENATE("R8C",'Mapa final'!#REF!),"")</f>
        <v>#REF!</v>
      </c>
      <c r="AC13" s="39" t="e">
        <f>IF(AND('Mapa final'!#REF!="Muy Alta",'Mapa final'!#REF!="Mayor"),CONCATENATE("R8C",'Mapa final'!#REF!),"")</f>
        <v>#REF!</v>
      </c>
      <c r="AD13" s="39" t="e">
        <f>IF(AND('Mapa final'!#REF!="Muy Alta",'Mapa final'!#REF!="Mayor"),CONCATENATE("R8C",'Mapa final'!#REF!),"")</f>
        <v>#REF!</v>
      </c>
      <c r="AE13" s="39" t="e">
        <f>IF(AND('Mapa final'!#REF!="Muy Alta",'Mapa final'!#REF!="Mayor"),CONCATENATE("R8C",'Mapa final'!#REF!),"")</f>
        <v>#REF!</v>
      </c>
      <c r="AF13" s="39" t="e">
        <f>IF(AND('Mapa final'!#REF!="Muy Alta",'Mapa final'!#REF!="Mayor"),CONCATENATE("R8C",'Mapa final'!#REF!),"")</f>
        <v>#REF!</v>
      </c>
      <c r="AG13" s="40" t="e">
        <f>IF(AND('Mapa final'!#REF!="Muy Alta",'Mapa final'!#REF!="Mayor"),CONCATENATE("R8C",'Mapa final'!#REF!),"")</f>
        <v>#REF!</v>
      </c>
      <c r="AH13" s="41" t="e">
        <f>IF(AND('Mapa final'!#REF!="Muy Alta",'Mapa final'!#REF!="Catastrófico"),CONCATENATE("R8C",'Mapa final'!#REF!),"")</f>
        <v>#REF!</v>
      </c>
      <c r="AI13" s="42" t="e">
        <f>IF(AND('Mapa final'!#REF!="Muy Alta",'Mapa final'!#REF!="Catastrófico"),CONCATENATE("R8C",'Mapa final'!#REF!),"")</f>
        <v>#REF!</v>
      </c>
      <c r="AJ13" s="42" t="e">
        <f>IF(AND('Mapa final'!#REF!="Muy Alta",'Mapa final'!#REF!="Catastrófico"),CONCATENATE("R8C",'Mapa final'!#REF!),"")</f>
        <v>#REF!</v>
      </c>
      <c r="AK13" s="42" t="e">
        <f>IF(AND('Mapa final'!#REF!="Muy Alta",'Mapa final'!#REF!="Catastrófico"),CONCATENATE("R8C",'Mapa final'!#REF!),"")</f>
        <v>#REF!</v>
      </c>
      <c r="AL13" s="42" t="e">
        <f>IF(AND('Mapa final'!#REF!="Muy Alta",'Mapa final'!#REF!="Catastrófico"),CONCATENATE("R8C",'Mapa final'!#REF!),"")</f>
        <v>#REF!</v>
      </c>
      <c r="AM13" s="43" t="e">
        <f>IF(AND('Mapa final'!#REF!="Muy Alta",'Mapa final'!#REF!="Catastrófico"),CONCATENATE("R8C",'Mapa final'!#REF!),"")</f>
        <v>#REF!</v>
      </c>
      <c r="AN13" s="69"/>
      <c r="AO13" s="335"/>
      <c r="AP13" s="336"/>
      <c r="AQ13" s="336"/>
      <c r="AR13" s="336"/>
      <c r="AS13" s="336"/>
      <c r="AT13" s="337"/>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row>
    <row r="14" spans="1:91" ht="15" customHeight="1" x14ac:dyDescent="0.25">
      <c r="A14" s="69"/>
      <c r="B14" s="274"/>
      <c r="C14" s="274"/>
      <c r="D14" s="275"/>
      <c r="E14" s="315"/>
      <c r="F14" s="316"/>
      <c r="G14" s="316"/>
      <c r="H14" s="316"/>
      <c r="I14" s="317"/>
      <c r="J14" s="38" t="e">
        <f>IF(AND('Mapa final'!#REF!="Muy Alta",'Mapa final'!#REF!="Leve"),CONCATENATE("R9C",'Mapa final'!#REF!),"")</f>
        <v>#REF!</v>
      </c>
      <c r="K14" s="39" t="e">
        <f>IF(AND('Mapa final'!#REF!="Muy Alta",'Mapa final'!#REF!="Leve"),CONCATENATE("R9C",'Mapa final'!#REF!),"")</f>
        <v>#REF!</v>
      </c>
      <c r="L14" s="39" t="e">
        <f>IF(AND('Mapa final'!#REF!="Muy Alta",'Mapa final'!#REF!="Leve"),CONCATENATE("R9C",'Mapa final'!#REF!),"")</f>
        <v>#REF!</v>
      </c>
      <c r="M14" s="39" t="e">
        <f>IF(AND('Mapa final'!#REF!="Muy Alta",'Mapa final'!#REF!="Leve"),CONCATENATE("R9C",'Mapa final'!#REF!),"")</f>
        <v>#REF!</v>
      </c>
      <c r="N14" s="39" t="e">
        <f>IF(AND('Mapa final'!#REF!="Muy Alta",'Mapa final'!#REF!="Leve"),CONCATENATE("R9C",'Mapa final'!#REF!),"")</f>
        <v>#REF!</v>
      </c>
      <c r="O14" s="40" t="e">
        <f>IF(AND('Mapa final'!#REF!="Muy Alta",'Mapa final'!#REF!="Leve"),CONCATENATE("R9C",'Mapa final'!#REF!),"")</f>
        <v>#REF!</v>
      </c>
      <c r="P14" s="38" t="e">
        <f>IF(AND('Mapa final'!#REF!="Muy Alta",'Mapa final'!#REF!="Menor"),CONCATENATE("R9C",'Mapa final'!#REF!),"")</f>
        <v>#REF!</v>
      </c>
      <c r="Q14" s="39" t="e">
        <f>IF(AND('Mapa final'!#REF!="Muy Alta",'Mapa final'!#REF!="Menor"),CONCATENATE("R9C",'Mapa final'!#REF!),"")</f>
        <v>#REF!</v>
      </c>
      <c r="R14" s="39" t="e">
        <f>IF(AND('Mapa final'!#REF!="Muy Alta",'Mapa final'!#REF!="Menor"),CONCATENATE("R9C",'Mapa final'!#REF!),"")</f>
        <v>#REF!</v>
      </c>
      <c r="S14" s="39" t="e">
        <f>IF(AND('Mapa final'!#REF!="Muy Alta",'Mapa final'!#REF!="Menor"),CONCATENATE("R9C",'Mapa final'!#REF!),"")</f>
        <v>#REF!</v>
      </c>
      <c r="T14" s="39" t="e">
        <f>IF(AND('Mapa final'!#REF!="Muy Alta",'Mapa final'!#REF!="Menor"),CONCATENATE("R9C",'Mapa final'!#REF!),"")</f>
        <v>#REF!</v>
      </c>
      <c r="U14" s="40" t="e">
        <f>IF(AND('Mapa final'!#REF!="Muy Alta",'Mapa final'!#REF!="Menor"),CONCATENATE("R9C",'Mapa final'!#REF!),"")</f>
        <v>#REF!</v>
      </c>
      <c r="V14" s="38" t="e">
        <f>IF(AND('Mapa final'!#REF!="Muy Alta",'Mapa final'!#REF!="Moderado"),CONCATENATE("R9C",'Mapa final'!#REF!),"")</f>
        <v>#REF!</v>
      </c>
      <c r="W14" s="39" t="e">
        <f>IF(AND('Mapa final'!#REF!="Muy Alta",'Mapa final'!#REF!="Moderado"),CONCATENATE("R9C",'Mapa final'!#REF!),"")</f>
        <v>#REF!</v>
      </c>
      <c r="X14" s="39" t="e">
        <f>IF(AND('Mapa final'!#REF!="Muy Alta",'Mapa final'!#REF!="Moderado"),CONCATENATE("R9C",'Mapa final'!#REF!),"")</f>
        <v>#REF!</v>
      </c>
      <c r="Y14" s="39" t="e">
        <f>IF(AND('Mapa final'!#REF!="Muy Alta",'Mapa final'!#REF!="Moderado"),CONCATENATE("R9C",'Mapa final'!#REF!),"")</f>
        <v>#REF!</v>
      </c>
      <c r="Z14" s="39" t="e">
        <f>IF(AND('Mapa final'!#REF!="Muy Alta",'Mapa final'!#REF!="Moderado"),CONCATENATE("R9C",'Mapa final'!#REF!),"")</f>
        <v>#REF!</v>
      </c>
      <c r="AA14" s="40" t="e">
        <f>IF(AND('Mapa final'!#REF!="Muy Alta",'Mapa final'!#REF!="Moderado"),CONCATENATE("R9C",'Mapa final'!#REF!),"")</f>
        <v>#REF!</v>
      </c>
      <c r="AB14" s="38" t="e">
        <f>IF(AND('Mapa final'!#REF!="Muy Alta",'Mapa final'!#REF!="Mayor"),CONCATENATE("R9C",'Mapa final'!#REF!),"")</f>
        <v>#REF!</v>
      </c>
      <c r="AC14" s="39" t="e">
        <f>IF(AND('Mapa final'!#REF!="Muy Alta",'Mapa final'!#REF!="Mayor"),CONCATENATE("R9C",'Mapa final'!#REF!),"")</f>
        <v>#REF!</v>
      </c>
      <c r="AD14" s="39" t="e">
        <f>IF(AND('Mapa final'!#REF!="Muy Alta",'Mapa final'!#REF!="Mayor"),CONCATENATE("R9C",'Mapa final'!#REF!),"")</f>
        <v>#REF!</v>
      </c>
      <c r="AE14" s="39" t="e">
        <f>IF(AND('Mapa final'!#REF!="Muy Alta",'Mapa final'!#REF!="Mayor"),CONCATENATE("R9C",'Mapa final'!#REF!),"")</f>
        <v>#REF!</v>
      </c>
      <c r="AF14" s="39" t="e">
        <f>IF(AND('Mapa final'!#REF!="Muy Alta",'Mapa final'!#REF!="Mayor"),CONCATENATE("R9C",'Mapa final'!#REF!),"")</f>
        <v>#REF!</v>
      </c>
      <c r="AG14" s="40" t="e">
        <f>IF(AND('Mapa final'!#REF!="Muy Alta",'Mapa final'!#REF!="Mayor"),CONCATENATE("R9C",'Mapa final'!#REF!),"")</f>
        <v>#REF!</v>
      </c>
      <c r="AH14" s="41" t="e">
        <f>IF(AND('Mapa final'!#REF!="Muy Alta",'Mapa final'!#REF!="Catastrófico"),CONCATENATE("R9C",'Mapa final'!#REF!),"")</f>
        <v>#REF!</v>
      </c>
      <c r="AI14" s="42" t="e">
        <f>IF(AND('Mapa final'!#REF!="Muy Alta",'Mapa final'!#REF!="Catastrófico"),CONCATENATE("R9C",'Mapa final'!#REF!),"")</f>
        <v>#REF!</v>
      </c>
      <c r="AJ14" s="42" t="e">
        <f>IF(AND('Mapa final'!#REF!="Muy Alta",'Mapa final'!#REF!="Catastrófico"),CONCATENATE("R9C",'Mapa final'!#REF!),"")</f>
        <v>#REF!</v>
      </c>
      <c r="AK14" s="42" t="e">
        <f>IF(AND('Mapa final'!#REF!="Muy Alta",'Mapa final'!#REF!="Catastrófico"),CONCATENATE("R9C",'Mapa final'!#REF!),"")</f>
        <v>#REF!</v>
      </c>
      <c r="AL14" s="42" t="e">
        <f>IF(AND('Mapa final'!#REF!="Muy Alta",'Mapa final'!#REF!="Catastrófico"),CONCATENATE("R9C",'Mapa final'!#REF!),"")</f>
        <v>#REF!</v>
      </c>
      <c r="AM14" s="43" t="e">
        <f>IF(AND('Mapa final'!#REF!="Muy Alta",'Mapa final'!#REF!="Catastrófico"),CONCATENATE("R9C",'Mapa final'!#REF!),"")</f>
        <v>#REF!</v>
      </c>
      <c r="AN14" s="69"/>
      <c r="AO14" s="335"/>
      <c r="AP14" s="336"/>
      <c r="AQ14" s="336"/>
      <c r="AR14" s="336"/>
      <c r="AS14" s="336"/>
      <c r="AT14" s="337"/>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row>
    <row r="15" spans="1:91" ht="15.75" customHeight="1" thickBot="1" x14ac:dyDescent="0.3">
      <c r="A15" s="69"/>
      <c r="B15" s="274"/>
      <c r="C15" s="274"/>
      <c r="D15" s="275"/>
      <c r="E15" s="318"/>
      <c r="F15" s="319"/>
      <c r="G15" s="319"/>
      <c r="H15" s="319"/>
      <c r="I15" s="320"/>
      <c r="J15" s="44" t="e">
        <f>IF(AND('Mapa final'!#REF!="Muy Alta",'Mapa final'!#REF!="Leve"),CONCATENATE("R10C",'Mapa final'!#REF!),"")</f>
        <v>#REF!</v>
      </c>
      <c r="K15" s="45" t="e">
        <f>IF(AND('Mapa final'!#REF!="Muy Alta",'Mapa final'!#REF!="Leve"),CONCATENATE("R10C",'Mapa final'!#REF!),"")</f>
        <v>#REF!</v>
      </c>
      <c r="L15" s="45" t="e">
        <f>IF(AND('Mapa final'!#REF!="Muy Alta",'Mapa final'!#REF!="Leve"),CONCATENATE("R10C",'Mapa final'!#REF!),"")</f>
        <v>#REF!</v>
      </c>
      <c r="M15" s="45" t="e">
        <f>IF(AND('Mapa final'!#REF!="Muy Alta",'Mapa final'!#REF!="Leve"),CONCATENATE("R10C",'Mapa final'!#REF!),"")</f>
        <v>#REF!</v>
      </c>
      <c r="N15" s="45" t="e">
        <f>IF(AND('Mapa final'!#REF!="Muy Alta",'Mapa final'!#REF!="Leve"),CONCATENATE("R10C",'Mapa final'!#REF!),"")</f>
        <v>#REF!</v>
      </c>
      <c r="O15" s="46" t="e">
        <f>IF(AND('Mapa final'!#REF!="Muy Alta",'Mapa final'!#REF!="Leve"),CONCATENATE("R10C",'Mapa final'!#REF!),"")</f>
        <v>#REF!</v>
      </c>
      <c r="P15" s="38" t="e">
        <f>IF(AND('Mapa final'!#REF!="Muy Alta",'Mapa final'!#REF!="Menor"),CONCATENATE("R10C",'Mapa final'!#REF!),"")</f>
        <v>#REF!</v>
      </c>
      <c r="Q15" s="39" t="e">
        <f>IF(AND('Mapa final'!#REF!="Muy Alta",'Mapa final'!#REF!="Menor"),CONCATENATE("R10C",'Mapa final'!#REF!),"")</f>
        <v>#REF!</v>
      </c>
      <c r="R15" s="39" t="e">
        <f>IF(AND('Mapa final'!#REF!="Muy Alta",'Mapa final'!#REF!="Menor"),CONCATENATE("R10C",'Mapa final'!#REF!),"")</f>
        <v>#REF!</v>
      </c>
      <c r="S15" s="39" t="e">
        <f>IF(AND('Mapa final'!#REF!="Muy Alta",'Mapa final'!#REF!="Menor"),CONCATENATE("R10C",'Mapa final'!#REF!),"")</f>
        <v>#REF!</v>
      </c>
      <c r="T15" s="39" t="e">
        <f>IF(AND('Mapa final'!#REF!="Muy Alta",'Mapa final'!#REF!="Menor"),CONCATENATE("R10C",'Mapa final'!#REF!),"")</f>
        <v>#REF!</v>
      </c>
      <c r="U15" s="40" t="e">
        <f>IF(AND('Mapa final'!#REF!="Muy Alta",'Mapa final'!#REF!="Menor"),CONCATENATE("R10C",'Mapa final'!#REF!),"")</f>
        <v>#REF!</v>
      </c>
      <c r="V15" s="44" t="e">
        <f>IF(AND('Mapa final'!#REF!="Muy Alta",'Mapa final'!#REF!="Moderado"),CONCATENATE("R10C",'Mapa final'!#REF!),"")</f>
        <v>#REF!</v>
      </c>
      <c r="W15" s="45" t="e">
        <f>IF(AND('Mapa final'!#REF!="Muy Alta",'Mapa final'!#REF!="Moderado"),CONCATENATE("R10C",'Mapa final'!#REF!),"")</f>
        <v>#REF!</v>
      </c>
      <c r="X15" s="45" t="e">
        <f>IF(AND('Mapa final'!#REF!="Muy Alta",'Mapa final'!#REF!="Moderado"),CONCATENATE("R10C",'Mapa final'!#REF!),"")</f>
        <v>#REF!</v>
      </c>
      <c r="Y15" s="45" t="e">
        <f>IF(AND('Mapa final'!#REF!="Muy Alta",'Mapa final'!#REF!="Moderado"),CONCATENATE("R10C",'Mapa final'!#REF!),"")</f>
        <v>#REF!</v>
      </c>
      <c r="Z15" s="45" t="e">
        <f>IF(AND('Mapa final'!#REF!="Muy Alta",'Mapa final'!#REF!="Moderado"),CONCATENATE("R10C",'Mapa final'!#REF!),"")</f>
        <v>#REF!</v>
      </c>
      <c r="AA15" s="46" t="e">
        <f>IF(AND('Mapa final'!#REF!="Muy Alta",'Mapa final'!#REF!="Moderado"),CONCATENATE("R10C",'Mapa final'!#REF!),"")</f>
        <v>#REF!</v>
      </c>
      <c r="AB15" s="38" t="e">
        <f>IF(AND('Mapa final'!#REF!="Muy Alta",'Mapa final'!#REF!="Mayor"),CONCATENATE("R10C",'Mapa final'!#REF!),"")</f>
        <v>#REF!</v>
      </c>
      <c r="AC15" s="39" t="e">
        <f>IF(AND('Mapa final'!#REF!="Muy Alta",'Mapa final'!#REF!="Mayor"),CONCATENATE("R10C",'Mapa final'!#REF!),"")</f>
        <v>#REF!</v>
      </c>
      <c r="AD15" s="39" t="e">
        <f>IF(AND('Mapa final'!#REF!="Muy Alta",'Mapa final'!#REF!="Mayor"),CONCATENATE("R10C",'Mapa final'!#REF!),"")</f>
        <v>#REF!</v>
      </c>
      <c r="AE15" s="39" t="e">
        <f>IF(AND('Mapa final'!#REF!="Muy Alta",'Mapa final'!#REF!="Mayor"),CONCATENATE("R10C",'Mapa final'!#REF!),"")</f>
        <v>#REF!</v>
      </c>
      <c r="AF15" s="39" t="e">
        <f>IF(AND('Mapa final'!#REF!="Muy Alta",'Mapa final'!#REF!="Mayor"),CONCATENATE("R10C",'Mapa final'!#REF!),"")</f>
        <v>#REF!</v>
      </c>
      <c r="AG15" s="40" t="e">
        <f>IF(AND('Mapa final'!#REF!="Muy Alta",'Mapa final'!#REF!="Mayor"),CONCATENATE("R10C",'Mapa final'!#REF!),"")</f>
        <v>#REF!</v>
      </c>
      <c r="AH15" s="47" t="e">
        <f>IF(AND('Mapa final'!#REF!="Muy Alta",'Mapa final'!#REF!="Catastrófico"),CONCATENATE("R10C",'Mapa final'!#REF!),"")</f>
        <v>#REF!</v>
      </c>
      <c r="AI15" s="48" t="e">
        <f>IF(AND('Mapa final'!#REF!="Muy Alta",'Mapa final'!#REF!="Catastrófico"),CONCATENATE("R10C",'Mapa final'!#REF!),"")</f>
        <v>#REF!</v>
      </c>
      <c r="AJ15" s="48" t="e">
        <f>IF(AND('Mapa final'!#REF!="Muy Alta",'Mapa final'!#REF!="Catastrófico"),CONCATENATE("R10C",'Mapa final'!#REF!),"")</f>
        <v>#REF!</v>
      </c>
      <c r="AK15" s="48" t="e">
        <f>IF(AND('Mapa final'!#REF!="Muy Alta",'Mapa final'!#REF!="Catastrófico"),CONCATENATE("R10C",'Mapa final'!#REF!),"")</f>
        <v>#REF!</v>
      </c>
      <c r="AL15" s="48" t="e">
        <f>IF(AND('Mapa final'!#REF!="Muy Alta",'Mapa final'!#REF!="Catastrófico"),CONCATENATE("R10C",'Mapa final'!#REF!),"")</f>
        <v>#REF!</v>
      </c>
      <c r="AM15" s="49" t="e">
        <f>IF(AND('Mapa final'!#REF!="Muy Alta",'Mapa final'!#REF!="Catastrófico"),CONCATENATE("R10C",'Mapa final'!#REF!),"")</f>
        <v>#REF!</v>
      </c>
      <c r="AN15" s="69"/>
      <c r="AO15" s="338"/>
      <c r="AP15" s="339"/>
      <c r="AQ15" s="339"/>
      <c r="AR15" s="339"/>
      <c r="AS15" s="339"/>
      <c r="AT15" s="340"/>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row>
    <row r="16" spans="1:91" ht="15" customHeight="1" x14ac:dyDescent="0.25">
      <c r="A16" s="69"/>
      <c r="B16" s="274"/>
      <c r="C16" s="274"/>
      <c r="D16" s="275"/>
      <c r="E16" s="312" t="s">
        <v>159</v>
      </c>
      <c r="F16" s="313"/>
      <c r="G16" s="313"/>
      <c r="H16" s="313"/>
      <c r="I16" s="313"/>
      <c r="J16" s="50" t="e">
        <f>IF(AND('Mapa final'!#REF!="Alta",'Mapa final'!#REF!="Leve"),CONCATENATE("R1C",'Mapa final'!#REF!),"")</f>
        <v>#REF!</v>
      </c>
      <c r="K16" s="51" t="e">
        <f>IF(AND('Mapa final'!#REF!="Alta",'Mapa final'!#REF!="Leve"),CONCATENATE("R1C",'Mapa final'!#REF!),"")</f>
        <v>#REF!</v>
      </c>
      <c r="L16" s="51" t="e">
        <f>IF(AND('Mapa final'!#REF!="Alta",'Mapa final'!#REF!="Leve"),CONCATENATE("R1C",'Mapa final'!#REF!),"")</f>
        <v>#REF!</v>
      </c>
      <c r="M16" s="51" t="e">
        <f>IF(AND('Mapa final'!#REF!="Alta",'Mapa final'!#REF!="Leve"),CONCATENATE("R1C",'Mapa final'!#REF!),"")</f>
        <v>#REF!</v>
      </c>
      <c r="N16" s="51" t="e">
        <f>IF(AND('Mapa final'!#REF!="Alta",'Mapa final'!#REF!="Leve"),CONCATENATE("R1C",'Mapa final'!#REF!),"")</f>
        <v>#REF!</v>
      </c>
      <c r="O16" s="52" t="e">
        <f>IF(AND('Mapa final'!#REF!="Alta",'Mapa final'!#REF!="Leve"),CONCATENATE("R1C",'Mapa final'!#REF!),"")</f>
        <v>#REF!</v>
      </c>
      <c r="P16" s="50" t="e">
        <f>IF(AND('Mapa final'!#REF!="Alta",'Mapa final'!#REF!="Menor"),CONCATENATE("R1C",'Mapa final'!#REF!),"")</f>
        <v>#REF!</v>
      </c>
      <c r="Q16" s="51" t="e">
        <f>IF(AND('Mapa final'!#REF!="Alta",'Mapa final'!#REF!="Menor"),CONCATENATE("R1C",'Mapa final'!#REF!),"")</f>
        <v>#REF!</v>
      </c>
      <c r="R16" s="51" t="e">
        <f>IF(AND('Mapa final'!#REF!="Alta",'Mapa final'!#REF!="Menor"),CONCATENATE("R1C",'Mapa final'!#REF!),"")</f>
        <v>#REF!</v>
      </c>
      <c r="S16" s="51" t="e">
        <f>IF(AND('Mapa final'!#REF!="Alta",'Mapa final'!#REF!="Menor"),CONCATENATE("R1C",'Mapa final'!#REF!),"")</f>
        <v>#REF!</v>
      </c>
      <c r="T16" s="51" t="e">
        <f>IF(AND('Mapa final'!#REF!="Alta",'Mapa final'!#REF!="Menor"),CONCATENATE("R1C",'Mapa final'!#REF!),"")</f>
        <v>#REF!</v>
      </c>
      <c r="U16" s="52" t="e">
        <f>IF(AND('Mapa final'!#REF!="Alta",'Mapa final'!#REF!="Menor"),CONCATENATE("R1C",'Mapa final'!#REF!),"")</f>
        <v>#REF!</v>
      </c>
      <c r="V16" s="32" t="e">
        <f>IF(AND('Mapa final'!#REF!="Alta",'Mapa final'!#REF!="Moderado"),CONCATENATE("R1C",'Mapa final'!#REF!),"")</f>
        <v>#REF!</v>
      </c>
      <c r="W16" s="33" t="e">
        <f>IF(AND('Mapa final'!#REF!="Alta",'Mapa final'!#REF!="Moderado"),CONCATENATE("R1C",'Mapa final'!#REF!),"")</f>
        <v>#REF!</v>
      </c>
      <c r="X16" s="33" t="e">
        <f>IF(AND('Mapa final'!#REF!="Alta",'Mapa final'!#REF!="Moderado"),CONCATENATE("R1C",'Mapa final'!#REF!),"")</f>
        <v>#REF!</v>
      </c>
      <c r="Y16" s="33" t="e">
        <f>IF(AND('Mapa final'!#REF!="Alta",'Mapa final'!#REF!="Moderado"),CONCATENATE("R1C",'Mapa final'!#REF!),"")</f>
        <v>#REF!</v>
      </c>
      <c r="Z16" s="33" t="e">
        <f>IF(AND('Mapa final'!#REF!="Alta",'Mapa final'!#REF!="Moderado"),CONCATENATE("R1C",'Mapa final'!#REF!),"")</f>
        <v>#REF!</v>
      </c>
      <c r="AA16" s="34" t="e">
        <f>IF(AND('Mapa final'!#REF!="Alta",'Mapa final'!#REF!="Moderado"),CONCATENATE("R1C",'Mapa final'!#REF!),"")</f>
        <v>#REF!</v>
      </c>
      <c r="AB16" s="32" t="e">
        <f>IF(AND('Mapa final'!#REF!="Alta",'Mapa final'!#REF!="Mayor"),CONCATENATE("R1C",'Mapa final'!#REF!),"")</f>
        <v>#REF!</v>
      </c>
      <c r="AC16" s="33" t="e">
        <f>IF(AND('Mapa final'!#REF!="Alta",'Mapa final'!#REF!="Mayor"),CONCATENATE("R1C",'Mapa final'!#REF!),"")</f>
        <v>#REF!</v>
      </c>
      <c r="AD16" s="33" t="e">
        <f>IF(AND('Mapa final'!#REF!="Alta",'Mapa final'!#REF!="Mayor"),CONCATENATE("R1C",'Mapa final'!#REF!),"")</f>
        <v>#REF!</v>
      </c>
      <c r="AE16" s="33" t="e">
        <f>IF(AND('Mapa final'!#REF!="Alta",'Mapa final'!#REF!="Mayor"),CONCATENATE("R1C",'Mapa final'!#REF!),"")</f>
        <v>#REF!</v>
      </c>
      <c r="AF16" s="33" t="e">
        <f>IF(AND('Mapa final'!#REF!="Alta",'Mapa final'!#REF!="Mayor"),CONCATENATE("R1C",'Mapa final'!#REF!),"")</f>
        <v>#REF!</v>
      </c>
      <c r="AG16" s="34" t="e">
        <f>IF(AND('Mapa final'!#REF!="Alta",'Mapa final'!#REF!="Mayor"),CONCATENATE("R1C",'Mapa final'!#REF!),"")</f>
        <v>#REF!</v>
      </c>
      <c r="AH16" s="35" t="e">
        <f>IF(AND('Mapa final'!#REF!="Alta",'Mapa final'!#REF!="Catastrófico"),CONCATENATE("R1C",'Mapa final'!#REF!),"")</f>
        <v>#REF!</v>
      </c>
      <c r="AI16" s="36" t="e">
        <f>IF(AND('Mapa final'!#REF!="Alta",'Mapa final'!#REF!="Catastrófico"),CONCATENATE("R1C",'Mapa final'!#REF!),"")</f>
        <v>#REF!</v>
      </c>
      <c r="AJ16" s="36" t="e">
        <f>IF(AND('Mapa final'!#REF!="Alta",'Mapa final'!#REF!="Catastrófico"),CONCATENATE("R1C",'Mapa final'!#REF!),"")</f>
        <v>#REF!</v>
      </c>
      <c r="AK16" s="36" t="e">
        <f>IF(AND('Mapa final'!#REF!="Alta",'Mapa final'!#REF!="Catastrófico"),CONCATENATE("R1C",'Mapa final'!#REF!),"")</f>
        <v>#REF!</v>
      </c>
      <c r="AL16" s="36" t="e">
        <f>IF(AND('Mapa final'!#REF!="Alta",'Mapa final'!#REF!="Catastrófico"),CONCATENATE("R1C",'Mapa final'!#REF!),"")</f>
        <v>#REF!</v>
      </c>
      <c r="AM16" s="37" t="e">
        <f>IF(AND('Mapa final'!#REF!="Alta",'Mapa final'!#REF!="Catastrófico"),CONCATENATE("R1C",'Mapa final'!#REF!),"")</f>
        <v>#REF!</v>
      </c>
      <c r="AN16" s="69"/>
      <c r="AO16" s="322" t="s">
        <v>160</v>
      </c>
      <c r="AP16" s="323"/>
      <c r="AQ16" s="323"/>
      <c r="AR16" s="323"/>
      <c r="AS16" s="323"/>
      <c r="AT16" s="324"/>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row>
    <row r="17" spans="1:76" ht="15" customHeight="1" x14ac:dyDescent="0.25">
      <c r="A17" s="69"/>
      <c r="B17" s="274"/>
      <c r="C17" s="274"/>
      <c r="D17" s="275"/>
      <c r="E17" s="331"/>
      <c r="F17" s="316"/>
      <c r="G17" s="316"/>
      <c r="H17" s="316"/>
      <c r="I17" s="316"/>
      <c r="J17" s="53" t="str">
        <f>IF(AND('Mapa final'!$AD$12="Alta",'Mapa final'!$AF$12="Leve"),CONCATENATE("R2C",'Mapa final'!$S$12),"")</f>
        <v/>
      </c>
      <c r="K17" s="54" t="e">
        <f>IF(AND('Mapa final'!#REF!="Alta",'Mapa final'!#REF!="Leve"),CONCATENATE("R2C",'Mapa final'!#REF!),"")</f>
        <v>#REF!</v>
      </c>
      <c r="L17" s="54" t="e">
        <f>IF(AND('Mapa final'!#REF!="Alta",'Mapa final'!#REF!="Leve"),CONCATENATE("R2C",'Mapa final'!#REF!),"")</f>
        <v>#REF!</v>
      </c>
      <c r="M17" s="54" t="e">
        <f>IF(AND('Mapa final'!#REF!="Alta",'Mapa final'!#REF!="Leve"),CONCATENATE("R2C",'Mapa final'!#REF!),"")</f>
        <v>#REF!</v>
      </c>
      <c r="N17" s="54" t="e">
        <f>IF(AND('Mapa final'!#REF!="Alta",'Mapa final'!#REF!="Leve"),CONCATENATE("R2C",'Mapa final'!#REF!),"")</f>
        <v>#REF!</v>
      </c>
      <c r="O17" s="55" t="e">
        <f>IF(AND('Mapa final'!#REF!="Alta",'Mapa final'!#REF!="Leve"),CONCATENATE("R2C",'Mapa final'!#REF!),"")</f>
        <v>#REF!</v>
      </c>
      <c r="P17" s="53" t="str">
        <f>IF(AND('Mapa final'!$AD$12="Alta",'Mapa final'!$AF$12="Menor"),CONCATENATE("R2C",'Mapa final'!$S$12),"")</f>
        <v/>
      </c>
      <c r="Q17" s="54" t="e">
        <f>IF(AND('Mapa final'!#REF!="Alta",'Mapa final'!#REF!="Menor"),CONCATENATE("R2C",'Mapa final'!#REF!),"")</f>
        <v>#REF!</v>
      </c>
      <c r="R17" s="54" t="e">
        <f>IF(AND('Mapa final'!#REF!="Alta",'Mapa final'!#REF!="Menor"),CONCATENATE("R2C",'Mapa final'!#REF!),"")</f>
        <v>#REF!</v>
      </c>
      <c r="S17" s="54" t="e">
        <f>IF(AND('Mapa final'!#REF!="Alta",'Mapa final'!#REF!="Menor"),CONCATENATE("R2C",'Mapa final'!#REF!),"")</f>
        <v>#REF!</v>
      </c>
      <c r="T17" s="54" t="e">
        <f>IF(AND('Mapa final'!#REF!="Alta",'Mapa final'!#REF!="Menor"),CONCATENATE("R2C",'Mapa final'!#REF!),"")</f>
        <v>#REF!</v>
      </c>
      <c r="U17" s="55" t="e">
        <f>IF(AND('Mapa final'!#REF!="Alta",'Mapa final'!#REF!="Menor"),CONCATENATE("R2C",'Mapa final'!#REF!),"")</f>
        <v>#REF!</v>
      </c>
      <c r="V17" s="38" t="str">
        <f>IF(AND('Mapa final'!$AD$12="Alta",'Mapa final'!$AF$12="Moderado"),CONCATENATE("R2C",'Mapa final'!$S$12),"")</f>
        <v/>
      </c>
      <c r="W17" s="39" t="e">
        <f>IF(AND('Mapa final'!#REF!="Alta",'Mapa final'!#REF!="Moderado"),CONCATENATE("R2C",'Mapa final'!#REF!),"")</f>
        <v>#REF!</v>
      </c>
      <c r="X17" s="39" t="e">
        <f>IF(AND('Mapa final'!#REF!="Alta",'Mapa final'!#REF!="Moderado"),CONCATENATE("R2C",'Mapa final'!#REF!),"")</f>
        <v>#REF!</v>
      </c>
      <c r="Y17" s="39" t="e">
        <f>IF(AND('Mapa final'!#REF!="Alta",'Mapa final'!#REF!="Moderado"),CONCATENATE("R2C",'Mapa final'!#REF!),"")</f>
        <v>#REF!</v>
      </c>
      <c r="Z17" s="39" t="e">
        <f>IF(AND('Mapa final'!#REF!="Alta",'Mapa final'!#REF!="Moderado"),CONCATENATE("R2C",'Mapa final'!#REF!),"")</f>
        <v>#REF!</v>
      </c>
      <c r="AA17" s="40" t="e">
        <f>IF(AND('Mapa final'!#REF!="Alta",'Mapa final'!#REF!="Moderado"),CONCATENATE("R2C",'Mapa final'!#REF!),"")</f>
        <v>#REF!</v>
      </c>
      <c r="AB17" s="38" t="str">
        <f>IF(AND('Mapa final'!$AD$12="Alta",'Mapa final'!$AF$12="Mayor"),CONCATENATE("R2C",'Mapa final'!$S$12),"")</f>
        <v/>
      </c>
      <c r="AC17" s="39" t="e">
        <f>IF(AND('Mapa final'!#REF!="Alta",'Mapa final'!#REF!="Mayor"),CONCATENATE("R2C",'Mapa final'!#REF!),"")</f>
        <v>#REF!</v>
      </c>
      <c r="AD17" s="39" t="e">
        <f>IF(AND('Mapa final'!#REF!="Alta",'Mapa final'!#REF!="Mayor"),CONCATENATE("R2C",'Mapa final'!#REF!),"")</f>
        <v>#REF!</v>
      </c>
      <c r="AE17" s="39" t="e">
        <f>IF(AND('Mapa final'!#REF!="Alta",'Mapa final'!#REF!="Mayor"),CONCATENATE("R2C",'Mapa final'!#REF!),"")</f>
        <v>#REF!</v>
      </c>
      <c r="AF17" s="39" t="e">
        <f>IF(AND('Mapa final'!#REF!="Alta",'Mapa final'!#REF!="Mayor"),CONCATENATE("R2C",'Mapa final'!#REF!),"")</f>
        <v>#REF!</v>
      </c>
      <c r="AG17" s="40" t="e">
        <f>IF(AND('Mapa final'!#REF!="Alta",'Mapa final'!#REF!="Mayor"),CONCATENATE("R2C",'Mapa final'!#REF!),"")</f>
        <v>#REF!</v>
      </c>
      <c r="AH17" s="41" t="str">
        <f>IF(AND('Mapa final'!$AD$12="Alta",'Mapa final'!$AF$12="Catastrófico"),CONCATENATE("R2C",'Mapa final'!$S$12),"")</f>
        <v/>
      </c>
      <c r="AI17" s="42" t="e">
        <f>IF(AND('Mapa final'!#REF!="Alta",'Mapa final'!#REF!="Catastrófico"),CONCATENATE("R2C",'Mapa final'!#REF!),"")</f>
        <v>#REF!</v>
      </c>
      <c r="AJ17" s="42" t="e">
        <f>IF(AND('Mapa final'!#REF!="Alta",'Mapa final'!#REF!="Catastrófico"),CONCATENATE("R2C",'Mapa final'!#REF!),"")</f>
        <v>#REF!</v>
      </c>
      <c r="AK17" s="42" t="e">
        <f>IF(AND('Mapa final'!#REF!="Alta",'Mapa final'!#REF!="Catastrófico"),CONCATENATE("R2C",'Mapa final'!#REF!),"")</f>
        <v>#REF!</v>
      </c>
      <c r="AL17" s="42" t="e">
        <f>IF(AND('Mapa final'!#REF!="Alta",'Mapa final'!#REF!="Catastrófico"),CONCATENATE("R2C",'Mapa final'!#REF!),"")</f>
        <v>#REF!</v>
      </c>
      <c r="AM17" s="43" t="e">
        <f>IF(AND('Mapa final'!#REF!="Alta",'Mapa final'!#REF!="Catastrófico"),CONCATENATE("R2C",'Mapa final'!#REF!),"")</f>
        <v>#REF!</v>
      </c>
      <c r="AN17" s="69"/>
      <c r="AO17" s="325"/>
      <c r="AP17" s="326"/>
      <c r="AQ17" s="326"/>
      <c r="AR17" s="326"/>
      <c r="AS17" s="326"/>
      <c r="AT17" s="327"/>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row>
    <row r="18" spans="1:76" ht="15" customHeight="1" x14ac:dyDescent="0.25">
      <c r="A18" s="69"/>
      <c r="B18" s="274"/>
      <c r="C18" s="274"/>
      <c r="D18" s="275"/>
      <c r="E18" s="315"/>
      <c r="F18" s="316"/>
      <c r="G18" s="316"/>
      <c r="H18" s="316"/>
      <c r="I18" s="316"/>
      <c r="J18" s="53" t="e">
        <f>IF(AND('Mapa final'!#REF!="Alta",'Mapa final'!#REF!="Leve"),CONCATENATE("R3C",'Mapa final'!#REF!),"")</f>
        <v>#REF!</v>
      </c>
      <c r="K18" s="54" t="e">
        <f>IF(AND('Mapa final'!#REF!="Alta",'Mapa final'!#REF!="Leve"),CONCATENATE("R3C",'Mapa final'!#REF!),"")</f>
        <v>#REF!</v>
      </c>
      <c r="L18" s="54" t="e">
        <f>IF(AND('Mapa final'!#REF!="Alta",'Mapa final'!#REF!="Leve"),CONCATENATE("R3C",'Mapa final'!#REF!),"")</f>
        <v>#REF!</v>
      </c>
      <c r="M18" s="54" t="e">
        <f>IF(AND('Mapa final'!#REF!="Alta",'Mapa final'!#REF!="Leve"),CONCATENATE("R3C",'Mapa final'!#REF!),"")</f>
        <v>#REF!</v>
      </c>
      <c r="N18" s="54" t="e">
        <f>IF(AND('Mapa final'!#REF!="Alta",'Mapa final'!#REF!="Leve"),CONCATENATE("R3C",'Mapa final'!#REF!),"")</f>
        <v>#REF!</v>
      </c>
      <c r="O18" s="55" t="e">
        <f>IF(AND('Mapa final'!#REF!="Alta",'Mapa final'!#REF!="Leve"),CONCATENATE("R3C",'Mapa final'!#REF!),"")</f>
        <v>#REF!</v>
      </c>
      <c r="P18" s="53" t="e">
        <f>IF(AND('Mapa final'!#REF!="Alta",'Mapa final'!#REF!="Menor"),CONCATENATE("R3C",'Mapa final'!#REF!),"")</f>
        <v>#REF!</v>
      </c>
      <c r="Q18" s="54" t="e">
        <f>IF(AND('Mapa final'!#REF!="Alta",'Mapa final'!#REF!="Menor"),CONCATENATE("R3C",'Mapa final'!#REF!),"")</f>
        <v>#REF!</v>
      </c>
      <c r="R18" s="54" t="e">
        <f>IF(AND('Mapa final'!#REF!="Alta",'Mapa final'!#REF!="Menor"),CONCATENATE("R3C",'Mapa final'!#REF!),"")</f>
        <v>#REF!</v>
      </c>
      <c r="S18" s="54" t="e">
        <f>IF(AND('Mapa final'!#REF!="Alta",'Mapa final'!#REF!="Menor"),CONCATENATE("R3C",'Mapa final'!#REF!),"")</f>
        <v>#REF!</v>
      </c>
      <c r="T18" s="54" t="e">
        <f>IF(AND('Mapa final'!#REF!="Alta",'Mapa final'!#REF!="Menor"),CONCATENATE("R3C",'Mapa final'!#REF!),"")</f>
        <v>#REF!</v>
      </c>
      <c r="U18" s="55" t="e">
        <f>IF(AND('Mapa final'!#REF!="Alta",'Mapa final'!#REF!="Menor"),CONCATENATE("R3C",'Mapa final'!#REF!),"")</f>
        <v>#REF!</v>
      </c>
      <c r="V18" s="38" t="e">
        <f>IF(AND('Mapa final'!#REF!="Alta",'Mapa final'!#REF!="Moderado"),CONCATENATE("R3C",'Mapa final'!#REF!),"")</f>
        <v>#REF!</v>
      </c>
      <c r="W18" s="39" t="e">
        <f>IF(AND('Mapa final'!#REF!="Alta",'Mapa final'!#REF!="Moderado"),CONCATENATE("R3C",'Mapa final'!#REF!),"")</f>
        <v>#REF!</v>
      </c>
      <c r="X18" s="39" t="e">
        <f>IF(AND('Mapa final'!#REF!="Alta",'Mapa final'!#REF!="Moderado"),CONCATENATE("R3C",'Mapa final'!#REF!),"")</f>
        <v>#REF!</v>
      </c>
      <c r="Y18" s="39" t="e">
        <f>IF(AND('Mapa final'!#REF!="Alta",'Mapa final'!#REF!="Moderado"),CONCATENATE("R3C",'Mapa final'!#REF!),"")</f>
        <v>#REF!</v>
      </c>
      <c r="Z18" s="39" t="e">
        <f>IF(AND('Mapa final'!#REF!="Alta",'Mapa final'!#REF!="Moderado"),CONCATENATE("R3C",'Mapa final'!#REF!),"")</f>
        <v>#REF!</v>
      </c>
      <c r="AA18" s="40" t="e">
        <f>IF(AND('Mapa final'!#REF!="Alta",'Mapa final'!#REF!="Moderado"),CONCATENATE("R3C",'Mapa final'!#REF!),"")</f>
        <v>#REF!</v>
      </c>
      <c r="AB18" s="38" t="e">
        <f>IF(AND('Mapa final'!#REF!="Alta",'Mapa final'!#REF!="Mayor"),CONCATENATE("R3C",'Mapa final'!#REF!),"")</f>
        <v>#REF!</v>
      </c>
      <c r="AC18" s="39" t="e">
        <f>IF(AND('Mapa final'!#REF!="Alta",'Mapa final'!#REF!="Mayor"),CONCATENATE("R3C",'Mapa final'!#REF!),"")</f>
        <v>#REF!</v>
      </c>
      <c r="AD18" s="39" t="e">
        <f>IF(AND('Mapa final'!#REF!="Alta",'Mapa final'!#REF!="Mayor"),CONCATENATE("R3C",'Mapa final'!#REF!),"")</f>
        <v>#REF!</v>
      </c>
      <c r="AE18" s="39" t="e">
        <f>IF(AND('Mapa final'!#REF!="Alta",'Mapa final'!#REF!="Mayor"),CONCATENATE("R3C",'Mapa final'!#REF!),"")</f>
        <v>#REF!</v>
      </c>
      <c r="AF18" s="39" t="e">
        <f>IF(AND('Mapa final'!#REF!="Alta",'Mapa final'!#REF!="Mayor"),CONCATENATE("R3C",'Mapa final'!#REF!),"")</f>
        <v>#REF!</v>
      </c>
      <c r="AG18" s="40" t="e">
        <f>IF(AND('Mapa final'!#REF!="Alta",'Mapa final'!#REF!="Mayor"),CONCATENATE("R3C",'Mapa final'!#REF!),"")</f>
        <v>#REF!</v>
      </c>
      <c r="AH18" s="41" t="e">
        <f>IF(AND('Mapa final'!#REF!="Alta",'Mapa final'!#REF!="Catastrófico"),CONCATENATE("R3C",'Mapa final'!#REF!),"")</f>
        <v>#REF!</v>
      </c>
      <c r="AI18" s="42" t="e">
        <f>IF(AND('Mapa final'!#REF!="Alta",'Mapa final'!#REF!="Catastrófico"),CONCATENATE("R3C",'Mapa final'!#REF!),"")</f>
        <v>#REF!</v>
      </c>
      <c r="AJ18" s="42" t="e">
        <f>IF(AND('Mapa final'!#REF!="Alta",'Mapa final'!#REF!="Catastrófico"),CONCATENATE("R3C",'Mapa final'!#REF!),"")</f>
        <v>#REF!</v>
      </c>
      <c r="AK18" s="42" t="e">
        <f>IF(AND('Mapa final'!#REF!="Alta",'Mapa final'!#REF!="Catastrófico"),CONCATENATE("R3C",'Mapa final'!#REF!),"")</f>
        <v>#REF!</v>
      </c>
      <c r="AL18" s="42" t="e">
        <f>IF(AND('Mapa final'!#REF!="Alta",'Mapa final'!#REF!="Catastrófico"),CONCATENATE("R3C",'Mapa final'!#REF!),"")</f>
        <v>#REF!</v>
      </c>
      <c r="AM18" s="43" t="e">
        <f>IF(AND('Mapa final'!#REF!="Alta",'Mapa final'!#REF!="Catastrófico"),CONCATENATE("R3C",'Mapa final'!#REF!),"")</f>
        <v>#REF!</v>
      </c>
      <c r="AN18" s="69"/>
      <c r="AO18" s="325"/>
      <c r="AP18" s="326"/>
      <c r="AQ18" s="326"/>
      <c r="AR18" s="326"/>
      <c r="AS18" s="326"/>
      <c r="AT18" s="327"/>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row>
    <row r="19" spans="1:76" ht="15" customHeight="1" x14ac:dyDescent="0.25">
      <c r="A19" s="69"/>
      <c r="B19" s="274"/>
      <c r="C19" s="274"/>
      <c r="D19" s="275"/>
      <c r="E19" s="315"/>
      <c r="F19" s="316"/>
      <c r="G19" s="316"/>
      <c r="H19" s="316"/>
      <c r="I19" s="316"/>
      <c r="J19" s="53" t="e">
        <f>IF(AND('Mapa final'!#REF!="Alta",'Mapa final'!#REF!="Leve"),CONCATENATE("R4C",'Mapa final'!#REF!),"")</f>
        <v>#REF!</v>
      </c>
      <c r="K19" s="54" t="e">
        <f>IF(AND('Mapa final'!#REF!="Alta",'Mapa final'!#REF!="Leve"),CONCATENATE("R4C",'Mapa final'!#REF!),"")</f>
        <v>#REF!</v>
      </c>
      <c r="L19" s="54" t="e">
        <f>IF(AND('Mapa final'!#REF!="Alta",'Mapa final'!#REF!="Leve"),CONCATENATE("R4C",'Mapa final'!#REF!),"")</f>
        <v>#REF!</v>
      </c>
      <c r="M19" s="54" t="e">
        <f>IF(AND('Mapa final'!#REF!="Alta",'Mapa final'!#REF!="Leve"),CONCATENATE("R4C",'Mapa final'!#REF!),"")</f>
        <v>#REF!</v>
      </c>
      <c r="N19" s="54" t="e">
        <f>IF(AND('Mapa final'!#REF!="Alta",'Mapa final'!#REF!="Leve"),CONCATENATE("R4C",'Mapa final'!#REF!),"")</f>
        <v>#REF!</v>
      </c>
      <c r="O19" s="55" t="e">
        <f>IF(AND('Mapa final'!#REF!="Alta",'Mapa final'!#REF!="Leve"),CONCATENATE("R4C",'Mapa final'!#REF!),"")</f>
        <v>#REF!</v>
      </c>
      <c r="P19" s="53" t="e">
        <f>IF(AND('Mapa final'!#REF!="Alta",'Mapa final'!#REF!="Menor"),CONCATENATE("R4C",'Mapa final'!#REF!),"")</f>
        <v>#REF!</v>
      </c>
      <c r="Q19" s="54" t="e">
        <f>IF(AND('Mapa final'!#REF!="Alta",'Mapa final'!#REF!="Menor"),CONCATENATE("R4C",'Mapa final'!#REF!),"")</f>
        <v>#REF!</v>
      </c>
      <c r="R19" s="54" t="e">
        <f>IF(AND('Mapa final'!#REF!="Alta",'Mapa final'!#REF!="Menor"),CONCATENATE("R4C",'Mapa final'!#REF!),"")</f>
        <v>#REF!</v>
      </c>
      <c r="S19" s="54" t="e">
        <f>IF(AND('Mapa final'!#REF!="Alta",'Mapa final'!#REF!="Menor"),CONCATENATE("R4C",'Mapa final'!#REF!),"")</f>
        <v>#REF!</v>
      </c>
      <c r="T19" s="54" t="e">
        <f>IF(AND('Mapa final'!#REF!="Alta",'Mapa final'!#REF!="Menor"),CONCATENATE("R4C",'Mapa final'!#REF!),"")</f>
        <v>#REF!</v>
      </c>
      <c r="U19" s="55" t="e">
        <f>IF(AND('Mapa final'!#REF!="Alta",'Mapa final'!#REF!="Menor"),CONCATENATE("R4C",'Mapa final'!#REF!),"")</f>
        <v>#REF!</v>
      </c>
      <c r="V19" s="38" t="e">
        <f>IF(AND('Mapa final'!#REF!="Alta",'Mapa final'!#REF!="Moderado"),CONCATENATE("R4C",'Mapa final'!#REF!),"")</f>
        <v>#REF!</v>
      </c>
      <c r="W19" s="39" t="e">
        <f>IF(AND('Mapa final'!#REF!="Alta",'Mapa final'!#REF!="Moderado"),CONCATENATE("R4C",'Mapa final'!#REF!),"")</f>
        <v>#REF!</v>
      </c>
      <c r="X19" s="39" t="e">
        <f>IF(AND('Mapa final'!#REF!="Alta",'Mapa final'!#REF!="Moderado"),CONCATENATE("R4C",'Mapa final'!#REF!),"")</f>
        <v>#REF!</v>
      </c>
      <c r="Y19" s="39" t="e">
        <f>IF(AND('Mapa final'!#REF!="Alta",'Mapa final'!#REF!="Moderado"),CONCATENATE("R4C",'Mapa final'!#REF!),"")</f>
        <v>#REF!</v>
      </c>
      <c r="Z19" s="39" t="e">
        <f>IF(AND('Mapa final'!#REF!="Alta",'Mapa final'!#REF!="Moderado"),CONCATENATE("R4C",'Mapa final'!#REF!),"")</f>
        <v>#REF!</v>
      </c>
      <c r="AA19" s="40" t="e">
        <f>IF(AND('Mapa final'!#REF!="Alta",'Mapa final'!#REF!="Moderado"),CONCATENATE("R4C",'Mapa final'!#REF!),"")</f>
        <v>#REF!</v>
      </c>
      <c r="AB19" s="38" t="e">
        <f>IF(AND('Mapa final'!#REF!="Alta",'Mapa final'!#REF!="Mayor"),CONCATENATE("R4C",'Mapa final'!#REF!),"")</f>
        <v>#REF!</v>
      </c>
      <c r="AC19" s="39" t="e">
        <f>IF(AND('Mapa final'!#REF!="Alta",'Mapa final'!#REF!="Mayor"),CONCATENATE("R4C",'Mapa final'!#REF!),"")</f>
        <v>#REF!</v>
      </c>
      <c r="AD19" s="39" t="e">
        <f>IF(AND('Mapa final'!#REF!="Alta",'Mapa final'!#REF!="Mayor"),CONCATENATE("R4C",'Mapa final'!#REF!),"")</f>
        <v>#REF!</v>
      </c>
      <c r="AE19" s="39" t="e">
        <f>IF(AND('Mapa final'!#REF!="Alta",'Mapa final'!#REF!="Mayor"),CONCATENATE("R4C",'Mapa final'!#REF!),"")</f>
        <v>#REF!</v>
      </c>
      <c r="AF19" s="39" t="e">
        <f>IF(AND('Mapa final'!#REF!="Alta",'Mapa final'!#REF!="Mayor"),CONCATENATE("R4C",'Mapa final'!#REF!),"")</f>
        <v>#REF!</v>
      </c>
      <c r="AG19" s="40" t="e">
        <f>IF(AND('Mapa final'!#REF!="Alta",'Mapa final'!#REF!="Mayor"),CONCATENATE("R4C",'Mapa final'!#REF!),"")</f>
        <v>#REF!</v>
      </c>
      <c r="AH19" s="41" t="e">
        <f>IF(AND('Mapa final'!#REF!="Alta",'Mapa final'!#REF!="Catastrófico"),CONCATENATE("R4C",'Mapa final'!#REF!),"")</f>
        <v>#REF!</v>
      </c>
      <c r="AI19" s="42" t="e">
        <f>IF(AND('Mapa final'!#REF!="Alta",'Mapa final'!#REF!="Catastrófico"),CONCATENATE("R4C",'Mapa final'!#REF!),"")</f>
        <v>#REF!</v>
      </c>
      <c r="AJ19" s="42" t="e">
        <f>IF(AND('Mapa final'!#REF!="Alta",'Mapa final'!#REF!="Catastrófico"),CONCATENATE("R4C",'Mapa final'!#REF!),"")</f>
        <v>#REF!</v>
      </c>
      <c r="AK19" s="42" t="e">
        <f>IF(AND('Mapa final'!#REF!="Alta",'Mapa final'!#REF!="Catastrófico"),CONCATENATE("R4C",'Mapa final'!#REF!),"")</f>
        <v>#REF!</v>
      </c>
      <c r="AL19" s="42" t="e">
        <f>IF(AND('Mapa final'!#REF!="Alta",'Mapa final'!#REF!="Catastrófico"),CONCATENATE("R4C",'Mapa final'!#REF!),"")</f>
        <v>#REF!</v>
      </c>
      <c r="AM19" s="43" t="e">
        <f>IF(AND('Mapa final'!#REF!="Alta",'Mapa final'!#REF!="Catastrófico"),CONCATENATE("R4C",'Mapa final'!#REF!),"")</f>
        <v>#REF!</v>
      </c>
      <c r="AN19" s="69"/>
      <c r="AO19" s="325"/>
      <c r="AP19" s="326"/>
      <c r="AQ19" s="326"/>
      <c r="AR19" s="326"/>
      <c r="AS19" s="326"/>
      <c r="AT19" s="327"/>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row>
    <row r="20" spans="1:76" ht="15" customHeight="1" x14ac:dyDescent="0.25">
      <c r="A20" s="69"/>
      <c r="B20" s="274"/>
      <c r="C20" s="274"/>
      <c r="D20" s="275"/>
      <c r="E20" s="315"/>
      <c r="F20" s="316"/>
      <c r="G20" s="316"/>
      <c r="H20" s="316"/>
      <c r="I20" s="316"/>
      <c r="J20" s="53" t="e">
        <f>IF(AND('Mapa final'!#REF!="Alta",'Mapa final'!#REF!="Leve"),CONCATENATE("R5C",'Mapa final'!#REF!),"")</f>
        <v>#REF!</v>
      </c>
      <c r="K20" s="54" t="e">
        <f>IF(AND('Mapa final'!#REF!="Alta",'Mapa final'!#REF!="Leve"),CONCATENATE("R5C",'Mapa final'!#REF!),"")</f>
        <v>#REF!</v>
      </c>
      <c r="L20" s="54" t="e">
        <f>IF(AND('Mapa final'!#REF!="Alta",'Mapa final'!#REF!="Leve"),CONCATENATE("R5C",'Mapa final'!#REF!),"")</f>
        <v>#REF!</v>
      </c>
      <c r="M20" s="54" t="e">
        <f>IF(AND('Mapa final'!#REF!="Alta",'Mapa final'!#REF!="Leve"),CONCATENATE("R5C",'Mapa final'!#REF!),"")</f>
        <v>#REF!</v>
      </c>
      <c r="N20" s="54" t="e">
        <f>IF(AND('Mapa final'!#REF!="Alta",'Mapa final'!#REF!="Leve"),CONCATENATE("R5C",'Mapa final'!#REF!),"")</f>
        <v>#REF!</v>
      </c>
      <c r="O20" s="55" t="e">
        <f>IF(AND('Mapa final'!#REF!="Alta",'Mapa final'!#REF!="Leve"),CONCATENATE("R5C",'Mapa final'!#REF!),"")</f>
        <v>#REF!</v>
      </c>
      <c r="P20" s="53" t="e">
        <f>IF(AND('Mapa final'!#REF!="Alta",'Mapa final'!#REF!="Menor"),CONCATENATE("R5C",'Mapa final'!#REF!),"")</f>
        <v>#REF!</v>
      </c>
      <c r="Q20" s="54" t="e">
        <f>IF(AND('Mapa final'!#REF!="Alta",'Mapa final'!#REF!="Menor"),CONCATENATE("R5C",'Mapa final'!#REF!),"")</f>
        <v>#REF!</v>
      </c>
      <c r="R20" s="54" t="e">
        <f>IF(AND('Mapa final'!#REF!="Alta",'Mapa final'!#REF!="Menor"),CONCATENATE("R5C",'Mapa final'!#REF!),"")</f>
        <v>#REF!</v>
      </c>
      <c r="S20" s="54" t="e">
        <f>IF(AND('Mapa final'!#REF!="Alta",'Mapa final'!#REF!="Menor"),CONCATENATE("R5C",'Mapa final'!#REF!),"")</f>
        <v>#REF!</v>
      </c>
      <c r="T20" s="54" t="e">
        <f>IF(AND('Mapa final'!#REF!="Alta",'Mapa final'!#REF!="Menor"),CONCATENATE("R5C",'Mapa final'!#REF!),"")</f>
        <v>#REF!</v>
      </c>
      <c r="U20" s="55" t="e">
        <f>IF(AND('Mapa final'!#REF!="Alta",'Mapa final'!#REF!="Menor"),CONCATENATE("R5C",'Mapa final'!#REF!),"")</f>
        <v>#REF!</v>
      </c>
      <c r="V20" s="38" t="e">
        <f>IF(AND('Mapa final'!#REF!="Alta",'Mapa final'!#REF!="Moderado"),CONCATENATE("R5C",'Mapa final'!#REF!),"")</f>
        <v>#REF!</v>
      </c>
      <c r="W20" s="39" t="e">
        <f>IF(AND('Mapa final'!#REF!="Alta",'Mapa final'!#REF!="Moderado"),CONCATENATE("R5C",'Mapa final'!#REF!),"")</f>
        <v>#REF!</v>
      </c>
      <c r="X20" s="39" t="e">
        <f>IF(AND('Mapa final'!#REF!="Alta",'Mapa final'!#REF!="Moderado"),CONCATENATE("R5C",'Mapa final'!#REF!),"")</f>
        <v>#REF!</v>
      </c>
      <c r="Y20" s="39" t="e">
        <f>IF(AND('Mapa final'!#REF!="Alta",'Mapa final'!#REF!="Moderado"),CONCATENATE("R5C",'Mapa final'!#REF!),"")</f>
        <v>#REF!</v>
      </c>
      <c r="Z20" s="39" t="e">
        <f>IF(AND('Mapa final'!#REF!="Alta",'Mapa final'!#REF!="Moderado"),CONCATENATE("R5C",'Mapa final'!#REF!),"")</f>
        <v>#REF!</v>
      </c>
      <c r="AA20" s="40" t="e">
        <f>IF(AND('Mapa final'!#REF!="Alta",'Mapa final'!#REF!="Moderado"),CONCATENATE("R5C",'Mapa final'!#REF!),"")</f>
        <v>#REF!</v>
      </c>
      <c r="AB20" s="38" t="e">
        <f>IF(AND('Mapa final'!#REF!="Alta",'Mapa final'!#REF!="Mayor"),CONCATENATE("R5C",'Mapa final'!#REF!),"")</f>
        <v>#REF!</v>
      </c>
      <c r="AC20" s="39" t="e">
        <f>IF(AND('Mapa final'!#REF!="Alta",'Mapa final'!#REF!="Mayor"),CONCATENATE("R5C",'Mapa final'!#REF!),"")</f>
        <v>#REF!</v>
      </c>
      <c r="AD20" s="39" t="e">
        <f>IF(AND('Mapa final'!#REF!="Alta",'Mapa final'!#REF!="Mayor"),CONCATENATE("R5C",'Mapa final'!#REF!),"")</f>
        <v>#REF!</v>
      </c>
      <c r="AE20" s="39" t="e">
        <f>IF(AND('Mapa final'!#REF!="Alta",'Mapa final'!#REF!="Mayor"),CONCATENATE("R5C",'Mapa final'!#REF!),"")</f>
        <v>#REF!</v>
      </c>
      <c r="AF20" s="39" t="e">
        <f>IF(AND('Mapa final'!#REF!="Alta",'Mapa final'!#REF!="Mayor"),CONCATENATE("R5C",'Mapa final'!#REF!),"")</f>
        <v>#REF!</v>
      </c>
      <c r="AG20" s="40" t="e">
        <f>IF(AND('Mapa final'!#REF!="Alta",'Mapa final'!#REF!="Mayor"),CONCATENATE("R5C",'Mapa final'!#REF!),"")</f>
        <v>#REF!</v>
      </c>
      <c r="AH20" s="41" t="e">
        <f>IF(AND('Mapa final'!#REF!="Alta",'Mapa final'!#REF!="Catastrófico"),CONCATENATE("R5C",'Mapa final'!#REF!),"")</f>
        <v>#REF!</v>
      </c>
      <c r="AI20" s="42" t="e">
        <f>IF(AND('Mapa final'!#REF!="Alta",'Mapa final'!#REF!="Catastrófico"),CONCATENATE("R5C",'Mapa final'!#REF!),"")</f>
        <v>#REF!</v>
      </c>
      <c r="AJ20" s="42" t="e">
        <f>IF(AND('Mapa final'!#REF!="Alta",'Mapa final'!#REF!="Catastrófico"),CONCATENATE("R5C",'Mapa final'!#REF!),"")</f>
        <v>#REF!</v>
      </c>
      <c r="AK20" s="42" t="e">
        <f>IF(AND('Mapa final'!#REF!="Alta",'Mapa final'!#REF!="Catastrófico"),CONCATENATE("R5C",'Mapa final'!#REF!),"")</f>
        <v>#REF!</v>
      </c>
      <c r="AL20" s="42" t="e">
        <f>IF(AND('Mapa final'!#REF!="Alta",'Mapa final'!#REF!="Catastrófico"),CONCATENATE("R5C",'Mapa final'!#REF!),"")</f>
        <v>#REF!</v>
      </c>
      <c r="AM20" s="43" t="e">
        <f>IF(AND('Mapa final'!#REF!="Alta",'Mapa final'!#REF!="Catastrófico"),CONCATENATE("R5C",'Mapa final'!#REF!),"")</f>
        <v>#REF!</v>
      </c>
      <c r="AN20" s="69"/>
      <c r="AO20" s="325"/>
      <c r="AP20" s="326"/>
      <c r="AQ20" s="326"/>
      <c r="AR20" s="326"/>
      <c r="AS20" s="326"/>
      <c r="AT20" s="327"/>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row>
    <row r="21" spans="1:76" ht="15" customHeight="1" x14ac:dyDescent="0.25">
      <c r="A21" s="69"/>
      <c r="B21" s="274"/>
      <c r="C21" s="274"/>
      <c r="D21" s="275"/>
      <c r="E21" s="315"/>
      <c r="F21" s="316"/>
      <c r="G21" s="316"/>
      <c r="H21" s="316"/>
      <c r="I21" s="316"/>
      <c r="J21" s="53" t="e">
        <f>IF(AND('Mapa final'!#REF!="Alta",'Mapa final'!#REF!="Leve"),CONCATENATE("R6C",'Mapa final'!#REF!),"")</f>
        <v>#REF!</v>
      </c>
      <c r="K21" s="54" t="e">
        <f>IF(AND('Mapa final'!#REF!="Alta",'Mapa final'!#REF!="Leve"),CONCATENATE("R6C",'Mapa final'!#REF!),"")</f>
        <v>#REF!</v>
      </c>
      <c r="L21" s="54" t="e">
        <f>IF(AND('Mapa final'!#REF!="Alta",'Mapa final'!#REF!="Leve"),CONCATENATE("R6C",'Mapa final'!#REF!),"")</f>
        <v>#REF!</v>
      </c>
      <c r="M21" s="54" t="e">
        <f>IF(AND('Mapa final'!#REF!="Alta",'Mapa final'!#REF!="Leve"),CONCATENATE("R6C",'Mapa final'!#REF!),"")</f>
        <v>#REF!</v>
      </c>
      <c r="N21" s="54" t="e">
        <f>IF(AND('Mapa final'!#REF!="Alta",'Mapa final'!#REF!="Leve"),CONCATENATE("R6C",'Mapa final'!#REF!),"")</f>
        <v>#REF!</v>
      </c>
      <c r="O21" s="55" t="e">
        <f>IF(AND('Mapa final'!#REF!="Alta",'Mapa final'!#REF!="Leve"),CONCATENATE("R6C",'Mapa final'!#REF!),"")</f>
        <v>#REF!</v>
      </c>
      <c r="P21" s="53" t="e">
        <f>IF(AND('Mapa final'!#REF!="Alta",'Mapa final'!#REF!="Menor"),CONCATENATE("R6C",'Mapa final'!#REF!),"")</f>
        <v>#REF!</v>
      </c>
      <c r="Q21" s="54" t="e">
        <f>IF(AND('Mapa final'!#REF!="Alta",'Mapa final'!#REF!="Menor"),CONCATENATE("R6C",'Mapa final'!#REF!),"")</f>
        <v>#REF!</v>
      </c>
      <c r="R21" s="54" t="e">
        <f>IF(AND('Mapa final'!#REF!="Alta",'Mapa final'!#REF!="Menor"),CONCATENATE("R6C",'Mapa final'!#REF!),"")</f>
        <v>#REF!</v>
      </c>
      <c r="S21" s="54" t="e">
        <f>IF(AND('Mapa final'!#REF!="Alta",'Mapa final'!#REF!="Menor"),CONCATENATE("R6C",'Mapa final'!#REF!),"")</f>
        <v>#REF!</v>
      </c>
      <c r="T21" s="54" t="e">
        <f>IF(AND('Mapa final'!#REF!="Alta",'Mapa final'!#REF!="Menor"),CONCATENATE("R6C",'Mapa final'!#REF!),"")</f>
        <v>#REF!</v>
      </c>
      <c r="U21" s="55" t="e">
        <f>IF(AND('Mapa final'!#REF!="Alta",'Mapa final'!#REF!="Menor"),CONCATENATE("R6C",'Mapa final'!#REF!),"")</f>
        <v>#REF!</v>
      </c>
      <c r="V21" s="38" t="e">
        <f>IF(AND('Mapa final'!#REF!="Alta",'Mapa final'!#REF!="Moderado"),CONCATENATE("R6C",'Mapa final'!#REF!),"")</f>
        <v>#REF!</v>
      </c>
      <c r="W21" s="39" t="e">
        <f>IF(AND('Mapa final'!#REF!="Alta",'Mapa final'!#REF!="Moderado"),CONCATENATE("R6C",'Mapa final'!#REF!),"")</f>
        <v>#REF!</v>
      </c>
      <c r="X21" s="39" t="e">
        <f>IF(AND('Mapa final'!#REF!="Alta",'Mapa final'!#REF!="Moderado"),CONCATENATE("R6C",'Mapa final'!#REF!),"")</f>
        <v>#REF!</v>
      </c>
      <c r="Y21" s="39" t="e">
        <f>IF(AND('Mapa final'!#REF!="Alta",'Mapa final'!#REF!="Moderado"),CONCATENATE("R6C",'Mapa final'!#REF!),"")</f>
        <v>#REF!</v>
      </c>
      <c r="Z21" s="39" t="e">
        <f>IF(AND('Mapa final'!#REF!="Alta",'Mapa final'!#REF!="Moderado"),CONCATENATE("R6C",'Mapa final'!#REF!),"")</f>
        <v>#REF!</v>
      </c>
      <c r="AA21" s="40" t="e">
        <f>IF(AND('Mapa final'!#REF!="Alta",'Mapa final'!#REF!="Moderado"),CONCATENATE("R6C",'Mapa final'!#REF!),"")</f>
        <v>#REF!</v>
      </c>
      <c r="AB21" s="38" t="e">
        <f>IF(AND('Mapa final'!#REF!="Alta",'Mapa final'!#REF!="Mayor"),CONCATENATE("R6C",'Mapa final'!#REF!),"")</f>
        <v>#REF!</v>
      </c>
      <c r="AC21" s="39" t="e">
        <f>IF(AND('Mapa final'!#REF!="Alta",'Mapa final'!#REF!="Mayor"),CONCATENATE("R6C",'Mapa final'!#REF!),"")</f>
        <v>#REF!</v>
      </c>
      <c r="AD21" s="39" t="e">
        <f>IF(AND('Mapa final'!#REF!="Alta",'Mapa final'!#REF!="Mayor"),CONCATENATE("R6C",'Mapa final'!#REF!),"")</f>
        <v>#REF!</v>
      </c>
      <c r="AE21" s="39" t="e">
        <f>IF(AND('Mapa final'!#REF!="Alta",'Mapa final'!#REF!="Mayor"),CONCATENATE("R6C",'Mapa final'!#REF!),"")</f>
        <v>#REF!</v>
      </c>
      <c r="AF21" s="39" t="e">
        <f>IF(AND('Mapa final'!#REF!="Alta",'Mapa final'!#REF!="Mayor"),CONCATENATE("R6C",'Mapa final'!#REF!),"")</f>
        <v>#REF!</v>
      </c>
      <c r="AG21" s="40" t="e">
        <f>IF(AND('Mapa final'!#REF!="Alta",'Mapa final'!#REF!="Mayor"),CONCATENATE("R6C",'Mapa final'!#REF!),"")</f>
        <v>#REF!</v>
      </c>
      <c r="AH21" s="41" t="e">
        <f>IF(AND('Mapa final'!#REF!="Alta",'Mapa final'!#REF!="Catastrófico"),CONCATENATE("R6C",'Mapa final'!#REF!),"")</f>
        <v>#REF!</v>
      </c>
      <c r="AI21" s="42" t="e">
        <f>IF(AND('Mapa final'!#REF!="Alta",'Mapa final'!#REF!="Catastrófico"),CONCATENATE("R6C",'Mapa final'!#REF!),"")</f>
        <v>#REF!</v>
      </c>
      <c r="AJ21" s="42" t="e">
        <f>IF(AND('Mapa final'!#REF!="Alta",'Mapa final'!#REF!="Catastrófico"),CONCATENATE("R6C",'Mapa final'!#REF!),"")</f>
        <v>#REF!</v>
      </c>
      <c r="AK21" s="42" t="e">
        <f>IF(AND('Mapa final'!#REF!="Alta",'Mapa final'!#REF!="Catastrófico"),CONCATENATE("R6C",'Mapa final'!#REF!),"")</f>
        <v>#REF!</v>
      </c>
      <c r="AL21" s="42" t="e">
        <f>IF(AND('Mapa final'!#REF!="Alta",'Mapa final'!#REF!="Catastrófico"),CONCATENATE("R6C",'Mapa final'!#REF!),"")</f>
        <v>#REF!</v>
      </c>
      <c r="AM21" s="43" t="e">
        <f>IF(AND('Mapa final'!#REF!="Alta",'Mapa final'!#REF!="Catastrófico"),CONCATENATE("R6C",'Mapa final'!#REF!),"")</f>
        <v>#REF!</v>
      </c>
      <c r="AN21" s="69"/>
      <c r="AO21" s="325"/>
      <c r="AP21" s="326"/>
      <c r="AQ21" s="326"/>
      <c r="AR21" s="326"/>
      <c r="AS21" s="326"/>
      <c r="AT21" s="327"/>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row>
    <row r="22" spans="1:76" ht="15" customHeight="1" x14ac:dyDescent="0.25">
      <c r="A22" s="69"/>
      <c r="B22" s="274"/>
      <c r="C22" s="274"/>
      <c r="D22" s="275"/>
      <c r="E22" s="315"/>
      <c r="F22" s="316"/>
      <c r="G22" s="316"/>
      <c r="H22" s="316"/>
      <c r="I22" s="316"/>
      <c r="J22" s="53" t="e">
        <f>IF(AND('Mapa final'!#REF!="Alta",'Mapa final'!#REF!="Leve"),CONCATENATE("R7C",'Mapa final'!#REF!),"")</f>
        <v>#REF!</v>
      </c>
      <c r="K22" s="54" t="e">
        <f>IF(AND('Mapa final'!#REF!="Alta",'Mapa final'!#REF!="Leve"),CONCATENATE("R7C",'Mapa final'!#REF!),"")</f>
        <v>#REF!</v>
      </c>
      <c r="L22" s="54" t="e">
        <f>IF(AND('Mapa final'!#REF!="Alta",'Mapa final'!#REF!="Leve"),CONCATENATE("R7C",'Mapa final'!#REF!),"")</f>
        <v>#REF!</v>
      </c>
      <c r="M22" s="54" t="e">
        <f>IF(AND('Mapa final'!#REF!="Alta",'Mapa final'!#REF!="Leve"),CONCATENATE("R7C",'Mapa final'!#REF!),"")</f>
        <v>#REF!</v>
      </c>
      <c r="N22" s="54" t="e">
        <f>IF(AND('Mapa final'!#REF!="Alta",'Mapa final'!#REF!="Leve"),CONCATENATE("R7C",'Mapa final'!#REF!),"")</f>
        <v>#REF!</v>
      </c>
      <c r="O22" s="55" t="e">
        <f>IF(AND('Mapa final'!#REF!="Alta",'Mapa final'!#REF!="Leve"),CONCATENATE("R7C",'Mapa final'!#REF!),"")</f>
        <v>#REF!</v>
      </c>
      <c r="P22" s="53" t="e">
        <f>IF(AND('Mapa final'!#REF!="Alta",'Mapa final'!#REF!="Menor"),CONCATENATE("R7C",'Mapa final'!#REF!),"")</f>
        <v>#REF!</v>
      </c>
      <c r="Q22" s="54" t="e">
        <f>IF(AND('Mapa final'!#REF!="Alta",'Mapa final'!#REF!="Menor"),CONCATENATE("R7C",'Mapa final'!#REF!),"")</f>
        <v>#REF!</v>
      </c>
      <c r="R22" s="54" t="e">
        <f>IF(AND('Mapa final'!#REF!="Alta",'Mapa final'!#REF!="Menor"),CONCATENATE("R7C",'Mapa final'!#REF!),"")</f>
        <v>#REF!</v>
      </c>
      <c r="S22" s="54" t="e">
        <f>IF(AND('Mapa final'!#REF!="Alta",'Mapa final'!#REF!="Menor"),CONCATENATE("R7C",'Mapa final'!#REF!),"")</f>
        <v>#REF!</v>
      </c>
      <c r="T22" s="54" t="e">
        <f>IF(AND('Mapa final'!#REF!="Alta",'Mapa final'!#REF!="Menor"),CONCATENATE("R7C",'Mapa final'!#REF!),"")</f>
        <v>#REF!</v>
      </c>
      <c r="U22" s="55" t="e">
        <f>IF(AND('Mapa final'!#REF!="Alta",'Mapa final'!#REF!="Menor"),CONCATENATE("R7C",'Mapa final'!#REF!),"")</f>
        <v>#REF!</v>
      </c>
      <c r="V22" s="38" t="e">
        <f>IF(AND('Mapa final'!#REF!="Alta",'Mapa final'!#REF!="Moderado"),CONCATENATE("R7C",'Mapa final'!#REF!),"")</f>
        <v>#REF!</v>
      </c>
      <c r="W22" s="39" t="e">
        <f>IF(AND('Mapa final'!#REF!="Alta",'Mapa final'!#REF!="Moderado"),CONCATENATE("R7C",'Mapa final'!#REF!),"")</f>
        <v>#REF!</v>
      </c>
      <c r="X22" s="39" t="e">
        <f>IF(AND('Mapa final'!#REF!="Alta",'Mapa final'!#REF!="Moderado"),CONCATENATE("R7C",'Mapa final'!#REF!),"")</f>
        <v>#REF!</v>
      </c>
      <c r="Y22" s="39" t="e">
        <f>IF(AND('Mapa final'!#REF!="Alta",'Mapa final'!#REF!="Moderado"),CONCATENATE("R7C",'Mapa final'!#REF!),"")</f>
        <v>#REF!</v>
      </c>
      <c r="Z22" s="39" t="e">
        <f>IF(AND('Mapa final'!#REF!="Alta",'Mapa final'!#REF!="Moderado"),CONCATENATE("R7C",'Mapa final'!#REF!),"")</f>
        <v>#REF!</v>
      </c>
      <c r="AA22" s="40" t="e">
        <f>IF(AND('Mapa final'!#REF!="Alta",'Mapa final'!#REF!="Moderado"),CONCATENATE("R7C",'Mapa final'!#REF!),"")</f>
        <v>#REF!</v>
      </c>
      <c r="AB22" s="38" t="e">
        <f>IF(AND('Mapa final'!#REF!="Alta",'Mapa final'!#REF!="Mayor"),CONCATENATE("R7C",'Mapa final'!#REF!),"")</f>
        <v>#REF!</v>
      </c>
      <c r="AC22" s="39" t="e">
        <f>IF(AND('Mapa final'!#REF!="Alta",'Mapa final'!#REF!="Mayor"),CONCATENATE("R7C",'Mapa final'!#REF!),"")</f>
        <v>#REF!</v>
      </c>
      <c r="AD22" s="39" t="e">
        <f>IF(AND('Mapa final'!#REF!="Alta",'Mapa final'!#REF!="Mayor"),CONCATENATE("R7C",'Mapa final'!#REF!),"")</f>
        <v>#REF!</v>
      </c>
      <c r="AE22" s="39" t="e">
        <f>IF(AND('Mapa final'!#REF!="Alta",'Mapa final'!#REF!="Mayor"),CONCATENATE("R7C",'Mapa final'!#REF!),"")</f>
        <v>#REF!</v>
      </c>
      <c r="AF22" s="39" t="e">
        <f>IF(AND('Mapa final'!#REF!="Alta",'Mapa final'!#REF!="Mayor"),CONCATENATE("R7C",'Mapa final'!#REF!),"")</f>
        <v>#REF!</v>
      </c>
      <c r="AG22" s="40" t="e">
        <f>IF(AND('Mapa final'!#REF!="Alta",'Mapa final'!#REF!="Mayor"),CONCATENATE("R7C",'Mapa final'!#REF!),"")</f>
        <v>#REF!</v>
      </c>
      <c r="AH22" s="41" t="e">
        <f>IF(AND('Mapa final'!#REF!="Alta",'Mapa final'!#REF!="Catastrófico"),CONCATENATE("R7C",'Mapa final'!#REF!),"")</f>
        <v>#REF!</v>
      </c>
      <c r="AI22" s="42" t="e">
        <f>IF(AND('Mapa final'!#REF!="Alta",'Mapa final'!#REF!="Catastrófico"),CONCATENATE("R7C",'Mapa final'!#REF!),"")</f>
        <v>#REF!</v>
      </c>
      <c r="AJ22" s="42" t="e">
        <f>IF(AND('Mapa final'!#REF!="Alta",'Mapa final'!#REF!="Catastrófico"),CONCATENATE("R7C",'Mapa final'!#REF!),"")</f>
        <v>#REF!</v>
      </c>
      <c r="AK22" s="42" t="e">
        <f>IF(AND('Mapa final'!#REF!="Alta",'Mapa final'!#REF!="Catastrófico"),CONCATENATE("R7C",'Mapa final'!#REF!),"")</f>
        <v>#REF!</v>
      </c>
      <c r="AL22" s="42" t="e">
        <f>IF(AND('Mapa final'!#REF!="Alta",'Mapa final'!#REF!="Catastrófico"),CONCATENATE("R7C",'Mapa final'!#REF!),"")</f>
        <v>#REF!</v>
      </c>
      <c r="AM22" s="43" t="e">
        <f>IF(AND('Mapa final'!#REF!="Alta",'Mapa final'!#REF!="Catastrófico"),CONCATENATE("R7C",'Mapa final'!#REF!),"")</f>
        <v>#REF!</v>
      </c>
      <c r="AN22" s="69"/>
      <c r="AO22" s="325"/>
      <c r="AP22" s="326"/>
      <c r="AQ22" s="326"/>
      <c r="AR22" s="326"/>
      <c r="AS22" s="326"/>
      <c r="AT22" s="327"/>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row>
    <row r="23" spans="1:76" ht="15" customHeight="1" x14ac:dyDescent="0.25">
      <c r="A23" s="69"/>
      <c r="B23" s="274"/>
      <c r="C23" s="274"/>
      <c r="D23" s="275"/>
      <c r="E23" s="315"/>
      <c r="F23" s="316"/>
      <c r="G23" s="316"/>
      <c r="H23" s="316"/>
      <c r="I23" s="316"/>
      <c r="J23" s="53" t="e">
        <f>IF(AND('Mapa final'!#REF!="Alta",'Mapa final'!#REF!="Leve"),CONCATENATE("R8C",'Mapa final'!#REF!),"")</f>
        <v>#REF!</v>
      </c>
      <c r="K23" s="54" t="e">
        <f>IF(AND('Mapa final'!#REF!="Alta",'Mapa final'!#REF!="Leve"),CONCATENATE("R8C",'Mapa final'!#REF!),"")</f>
        <v>#REF!</v>
      </c>
      <c r="L23" s="54" t="e">
        <f>IF(AND('Mapa final'!#REF!="Alta",'Mapa final'!#REF!="Leve"),CONCATENATE("R8C",'Mapa final'!#REF!),"")</f>
        <v>#REF!</v>
      </c>
      <c r="M23" s="54" t="e">
        <f>IF(AND('Mapa final'!#REF!="Alta",'Mapa final'!#REF!="Leve"),CONCATENATE("R8C",'Mapa final'!#REF!),"")</f>
        <v>#REF!</v>
      </c>
      <c r="N23" s="54" t="e">
        <f>IF(AND('Mapa final'!#REF!="Alta",'Mapa final'!#REF!="Leve"),CONCATENATE("R8C",'Mapa final'!#REF!),"")</f>
        <v>#REF!</v>
      </c>
      <c r="O23" s="55" t="e">
        <f>IF(AND('Mapa final'!#REF!="Alta",'Mapa final'!#REF!="Leve"),CONCATENATE("R8C",'Mapa final'!#REF!),"")</f>
        <v>#REF!</v>
      </c>
      <c r="P23" s="53" t="e">
        <f>IF(AND('Mapa final'!#REF!="Alta",'Mapa final'!#REF!="Menor"),CONCATENATE("R8C",'Mapa final'!#REF!),"")</f>
        <v>#REF!</v>
      </c>
      <c r="Q23" s="54" t="e">
        <f>IF(AND('Mapa final'!#REF!="Alta",'Mapa final'!#REF!="Menor"),CONCATENATE("R8C",'Mapa final'!#REF!),"")</f>
        <v>#REF!</v>
      </c>
      <c r="R23" s="54" t="e">
        <f>IF(AND('Mapa final'!#REF!="Alta",'Mapa final'!#REF!="Menor"),CONCATENATE("R8C",'Mapa final'!#REF!),"")</f>
        <v>#REF!</v>
      </c>
      <c r="S23" s="54" t="e">
        <f>IF(AND('Mapa final'!#REF!="Alta",'Mapa final'!#REF!="Menor"),CONCATENATE("R8C",'Mapa final'!#REF!),"")</f>
        <v>#REF!</v>
      </c>
      <c r="T23" s="54" t="e">
        <f>IF(AND('Mapa final'!#REF!="Alta",'Mapa final'!#REF!="Menor"),CONCATENATE("R8C",'Mapa final'!#REF!),"")</f>
        <v>#REF!</v>
      </c>
      <c r="U23" s="55" t="e">
        <f>IF(AND('Mapa final'!#REF!="Alta",'Mapa final'!#REF!="Menor"),CONCATENATE("R8C",'Mapa final'!#REF!),"")</f>
        <v>#REF!</v>
      </c>
      <c r="V23" s="38" t="e">
        <f>IF(AND('Mapa final'!#REF!="Alta",'Mapa final'!#REF!="Moderado"),CONCATENATE("R8C",'Mapa final'!#REF!),"")</f>
        <v>#REF!</v>
      </c>
      <c r="W23" s="39" t="e">
        <f>IF(AND('Mapa final'!#REF!="Alta",'Mapa final'!#REF!="Moderado"),CONCATENATE("R8C",'Mapa final'!#REF!),"")</f>
        <v>#REF!</v>
      </c>
      <c r="X23" s="39" t="e">
        <f>IF(AND('Mapa final'!#REF!="Alta",'Mapa final'!#REF!="Moderado"),CONCATENATE("R8C",'Mapa final'!#REF!),"")</f>
        <v>#REF!</v>
      </c>
      <c r="Y23" s="39" t="e">
        <f>IF(AND('Mapa final'!#REF!="Alta",'Mapa final'!#REF!="Moderado"),CONCATENATE("R8C",'Mapa final'!#REF!),"")</f>
        <v>#REF!</v>
      </c>
      <c r="Z23" s="39" t="e">
        <f>IF(AND('Mapa final'!#REF!="Alta",'Mapa final'!#REF!="Moderado"),CONCATENATE("R8C",'Mapa final'!#REF!),"")</f>
        <v>#REF!</v>
      </c>
      <c r="AA23" s="40" t="e">
        <f>IF(AND('Mapa final'!#REF!="Alta",'Mapa final'!#REF!="Moderado"),CONCATENATE("R8C",'Mapa final'!#REF!),"")</f>
        <v>#REF!</v>
      </c>
      <c r="AB23" s="38" t="e">
        <f>IF(AND('Mapa final'!#REF!="Alta",'Mapa final'!#REF!="Mayor"),CONCATENATE("R8C",'Mapa final'!#REF!),"")</f>
        <v>#REF!</v>
      </c>
      <c r="AC23" s="39" t="e">
        <f>IF(AND('Mapa final'!#REF!="Alta",'Mapa final'!#REF!="Mayor"),CONCATENATE("R8C",'Mapa final'!#REF!),"")</f>
        <v>#REF!</v>
      </c>
      <c r="AD23" s="39" t="e">
        <f>IF(AND('Mapa final'!#REF!="Alta",'Mapa final'!#REF!="Mayor"),CONCATENATE("R8C",'Mapa final'!#REF!),"")</f>
        <v>#REF!</v>
      </c>
      <c r="AE23" s="39" t="e">
        <f>IF(AND('Mapa final'!#REF!="Alta",'Mapa final'!#REF!="Mayor"),CONCATENATE("R8C",'Mapa final'!#REF!),"")</f>
        <v>#REF!</v>
      </c>
      <c r="AF23" s="39" t="e">
        <f>IF(AND('Mapa final'!#REF!="Alta",'Mapa final'!#REF!="Mayor"),CONCATENATE("R8C",'Mapa final'!#REF!),"")</f>
        <v>#REF!</v>
      </c>
      <c r="AG23" s="40" t="e">
        <f>IF(AND('Mapa final'!#REF!="Alta",'Mapa final'!#REF!="Mayor"),CONCATENATE("R8C",'Mapa final'!#REF!),"")</f>
        <v>#REF!</v>
      </c>
      <c r="AH23" s="41" t="e">
        <f>IF(AND('Mapa final'!#REF!="Alta",'Mapa final'!#REF!="Catastrófico"),CONCATENATE("R8C",'Mapa final'!#REF!),"")</f>
        <v>#REF!</v>
      </c>
      <c r="AI23" s="42" t="e">
        <f>IF(AND('Mapa final'!#REF!="Alta",'Mapa final'!#REF!="Catastrófico"),CONCATENATE("R8C",'Mapa final'!#REF!),"")</f>
        <v>#REF!</v>
      </c>
      <c r="AJ23" s="42" t="e">
        <f>IF(AND('Mapa final'!#REF!="Alta",'Mapa final'!#REF!="Catastrófico"),CONCATENATE("R8C",'Mapa final'!#REF!),"")</f>
        <v>#REF!</v>
      </c>
      <c r="AK23" s="42" t="e">
        <f>IF(AND('Mapa final'!#REF!="Alta",'Mapa final'!#REF!="Catastrófico"),CONCATENATE("R8C",'Mapa final'!#REF!),"")</f>
        <v>#REF!</v>
      </c>
      <c r="AL23" s="42" t="e">
        <f>IF(AND('Mapa final'!#REF!="Alta",'Mapa final'!#REF!="Catastrófico"),CONCATENATE("R8C",'Mapa final'!#REF!),"")</f>
        <v>#REF!</v>
      </c>
      <c r="AM23" s="43" t="e">
        <f>IF(AND('Mapa final'!#REF!="Alta",'Mapa final'!#REF!="Catastrófico"),CONCATENATE("R8C",'Mapa final'!#REF!),"")</f>
        <v>#REF!</v>
      </c>
      <c r="AN23" s="69"/>
      <c r="AO23" s="325"/>
      <c r="AP23" s="326"/>
      <c r="AQ23" s="326"/>
      <c r="AR23" s="326"/>
      <c r="AS23" s="326"/>
      <c r="AT23" s="327"/>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row>
    <row r="24" spans="1:76" ht="15" customHeight="1" x14ac:dyDescent="0.25">
      <c r="A24" s="69"/>
      <c r="B24" s="274"/>
      <c r="C24" s="274"/>
      <c r="D24" s="275"/>
      <c r="E24" s="315"/>
      <c r="F24" s="316"/>
      <c r="G24" s="316"/>
      <c r="H24" s="316"/>
      <c r="I24" s="316"/>
      <c r="J24" s="53" t="e">
        <f>IF(AND('Mapa final'!#REF!="Alta",'Mapa final'!#REF!="Leve"),CONCATENATE("R9C",'Mapa final'!#REF!),"")</f>
        <v>#REF!</v>
      </c>
      <c r="K24" s="54" t="e">
        <f>IF(AND('Mapa final'!#REF!="Alta",'Mapa final'!#REF!="Leve"),CONCATENATE("R9C",'Mapa final'!#REF!),"")</f>
        <v>#REF!</v>
      </c>
      <c r="L24" s="54" t="e">
        <f>IF(AND('Mapa final'!#REF!="Alta",'Mapa final'!#REF!="Leve"),CONCATENATE("R9C",'Mapa final'!#REF!),"")</f>
        <v>#REF!</v>
      </c>
      <c r="M24" s="54" t="e">
        <f>IF(AND('Mapa final'!#REF!="Alta",'Mapa final'!#REF!="Leve"),CONCATENATE("R9C",'Mapa final'!#REF!),"")</f>
        <v>#REF!</v>
      </c>
      <c r="N24" s="54" t="e">
        <f>IF(AND('Mapa final'!#REF!="Alta",'Mapa final'!#REF!="Leve"),CONCATENATE("R9C",'Mapa final'!#REF!),"")</f>
        <v>#REF!</v>
      </c>
      <c r="O24" s="55" t="e">
        <f>IF(AND('Mapa final'!#REF!="Alta",'Mapa final'!#REF!="Leve"),CONCATENATE("R9C",'Mapa final'!#REF!),"")</f>
        <v>#REF!</v>
      </c>
      <c r="P24" s="53" t="e">
        <f>IF(AND('Mapa final'!#REF!="Alta",'Mapa final'!#REF!="Menor"),CONCATENATE("R9C",'Mapa final'!#REF!),"")</f>
        <v>#REF!</v>
      </c>
      <c r="Q24" s="54" t="e">
        <f>IF(AND('Mapa final'!#REF!="Alta",'Mapa final'!#REF!="Menor"),CONCATENATE("R9C",'Mapa final'!#REF!),"")</f>
        <v>#REF!</v>
      </c>
      <c r="R24" s="54" t="e">
        <f>IF(AND('Mapa final'!#REF!="Alta",'Mapa final'!#REF!="Menor"),CONCATENATE("R9C",'Mapa final'!#REF!),"")</f>
        <v>#REF!</v>
      </c>
      <c r="S24" s="54" t="e">
        <f>IF(AND('Mapa final'!#REF!="Alta",'Mapa final'!#REF!="Menor"),CONCATENATE("R9C",'Mapa final'!#REF!),"")</f>
        <v>#REF!</v>
      </c>
      <c r="T24" s="54" t="e">
        <f>IF(AND('Mapa final'!#REF!="Alta",'Mapa final'!#REF!="Menor"),CONCATENATE("R9C",'Mapa final'!#REF!),"")</f>
        <v>#REF!</v>
      </c>
      <c r="U24" s="55" t="e">
        <f>IF(AND('Mapa final'!#REF!="Alta",'Mapa final'!#REF!="Menor"),CONCATENATE("R9C",'Mapa final'!#REF!),"")</f>
        <v>#REF!</v>
      </c>
      <c r="V24" s="38" t="e">
        <f>IF(AND('Mapa final'!#REF!="Alta",'Mapa final'!#REF!="Moderado"),CONCATENATE("R9C",'Mapa final'!#REF!),"")</f>
        <v>#REF!</v>
      </c>
      <c r="W24" s="39" t="e">
        <f>IF(AND('Mapa final'!#REF!="Alta",'Mapa final'!#REF!="Moderado"),CONCATENATE("R9C",'Mapa final'!#REF!),"")</f>
        <v>#REF!</v>
      </c>
      <c r="X24" s="39" t="e">
        <f>IF(AND('Mapa final'!#REF!="Alta",'Mapa final'!#REF!="Moderado"),CONCATENATE("R9C",'Mapa final'!#REF!),"")</f>
        <v>#REF!</v>
      </c>
      <c r="Y24" s="39" t="e">
        <f>IF(AND('Mapa final'!#REF!="Alta",'Mapa final'!#REF!="Moderado"),CONCATENATE("R9C",'Mapa final'!#REF!),"")</f>
        <v>#REF!</v>
      </c>
      <c r="Z24" s="39" t="e">
        <f>IF(AND('Mapa final'!#REF!="Alta",'Mapa final'!#REF!="Moderado"),CONCATENATE("R9C",'Mapa final'!#REF!),"")</f>
        <v>#REF!</v>
      </c>
      <c r="AA24" s="40" t="e">
        <f>IF(AND('Mapa final'!#REF!="Alta",'Mapa final'!#REF!="Moderado"),CONCATENATE("R9C",'Mapa final'!#REF!),"")</f>
        <v>#REF!</v>
      </c>
      <c r="AB24" s="38" t="e">
        <f>IF(AND('Mapa final'!#REF!="Alta",'Mapa final'!#REF!="Mayor"),CONCATENATE("R9C",'Mapa final'!#REF!),"")</f>
        <v>#REF!</v>
      </c>
      <c r="AC24" s="39" t="e">
        <f>IF(AND('Mapa final'!#REF!="Alta",'Mapa final'!#REF!="Mayor"),CONCATENATE("R9C",'Mapa final'!#REF!),"")</f>
        <v>#REF!</v>
      </c>
      <c r="AD24" s="39" t="e">
        <f>IF(AND('Mapa final'!#REF!="Alta",'Mapa final'!#REF!="Mayor"),CONCATENATE("R9C",'Mapa final'!#REF!),"")</f>
        <v>#REF!</v>
      </c>
      <c r="AE24" s="39" t="e">
        <f>IF(AND('Mapa final'!#REF!="Alta",'Mapa final'!#REF!="Mayor"),CONCATENATE("R9C",'Mapa final'!#REF!),"")</f>
        <v>#REF!</v>
      </c>
      <c r="AF24" s="39" t="e">
        <f>IF(AND('Mapa final'!#REF!="Alta",'Mapa final'!#REF!="Mayor"),CONCATENATE("R9C",'Mapa final'!#REF!),"")</f>
        <v>#REF!</v>
      </c>
      <c r="AG24" s="40" t="e">
        <f>IF(AND('Mapa final'!#REF!="Alta",'Mapa final'!#REF!="Mayor"),CONCATENATE("R9C",'Mapa final'!#REF!),"")</f>
        <v>#REF!</v>
      </c>
      <c r="AH24" s="41" t="e">
        <f>IF(AND('Mapa final'!#REF!="Alta",'Mapa final'!#REF!="Catastrófico"),CONCATENATE("R9C",'Mapa final'!#REF!),"")</f>
        <v>#REF!</v>
      </c>
      <c r="AI24" s="42" t="e">
        <f>IF(AND('Mapa final'!#REF!="Alta",'Mapa final'!#REF!="Catastrófico"),CONCATENATE("R9C",'Mapa final'!#REF!),"")</f>
        <v>#REF!</v>
      </c>
      <c r="AJ24" s="42" t="e">
        <f>IF(AND('Mapa final'!#REF!="Alta",'Mapa final'!#REF!="Catastrófico"),CONCATENATE("R9C",'Mapa final'!#REF!),"")</f>
        <v>#REF!</v>
      </c>
      <c r="AK24" s="42" t="e">
        <f>IF(AND('Mapa final'!#REF!="Alta",'Mapa final'!#REF!="Catastrófico"),CONCATENATE("R9C",'Mapa final'!#REF!),"")</f>
        <v>#REF!</v>
      </c>
      <c r="AL24" s="42" t="e">
        <f>IF(AND('Mapa final'!#REF!="Alta",'Mapa final'!#REF!="Catastrófico"),CONCATENATE("R9C",'Mapa final'!#REF!),"")</f>
        <v>#REF!</v>
      </c>
      <c r="AM24" s="43" t="e">
        <f>IF(AND('Mapa final'!#REF!="Alta",'Mapa final'!#REF!="Catastrófico"),CONCATENATE("R9C",'Mapa final'!#REF!),"")</f>
        <v>#REF!</v>
      </c>
      <c r="AN24" s="69"/>
      <c r="AO24" s="325"/>
      <c r="AP24" s="326"/>
      <c r="AQ24" s="326"/>
      <c r="AR24" s="326"/>
      <c r="AS24" s="326"/>
      <c r="AT24" s="327"/>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row>
    <row r="25" spans="1:76" ht="15.75" customHeight="1" thickBot="1" x14ac:dyDescent="0.3">
      <c r="A25" s="69"/>
      <c r="B25" s="274"/>
      <c r="C25" s="274"/>
      <c r="D25" s="275"/>
      <c r="E25" s="318"/>
      <c r="F25" s="319"/>
      <c r="G25" s="319"/>
      <c r="H25" s="319"/>
      <c r="I25" s="319"/>
      <c r="J25" s="56" t="e">
        <f>IF(AND('Mapa final'!#REF!="Alta",'Mapa final'!#REF!="Leve"),CONCATENATE("R10C",'Mapa final'!#REF!),"")</f>
        <v>#REF!</v>
      </c>
      <c r="K25" s="57" t="e">
        <f>IF(AND('Mapa final'!#REF!="Alta",'Mapa final'!#REF!="Leve"),CONCATENATE("R10C",'Mapa final'!#REF!),"")</f>
        <v>#REF!</v>
      </c>
      <c r="L25" s="57" t="e">
        <f>IF(AND('Mapa final'!#REF!="Alta",'Mapa final'!#REF!="Leve"),CONCATENATE("R10C",'Mapa final'!#REF!),"")</f>
        <v>#REF!</v>
      </c>
      <c r="M25" s="57" t="e">
        <f>IF(AND('Mapa final'!#REF!="Alta",'Mapa final'!#REF!="Leve"),CONCATENATE("R10C",'Mapa final'!#REF!),"")</f>
        <v>#REF!</v>
      </c>
      <c r="N25" s="57" t="e">
        <f>IF(AND('Mapa final'!#REF!="Alta",'Mapa final'!#REF!="Leve"),CONCATENATE("R10C",'Mapa final'!#REF!),"")</f>
        <v>#REF!</v>
      </c>
      <c r="O25" s="58" t="e">
        <f>IF(AND('Mapa final'!#REF!="Alta",'Mapa final'!#REF!="Leve"),CONCATENATE("R10C",'Mapa final'!#REF!),"")</f>
        <v>#REF!</v>
      </c>
      <c r="P25" s="56" t="e">
        <f>IF(AND('Mapa final'!#REF!="Alta",'Mapa final'!#REF!="Menor"),CONCATENATE("R10C",'Mapa final'!#REF!),"")</f>
        <v>#REF!</v>
      </c>
      <c r="Q25" s="57" t="e">
        <f>IF(AND('Mapa final'!#REF!="Alta",'Mapa final'!#REF!="Menor"),CONCATENATE("R10C",'Mapa final'!#REF!),"")</f>
        <v>#REF!</v>
      </c>
      <c r="R25" s="57" t="e">
        <f>IF(AND('Mapa final'!#REF!="Alta",'Mapa final'!#REF!="Menor"),CONCATENATE("R10C",'Mapa final'!#REF!),"")</f>
        <v>#REF!</v>
      </c>
      <c r="S25" s="57" t="e">
        <f>IF(AND('Mapa final'!#REF!="Alta",'Mapa final'!#REF!="Menor"),CONCATENATE("R10C",'Mapa final'!#REF!),"")</f>
        <v>#REF!</v>
      </c>
      <c r="T25" s="57" t="e">
        <f>IF(AND('Mapa final'!#REF!="Alta",'Mapa final'!#REF!="Menor"),CONCATENATE("R10C",'Mapa final'!#REF!),"")</f>
        <v>#REF!</v>
      </c>
      <c r="U25" s="58" t="e">
        <f>IF(AND('Mapa final'!#REF!="Alta",'Mapa final'!#REF!="Menor"),CONCATENATE("R10C",'Mapa final'!#REF!),"")</f>
        <v>#REF!</v>
      </c>
      <c r="V25" s="44" t="e">
        <f>IF(AND('Mapa final'!#REF!="Alta",'Mapa final'!#REF!="Moderado"),CONCATENATE("R10C",'Mapa final'!#REF!),"")</f>
        <v>#REF!</v>
      </c>
      <c r="W25" s="45" t="e">
        <f>IF(AND('Mapa final'!#REF!="Alta",'Mapa final'!#REF!="Moderado"),CONCATENATE("R10C",'Mapa final'!#REF!),"")</f>
        <v>#REF!</v>
      </c>
      <c r="X25" s="45" t="e">
        <f>IF(AND('Mapa final'!#REF!="Alta",'Mapa final'!#REF!="Moderado"),CONCATENATE("R10C",'Mapa final'!#REF!),"")</f>
        <v>#REF!</v>
      </c>
      <c r="Y25" s="45" t="e">
        <f>IF(AND('Mapa final'!#REF!="Alta",'Mapa final'!#REF!="Moderado"),CONCATENATE("R10C",'Mapa final'!#REF!),"")</f>
        <v>#REF!</v>
      </c>
      <c r="Z25" s="45" t="e">
        <f>IF(AND('Mapa final'!#REF!="Alta",'Mapa final'!#REF!="Moderado"),CONCATENATE("R10C",'Mapa final'!#REF!),"")</f>
        <v>#REF!</v>
      </c>
      <c r="AA25" s="46" t="e">
        <f>IF(AND('Mapa final'!#REF!="Alta",'Mapa final'!#REF!="Moderado"),CONCATENATE("R10C",'Mapa final'!#REF!),"")</f>
        <v>#REF!</v>
      </c>
      <c r="AB25" s="44" t="e">
        <f>IF(AND('Mapa final'!#REF!="Alta",'Mapa final'!#REF!="Mayor"),CONCATENATE("R10C",'Mapa final'!#REF!),"")</f>
        <v>#REF!</v>
      </c>
      <c r="AC25" s="45" t="e">
        <f>IF(AND('Mapa final'!#REF!="Alta",'Mapa final'!#REF!="Mayor"),CONCATENATE("R10C",'Mapa final'!#REF!),"")</f>
        <v>#REF!</v>
      </c>
      <c r="AD25" s="45" t="e">
        <f>IF(AND('Mapa final'!#REF!="Alta",'Mapa final'!#REF!="Mayor"),CONCATENATE("R10C",'Mapa final'!#REF!),"")</f>
        <v>#REF!</v>
      </c>
      <c r="AE25" s="45" t="e">
        <f>IF(AND('Mapa final'!#REF!="Alta",'Mapa final'!#REF!="Mayor"),CONCATENATE("R10C",'Mapa final'!#REF!),"")</f>
        <v>#REF!</v>
      </c>
      <c r="AF25" s="45" t="e">
        <f>IF(AND('Mapa final'!#REF!="Alta",'Mapa final'!#REF!="Mayor"),CONCATENATE("R10C",'Mapa final'!#REF!),"")</f>
        <v>#REF!</v>
      </c>
      <c r="AG25" s="46" t="e">
        <f>IF(AND('Mapa final'!#REF!="Alta",'Mapa final'!#REF!="Mayor"),CONCATENATE("R10C",'Mapa final'!#REF!),"")</f>
        <v>#REF!</v>
      </c>
      <c r="AH25" s="47" t="e">
        <f>IF(AND('Mapa final'!#REF!="Alta",'Mapa final'!#REF!="Catastrófico"),CONCATENATE("R10C",'Mapa final'!#REF!),"")</f>
        <v>#REF!</v>
      </c>
      <c r="AI25" s="48" t="e">
        <f>IF(AND('Mapa final'!#REF!="Alta",'Mapa final'!#REF!="Catastrófico"),CONCATENATE("R10C",'Mapa final'!#REF!),"")</f>
        <v>#REF!</v>
      </c>
      <c r="AJ25" s="48" t="e">
        <f>IF(AND('Mapa final'!#REF!="Alta",'Mapa final'!#REF!="Catastrófico"),CONCATENATE("R10C",'Mapa final'!#REF!),"")</f>
        <v>#REF!</v>
      </c>
      <c r="AK25" s="48" t="e">
        <f>IF(AND('Mapa final'!#REF!="Alta",'Mapa final'!#REF!="Catastrófico"),CONCATENATE("R10C",'Mapa final'!#REF!),"")</f>
        <v>#REF!</v>
      </c>
      <c r="AL25" s="48" t="e">
        <f>IF(AND('Mapa final'!#REF!="Alta",'Mapa final'!#REF!="Catastrófico"),CONCATENATE("R10C",'Mapa final'!#REF!),"")</f>
        <v>#REF!</v>
      </c>
      <c r="AM25" s="49" t="e">
        <f>IF(AND('Mapa final'!#REF!="Alta",'Mapa final'!#REF!="Catastrófico"),CONCATENATE("R10C",'Mapa final'!#REF!),"")</f>
        <v>#REF!</v>
      </c>
      <c r="AN25" s="69"/>
      <c r="AO25" s="328"/>
      <c r="AP25" s="329"/>
      <c r="AQ25" s="329"/>
      <c r="AR25" s="329"/>
      <c r="AS25" s="329"/>
      <c r="AT25" s="330"/>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row>
    <row r="26" spans="1:76" ht="15" customHeight="1" x14ac:dyDescent="0.25">
      <c r="A26" s="69"/>
      <c r="B26" s="274"/>
      <c r="C26" s="274"/>
      <c r="D26" s="275"/>
      <c r="E26" s="312" t="s">
        <v>161</v>
      </c>
      <c r="F26" s="313"/>
      <c r="G26" s="313"/>
      <c r="H26" s="313"/>
      <c r="I26" s="314"/>
      <c r="J26" s="50" t="e">
        <f>IF(AND('Mapa final'!#REF!="Media",'Mapa final'!#REF!="Leve"),CONCATENATE("R1C",'Mapa final'!#REF!),"")</f>
        <v>#REF!</v>
      </c>
      <c r="K26" s="51" t="e">
        <f>IF(AND('Mapa final'!#REF!="Media",'Mapa final'!#REF!="Leve"),CONCATENATE("R1C",'Mapa final'!#REF!),"")</f>
        <v>#REF!</v>
      </c>
      <c r="L26" s="51" t="e">
        <f>IF(AND('Mapa final'!#REF!="Media",'Mapa final'!#REF!="Leve"),CONCATENATE("R1C",'Mapa final'!#REF!),"")</f>
        <v>#REF!</v>
      </c>
      <c r="M26" s="51" t="e">
        <f>IF(AND('Mapa final'!#REF!="Media",'Mapa final'!#REF!="Leve"),CONCATENATE("R1C",'Mapa final'!#REF!),"")</f>
        <v>#REF!</v>
      </c>
      <c r="N26" s="51" t="e">
        <f>IF(AND('Mapa final'!#REF!="Media",'Mapa final'!#REF!="Leve"),CONCATENATE("R1C",'Mapa final'!#REF!),"")</f>
        <v>#REF!</v>
      </c>
      <c r="O26" s="52" t="e">
        <f>IF(AND('Mapa final'!#REF!="Media",'Mapa final'!#REF!="Leve"),CONCATENATE("R1C",'Mapa final'!#REF!),"")</f>
        <v>#REF!</v>
      </c>
      <c r="P26" s="50" t="e">
        <f>IF(AND('Mapa final'!#REF!="Media",'Mapa final'!#REF!="Menor"),CONCATENATE("R1C",'Mapa final'!#REF!),"")</f>
        <v>#REF!</v>
      </c>
      <c r="Q26" s="51" t="e">
        <f>IF(AND('Mapa final'!#REF!="Media",'Mapa final'!#REF!="Menor"),CONCATENATE("R1C",'Mapa final'!#REF!),"")</f>
        <v>#REF!</v>
      </c>
      <c r="R26" s="51" t="e">
        <f>IF(AND('Mapa final'!#REF!="Media",'Mapa final'!#REF!="Menor"),CONCATENATE("R1C",'Mapa final'!#REF!),"")</f>
        <v>#REF!</v>
      </c>
      <c r="S26" s="51" t="e">
        <f>IF(AND('Mapa final'!#REF!="Media",'Mapa final'!#REF!="Menor"),CONCATENATE("R1C",'Mapa final'!#REF!),"")</f>
        <v>#REF!</v>
      </c>
      <c r="T26" s="51" t="e">
        <f>IF(AND('Mapa final'!#REF!="Media",'Mapa final'!#REF!="Menor"),CONCATENATE("R1C",'Mapa final'!#REF!),"")</f>
        <v>#REF!</v>
      </c>
      <c r="U26" s="52" t="e">
        <f>IF(AND('Mapa final'!#REF!="Media",'Mapa final'!#REF!="Menor"),CONCATENATE("R1C",'Mapa final'!#REF!),"")</f>
        <v>#REF!</v>
      </c>
      <c r="V26" s="50" t="e">
        <f>IF(AND('Mapa final'!#REF!="Media",'Mapa final'!#REF!="Moderado"),CONCATENATE("R1C",'Mapa final'!#REF!),"")</f>
        <v>#REF!</v>
      </c>
      <c r="W26" s="51" t="e">
        <f>IF(AND('Mapa final'!#REF!="Media",'Mapa final'!#REF!="Moderado"),CONCATENATE("R1C",'Mapa final'!#REF!),"")</f>
        <v>#REF!</v>
      </c>
      <c r="X26" s="51" t="e">
        <f>IF(AND('Mapa final'!#REF!="Media",'Mapa final'!#REF!="Moderado"),CONCATENATE("R1C",'Mapa final'!#REF!),"")</f>
        <v>#REF!</v>
      </c>
      <c r="Y26" s="51" t="e">
        <f>IF(AND('Mapa final'!#REF!="Media",'Mapa final'!#REF!="Moderado"),CONCATENATE("R1C",'Mapa final'!#REF!),"")</f>
        <v>#REF!</v>
      </c>
      <c r="Z26" s="51" t="e">
        <f>IF(AND('Mapa final'!#REF!="Media",'Mapa final'!#REF!="Moderado"),CONCATENATE("R1C",'Mapa final'!#REF!),"")</f>
        <v>#REF!</v>
      </c>
      <c r="AA26" s="52" t="e">
        <f>IF(AND('Mapa final'!#REF!="Media",'Mapa final'!#REF!="Moderado"),CONCATENATE("R1C",'Mapa final'!#REF!),"")</f>
        <v>#REF!</v>
      </c>
      <c r="AB26" s="32" t="e">
        <f>IF(AND('Mapa final'!#REF!="Media",'Mapa final'!#REF!="Mayor"),CONCATENATE("R1C",'Mapa final'!#REF!),"")</f>
        <v>#REF!</v>
      </c>
      <c r="AC26" s="33" t="e">
        <f>IF(AND('Mapa final'!#REF!="Media",'Mapa final'!#REF!="Mayor"),CONCATENATE("R1C",'Mapa final'!#REF!),"")</f>
        <v>#REF!</v>
      </c>
      <c r="AD26" s="33" t="e">
        <f>IF(AND('Mapa final'!#REF!="Media",'Mapa final'!#REF!="Mayor"),CONCATENATE("R1C",'Mapa final'!#REF!),"")</f>
        <v>#REF!</v>
      </c>
      <c r="AE26" s="33" t="e">
        <f>IF(AND('Mapa final'!#REF!="Media",'Mapa final'!#REF!="Mayor"),CONCATENATE("R1C",'Mapa final'!#REF!),"")</f>
        <v>#REF!</v>
      </c>
      <c r="AF26" s="33" t="e">
        <f>IF(AND('Mapa final'!#REF!="Media",'Mapa final'!#REF!="Mayor"),CONCATENATE("R1C",'Mapa final'!#REF!),"")</f>
        <v>#REF!</v>
      </c>
      <c r="AG26" s="34" t="e">
        <f>IF(AND('Mapa final'!#REF!="Media",'Mapa final'!#REF!="Mayor"),CONCATENATE("R1C",'Mapa final'!#REF!),"")</f>
        <v>#REF!</v>
      </c>
      <c r="AH26" s="35" t="e">
        <f>IF(AND('Mapa final'!#REF!="Media",'Mapa final'!#REF!="Catastrófico"),CONCATENATE("R1C",'Mapa final'!#REF!),"")</f>
        <v>#REF!</v>
      </c>
      <c r="AI26" s="36" t="e">
        <f>IF(AND('Mapa final'!#REF!="Media",'Mapa final'!#REF!="Catastrófico"),CONCATENATE("R1C",'Mapa final'!#REF!),"")</f>
        <v>#REF!</v>
      </c>
      <c r="AJ26" s="36" t="e">
        <f>IF(AND('Mapa final'!#REF!="Media",'Mapa final'!#REF!="Catastrófico"),CONCATENATE("R1C",'Mapa final'!#REF!),"")</f>
        <v>#REF!</v>
      </c>
      <c r="AK26" s="36" t="e">
        <f>IF(AND('Mapa final'!#REF!="Media",'Mapa final'!#REF!="Catastrófico"),CONCATENATE("R1C",'Mapa final'!#REF!),"")</f>
        <v>#REF!</v>
      </c>
      <c r="AL26" s="36" t="e">
        <f>IF(AND('Mapa final'!#REF!="Media",'Mapa final'!#REF!="Catastrófico"),CONCATENATE("R1C",'Mapa final'!#REF!),"")</f>
        <v>#REF!</v>
      </c>
      <c r="AM26" s="37" t="e">
        <f>IF(AND('Mapa final'!#REF!="Media",'Mapa final'!#REF!="Catastrófico"),CONCATENATE("R1C",'Mapa final'!#REF!),"")</f>
        <v>#REF!</v>
      </c>
      <c r="AN26" s="69"/>
      <c r="AO26" s="352" t="s">
        <v>162</v>
      </c>
      <c r="AP26" s="353"/>
      <c r="AQ26" s="353"/>
      <c r="AR26" s="353"/>
      <c r="AS26" s="353"/>
      <c r="AT26" s="354"/>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row>
    <row r="27" spans="1:76" ht="15" customHeight="1" x14ac:dyDescent="0.25">
      <c r="A27" s="69"/>
      <c r="B27" s="274"/>
      <c r="C27" s="274"/>
      <c r="D27" s="275"/>
      <c r="E27" s="331"/>
      <c r="F27" s="316"/>
      <c r="G27" s="316"/>
      <c r="H27" s="316"/>
      <c r="I27" s="317"/>
      <c r="J27" s="53" t="str">
        <f>IF(AND('Mapa final'!$AD$12="Media",'Mapa final'!$AF$12="Leve"),CONCATENATE("R2C",'Mapa final'!$S$12),"")</f>
        <v/>
      </c>
      <c r="K27" s="54" t="e">
        <f>IF(AND('Mapa final'!#REF!="Media",'Mapa final'!#REF!="Leve"),CONCATENATE("R2C",'Mapa final'!#REF!),"")</f>
        <v>#REF!</v>
      </c>
      <c r="L27" s="54" t="e">
        <f>IF(AND('Mapa final'!#REF!="Media",'Mapa final'!#REF!="Leve"),CONCATENATE("R2C",'Mapa final'!#REF!),"")</f>
        <v>#REF!</v>
      </c>
      <c r="M27" s="54" t="e">
        <f>IF(AND('Mapa final'!#REF!="Media",'Mapa final'!#REF!="Leve"),CONCATENATE("R2C",'Mapa final'!#REF!),"")</f>
        <v>#REF!</v>
      </c>
      <c r="N27" s="54" t="e">
        <f>IF(AND('Mapa final'!#REF!="Media",'Mapa final'!#REF!="Leve"),CONCATENATE("R2C",'Mapa final'!#REF!),"")</f>
        <v>#REF!</v>
      </c>
      <c r="O27" s="55" t="e">
        <f>IF(AND('Mapa final'!#REF!="Media",'Mapa final'!#REF!="Leve"),CONCATENATE("R2C",'Mapa final'!#REF!),"")</f>
        <v>#REF!</v>
      </c>
      <c r="P27" s="53" t="str">
        <f>IF(AND('Mapa final'!$AD$12="Media",'Mapa final'!$AF$12="Menor"),CONCATENATE("R2C",'Mapa final'!$S$12),"")</f>
        <v/>
      </c>
      <c r="Q27" s="54" t="e">
        <f>IF(AND('Mapa final'!#REF!="Media",'Mapa final'!#REF!="Menor"),CONCATENATE("R2C",'Mapa final'!#REF!),"")</f>
        <v>#REF!</v>
      </c>
      <c r="R27" s="54" t="e">
        <f>IF(AND('Mapa final'!#REF!="Media",'Mapa final'!#REF!="Menor"),CONCATENATE("R2C",'Mapa final'!#REF!),"")</f>
        <v>#REF!</v>
      </c>
      <c r="S27" s="54" t="e">
        <f>IF(AND('Mapa final'!#REF!="Media",'Mapa final'!#REF!="Menor"),CONCATENATE("R2C",'Mapa final'!#REF!),"")</f>
        <v>#REF!</v>
      </c>
      <c r="T27" s="54" t="e">
        <f>IF(AND('Mapa final'!#REF!="Media",'Mapa final'!#REF!="Menor"),CONCATENATE("R2C",'Mapa final'!#REF!),"")</f>
        <v>#REF!</v>
      </c>
      <c r="U27" s="55" t="e">
        <f>IF(AND('Mapa final'!#REF!="Media",'Mapa final'!#REF!="Menor"),CONCATENATE("R2C",'Mapa final'!#REF!),"")</f>
        <v>#REF!</v>
      </c>
      <c r="V27" s="53" t="str">
        <f>IF(AND('Mapa final'!$AD$12="Media",'Mapa final'!$AF$12="Moderado"),CONCATENATE("R2C",'Mapa final'!$S$12),"")</f>
        <v/>
      </c>
      <c r="W27" s="54" t="e">
        <f>IF(AND('Mapa final'!#REF!="Media",'Mapa final'!#REF!="Moderado"),CONCATENATE("R2C",'Mapa final'!#REF!),"")</f>
        <v>#REF!</v>
      </c>
      <c r="X27" s="54" t="e">
        <f>IF(AND('Mapa final'!#REF!="Media",'Mapa final'!#REF!="Moderado"),CONCATENATE("R2C",'Mapa final'!#REF!),"")</f>
        <v>#REF!</v>
      </c>
      <c r="Y27" s="54" t="e">
        <f>IF(AND('Mapa final'!#REF!="Media",'Mapa final'!#REF!="Moderado"),CONCATENATE("R2C",'Mapa final'!#REF!),"")</f>
        <v>#REF!</v>
      </c>
      <c r="Z27" s="54" t="e">
        <f>IF(AND('Mapa final'!#REF!="Media",'Mapa final'!#REF!="Moderado"),CONCATENATE("R2C",'Mapa final'!#REF!),"")</f>
        <v>#REF!</v>
      </c>
      <c r="AA27" s="55" t="e">
        <f>IF(AND('Mapa final'!#REF!="Media",'Mapa final'!#REF!="Moderado"),CONCATENATE("R2C",'Mapa final'!#REF!),"")</f>
        <v>#REF!</v>
      </c>
      <c r="AB27" s="38" t="str">
        <f>IF(AND('Mapa final'!$AD$12="Media",'Mapa final'!$AF$12="Mayor"),CONCATENATE("R2C",'Mapa final'!$S$12),"")</f>
        <v/>
      </c>
      <c r="AC27" s="39" t="e">
        <f>IF(AND('Mapa final'!#REF!="Media",'Mapa final'!#REF!="Mayor"),CONCATENATE("R2C",'Mapa final'!#REF!),"")</f>
        <v>#REF!</v>
      </c>
      <c r="AD27" s="39" t="e">
        <f>IF(AND('Mapa final'!#REF!="Media",'Mapa final'!#REF!="Mayor"),CONCATENATE("R2C",'Mapa final'!#REF!),"")</f>
        <v>#REF!</v>
      </c>
      <c r="AE27" s="39" t="e">
        <f>IF(AND('Mapa final'!#REF!="Media",'Mapa final'!#REF!="Mayor"),CONCATENATE("R2C",'Mapa final'!#REF!),"")</f>
        <v>#REF!</v>
      </c>
      <c r="AF27" s="39" t="e">
        <f>IF(AND('Mapa final'!#REF!="Media",'Mapa final'!#REF!="Mayor"),CONCATENATE("R2C",'Mapa final'!#REF!),"")</f>
        <v>#REF!</v>
      </c>
      <c r="AG27" s="40" t="e">
        <f>IF(AND('Mapa final'!#REF!="Media",'Mapa final'!#REF!="Mayor"),CONCATENATE("R2C",'Mapa final'!#REF!),"")</f>
        <v>#REF!</v>
      </c>
      <c r="AH27" s="41" t="str">
        <f>IF(AND('Mapa final'!$AD$12="Media",'Mapa final'!$AF$12="Catastrófico"),CONCATENATE("R2C",'Mapa final'!$S$12),"")</f>
        <v/>
      </c>
      <c r="AI27" s="42" t="e">
        <f>IF(AND('Mapa final'!#REF!="Media",'Mapa final'!#REF!="Catastrófico"),CONCATENATE("R2C",'Mapa final'!#REF!),"")</f>
        <v>#REF!</v>
      </c>
      <c r="AJ27" s="42" t="e">
        <f>IF(AND('Mapa final'!#REF!="Media",'Mapa final'!#REF!="Catastrófico"),CONCATENATE("R2C",'Mapa final'!#REF!),"")</f>
        <v>#REF!</v>
      </c>
      <c r="AK27" s="42" t="e">
        <f>IF(AND('Mapa final'!#REF!="Media",'Mapa final'!#REF!="Catastrófico"),CONCATENATE("R2C",'Mapa final'!#REF!),"")</f>
        <v>#REF!</v>
      </c>
      <c r="AL27" s="42" t="e">
        <f>IF(AND('Mapa final'!#REF!="Media",'Mapa final'!#REF!="Catastrófico"),CONCATENATE("R2C",'Mapa final'!#REF!),"")</f>
        <v>#REF!</v>
      </c>
      <c r="AM27" s="43" t="e">
        <f>IF(AND('Mapa final'!#REF!="Media",'Mapa final'!#REF!="Catastrófico"),CONCATENATE("R2C",'Mapa final'!#REF!),"")</f>
        <v>#REF!</v>
      </c>
      <c r="AN27" s="69"/>
      <c r="AO27" s="355"/>
      <c r="AP27" s="356"/>
      <c r="AQ27" s="356"/>
      <c r="AR27" s="356"/>
      <c r="AS27" s="356"/>
      <c r="AT27" s="357"/>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row>
    <row r="28" spans="1:76" ht="15" customHeight="1" x14ac:dyDescent="0.25">
      <c r="A28" s="69"/>
      <c r="B28" s="274"/>
      <c r="C28" s="274"/>
      <c r="D28" s="275"/>
      <c r="E28" s="315"/>
      <c r="F28" s="316"/>
      <c r="G28" s="316"/>
      <c r="H28" s="316"/>
      <c r="I28" s="317"/>
      <c r="J28" s="53" t="e">
        <f>IF(AND('Mapa final'!#REF!="Media",'Mapa final'!#REF!="Leve"),CONCATENATE("R3C",'Mapa final'!#REF!),"")</f>
        <v>#REF!</v>
      </c>
      <c r="K28" s="54" t="e">
        <f>IF(AND('Mapa final'!#REF!="Media",'Mapa final'!#REF!="Leve"),CONCATENATE("R3C",'Mapa final'!#REF!),"")</f>
        <v>#REF!</v>
      </c>
      <c r="L28" s="54" t="e">
        <f>IF(AND('Mapa final'!#REF!="Media",'Mapa final'!#REF!="Leve"),CONCATENATE("R3C",'Mapa final'!#REF!),"")</f>
        <v>#REF!</v>
      </c>
      <c r="M28" s="54" t="e">
        <f>IF(AND('Mapa final'!#REF!="Media",'Mapa final'!#REF!="Leve"),CONCATENATE("R3C",'Mapa final'!#REF!),"")</f>
        <v>#REF!</v>
      </c>
      <c r="N28" s="54" t="e">
        <f>IF(AND('Mapa final'!#REF!="Media",'Mapa final'!#REF!="Leve"),CONCATENATE("R3C",'Mapa final'!#REF!),"")</f>
        <v>#REF!</v>
      </c>
      <c r="O28" s="55" t="e">
        <f>IF(AND('Mapa final'!#REF!="Media",'Mapa final'!#REF!="Leve"),CONCATENATE("R3C",'Mapa final'!#REF!),"")</f>
        <v>#REF!</v>
      </c>
      <c r="P28" s="53" t="e">
        <f>IF(AND('Mapa final'!#REF!="Media",'Mapa final'!#REF!="Menor"),CONCATENATE("R3C",'Mapa final'!#REF!),"")</f>
        <v>#REF!</v>
      </c>
      <c r="Q28" s="54" t="e">
        <f>IF(AND('Mapa final'!#REF!="Media",'Mapa final'!#REF!="Menor"),CONCATENATE("R3C",'Mapa final'!#REF!),"")</f>
        <v>#REF!</v>
      </c>
      <c r="R28" s="54" t="e">
        <f>IF(AND('Mapa final'!#REF!="Media",'Mapa final'!#REF!="Menor"),CONCATENATE("R3C",'Mapa final'!#REF!),"")</f>
        <v>#REF!</v>
      </c>
      <c r="S28" s="54" t="e">
        <f>IF(AND('Mapa final'!#REF!="Media",'Mapa final'!#REF!="Menor"),CONCATENATE("R3C",'Mapa final'!#REF!),"")</f>
        <v>#REF!</v>
      </c>
      <c r="T28" s="54" t="e">
        <f>IF(AND('Mapa final'!#REF!="Media",'Mapa final'!#REF!="Menor"),CONCATENATE("R3C",'Mapa final'!#REF!),"")</f>
        <v>#REF!</v>
      </c>
      <c r="U28" s="55" t="e">
        <f>IF(AND('Mapa final'!#REF!="Media",'Mapa final'!#REF!="Menor"),CONCATENATE("R3C",'Mapa final'!#REF!),"")</f>
        <v>#REF!</v>
      </c>
      <c r="V28" s="53" t="e">
        <f>IF(AND('Mapa final'!#REF!="Media",'Mapa final'!#REF!="Moderado"),CONCATENATE("R3C",'Mapa final'!#REF!),"")</f>
        <v>#REF!</v>
      </c>
      <c r="W28" s="54" t="e">
        <f>IF(AND('Mapa final'!#REF!="Media",'Mapa final'!#REF!="Moderado"),CONCATENATE("R3C",'Mapa final'!#REF!),"")</f>
        <v>#REF!</v>
      </c>
      <c r="X28" s="54" t="e">
        <f>IF(AND('Mapa final'!#REF!="Media",'Mapa final'!#REF!="Moderado"),CONCATENATE("R3C",'Mapa final'!#REF!),"")</f>
        <v>#REF!</v>
      </c>
      <c r="Y28" s="54" t="e">
        <f>IF(AND('Mapa final'!#REF!="Media",'Mapa final'!#REF!="Moderado"),CONCATENATE("R3C",'Mapa final'!#REF!),"")</f>
        <v>#REF!</v>
      </c>
      <c r="Z28" s="54" t="e">
        <f>IF(AND('Mapa final'!#REF!="Media",'Mapa final'!#REF!="Moderado"),CONCATENATE("R3C",'Mapa final'!#REF!),"")</f>
        <v>#REF!</v>
      </c>
      <c r="AA28" s="55" t="e">
        <f>IF(AND('Mapa final'!#REF!="Media",'Mapa final'!#REF!="Moderado"),CONCATENATE("R3C",'Mapa final'!#REF!),"")</f>
        <v>#REF!</v>
      </c>
      <c r="AB28" s="38" t="e">
        <f>IF(AND('Mapa final'!#REF!="Media",'Mapa final'!#REF!="Mayor"),CONCATENATE("R3C",'Mapa final'!#REF!),"")</f>
        <v>#REF!</v>
      </c>
      <c r="AC28" s="39" t="e">
        <f>IF(AND('Mapa final'!#REF!="Media",'Mapa final'!#REF!="Mayor"),CONCATENATE("R3C",'Mapa final'!#REF!),"")</f>
        <v>#REF!</v>
      </c>
      <c r="AD28" s="39" t="e">
        <f>IF(AND('Mapa final'!#REF!="Media",'Mapa final'!#REF!="Mayor"),CONCATENATE("R3C",'Mapa final'!#REF!),"")</f>
        <v>#REF!</v>
      </c>
      <c r="AE28" s="39" t="e">
        <f>IF(AND('Mapa final'!#REF!="Media",'Mapa final'!#REF!="Mayor"),CONCATENATE("R3C",'Mapa final'!#REF!),"")</f>
        <v>#REF!</v>
      </c>
      <c r="AF28" s="39" t="e">
        <f>IF(AND('Mapa final'!#REF!="Media",'Mapa final'!#REF!="Mayor"),CONCATENATE("R3C",'Mapa final'!#REF!),"")</f>
        <v>#REF!</v>
      </c>
      <c r="AG28" s="40" t="e">
        <f>IF(AND('Mapa final'!#REF!="Media",'Mapa final'!#REF!="Mayor"),CONCATENATE("R3C",'Mapa final'!#REF!),"")</f>
        <v>#REF!</v>
      </c>
      <c r="AH28" s="41" t="e">
        <f>IF(AND('Mapa final'!#REF!="Media",'Mapa final'!#REF!="Catastrófico"),CONCATENATE("R3C",'Mapa final'!#REF!),"")</f>
        <v>#REF!</v>
      </c>
      <c r="AI28" s="42" t="e">
        <f>IF(AND('Mapa final'!#REF!="Media",'Mapa final'!#REF!="Catastrófico"),CONCATENATE("R3C",'Mapa final'!#REF!),"")</f>
        <v>#REF!</v>
      </c>
      <c r="AJ28" s="42" t="e">
        <f>IF(AND('Mapa final'!#REF!="Media",'Mapa final'!#REF!="Catastrófico"),CONCATENATE("R3C",'Mapa final'!#REF!),"")</f>
        <v>#REF!</v>
      </c>
      <c r="AK28" s="42" t="e">
        <f>IF(AND('Mapa final'!#REF!="Media",'Mapa final'!#REF!="Catastrófico"),CONCATENATE("R3C",'Mapa final'!#REF!),"")</f>
        <v>#REF!</v>
      </c>
      <c r="AL28" s="42" t="e">
        <f>IF(AND('Mapa final'!#REF!="Media",'Mapa final'!#REF!="Catastrófico"),CONCATENATE("R3C",'Mapa final'!#REF!),"")</f>
        <v>#REF!</v>
      </c>
      <c r="AM28" s="43" t="e">
        <f>IF(AND('Mapa final'!#REF!="Media",'Mapa final'!#REF!="Catastrófico"),CONCATENATE("R3C",'Mapa final'!#REF!),"")</f>
        <v>#REF!</v>
      </c>
      <c r="AN28" s="69"/>
      <c r="AO28" s="355"/>
      <c r="AP28" s="356"/>
      <c r="AQ28" s="356"/>
      <c r="AR28" s="356"/>
      <c r="AS28" s="356"/>
      <c r="AT28" s="357"/>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row>
    <row r="29" spans="1:76" ht="15" customHeight="1" x14ac:dyDescent="0.25">
      <c r="A29" s="69"/>
      <c r="B29" s="274"/>
      <c r="C29" s="274"/>
      <c r="D29" s="275"/>
      <c r="E29" s="315"/>
      <c r="F29" s="316"/>
      <c r="G29" s="316"/>
      <c r="H29" s="316"/>
      <c r="I29" s="317"/>
      <c r="J29" s="53" t="e">
        <f>IF(AND('Mapa final'!#REF!="Media",'Mapa final'!#REF!="Leve"),CONCATENATE("R4C",'Mapa final'!#REF!),"")</f>
        <v>#REF!</v>
      </c>
      <c r="K29" s="54" t="e">
        <f>IF(AND('Mapa final'!#REF!="Media",'Mapa final'!#REF!="Leve"),CONCATENATE("R4C",'Mapa final'!#REF!),"")</f>
        <v>#REF!</v>
      </c>
      <c r="L29" s="54" t="e">
        <f>IF(AND('Mapa final'!#REF!="Media",'Mapa final'!#REF!="Leve"),CONCATENATE("R4C",'Mapa final'!#REF!),"")</f>
        <v>#REF!</v>
      </c>
      <c r="M29" s="54" t="e">
        <f>IF(AND('Mapa final'!#REF!="Media",'Mapa final'!#REF!="Leve"),CONCATENATE("R4C",'Mapa final'!#REF!),"")</f>
        <v>#REF!</v>
      </c>
      <c r="N29" s="54" t="e">
        <f>IF(AND('Mapa final'!#REF!="Media",'Mapa final'!#REF!="Leve"),CONCATENATE("R4C",'Mapa final'!#REF!),"")</f>
        <v>#REF!</v>
      </c>
      <c r="O29" s="55" t="e">
        <f>IF(AND('Mapa final'!#REF!="Media",'Mapa final'!#REF!="Leve"),CONCATENATE("R4C",'Mapa final'!#REF!),"")</f>
        <v>#REF!</v>
      </c>
      <c r="P29" s="53" t="e">
        <f>IF(AND('Mapa final'!#REF!="Media",'Mapa final'!#REF!="Menor"),CONCATENATE("R4C",'Mapa final'!#REF!),"")</f>
        <v>#REF!</v>
      </c>
      <c r="Q29" s="54" t="e">
        <f>IF(AND('Mapa final'!#REF!="Media",'Mapa final'!#REF!="Menor"),CONCATENATE("R4C",'Mapa final'!#REF!),"")</f>
        <v>#REF!</v>
      </c>
      <c r="R29" s="54" t="e">
        <f>IF(AND('Mapa final'!#REF!="Media",'Mapa final'!#REF!="Menor"),CONCATENATE("R4C",'Mapa final'!#REF!),"")</f>
        <v>#REF!</v>
      </c>
      <c r="S29" s="54" t="e">
        <f>IF(AND('Mapa final'!#REF!="Media",'Mapa final'!#REF!="Menor"),CONCATENATE("R4C",'Mapa final'!#REF!),"")</f>
        <v>#REF!</v>
      </c>
      <c r="T29" s="54" t="e">
        <f>IF(AND('Mapa final'!#REF!="Media",'Mapa final'!#REF!="Menor"),CONCATENATE("R4C",'Mapa final'!#REF!),"")</f>
        <v>#REF!</v>
      </c>
      <c r="U29" s="55" t="e">
        <f>IF(AND('Mapa final'!#REF!="Media",'Mapa final'!#REF!="Menor"),CONCATENATE("R4C",'Mapa final'!#REF!),"")</f>
        <v>#REF!</v>
      </c>
      <c r="V29" s="53" t="e">
        <f>IF(AND('Mapa final'!#REF!="Media",'Mapa final'!#REF!="Moderado"),CONCATENATE("R4C",'Mapa final'!#REF!),"")</f>
        <v>#REF!</v>
      </c>
      <c r="W29" s="54" t="e">
        <f>IF(AND('Mapa final'!#REF!="Media",'Mapa final'!#REF!="Moderado"),CONCATENATE("R4C",'Mapa final'!#REF!),"")</f>
        <v>#REF!</v>
      </c>
      <c r="X29" s="54" t="e">
        <f>IF(AND('Mapa final'!#REF!="Media",'Mapa final'!#REF!="Moderado"),CONCATENATE("R4C",'Mapa final'!#REF!),"")</f>
        <v>#REF!</v>
      </c>
      <c r="Y29" s="54" t="e">
        <f>IF(AND('Mapa final'!#REF!="Media",'Mapa final'!#REF!="Moderado"),CONCATENATE("R4C",'Mapa final'!#REF!),"")</f>
        <v>#REF!</v>
      </c>
      <c r="Z29" s="54" t="e">
        <f>IF(AND('Mapa final'!#REF!="Media",'Mapa final'!#REF!="Moderado"),CONCATENATE("R4C",'Mapa final'!#REF!),"")</f>
        <v>#REF!</v>
      </c>
      <c r="AA29" s="55" t="e">
        <f>IF(AND('Mapa final'!#REF!="Media",'Mapa final'!#REF!="Moderado"),CONCATENATE("R4C",'Mapa final'!#REF!),"")</f>
        <v>#REF!</v>
      </c>
      <c r="AB29" s="38" t="e">
        <f>IF(AND('Mapa final'!#REF!="Media",'Mapa final'!#REF!="Mayor"),CONCATENATE("R4C",'Mapa final'!#REF!),"")</f>
        <v>#REF!</v>
      </c>
      <c r="AC29" s="39" t="e">
        <f>IF(AND('Mapa final'!#REF!="Media",'Mapa final'!#REF!="Mayor"),CONCATENATE("R4C",'Mapa final'!#REF!),"")</f>
        <v>#REF!</v>
      </c>
      <c r="AD29" s="39" t="e">
        <f>IF(AND('Mapa final'!#REF!="Media",'Mapa final'!#REF!="Mayor"),CONCATENATE("R4C",'Mapa final'!#REF!),"")</f>
        <v>#REF!</v>
      </c>
      <c r="AE29" s="39" t="e">
        <f>IF(AND('Mapa final'!#REF!="Media",'Mapa final'!#REF!="Mayor"),CONCATENATE("R4C",'Mapa final'!#REF!),"")</f>
        <v>#REF!</v>
      </c>
      <c r="AF29" s="39" t="e">
        <f>IF(AND('Mapa final'!#REF!="Media",'Mapa final'!#REF!="Mayor"),CONCATENATE("R4C",'Mapa final'!#REF!),"")</f>
        <v>#REF!</v>
      </c>
      <c r="AG29" s="40" t="e">
        <f>IF(AND('Mapa final'!#REF!="Media",'Mapa final'!#REF!="Mayor"),CONCATENATE("R4C",'Mapa final'!#REF!),"")</f>
        <v>#REF!</v>
      </c>
      <c r="AH29" s="41" t="e">
        <f>IF(AND('Mapa final'!#REF!="Media",'Mapa final'!#REF!="Catastrófico"),CONCATENATE("R4C",'Mapa final'!#REF!),"")</f>
        <v>#REF!</v>
      </c>
      <c r="AI29" s="42" t="e">
        <f>IF(AND('Mapa final'!#REF!="Media",'Mapa final'!#REF!="Catastrófico"),CONCATENATE("R4C",'Mapa final'!#REF!),"")</f>
        <v>#REF!</v>
      </c>
      <c r="AJ29" s="42" t="e">
        <f>IF(AND('Mapa final'!#REF!="Media",'Mapa final'!#REF!="Catastrófico"),CONCATENATE("R4C",'Mapa final'!#REF!),"")</f>
        <v>#REF!</v>
      </c>
      <c r="AK29" s="42" t="e">
        <f>IF(AND('Mapa final'!#REF!="Media",'Mapa final'!#REF!="Catastrófico"),CONCATENATE("R4C",'Mapa final'!#REF!),"")</f>
        <v>#REF!</v>
      </c>
      <c r="AL29" s="42" t="e">
        <f>IF(AND('Mapa final'!#REF!="Media",'Mapa final'!#REF!="Catastrófico"),CONCATENATE("R4C",'Mapa final'!#REF!),"")</f>
        <v>#REF!</v>
      </c>
      <c r="AM29" s="43" t="e">
        <f>IF(AND('Mapa final'!#REF!="Media",'Mapa final'!#REF!="Catastrófico"),CONCATENATE("R4C",'Mapa final'!#REF!),"")</f>
        <v>#REF!</v>
      </c>
      <c r="AN29" s="69"/>
      <c r="AO29" s="355"/>
      <c r="AP29" s="356"/>
      <c r="AQ29" s="356"/>
      <c r="AR29" s="356"/>
      <c r="AS29" s="356"/>
      <c r="AT29" s="357"/>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row>
    <row r="30" spans="1:76" ht="15" customHeight="1" x14ac:dyDescent="0.25">
      <c r="A30" s="69"/>
      <c r="B30" s="274"/>
      <c r="C30" s="274"/>
      <c r="D30" s="275"/>
      <c r="E30" s="315"/>
      <c r="F30" s="316"/>
      <c r="G30" s="316"/>
      <c r="H30" s="316"/>
      <c r="I30" s="317"/>
      <c r="J30" s="53" t="e">
        <f>IF(AND('Mapa final'!#REF!="Media",'Mapa final'!#REF!="Leve"),CONCATENATE("R5C",'Mapa final'!#REF!),"")</f>
        <v>#REF!</v>
      </c>
      <c r="K30" s="54" t="e">
        <f>IF(AND('Mapa final'!#REF!="Media",'Mapa final'!#REF!="Leve"),CONCATENATE("R5C",'Mapa final'!#REF!),"")</f>
        <v>#REF!</v>
      </c>
      <c r="L30" s="54" t="e">
        <f>IF(AND('Mapa final'!#REF!="Media",'Mapa final'!#REF!="Leve"),CONCATENATE("R5C",'Mapa final'!#REF!),"")</f>
        <v>#REF!</v>
      </c>
      <c r="M30" s="54" t="e">
        <f>IF(AND('Mapa final'!#REF!="Media",'Mapa final'!#REF!="Leve"),CONCATENATE("R5C",'Mapa final'!#REF!),"")</f>
        <v>#REF!</v>
      </c>
      <c r="N30" s="54" t="e">
        <f>IF(AND('Mapa final'!#REF!="Media",'Mapa final'!#REF!="Leve"),CONCATENATE("R5C",'Mapa final'!#REF!),"")</f>
        <v>#REF!</v>
      </c>
      <c r="O30" s="55" t="e">
        <f>IF(AND('Mapa final'!#REF!="Media",'Mapa final'!#REF!="Leve"),CONCATENATE("R5C",'Mapa final'!#REF!),"")</f>
        <v>#REF!</v>
      </c>
      <c r="P30" s="53" t="e">
        <f>IF(AND('Mapa final'!#REF!="Media",'Mapa final'!#REF!="Menor"),CONCATENATE("R5C",'Mapa final'!#REF!),"")</f>
        <v>#REF!</v>
      </c>
      <c r="Q30" s="54" t="e">
        <f>IF(AND('Mapa final'!#REF!="Media",'Mapa final'!#REF!="Menor"),CONCATENATE("R5C",'Mapa final'!#REF!),"")</f>
        <v>#REF!</v>
      </c>
      <c r="R30" s="54" t="e">
        <f>IF(AND('Mapa final'!#REF!="Media",'Mapa final'!#REF!="Menor"),CONCATENATE("R5C",'Mapa final'!#REF!),"")</f>
        <v>#REF!</v>
      </c>
      <c r="S30" s="54" t="e">
        <f>IF(AND('Mapa final'!#REF!="Media",'Mapa final'!#REF!="Menor"),CONCATENATE("R5C",'Mapa final'!#REF!),"")</f>
        <v>#REF!</v>
      </c>
      <c r="T30" s="54" t="e">
        <f>IF(AND('Mapa final'!#REF!="Media",'Mapa final'!#REF!="Menor"),CONCATENATE("R5C",'Mapa final'!#REF!),"")</f>
        <v>#REF!</v>
      </c>
      <c r="U30" s="55" t="e">
        <f>IF(AND('Mapa final'!#REF!="Media",'Mapa final'!#REF!="Menor"),CONCATENATE("R5C",'Mapa final'!#REF!),"")</f>
        <v>#REF!</v>
      </c>
      <c r="V30" s="53" t="e">
        <f>IF(AND('Mapa final'!#REF!="Media",'Mapa final'!#REF!="Moderado"),CONCATENATE("R5C",'Mapa final'!#REF!),"")</f>
        <v>#REF!</v>
      </c>
      <c r="W30" s="54" t="e">
        <f>IF(AND('Mapa final'!#REF!="Media",'Mapa final'!#REF!="Moderado"),CONCATENATE("R5C",'Mapa final'!#REF!),"")</f>
        <v>#REF!</v>
      </c>
      <c r="X30" s="54" t="e">
        <f>IF(AND('Mapa final'!#REF!="Media",'Mapa final'!#REF!="Moderado"),CONCATENATE("R5C",'Mapa final'!#REF!),"")</f>
        <v>#REF!</v>
      </c>
      <c r="Y30" s="54" t="e">
        <f>IF(AND('Mapa final'!#REF!="Media",'Mapa final'!#REF!="Moderado"),CONCATENATE("R5C",'Mapa final'!#REF!),"")</f>
        <v>#REF!</v>
      </c>
      <c r="Z30" s="54" t="e">
        <f>IF(AND('Mapa final'!#REF!="Media",'Mapa final'!#REF!="Moderado"),CONCATENATE("R5C",'Mapa final'!#REF!),"")</f>
        <v>#REF!</v>
      </c>
      <c r="AA30" s="55" t="e">
        <f>IF(AND('Mapa final'!#REF!="Media",'Mapa final'!#REF!="Moderado"),CONCATENATE("R5C",'Mapa final'!#REF!),"")</f>
        <v>#REF!</v>
      </c>
      <c r="AB30" s="38" t="e">
        <f>IF(AND('Mapa final'!#REF!="Media",'Mapa final'!#REF!="Mayor"),CONCATENATE("R5C",'Mapa final'!#REF!),"")</f>
        <v>#REF!</v>
      </c>
      <c r="AC30" s="39" t="e">
        <f>IF(AND('Mapa final'!#REF!="Media",'Mapa final'!#REF!="Mayor"),CONCATENATE("R5C",'Mapa final'!#REF!),"")</f>
        <v>#REF!</v>
      </c>
      <c r="AD30" s="39" t="e">
        <f>IF(AND('Mapa final'!#REF!="Media",'Mapa final'!#REF!="Mayor"),CONCATENATE("R5C",'Mapa final'!#REF!),"")</f>
        <v>#REF!</v>
      </c>
      <c r="AE30" s="39" t="e">
        <f>IF(AND('Mapa final'!#REF!="Media",'Mapa final'!#REF!="Mayor"),CONCATENATE("R5C",'Mapa final'!#REF!),"")</f>
        <v>#REF!</v>
      </c>
      <c r="AF30" s="39" t="e">
        <f>IF(AND('Mapa final'!#REF!="Media",'Mapa final'!#REF!="Mayor"),CONCATENATE("R5C",'Mapa final'!#REF!),"")</f>
        <v>#REF!</v>
      </c>
      <c r="AG30" s="40" t="e">
        <f>IF(AND('Mapa final'!#REF!="Media",'Mapa final'!#REF!="Mayor"),CONCATENATE("R5C",'Mapa final'!#REF!),"")</f>
        <v>#REF!</v>
      </c>
      <c r="AH30" s="41" t="e">
        <f>IF(AND('Mapa final'!#REF!="Media",'Mapa final'!#REF!="Catastrófico"),CONCATENATE("R5C",'Mapa final'!#REF!),"")</f>
        <v>#REF!</v>
      </c>
      <c r="AI30" s="42" t="e">
        <f>IF(AND('Mapa final'!#REF!="Media",'Mapa final'!#REF!="Catastrófico"),CONCATENATE("R5C",'Mapa final'!#REF!),"")</f>
        <v>#REF!</v>
      </c>
      <c r="AJ30" s="42" t="e">
        <f>IF(AND('Mapa final'!#REF!="Media",'Mapa final'!#REF!="Catastrófico"),CONCATENATE("R5C",'Mapa final'!#REF!),"")</f>
        <v>#REF!</v>
      </c>
      <c r="AK30" s="42" t="e">
        <f>IF(AND('Mapa final'!#REF!="Media",'Mapa final'!#REF!="Catastrófico"),CONCATENATE("R5C",'Mapa final'!#REF!),"")</f>
        <v>#REF!</v>
      </c>
      <c r="AL30" s="42" t="e">
        <f>IF(AND('Mapa final'!#REF!="Media",'Mapa final'!#REF!="Catastrófico"),CONCATENATE("R5C",'Mapa final'!#REF!),"")</f>
        <v>#REF!</v>
      </c>
      <c r="AM30" s="43" t="e">
        <f>IF(AND('Mapa final'!#REF!="Media",'Mapa final'!#REF!="Catastrófico"),CONCATENATE("R5C",'Mapa final'!#REF!),"")</f>
        <v>#REF!</v>
      </c>
      <c r="AN30" s="69"/>
      <c r="AO30" s="355"/>
      <c r="AP30" s="356"/>
      <c r="AQ30" s="356"/>
      <c r="AR30" s="356"/>
      <c r="AS30" s="356"/>
      <c r="AT30" s="357"/>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row>
    <row r="31" spans="1:76" ht="15" customHeight="1" x14ac:dyDescent="0.25">
      <c r="A31" s="69"/>
      <c r="B31" s="274"/>
      <c r="C31" s="274"/>
      <c r="D31" s="275"/>
      <c r="E31" s="315"/>
      <c r="F31" s="316"/>
      <c r="G31" s="316"/>
      <c r="H31" s="316"/>
      <c r="I31" s="317"/>
      <c r="J31" s="53" t="e">
        <f>IF(AND('Mapa final'!#REF!="Media",'Mapa final'!#REF!="Leve"),CONCATENATE("R6C",'Mapa final'!#REF!),"")</f>
        <v>#REF!</v>
      </c>
      <c r="K31" s="54" t="e">
        <f>IF(AND('Mapa final'!#REF!="Media",'Mapa final'!#REF!="Leve"),CONCATENATE("R6C",'Mapa final'!#REF!),"")</f>
        <v>#REF!</v>
      </c>
      <c r="L31" s="54" t="e">
        <f>IF(AND('Mapa final'!#REF!="Media",'Mapa final'!#REF!="Leve"),CONCATENATE("R6C",'Mapa final'!#REF!),"")</f>
        <v>#REF!</v>
      </c>
      <c r="M31" s="54" t="e">
        <f>IF(AND('Mapa final'!#REF!="Media",'Mapa final'!#REF!="Leve"),CONCATENATE("R6C",'Mapa final'!#REF!),"")</f>
        <v>#REF!</v>
      </c>
      <c r="N31" s="54" t="e">
        <f>IF(AND('Mapa final'!#REF!="Media",'Mapa final'!#REF!="Leve"),CONCATENATE("R6C",'Mapa final'!#REF!),"")</f>
        <v>#REF!</v>
      </c>
      <c r="O31" s="55" t="e">
        <f>IF(AND('Mapa final'!#REF!="Media",'Mapa final'!#REF!="Leve"),CONCATENATE("R6C",'Mapa final'!#REF!),"")</f>
        <v>#REF!</v>
      </c>
      <c r="P31" s="53" t="e">
        <f>IF(AND('Mapa final'!#REF!="Media",'Mapa final'!#REF!="Menor"),CONCATENATE("R6C",'Mapa final'!#REF!),"")</f>
        <v>#REF!</v>
      </c>
      <c r="Q31" s="54" t="e">
        <f>IF(AND('Mapa final'!#REF!="Media",'Mapa final'!#REF!="Menor"),CONCATENATE("R6C",'Mapa final'!#REF!),"")</f>
        <v>#REF!</v>
      </c>
      <c r="R31" s="54" t="e">
        <f>IF(AND('Mapa final'!#REF!="Media",'Mapa final'!#REF!="Menor"),CONCATENATE("R6C",'Mapa final'!#REF!),"")</f>
        <v>#REF!</v>
      </c>
      <c r="S31" s="54" t="e">
        <f>IF(AND('Mapa final'!#REF!="Media",'Mapa final'!#REF!="Menor"),CONCATENATE("R6C",'Mapa final'!#REF!),"")</f>
        <v>#REF!</v>
      </c>
      <c r="T31" s="54" t="e">
        <f>IF(AND('Mapa final'!#REF!="Media",'Mapa final'!#REF!="Menor"),CONCATENATE("R6C",'Mapa final'!#REF!),"")</f>
        <v>#REF!</v>
      </c>
      <c r="U31" s="55" t="e">
        <f>IF(AND('Mapa final'!#REF!="Media",'Mapa final'!#REF!="Menor"),CONCATENATE("R6C",'Mapa final'!#REF!),"")</f>
        <v>#REF!</v>
      </c>
      <c r="V31" s="53" t="e">
        <f>IF(AND('Mapa final'!#REF!="Media",'Mapa final'!#REF!="Moderado"),CONCATENATE("R6C",'Mapa final'!#REF!),"")</f>
        <v>#REF!</v>
      </c>
      <c r="W31" s="54" t="e">
        <f>IF(AND('Mapa final'!#REF!="Media",'Mapa final'!#REF!="Moderado"),CONCATENATE("R6C",'Mapa final'!#REF!),"")</f>
        <v>#REF!</v>
      </c>
      <c r="X31" s="54" t="e">
        <f>IF(AND('Mapa final'!#REF!="Media",'Mapa final'!#REF!="Moderado"),CONCATENATE("R6C",'Mapa final'!#REF!),"")</f>
        <v>#REF!</v>
      </c>
      <c r="Y31" s="54" t="e">
        <f>IF(AND('Mapa final'!#REF!="Media",'Mapa final'!#REF!="Moderado"),CONCATENATE("R6C",'Mapa final'!#REF!),"")</f>
        <v>#REF!</v>
      </c>
      <c r="Z31" s="54" t="e">
        <f>IF(AND('Mapa final'!#REF!="Media",'Mapa final'!#REF!="Moderado"),CONCATENATE("R6C",'Mapa final'!#REF!),"")</f>
        <v>#REF!</v>
      </c>
      <c r="AA31" s="55" t="e">
        <f>IF(AND('Mapa final'!#REF!="Media",'Mapa final'!#REF!="Moderado"),CONCATENATE("R6C",'Mapa final'!#REF!),"")</f>
        <v>#REF!</v>
      </c>
      <c r="AB31" s="38" t="e">
        <f>IF(AND('Mapa final'!#REF!="Media",'Mapa final'!#REF!="Mayor"),CONCATENATE("R6C",'Mapa final'!#REF!),"")</f>
        <v>#REF!</v>
      </c>
      <c r="AC31" s="39" t="e">
        <f>IF(AND('Mapa final'!#REF!="Media",'Mapa final'!#REF!="Mayor"),CONCATENATE("R6C",'Mapa final'!#REF!),"")</f>
        <v>#REF!</v>
      </c>
      <c r="AD31" s="39" t="e">
        <f>IF(AND('Mapa final'!#REF!="Media",'Mapa final'!#REF!="Mayor"),CONCATENATE("R6C",'Mapa final'!#REF!),"")</f>
        <v>#REF!</v>
      </c>
      <c r="AE31" s="39" t="e">
        <f>IF(AND('Mapa final'!#REF!="Media",'Mapa final'!#REF!="Mayor"),CONCATENATE("R6C",'Mapa final'!#REF!),"")</f>
        <v>#REF!</v>
      </c>
      <c r="AF31" s="39" t="e">
        <f>IF(AND('Mapa final'!#REF!="Media",'Mapa final'!#REF!="Mayor"),CONCATENATE("R6C",'Mapa final'!#REF!),"")</f>
        <v>#REF!</v>
      </c>
      <c r="AG31" s="40" t="e">
        <f>IF(AND('Mapa final'!#REF!="Media",'Mapa final'!#REF!="Mayor"),CONCATENATE("R6C",'Mapa final'!#REF!),"")</f>
        <v>#REF!</v>
      </c>
      <c r="AH31" s="41" t="e">
        <f>IF(AND('Mapa final'!#REF!="Media",'Mapa final'!#REF!="Catastrófico"),CONCATENATE("R6C",'Mapa final'!#REF!),"")</f>
        <v>#REF!</v>
      </c>
      <c r="AI31" s="42" t="e">
        <f>IF(AND('Mapa final'!#REF!="Media",'Mapa final'!#REF!="Catastrófico"),CONCATENATE("R6C",'Mapa final'!#REF!),"")</f>
        <v>#REF!</v>
      </c>
      <c r="AJ31" s="42" t="e">
        <f>IF(AND('Mapa final'!#REF!="Media",'Mapa final'!#REF!="Catastrófico"),CONCATENATE("R6C",'Mapa final'!#REF!),"")</f>
        <v>#REF!</v>
      </c>
      <c r="AK31" s="42" t="e">
        <f>IF(AND('Mapa final'!#REF!="Media",'Mapa final'!#REF!="Catastrófico"),CONCATENATE("R6C",'Mapa final'!#REF!),"")</f>
        <v>#REF!</v>
      </c>
      <c r="AL31" s="42" t="e">
        <f>IF(AND('Mapa final'!#REF!="Media",'Mapa final'!#REF!="Catastrófico"),CONCATENATE("R6C",'Mapa final'!#REF!),"")</f>
        <v>#REF!</v>
      </c>
      <c r="AM31" s="43" t="e">
        <f>IF(AND('Mapa final'!#REF!="Media",'Mapa final'!#REF!="Catastrófico"),CONCATENATE("R6C",'Mapa final'!#REF!),"")</f>
        <v>#REF!</v>
      </c>
      <c r="AN31" s="69"/>
      <c r="AO31" s="355"/>
      <c r="AP31" s="356"/>
      <c r="AQ31" s="356"/>
      <c r="AR31" s="356"/>
      <c r="AS31" s="356"/>
      <c r="AT31" s="357"/>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row>
    <row r="32" spans="1:76" ht="15" customHeight="1" x14ac:dyDescent="0.25">
      <c r="A32" s="69"/>
      <c r="B32" s="274"/>
      <c r="C32" s="274"/>
      <c r="D32" s="275"/>
      <c r="E32" s="315"/>
      <c r="F32" s="316"/>
      <c r="G32" s="316"/>
      <c r="H32" s="316"/>
      <c r="I32" s="317"/>
      <c r="J32" s="53" t="e">
        <f>IF(AND('Mapa final'!#REF!="Media",'Mapa final'!#REF!="Leve"),CONCATENATE("R7C",'Mapa final'!#REF!),"")</f>
        <v>#REF!</v>
      </c>
      <c r="K32" s="54" t="e">
        <f>IF(AND('Mapa final'!#REF!="Media",'Mapa final'!#REF!="Leve"),CONCATENATE("R7C",'Mapa final'!#REF!),"")</f>
        <v>#REF!</v>
      </c>
      <c r="L32" s="54" t="e">
        <f>IF(AND('Mapa final'!#REF!="Media",'Mapa final'!#REF!="Leve"),CONCATENATE("R7C",'Mapa final'!#REF!),"")</f>
        <v>#REF!</v>
      </c>
      <c r="M32" s="54" t="e">
        <f>IF(AND('Mapa final'!#REF!="Media",'Mapa final'!#REF!="Leve"),CONCATENATE("R7C",'Mapa final'!#REF!),"")</f>
        <v>#REF!</v>
      </c>
      <c r="N32" s="54" t="e">
        <f>IF(AND('Mapa final'!#REF!="Media",'Mapa final'!#REF!="Leve"),CONCATENATE("R7C",'Mapa final'!#REF!),"")</f>
        <v>#REF!</v>
      </c>
      <c r="O32" s="55" t="e">
        <f>IF(AND('Mapa final'!#REF!="Media",'Mapa final'!#REF!="Leve"),CONCATENATE("R7C",'Mapa final'!#REF!),"")</f>
        <v>#REF!</v>
      </c>
      <c r="P32" s="53" t="e">
        <f>IF(AND('Mapa final'!#REF!="Media",'Mapa final'!#REF!="Menor"),CONCATENATE("R7C",'Mapa final'!#REF!),"")</f>
        <v>#REF!</v>
      </c>
      <c r="Q32" s="54" t="e">
        <f>IF(AND('Mapa final'!#REF!="Media",'Mapa final'!#REF!="Menor"),CONCATENATE("R7C",'Mapa final'!#REF!),"")</f>
        <v>#REF!</v>
      </c>
      <c r="R32" s="54" t="e">
        <f>IF(AND('Mapa final'!#REF!="Media",'Mapa final'!#REF!="Menor"),CONCATENATE("R7C",'Mapa final'!#REF!),"")</f>
        <v>#REF!</v>
      </c>
      <c r="S32" s="54" t="e">
        <f>IF(AND('Mapa final'!#REF!="Media",'Mapa final'!#REF!="Menor"),CONCATENATE("R7C",'Mapa final'!#REF!),"")</f>
        <v>#REF!</v>
      </c>
      <c r="T32" s="54" t="e">
        <f>IF(AND('Mapa final'!#REF!="Media",'Mapa final'!#REF!="Menor"),CONCATENATE("R7C",'Mapa final'!#REF!),"")</f>
        <v>#REF!</v>
      </c>
      <c r="U32" s="55" t="e">
        <f>IF(AND('Mapa final'!#REF!="Media",'Mapa final'!#REF!="Menor"),CONCATENATE("R7C",'Mapa final'!#REF!),"")</f>
        <v>#REF!</v>
      </c>
      <c r="V32" s="53" t="e">
        <f>IF(AND('Mapa final'!#REF!="Media",'Mapa final'!#REF!="Moderado"),CONCATENATE("R7C",'Mapa final'!#REF!),"")</f>
        <v>#REF!</v>
      </c>
      <c r="W32" s="54" t="e">
        <f>IF(AND('Mapa final'!#REF!="Media",'Mapa final'!#REF!="Moderado"),CONCATENATE("R7C",'Mapa final'!#REF!),"")</f>
        <v>#REF!</v>
      </c>
      <c r="X32" s="54" t="e">
        <f>IF(AND('Mapa final'!#REF!="Media",'Mapa final'!#REF!="Moderado"),CONCATENATE("R7C",'Mapa final'!#REF!),"")</f>
        <v>#REF!</v>
      </c>
      <c r="Y32" s="54" t="e">
        <f>IF(AND('Mapa final'!#REF!="Media",'Mapa final'!#REF!="Moderado"),CONCATENATE("R7C",'Mapa final'!#REF!),"")</f>
        <v>#REF!</v>
      </c>
      <c r="Z32" s="54" t="e">
        <f>IF(AND('Mapa final'!#REF!="Media",'Mapa final'!#REF!="Moderado"),CONCATENATE("R7C",'Mapa final'!#REF!),"")</f>
        <v>#REF!</v>
      </c>
      <c r="AA32" s="55" t="e">
        <f>IF(AND('Mapa final'!#REF!="Media",'Mapa final'!#REF!="Moderado"),CONCATENATE("R7C",'Mapa final'!#REF!),"")</f>
        <v>#REF!</v>
      </c>
      <c r="AB32" s="38" t="e">
        <f>IF(AND('Mapa final'!#REF!="Media",'Mapa final'!#REF!="Mayor"),CONCATENATE("R7C",'Mapa final'!#REF!),"")</f>
        <v>#REF!</v>
      </c>
      <c r="AC32" s="39" t="e">
        <f>IF(AND('Mapa final'!#REF!="Media",'Mapa final'!#REF!="Mayor"),CONCATENATE("R7C",'Mapa final'!#REF!),"")</f>
        <v>#REF!</v>
      </c>
      <c r="AD32" s="39" t="e">
        <f>IF(AND('Mapa final'!#REF!="Media",'Mapa final'!#REF!="Mayor"),CONCATENATE("R7C",'Mapa final'!#REF!),"")</f>
        <v>#REF!</v>
      </c>
      <c r="AE32" s="39" t="e">
        <f>IF(AND('Mapa final'!#REF!="Media",'Mapa final'!#REF!="Mayor"),CONCATENATE("R7C",'Mapa final'!#REF!),"")</f>
        <v>#REF!</v>
      </c>
      <c r="AF32" s="39" t="e">
        <f>IF(AND('Mapa final'!#REF!="Media",'Mapa final'!#REF!="Mayor"),CONCATENATE("R7C",'Mapa final'!#REF!),"")</f>
        <v>#REF!</v>
      </c>
      <c r="AG32" s="40" t="e">
        <f>IF(AND('Mapa final'!#REF!="Media",'Mapa final'!#REF!="Mayor"),CONCATENATE("R7C",'Mapa final'!#REF!),"")</f>
        <v>#REF!</v>
      </c>
      <c r="AH32" s="41" t="e">
        <f>IF(AND('Mapa final'!#REF!="Media",'Mapa final'!#REF!="Catastrófico"),CONCATENATE("R7C",'Mapa final'!#REF!),"")</f>
        <v>#REF!</v>
      </c>
      <c r="AI32" s="42" t="e">
        <f>IF(AND('Mapa final'!#REF!="Media",'Mapa final'!#REF!="Catastrófico"),CONCATENATE("R7C",'Mapa final'!#REF!),"")</f>
        <v>#REF!</v>
      </c>
      <c r="AJ32" s="42" t="e">
        <f>IF(AND('Mapa final'!#REF!="Media",'Mapa final'!#REF!="Catastrófico"),CONCATENATE("R7C",'Mapa final'!#REF!),"")</f>
        <v>#REF!</v>
      </c>
      <c r="AK32" s="42" t="e">
        <f>IF(AND('Mapa final'!#REF!="Media",'Mapa final'!#REF!="Catastrófico"),CONCATENATE("R7C",'Mapa final'!#REF!),"")</f>
        <v>#REF!</v>
      </c>
      <c r="AL32" s="42" t="e">
        <f>IF(AND('Mapa final'!#REF!="Media",'Mapa final'!#REF!="Catastrófico"),CONCATENATE("R7C",'Mapa final'!#REF!),"")</f>
        <v>#REF!</v>
      </c>
      <c r="AM32" s="43" t="e">
        <f>IF(AND('Mapa final'!#REF!="Media",'Mapa final'!#REF!="Catastrófico"),CONCATENATE("R7C",'Mapa final'!#REF!),"")</f>
        <v>#REF!</v>
      </c>
      <c r="AN32" s="69"/>
      <c r="AO32" s="355"/>
      <c r="AP32" s="356"/>
      <c r="AQ32" s="356"/>
      <c r="AR32" s="356"/>
      <c r="AS32" s="356"/>
      <c r="AT32" s="357"/>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row>
    <row r="33" spans="1:80" ht="15" customHeight="1" x14ac:dyDescent="0.25">
      <c r="A33" s="69"/>
      <c r="B33" s="274"/>
      <c r="C33" s="274"/>
      <c r="D33" s="275"/>
      <c r="E33" s="315"/>
      <c r="F33" s="316"/>
      <c r="G33" s="316"/>
      <c r="H33" s="316"/>
      <c r="I33" s="317"/>
      <c r="J33" s="53" t="e">
        <f>IF(AND('Mapa final'!#REF!="Media",'Mapa final'!#REF!="Leve"),CONCATENATE("R8C",'Mapa final'!#REF!),"")</f>
        <v>#REF!</v>
      </c>
      <c r="K33" s="54" t="e">
        <f>IF(AND('Mapa final'!#REF!="Media",'Mapa final'!#REF!="Leve"),CONCATENATE("R8C",'Mapa final'!#REF!),"")</f>
        <v>#REF!</v>
      </c>
      <c r="L33" s="54" t="e">
        <f>IF(AND('Mapa final'!#REF!="Media",'Mapa final'!#REF!="Leve"),CONCATENATE("R8C",'Mapa final'!#REF!),"")</f>
        <v>#REF!</v>
      </c>
      <c r="M33" s="54" t="e">
        <f>IF(AND('Mapa final'!#REF!="Media",'Mapa final'!#REF!="Leve"),CONCATENATE("R8C",'Mapa final'!#REF!),"")</f>
        <v>#REF!</v>
      </c>
      <c r="N33" s="54" t="e">
        <f>IF(AND('Mapa final'!#REF!="Media",'Mapa final'!#REF!="Leve"),CONCATENATE("R8C",'Mapa final'!#REF!),"")</f>
        <v>#REF!</v>
      </c>
      <c r="O33" s="55" t="e">
        <f>IF(AND('Mapa final'!#REF!="Media",'Mapa final'!#REF!="Leve"),CONCATENATE("R8C",'Mapa final'!#REF!),"")</f>
        <v>#REF!</v>
      </c>
      <c r="P33" s="53" t="e">
        <f>IF(AND('Mapa final'!#REF!="Media",'Mapa final'!#REF!="Menor"),CONCATENATE("R8C",'Mapa final'!#REF!),"")</f>
        <v>#REF!</v>
      </c>
      <c r="Q33" s="54" t="e">
        <f>IF(AND('Mapa final'!#REF!="Media",'Mapa final'!#REF!="Menor"),CONCATENATE("R8C",'Mapa final'!#REF!),"")</f>
        <v>#REF!</v>
      </c>
      <c r="R33" s="54" t="e">
        <f>IF(AND('Mapa final'!#REF!="Media",'Mapa final'!#REF!="Menor"),CONCATENATE("R8C",'Mapa final'!#REF!),"")</f>
        <v>#REF!</v>
      </c>
      <c r="S33" s="54" t="e">
        <f>IF(AND('Mapa final'!#REF!="Media",'Mapa final'!#REF!="Menor"),CONCATENATE("R8C",'Mapa final'!#REF!),"")</f>
        <v>#REF!</v>
      </c>
      <c r="T33" s="54" t="e">
        <f>IF(AND('Mapa final'!#REF!="Media",'Mapa final'!#REF!="Menor"),CONCATENATE("R8C",'Mapa final'!#REF!),"")</f>
        <v>#REF!</v>
      </c>
      <c r="U33" s="55" t="e">
        <f>IF(AND('Mapa final'!#REF!="Media",'Mapa final'!#REF!="Menor"),CONCATENATE("R8C",'Mapa final'!#REF!),"")</f>
        <v>#REF!</v>
      </c>
      <c r="V33" s="53" t="e">
        <f>IF(AND('Mapa final'!#REF!="Media",'Mapa final'!#REF!="Moderado"),CONCATENATE("R8C",'Mapa final'!#REF!),"")</f>
        <v>#REF!</v>
      </c>
      <c r="W33" s="54" t="e">
        <f>IF(AND('Mapa final'!#REF!="Media",'Mapa final'!#REF!="Moderado"),CONCATENATE("R8C",'Mapa final'!#REF!),"")</f>
        <v>#REF!</v>
      </c>
      <c r="X33" s="54" t="e">
        <f>IF(AND('Mapa final'!#REF!="Media",'Mapa final'!#REF!="Moderado"),CONCATENATE("R8C",'Mapa final'!#REF!),"")</f>
        <v>#REF!</v>
      </c>
      <c r="Y33" s="54" t="e">
        <f>IF(AND('Mapa final'!#REF!="Media",'Mapa final'!#REF!="Moderado"),CONCATENATE("R8C",'Mapa final'!#REF!),"")</f>
        <v>#REF!</v>
      </c>
      <c r="Z33" s="54" t="e">
        <f>IF(AND('Mapa final'!#REF!="Media",'Mapa final'!#REF!="Moderado"),CONCATENATE("R8C",'Mapa final'!#REF!),"")</f>
        <v>#REF!</v>
      </c>
      <c r="AA33" s="55" t="e">
        <f>IF(AND('Mapa final'!#REF!="Media",'Mapa final'!#REF!="Moderado"),CONCATENATE("R8C",'Mapa final'!#REF!),"")</f>
        <v>#REF!</v>
      </c>
      <c r="AB33" s="38" t="e">
        <f>IF(AND('Mapa final'!#REF!="Media",'Mapa final'!#REF!="Mayor"),CONCATENATE("R8C",'Mapa final'!#REF!),"")</f>
        <v>#REF!</v>
      </c>
      <c r="AC33" s="39" t="e">
        <f>IF(AND('Mapa final'!#REF!="Media",'Mapa final'!#REF!="Mayor"),CONCATENATE("R8C",'Mapa final'!#REF!),"")</f>
        <v>#REF!</v>
      </c>
      <c r="AD33" s="39" t="e">
        <f>IF(AND('Mapa final'!#REF!="Media",'Mapa final'!#REF!="Mayor"),CONCATENATE("R8C",'Mapa final'!#REF!),"")</f>
        <v>#REF!</v>
      </c>
      <c r="AE33" s="39" t="e">
        <f>IF(AND('Mapa final'!#REF!="Media",'Mapa final'!#REF!="Mayor"),CONCATENATE("R8C",'Mapa final'!#REF!),"")</f>
        <v>#REF!</v>
      </c>
      <c r="AF33" s="39" t="e">
        <f>IF(AND('Mapa final'!#REF!="Media",'Mapa final'!#REF!="Mayor"),CONCATENATE("R8C",'Mapa final'!#REF!),"")</f>
        <v>#REF!</v>
      </c>
      <c r="AG33" s="40" t="e">
        <f>IF(AND('Mapa final'!#REF!="Media",'Mapa final'!#REF!="Mayor"),CONCATENATE("R8C",'Mapa final'!#REF!),"")</f>
        <v>#REF!</v>
      </c>
      <c r="AH33" s="41" t="e">
        <f>IF(AND('Mapa final'!#REF!="Media",'Mapa final'!#REF!="Catastrófico"),CONCATENATE("R8C",'Mapa final'!#REF!),"")</f>
        <v>#REF!</v>
      </c>
      <c r="AI33" s="42" t="e">
        <f>IF(AND('Mapa final'!#REF!="Media",'Mapa final'!#REF!="Catastrófico"),CONCATENATE("R8C",'Mapa final'!#REF!),"")</f>
        <v>#REF!</v>
      </c>
      <c r="AJ33" s="42" t="e">
        <f>IF(AND('Mapa final'!#REF!="Media",'Mapa final'!#REF!="Catastrófico"),CONCATENATE("R8C",'Mapa final'!#REF!),"")</f>
        <v>#REF!</v>
      </c>
      <c r="AK33" s="42" t="e">
        <f>IF(AND('Mapa final'!#REF!="Media",'Mapa final'!#REF!="Catastrófico"),CONCATENATE("R8C",'Mapa final'!#REF!),"")</f>
        <v>#REF!</v>
      </c>
      <c r="AL33" s="42" t="e">
        <f>IF(AND('Mapa final'!#REF!="Media",'Mapa final'!#REF!="Catastrófico"),CONCATENATE("R8C",'Mapa final'!#REF!),"")</f>
        <v>#REF!</v>
      </c>
      <c r="AM33" s="43" t="e">
        <f>IF(AND('Mapa final'!#REF!="Media",'Mapa final'!#REF!="Catastrófico"),CONCATENATE("R8C",'Mapa final'!#REF!),"")</f>
        <v>#REF!</v>
      </c>
      <c r="AN33" s="69"/>
      <c r="AO33" s="355"/>
      <c r="AP33" s="356"/>
      <c r="AQ33" s="356"/>
      <c r="AR33" s="356"/>
      <c r="AS33" s="356"/>
      <c r="AT33" s="357"/>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row>
    <row r="34" spans="1:80" ht="15" customHeight="1" x14ac:dyDescent="0.25">
      <c r="A34" s="69"/>
      <c r="B34" s="274"/>
      <c r="C34" s="274"/>
      <c r="D34" s="275"/>
      <c r="E34" s="315"/>
      <c r="F34" s="316"/>
      <c r="G34" s="316"/>
      <c r="H34" s="316"/>
      <c r="I34" s="317"/>
      <c r="J34" s="53" t="e">
        <f>IF(AND('Mapa final'!#REF!="Media",'Mapa final'!#REF!="Leve"),CONCATENATE("R9C",'Mapa final'!#REF!),"")</f>
        <v>#REF!</v>
      </c>
      <c r="K34" s="54" t="e">
        <f>IF(AND('Mapa final'!#REF!="Media",'Mapa final'!#REF!="Leve"),CONCATENATE("R9C",'Mapa final'!#REF!),"")</f>
        <v>#REF!</v>
      </c>
      <c r="L34" s="54" t="e">
        <f>IF(AND('Mapa final'!#REF!="Media",'Mapa final'!#REF!="Leve"),CONCATENATE("R9C",'Mapa final'!#REF!),"")</f>
        <v>#REF!</v>
      </c>
      <c r="M34" s="54" t="e">
        <f>IF(AND('Mapa final'!#REF!="Media",'Mapa final'!#REF!="Leve"),CONCATENATE("R9C",'Mapa final'!#REF!),"")</f>
        <v>#REF!</v>
      </c>
      <c r="N34" s="54" t="e">
        <f>IF(AND('Mapa final'!#REF!="Media",'Mapa final'!#REF!="Leve"),CONCATENATE("R9C",'Mapa final'!#REF!),"")</f>
        <v>#REF!</v>
      </c>
      <c r="O34" s="55" t="e">
        <f>IF(AND('Mapa final'!#REF!="Media",'Mapa final'!#REF!="Leve"),CONCATENATE("R9C",'Mapa final'!#REF!),"")</f>
        <v>#REF!</v>
      </c>
      <c r="P34" s="53" t="e">
        <f>IF(AND('Mapa final'!#REF!="Media",'Mapa final'!#REF!="Menor"),CONCATENATE("R9C",'Mapa final'!#REF!),"")</f>
        <v>#REF!</v>
      </c>
      <c r="Q34" s="54" t="e">
        <f>IF(AND('Mapa final'!#REF!="Media",'Mapa final'!#REF!="Menor"),CONCATENATE("R9C",'Mapa final'!#REF!),"")</f>
        <v>#REF!</v>
      </c>
      <c r="R34" s="54" t="e">
        <f>IF(AND('Mapa final'!#REF!="Media",'Mapa final'!#REF!="Menor"),CONCATENATE("R9C",'Mapa final'!#REF!),"")</f>
        <v>#REF!</v>
      </c>
      <c r="S34" s="54" t="e">
        <f>IF(AND('Mapa final'!#REF!="Media",'Mapa final'!#REF!="Menor"),CONCATENATE("R9C",'Mapa final'!#REF!),"")</f>
        <v>#REF!</v>
      </c>
      <c r="T34" s="54" t="e">
        <f>IF(AND('Mapa final'!#REF!="Media",'Mapa final'!#REF!="Menor"),CONCATENATE("R9C",'Mapa final'!#REF!),"")</f>
        <v>#REF!</v>
      </c>
      <c r="U34" s="55" t="e">
        <f>IF(AND('Mapa final'!#REF!="Media",'Mapa final'!#REF!="Menor"),CONCATENATE("R9C",'Mapa final'!#REF!),"")</f>
        <v>#REF!</v>
      </c>
      <c r="V34" s="53" t="e">
        <f>IF(AND('Mapa final'!#REF!="Media",'Mapa final'!#REF!="Moderado"),CONCATENATE("R9C",'Mapa final'!#REF!),"")</f>
        <v>#REF!</v>
      </c>
      <c r="W34" s="54" t="e">
        <f>IF(AND('Mapa final'!#REF!="Media",'Mapa final'!#REF!="Moderado"),CONCATENATE("R9C",'Mapa final'!#REF!),"")</f>
        <v>#REF!</v>
      </c>
      <c r="X34" s="54" t="e">
        <f>IF(AND('Mapa final'!#REF!="Media",'Mapa final'!#REF!="Moderado"),CONCATENATE("R9C",'Mapa final'!#REF!),"")</f>
        <v>#REF!</v>
      </c>
      <c r="Y34" s="54" t="e">
        <f>IF(AND('Mapa final'!#REF!="Media",'Mapa final'!#REF!="Moderado"),CONCATENATE("R9C",'Mapa final'!#REF!),"")</f>
        <v>#REF!</v>
      </c>
      <c r="Z34" s="54" t="e">
        <f>IF(AND('Mapa final'!#REF!="Media",'Mapa final'!#REF!="Moderado"),CONCATENATE("R9C",'Mapa final'!#REF!),"")</f>
        <v>#REF!</v>
      </c>
      <c r="AA34" s="55" t="e">
        <f>IF(AND('Mapa final'!#REF!="Media",'Mapa final'!#REF!="Moderado"),CONCATENATE("R9C",'Mapa final'!#REF!),"")</f>
        <v>#REF!</v>
      </c>
      <c r="AB34" s="38" t="e">
        <f>IF(AND('Mapa final'!#REF!="Media",'Mapa final'!#REF!="Mayor"),CONCATENATE("R9C",'Mapa final'!#REF!),"")</f>
        <v>#REF!</v>
      </c>
      <c r="AC34" s="39" t="e">
        <f>IF(AND('Mapa final'!#REF!="Media",'Mapa final'!#REF!="Mayor"),CONCATENATE("R9C",'Mapa final'!#REF!),"")</f>
        <v>#REF!</v>
      </c>
      <c r="AD34" s="39" t="e">
        <f>IF(AND('Mapa final'!#REF!="Media",'Mapa final'!#REF!="Mayor"),CONCATENATE("R9C",'Mapa final'!#REF!),"")</f>
        <v>#REF!</v>
      </c>
      <c r="AE34" s="39" t="e">
        <f>IF(AND('Mapa final'!#REF!="Media",'Mapa final'!#REF!="Mayor"),CONCATENATE("R9C",'Mapa final'!#REF!),"")</f>
        <v>#REF!</v>
      </c>
      <c r="AF34" s="39" t="e">
        <f>IF(AND('Mapa final'!#REF!="Media",'Mapa final'!#REF!="Mayor"),CONCATENATE("R9C",'Mapa final'!#REF!),"")</f>
        <v>#REF!</v>
      </c>
      <c r="AG34" s="40" t="e">
        <f>IF(AND('Mapa final'!#REF!="Media",'Mapa final'!#REF!="Mayor"),CONCATENATE("R9C",'Mapa final'!#REF!),"")</f>
        <v>#REF!</v>
      </c>
      <c r="AH34" s="41" t="e">
        <f>IF(AND('Mapa final'!#REF!="Media",'Mapa final'!#REF!="Catastrófico"),CONCATENATE("R9C",'Mapa final'!#REF!),"")</f>
        <v>#REF!</v>
      </c>
      <c r="AI34" s="42" t="e">
        <f>IF(AND('Mapa final'!#REF!="Media",'Mapa final'!#REF!="Catastrófico"),CONCATENATE("R9C",'Mapa final'!#REF!),"")</f>
        <v>#REF!</v>
      </c>
      <c r="AJ34" s="42" t="e">
        <f>IF(AND('Mapa final'!#REF!="Media",'Mapa final'!#REF!="Catastrófico"),CONCATENATE("R9C",'Mapa final'!#REF!),"")</f>
        <v>#REF!</v>
      </c>
      <c r="AK34" s="42" t="e">
        <f>IF(AND('Mapa final'!#REF!="Media",'Mapa final'!#REF!="Catastrófico"),CONCATENATE("R9C",'Mapa final'!#REF!),"")</f>
        <v>#REF!</v>
      </c>
      <c r="AL34" s="42" t="e">
        <f>IF(AND('Mapa final'!#REF!="Media",'Mapa final'!#REF!="Catastrófico"),CONCATENATE("R9C",'Mapa final'!#REF!),"")</f>
        <v>#REF!</v>
      </c>
      <c r="AM34" s="43" t="e">
        <f>IF(AND('Mapa final'!#REF!="Media",'Mapa final'!#REF!="Catastrófico"),CONCATENATE("R9C",'Mapa final'!#REF!),"")</f>
        <v>#REF!</v>
      </c>
      <c r="AN34" s="69"/>
      <c r="AO34" s="355"/>
      <c r="AP34" s="356"/>
      <c r="AQ34" s="356"/>
      <c r="AR34" s="356"/>
      <c r="AS34" s="356"/>
      <c r="AT34" s="357"/>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row>
    <row r="35" spans="1:80" ht="15.75" customHeight="1" thickBot="1" x14ac:dyDescent="0.3">
      <c r="A35" s="69"/>
      <c r="B35" s="274"/>
      <c r="C35" s="274"/>
      <c r="D35" s="275"/>
      <c r="E35" s="318"/>
      <c r="F35" s="319"/>
      <c r="G35" s="319"/>
      <c r="H35" s="319"/>
      <c r="I35" s="320"/>
      <c r="J35" s="53" t="e">
        <f>IF(AND('Mapa final'!#REF!="Media",'Mapa final'!#REF!="Leve"),CONCATENATE("R10C",'Mapa final'!#REF!),"")</f>
        <v>#REF!</v>
      </c>
      <c r="K35" s="54" t="e">
        <f>IF(AND('Mapa final'!#REF!="Media",'Mapa final'!#REF!="Leve"),CONCATENATE("R10C",'Mapa final'!#REF!),"")</f>
        <v>#REF!</v>
      </c>
      <c r="L35" s="54" t="e">
        <f>IF(AND('Mapa final'!#REF!="Media",'Mapa final'!#REF!="Leve"),CONCATENATE("R10C",'Mapa final'!#REF!),"")</f>
        <v>#REF!</v>
      </c>
      <c r="M35" s="54" t="e">
        <f>IF(AND('Mapa final'!#REF!="Media",'Mapa final'!#REF!="Leve"),CONCATENATE("R10C",'Mapa final'!#REF!),"")</f>
        <v>#REF!</v>
      </c>
      <c r="N35" s="54" t="e">
        <f>IF(AND('Mapa final'!#REF!="Media",'Mapa final'!#REF!="Leve"),CONCATENATE("R10C",'Mapa final'!#REF!),"")</f>
        <v>#REF!</v>
      </c>
      <c r="O35" s="55" t="e">
        <f>IF(AND('Mapa final'!#REF!="Media",'Mapa final'!#REF!="Leve"),CONCATENATE("R10C",'Mapa final'!#REF!),"")</f>
        <v>#REF!</v>
      </c>
      <c r="P35" s="53" t="e">
        <f>IF(AND('Mapa final'!#REF!="Media",'Mapa final'!#REF!="Menor"),CONCATENATE("R10C",'Mapa final'!#REF!),"")</f>
        <v>#REF!</v>
      </c>
      <c r="Q35" s="54" t="e">
        <f>IF(AND('Mapa final'!#REF!="Media",'Mapa final'!#REF!="Menor"),CONCATENATE("R10C",'Mapa final'!#REF!),"")</f>
        <v>#REF!</v>
      </c>
      <c r="R35" s="54" t="e">
        <f>IF(AND('Mapa final'!#REF!="Media",'Mapa final'!#REF!="Menor"),CONCATENATE("R10C",'Mapa final'!#REF!),"")</f>
        <v>#REF!</v>
      </c>
      <c r="S35" s="54" t="e">
        <f>IF(AND('Mapa final'!#REF!="Media",'Mapa final'!#REF!="Menor"),CONCATENATE("R10C",'Mapa final'!#REF!),"")</f>
        <v>#REF!</v>
      </c>
      <c r="T35" s="54" t="e">
        <f>IF(AND('Mapa final'!#REF!="Media",'Mapa final'!#REF!="Menor"),CONCATENATE("R10C",'Mapa final'!#REF!),"")</f>
        <v>#REF!</v>
      </c>
      <c r="U35" s="55" t="e">
        <f>IF(AND('Mapa final'!#REF!="Media",'Mapa final'!#REF!="Menor"),CONCATENATE("R10C",'Mapa final'!#REF!),"")</f>
        <v>#REF!</v>
      </c>
      <c r="V35" s="53" t="e">
        <f>IF(AND('Mapa final'!#REF!="Media",'Mapa final'!#REF!="Moderado"),CONCATENATE("R10C",'Mapa final'!#REF!),"")</f>
        <v>#REF!</v>
      </c>
      <c r="W35" s="54" t="e">
        <f>IF(AND('Mapa final'!#REF!="Media",'Mapa final'!#REF!="Moderado"),CONCATENATE("R10C",'Mapa final'!#REF!),"")</f>
        <v>#REF!</v>
      </c>
      <c r="X35" s="54" t="e">
        <f>IF(AND('Mapa final'!#REF!="Media",'Mapa final'!#REF!="Moderado"),CONCATENATE("R10C",'Mapa final'!#REF!),"")</f>
        <v>#REF!</v>
      </c>
      <c r="Y35" s="54" t="e">
        <f>IF(AND('Mapa final'!#REF!="Media",'Mapa final'!#REF!="Moderado"),CONCATENATE("R10C",'Mapa final'!#REF!),"")</f>
        <v>#REF!</v>
      </c>
      <c r="Z35" s="54" t="e">
        <f>IF(AND('Mapa final'!#REF!="Media",'Mapa final'!#REF!="Moderado"),CONCATENATE("R10C",'Mapa final'!#REF!),"")</f>
        <v>#REF!</v>
      </c>
      <c r="AA35" s="55" t="e">
        <f>IF(AND('Mapa final'!#REF!="Media",'Mapa final'!#REF!="Moderado"),CONCATENATE("R10C",'Mapa final'!#REF!),"")</f>
        <v>#REF!</v>
      </c>
      <c r="AB35" s="44" t="e">
        <f>IF(AND('Mapa final'!#REF!="Media",'Mapa final'!#REF!="Mayor"),CONCATENATE("R10C",'Mapa final'!#REF!),"")</f>
        <v>#REF!</v>
      </c>
      <c r="AC35" s="45" t="e">
        <f>IF(AND('Mapa final'!#REF!="Media",'Mapa final'!#REF!="Mayor"),CONCATENATE("R10C",'Mapa final'!#REF!),"")</f>
        <v>#REF!</v>
      </c>
      <c r="AD35" s="45" t="e">
        <f>IF(AND('Mapa final'!#REF!="Media",'Mapa final'!#REF!="Mayor"),CONCATENATE("R10C",'Mapa final'!#REF!),"")</f>
        <v>#REF!</v>
      </c>
      <c r="AE35" s="45" t="e">
        <f>IF(AND('Mapa final'!#REF!="Media",'Mapa final'!#REF!="Mayor"),CONCATENATE("R10C",'Mapa final'!#REF!),"")</f>
        <v>#REF!</v>
      </c>
      <c r="AF35" s="45" t="e">
        <f>IF(AND('Mapa final'!#REF!="Media",'Mapa final'!#REF!="Mayor"),CONCATENATE("R10C",'Mapa final'!#REF!),"")</f>
        <v>#REF!</v>
      </c>
      <c r="AG35" s="46" t="e">
        <f>IF(AND('Mapa final'!#REF!="Media",'Mapa final'!#REF!="Mayor"),CONCATENATE("R10C",'Mapa final'!#REF!),"")</f>
        <v>#REF!</v>
      </c>
      <c r="AH35" s="47" t="e">
        <f>IF(AND('Mapa final'!#REF!="Media",'Mapa final'!#REF!="Catastrófico"),CONCATENATE("R10C",'Mapa final'!#REF!),"")</f>
        <v>#REF!</v>
      </c>
      <c r="AI35" s="48" t="e">
        <f>IF(AND('Mapa final'!#REF!="Media",'Mapa final'!#REF!="Catastrófico"),CONCATENATE("R10C",'Mapa final'!#REF!),"")</f>
        <v>#REF!</v>
      </c>
      <c r="AJ35" s="48" t="e">
        <f>IF(AND('Mapa final'!#REF!="Media",'Mapa final'!#REF!="Catastrófico"),CONCATENATE("R10C",'Mapa final'!#REF!),"")</f>
        <v>#REF!</v>
      </c>
      <c r="AK35" s="48" t="e">
        <f>IF(AND('Mapa final'!#REF!="Media",'Mapa final'!#REF!="Catastrófico"),CONCATENATE("R10C",'Mapa final'!#REF!),"")</f>
        <v>#REF!</v>
      </c>
      <c r="AL35" s="48" t="e">
        <f>IF(AND('Mapa final'!#REF!="Media",'Mapa final'!#REF!="Catastrófico"),CONCATENATE("R10C",'Mapa final'!#REF!),"")</f>
        <v>#REF!</v>
      </c>
      <c r="AM35" s="49" t="e">
        <f>IF(AND('Mapa final'!#REF!="Media",'Mapa final'!#REF!="Catastrófico"),CONCATENATE("R10C",'Mapa final'!#REF!),"")</f>
        <v>#REF!</v>
      </c>
      <c r="AN35" s="69"/>
      <c r="AO35" s="358"/>
      <c r="AP35" s="359"/>
      <c r="AQ35" s="359"/>
      <c r="AR35" s="359"/>
      <c r="AS35" s="359"/>
      <c r="AT35" s="360"/>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row>
    <row r="36" spans="1:80" ht="15" customHeight="1" x14ac:dyDescent="0.25">
      <c r="A36" s="69"/>
      <c r="B36" s="274"/>
      <c r="C36" s="274"/>
      <c r="D36" s="275"/>
      <c r="E36" s="312" t="s">
        <v>163</v>
      </c>
      <c r="F36" s="313"/>
      <c r="G36" s="313"/>
      <c r="H36" s="313"/>
      <c r="I36" s="313"/>
      <c r="J36" s="59" t="e">
        <f>IF(AND('Mapa final'!#REF!="Baja",'Mapa final'!#REF!="Leve"),CONCATENATE("R1C",'Mapa final'!#REF!),"")</f>
        <v>#REF!</v>
      </c>
      <c r="K36" s="60" t="e">
        <f>IF(AND('Mapa final'!#REF!="Baja",'Mapa final'!#REF!="Leve"),CONCATENATE("R1C",'Mapa final'!#REF!),"")</f>
        <v>#REF!</v>
      </c>
      <c r="L36" s="60" t="e">
        <f>IF(AND('Mapa final'!#REF!="Baja",'Mapa final'!#REF!="Leve"),CONCATENATE("R1C",'Mapa final'!#REF!),"")</f>
        <v>#REF!</v>
      </c>
      <c r="M36" s="60" t="e">
        <f>IF(AND('Mapa final'!#REF!="Baja",'Mapa final'!#REF!="Leve"),CONCATENATE("R1C",'Mapa final'!#REF!),"")</f>
        <v>#REF!</v>
      </c>
      <c r="N36" s="60" t="e">
        <f>IF(AND('Mapa final'!#REF!="Baja",'Mapa final'!#REF!="Leve"),CONCATENATE("R1C",'Mapa final'!#REF!),"")</f>
        <v>#REF!</v>
      </c>
      <c r="O36" s="61" t="e">
        <f>IF(AND('Mapa final'!#REF!="Baja",'Mapa final'!#REF!="Leve"),CONCATENATE("R1C",'Mapa final'!#REF!),"")</f>
        <v>#REF!</v>
      </c>
      <c r="P36" s="50" t="e">
        <f>IF(AND('Mapa final'!#REF!="Baja",'Mapa final'!#REF!="Menor"),CONCATENATE("R1C",'Mapa final'!#REF!),"")</f>
        <v>#REF!</v>
      </c>
      <c r="Q36" s="51" t="e">
        <f>IF(AND('Mapa final'!#REF!="Baja",'Mapa final'!#REF!="Menor"),CONCATENATE("R1C",'Mapa final'!#REF!),"")</f>
        <v>#REF!</v>
      </c>
      <c r="R36" s="51" t="e">
        <f>IF(AND('Mapa final'!#REF!="Baja",'Mapa final'!#REF!="Menor"),CONCATENATE("R1C",'Mapa final'!#REF!),"")</f>
        <v>#REF!</v>
      </c>
      <c r="S36" s="51" t="e">
        <f>IF(AND('Mapa final'!#REF!="Baja",'Mapa final'!#REF!="Menor"),CONCATENATE("R1C",'Mapa final'!#REF!),"")</f>
        <v>#REF!</v>
      </c>
      <c r="T36" s="51" t="e">
        <f>IF(AND('Mapa final'!#REF!="Baja",'Mapa final'!#REF!="Menor"),CONCATENATE("R1C",'Mapa final'!#REF!),"")</f>
        <v>#REF!</v>
      </c>
      <c r="U36" s="52" t="e">
        <f>IF(AND('Mapa final'!#REF!="Baja",'Mapa final'!#REF!="Menor"),CONCATENATE("R1C",'Mapa final'!#REF!),"")</f>
        <v>#REF!</v>
      </c>
      <c r="V36" s="50" t="e">
        <f>IF(AND('Mapa final'!#REF!="Baja",'Mapa final'!#REF!="Moderado"),CONCATENATE("R1C",'Mapa final'!#REF!),"")</f>
        <v>#REF!</v>
      </c>
      <c r="W36" s="51" t="e">
        <f>IF(AND('Mapa final'!#REF!="Baja",'Mapa final'!#REF!="Moderado"),CONCATENATE("R1C",'Mapa final'!#REF!),"")</f>
        <v>#REF!</v>
      </c>
      <c r="X36" s="51" t="e">
        <f>IF(AND('Mapa final'!#REF!="Baja",'Mapa final'!#REF!="Moderado"),CONCATENATE("R1C",'Mapa final'!#REF!),"")</f>
        <v>#REF!</v>
      </c>
      <c r="Y36" s="51" t="e">
        <f>IF(AND('Mapa final'!#REF!="Baja",'Mapa final'!#REF!="Moderado"),CONCATENATE("R1C",'Mapa final'!#REF!),"")</f>
        <v>#REF!</v>
      </c>
      <c r="Z36" s="51" t="e">
        <f>IF(AND('Mapa final'!#REF!="Baja",'Mapa final'!#REF!="Moderado"),CONCATENATE("R1C",'Mapa final'!#REF!),"")</f>
        <v>#REF!</v>
      </c>
      <c r="AA36" s="52" t="e">
        <f>IF(AND('Mapa final'!#REF!="Baja",'Mapa final'!#REF!="Moderado"),CONCATENATE("R1C",'Mapa final'!#REF!),"")</f>
        <v>#REF!</v>
      </c>
      <c r="AB36" s="32" t="e">
        <f>IF(AND('Mapa final'!#REF!="Baja",'Mapa final'!#REF!="Mayor"),CONCATENATE("R1C",'Mapa final'!#REF!),"")</f>
        <v>#REF!</v>
      </c>
      <c r="AC36" s="33" t="e">
        <f>IF(AND('Mapa final'!#REF!="Baja",'Mapa final'!#REF!="Mayor"),CONCATENATE("R1C",'Mapa final'!#REF!),"")</f>
        <v>#REF!</v>
      </c>
      <c r="AD36" s="33" t="e">
        <f>IF(AND('Mapa final'!#REF!="Baja",'Mapa final'!#REF!="Mayor"),CONCATENATE("R1C",'Mapa final'!#REF!),"")</f>
        <v>#REF!</v>
      </c>
      <c r="AE36" s="33" t="e">
        <f>IF(AND('Mapa final'!#REF!="Baja",'Mapa final'!#REF!="Mayor"),CONCATENATE("R1C",'Mapa final'!#REF!),"")</f>
        <v>#REF!</v>
      </c>
      <c r="AF36" s="33" t="e">
        <f>IF(AND('Mapa final'!#REF!="Baja",'Mapa final'!#REF!="Mayor"),CONCATENATE("R1C",'Mapa final'!#REF!),"")</f>
        <v>#REF!</v>
      </c>
      <c r="AG36" s="34" t="e">
        <f>IF(AND('Mapa final'!#REF!="Baja",'Mapa final'!#REF!="Mayor"),CONCATENATE("R1C",'Mapa final'!#REF!),"")</f>
        <v>#REF!</v>
      </c>
      <c r="AH36" s="35" t="e">
        <f>IF(AND('Mapa final'!#REF!="Baja",'Mapa final'!#REF!="Catastrófico"),CONCATENATE("R1C",'Mapa final'!#REF!),"")</f>
        <v>#REF!</v>
      </c>
      <c r="AI36" s="36" t="e">
        <f>IF(AND('Mapa final'!#REF!="Baja",'Mapa final'!#REF!="Catastrófico"),CONCATENATE("R1C",'Mapa final'!#REF!),"")</f>
        <v>#REF!</v>
      </c>
      <c r="AJ36" s="36" t="e">
        <f>IF(AND('Mapa final'!#REF!="Baja",'Mapa final'!#REF!="Catastrófico"),CONCATENATE("R1C",'Mapa final'!#REF!),"")</f>
        <v>#REF!</v>
      </c>
      <c r="AK36" s="36" t="e">
        <f>IF(AND('Mapa final'!#REF!="Baja",'Mapa final'!#REF!="Catastrófico"),CONCATENATE("R1C",'Mapa final'!#REF!),"")</f>
        <v>#REF!</v>
      </c>
      <c r="AL36" s="36" t="e">
        <f>IF(AND('Mapa final'!#REF!="Baja",'Mapa final'!#REF!="Catastrófico"),CONCATENATE("R1C",'Mapa final'!#REF!),"")</f>
        <v>#REF!</v>
      </c>
      <c r="AM36" s="37" t="e">
        <f>IF(AND('Mapa final'!#REF!="Baja",'Mapa final'!#REF!="Catastrófico"),CONCATENATE("R1C",'Mapa final'!#REF!),"")</f>
        <v>#REF!</v>
      </c>
      <c r="AN36" s="69"/>
      <c r="AO36" s="343" t="s">
        <v>164</v>
      </c>
      <c r="AP36" s="344"/>
      <c r="AQ36" s="344"/>
      <c r="AR36" s="344"/>
      <c r="AS36" s="344"/>
      <c r="AT36" s="345"/>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row>
    <row r="37" spans="1:80" ht="15" customHeight="1" x14ac:dyDescent="0.25">
      <c r="A37" s="69"/>
      <c r="B37" s="274"/>
      <c r="C37" s="274"/>
      <c r="D37" s="275"/>
      <c r="E37" s="331"/>
      <c r="F37" s="316"/>
      <c r="G37" s="316"/>
      <c r="H37" s="316"/>
      <c r="I37" s="316"/>
      <c r="J37" s="62" t="str">
        <f>IF(AND('Mapa final'!$AD$12="Baja",'Mapa final'!$AF$12="Leve"),CONCATENATE("R2C",'Mapa final'!$S$12),"")</f>
        <v/>
      </c>
      <c r="K37" s="63" t="e">
        <f>IF(AND('Mapa final'!#REF!="Baja",'Mapa final'!#REF!="Leve"),CONCATENATE("R2C",'Mapa final'!#REF!),"")</f>
        <v>#REF!</v>
      </c>
      <c r="L37" s="63" t="e">
        <f>IF(AND('Mapa final'!#REF!="Baja",'Mapa final'!#REF!="Leve"),CONCATENATE("R2C",'Mapa final'!#REF!),"")</f>
        <v>#REF!</v>
      </c>
      <c r="M37" s="63" t="e">
        <f>IF(AND('Mapa final'!#REF!="Baja",'Mapa final'!#REF!="Leve"),CONCATENATE("R2C",'Mapa final'!#REF!),"")</f>
        <v>#REF!</v>
      </c>
      <c r="N37" s="63" t="e">
        <f>IF(AND('Mapa final'!#REF!="Baja",'Mapa final'!#REF!="Leve"),CONCATENATE("R2C",'Mapa final'!#REF!),"")</f>
        <v>#REF!</v>
      </c>
      <c r="O37" s="64" t="e">
        <f>IF(AND('Mapa final'!#REF!="Baja",'Mapa final'!#REF!="Leve"),CONCATENATE("R2C",'Mapa final'!#REF!),"")</f>
        <v>#REF!</v>
      </c>
      <c r="P37" s="53" t="str">
        <f>IF(AND('Mapa final'!$AD$12="Baja",'Mapa final'!$AF$12="Menor"),CONCATENATE("R2C",'Mapa final'!$S$12),"")</f>
        <v/>
      </c>
      <c r="Q37" s="54" t="e">
        <f>IF(AND('Mapa final'!#REF!="Baja",'Mapa final'!#REF!="Menor"),CONCATENATE("R2C",'Mapa final'!#REF!),"")</f>
        <v>#REF!</v>
      </c>
      <c r="R37" s="54" t="e">
        <f>IF(AND('Mapa final'!#REF!="Baja",'Mapa final'!#REF!="Menor"),CONCATENATE("R2C",'Mapa final'!#REF!),"")</f>
        <v>#REF!</v>
      </c>
      <c r="S37" s="54" t="e">
        <f>IF(AND('Mapa final'!#REF!="Baja",'Mapa final'!#REF!="Menor"),CONCATENATE("R2C",'Mapa final'!#REF!),"")</f>
        <v>#REF!</v>
      </c>
      <c r="T37" s="54" t="e">
        <f>IF(AND('Mapa final'!#REF!="Baja",'Mapa final'!#REF!="Menor"),CONCATENATE("R2C",'Mapa final'!#REF!),"")</f>
        <v>#REF!</v>
      </c>
      <c r="U37" s="55" t="e">
        <f>IF(AND('Mapa final'!#REF!="Baja",'Mapa final'!#REF!="Menor"),CONCATENATE("R2C",'Mapa final'!#REF!),"")</f>
        <v>#REF!</v>
      </c>
      <c r="V37" s="53" t="str">
        <f>IF(AND('Mapa final'!$AD$12="Baja",'Mapa final'!$AF$12="Moderado"),CONCATENATE("R2C",'Mapa final'!$S$12),"")</f>
        <v>R2C1</v>
      </c>
      <c r="W37" s="54" t="e">
        <f>IF(AND('Mapa final'!#REF!="Baja",'Mapa final'!#REF!="Moderado"),CONCATENATE("R2C",'Mapa final'!#REF!),"")</f>
        <v>#REF!</v>
      </c>
      <c r="X37" s="54" t="e">
        <f>IF(AND('Mapa final'!#REF!="Baja",'Mapa final'!#REF!="Moderado"),CONCATENATE("R2C",'Mapa final'!#REF!),"")</f>
        <v>#REF!</v>
      </c>
      <c r="Y37" s="54" t="e">
        <f>IF(AND('Mapa final'!#REF!="Baja",'Mapa final'!#REF!="Moderado"),CONCATENATE("R2C",'Mapa final'!#REF!),"")</f>
        <v>#REF!</v>
      </c>
      <c r="Z37" s="54" t="e">
        <f>IF(AND('Mapa final'!#REF!="Baja",'Mapa final'!#REF!="Moderado"),CONCATENATE("R2C",'Mapa final'!#REF!),"")</f>
        <v>#REF!</v>
      </c>
      <c r="AA37" s="55" t="e">
        <f>IF(AND('Mapa final'!#REF!="Baja",'Mapa final'!#REF!="Moderado"),CONCATENATE("R2C",'Mapa final'!#REF!),"")</f>
        <v>#REF!</v>
      </c>
      <c r="AB37" s="38" t="str">
        <f>IF(AND('Mapa final'!$AD$12="Baja",'Mapa final'!$AF$12="Mayor"),CONCATENATE("R2C",'Mapa final'!$S$12),"")</f>
        <v/>
      </c>
      <c r="AC37" s="39" t="e">
        <f>IF(AND('Mapa final'!#REF!="Baja",'Mapa final'!#REF!="Mayor"),CONCATENATE("R2C",'Mapa final'!#REF!),"")</f>
        <v>#REF!</v>
      </c>
      <c r="AD37" s="39" t="e">
        <f>IF(AND('Mapa final'!#REF!="Baja",'Mapa final'!#REF!="Mayor"),CONCATENATE("R2C",'Mapa final'!#REF!),"")</f>
        <v>#REF!</v>
      </c>
      <c r="AE37" s="39" t="e">
        <f>IF(AND('Mapa final'!#REF!="Baja",'Mapa final'!#REF!="Mayor"),CONCATENATE("R2C",'Mapa final'!#REF!),"")</f>
        <v>#REF!</v>
      </c>
      <c r="AF37" s="39" t="e">
        <f>IF(AND('Mapa final'!#REF!="Baja",'Mapa final'!#REF!="Mayor"),CONCATENATE("R2C",'Mapa final'!#REF!),"")</f>
        <v>#REF!</v>
      </c>
      <c r="AG37" s="40" t="e">
        <f>IF(AND('Mapa final'!#REF!="Baja",'Mapa final'!#REF!="Mayor"),CONCATENATE("R2C",'Mapa final'!#REF!),"")</f>
        <v>#REF!</v>
      </c>
      <c r="AH37" s="41" t="str">
        <f>IF(AND('Mapa final'!$AD$12="Baja",'Mapa final'!$AF$12="Catastrófico"),CONCATENATE("R2C",'Mapa final'!$S$12),"")</f>
        <v/>
      </c>
      <c r="AI37" s="42" t="e">
        <f>IF(AND('Mapa final'!#REF!="Baja",'Mapa final'!#REF!="Catastrófico"),CONCATENATE("R2C",'Mapa final'!#REF!),"")</f>
        <v>#REF!</v>
      </c>
      <c r="AJ37" s="42" t="e">
        <f>IF(AND('Mapa final'!#REF!="Baja",'Mapa final'!#REF!="Catastrófico"),CONCATENATE("R2C",'Mapa final'!#REF!),"")</f>
        <v>#REF!</v>
      </c>
      <c r="AK37" s="42" t="e">
        <f>IF(AND('Mapa final'!#REF!="Baja",'Mapa final'!#REF!="Catastrófico"),CONCATENATE("R2C",'Mapa final'!#REF!),"")</f>
        <v>#REF!</v>
      </c>
      <c r="AL37" s="42" t="e">
        <f>IF(AND('Mapa final'!#REF!="Baja",'Mapa final'!#REF!="Catastrófico"),CONCATENATE("R2C",'Mapa final'!#REF!),"")</f>
        <v>#REF!</v>
      </c>
      <c r="AM37" s="43" t="e">
        <f>IF(AND('Mapa final'!#REF!="Baja",'Mapa final'!#REF!="Catastrófico"),CONCATENATE("R2C",'Mapa final'!#REF!),"")</f>
        <v>#REF!</v>
      </c>
      <c r="AN37" s="69"/>
      <c r="AO37" s="346"/>
      <c r="AP37" s="347"/>
      <c r="AQ37" s="347"/>
      <c r="AR37" s="347"/>
      <c r="AS37" s="347"/>
      <c r="AT37" s="348"/>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row>
    <row r="38" spans="1:80" ht="15" customHeight="1" x14ac:dyDescent="0.25">
      <c r="A38" s="69"/>
      <c r="B38" s="274"/>
      <c r="C38" s="274"/>
      <c r="D38" s="275"/>
      <c r="E38" s="315"/>
      <c r="F38" s="316"/>
      <c r="G38" s="316"/>
      <c r="H38" s="316"/>
      <c r="I38" s="316"/>
      <c r="J38" s="62" t="e">
        <f>IF(AND('Mapa final'!#REF!="Baja",'Mapa final'!#REF!="Leve"),CONCATENATE("R3C",'Mapa final'!#REF!),"")</f>
        <v>#REF!</v>
      </c>
      <c r="K38" s="63" t="e">
        <f>IF(AND('Mapa final'!#REF!="Baja",'Mapa final'!#REF!="Leve"),CONCATENATE("R3C",'Mapa final'!#REF!),"")</f>
        <v>#REF!</v>
      </c>
      <c r="L38" s="63" t="e">
        <f>IF(AND('Mapa final'!#REF!="Baja",'Mapa final'!#REF!="Leve"),CONCATENATE("R3C",'Mapa final'!#REF!),"")</f>
        <v>#REF!</v>
      </c>
      <c r="M38" s="63" t="e">
        <f>IF(AND('Mapa final'!#REF!="Baja",'Mapa final'!#REF!="Leve"),CONCATENATE("R3C",'Mapa final'!#REF!),"")</f>
        <v>#REF!</v>
      </c>
      <c r="N38" s="63" t="e">
        <f>IF(AND('Mapa final'!#REF!="Baja",'Mapa final'!#REF!="Leve"),CONCATENATE("R3C",'Mapa final'!#REF!),"")</f>
        <v>#REF!</v>
      </c>
      <c r="O38" s="64" t="e">
        <f>IF(AND('Mapa final'!#REF!="Baja",'Mapa final'!#REF!="Leve"),CONCATENATE("R3C",'Mapa final'!#REF!),"")</f>
        <v>#REF!</v>
      </c>
      <c r="P38" s="53" t="e">
        <f>IF(AND('Mapa final'!#REF!="Baja",'Mapa final'!#REF!="Menor"),CONCATENATE("R3C",'Mapa final'!#REF!),"")</f>
        <v>#REF!</v>
      </c>
      <c r="Q38" s="54" t="e">
        <f>IF(AND('Mapa final'!#REF!="Baja",'Mapa final'!#REF!="Menor"),CONCATENATE("R3C",'Mapa final'!#REF!),"")</f>
        <v>#REF!</v>
      </c>
      <c r="R38" s="54" t="e">
        <f>IF(AND('Mapa final'!#REF!="Baja",'Mapa final'!#REF!="Menor"),CONCATENATE("R3C",'Mapa final'!#REF!),"")</f>
        <v>#REF!</v>
      </c>
      <c r="S38" s="54" t="e">
        <f>IF(AND('Mapa final'!#REF!="Baja",'Mapa final'!#REF!="Menor"),CONCATENATE("R3C",'Mapa final'!#REF!),"")</f>
        <v>#REF!</v>
      </c>
      <c r="T38" s="54" t="e">
        <f>IF(AND('Mapa final'!#REF!="Baja",'Mapa final'!#REF!="Menor"),CONCATENATE("R3C",'Mapa final'!#REF!),"")</f>
        <v>#REF!</v>
      </c>
      <c r="U38" s="55" t="e">
        <f>IF(AND('Mapa final'!#REF!="Baja",'Mapa final'!#REF!="Menor"),CONCATENATE("R3C",'Mapa final'!#REF!),"")</f>
        <v>#REF!</v>
      </c>
      <c r="V38" s="53" t="e">
        <f>IF(AND('Mapa final'!#REF!="Baja",'Mapa final'!#REF!="Moderado"),CONCATENATE("R3C",'Mapa final'!#REF!),"")</f>
        <v>#REF!</v>
      </c>
      <c r="W38" s="54" t="e">
        <f>IF(AND('Mapa final'!#REF!="Baja",'Mapa final'!#REF!="Moderado"),CONCATENATE("R3C",'Mapa final'!#REF!),"")</f>
        <v>#REF!</v>
      </c>
      <c r="X38" s="54" t="e">
        <f>IF(AND('Mapa final'!#REF!="Baja",'Mapa final'!#REF!="Moderado"),CONCATENATE("R3C",'Mapa final'!#REF!),"")</f>
        <v>#REF!</v>
      </c>
      <c r="Y38" s="54" t="e">
        <f>IF(AND('Mapa final'!#REF!="Baja",'Mapa final'!#REF!="Moderado"),CONCATENATE("R3C",'Mapa final'!#REF!),"")</f>
        <v>#REF!</v>
      </c>
      <c r="Z38" s="54" t="e">
        <f>IF(AND('Mapa final'!#REF!="Baja",'Mapa final'!#REF!="Moderado"),CONCATENATE("R3C",'Mapa final'!#REF!),"")</f>
        <v>#REF!</v>
      </c>
      <c r="AA38" s="55" t="e">
        <f>IF(AND('Mapa final'!#REF!="Baja",'Mapa final'!#REF!="Moderado"),CONCATENATE("R3C",'Mapa final'!#REF!),"")</f>
        <v>#REF!</v>
      </c>
      <c r="AB38" s="38" t="e">
        <f>IF(AND('Mapa final'!#REF!="Baja",'Mapa final'!#REF!="Mayor"),CONCATENATE("R3C",'Mapa final'!#REF!),"")</f>
        <v>#REF!</v>
      </c>
      <c r="AC38" s="39" t="e">
        <f>IF(AND('Mapa final'!#REF!="Baja",'Mapa final'!#REF!="Mayor"),CONCATENATE("R3C",'Mapa final'!#REF!),"")</f>
        <v>#REF!</v>
      </c>
      <c r="AD38" s="39" t="e">
        <f>IF(AND('Mapa final'!#REF!="Baja",'Mapa final'!#REF!="Mayor"),CONCATENATE("R3C",'Mapa final'!#REF!),"")</f>
        <v>#REF!</v>
      </c>
      <c r="AE38" s="39" t="e">
        <f>IF(AND('Mapa final'!#REF!="Baja",'Mapa final'!#REF!="Mayor"),CONCATENATE("R3C",'Mapa final'!#REF!),"")</f>
        <v>#REF!</v>
      </c>
      <c r="AF38" s="39" t="e">
        <f>IF(AND('Mapa final'!#REF!="Baja",'Mapa final'!#REF!="Mayor"),CONCATENATE("R3C",'Mapa final'!#REF!),"")</f>
        <v>#REF!</v>
      </c>
      <c r="AG38" s="40" t="e">
        <f>IF(AND('Mapa final'!#REF!="Baja",'Mapa final'!#REF!="Mayor"),CONCATENATE("R3C",'Mapa final'!#REF!),"")</f>
        <v>#REF!</v>
      </c>
      <c r="AH38" s="41" t="e">
        <f>IF(AND('Mapa final'!#REF!="Baja",'Mapa final'!#REF!="Catastrófico"),CONCATENATE("R3C",'Mapa final'!#REF!),"")</f>
        <v>#REF!</v>
      </c>
      <c r="AI38" s="42" t="e">
        <f>IF(AND('Mapa final'!#REF!="Baja",'Mapa final'!#REF!="Catastrófico"),CONCATENATE("R3C",'Mapa final'!#REF!),"")</f>
        <v>#REF!</v>
      </c>
      <c r="AJ38" s="42" t="e">
        <f>IF(AND('Mapa final'!#REF!="Baja",'Mapa final'!#REF!="Catastrófico"),CONCATENATE("R3C",'Mapa final'!#REF!),"")</f>
        <v>#REF!</v>
      </c>
      <c r="AK38" s="42" t="e">
        <f>IF(AND('Mapa final'!#REF!="Baja",'Mapa final'!#REF!="Catastrófico"),CONCATENATE("R3C",'Mapa final'!#REF!),"")</f>
        <v>#REF!</v>
      </c>
      <c r="AL38" s="42" t="e">
        <f>IF(AND('Mapa final'!#REF!="Baja",'Mapa final'!#REF!="Catastrófico"),CONCATENATE("R3C",'Mapa final'!#REF!),"")</f>
        <v>#REF!</v>
      </c>
      <c r="AM38" s="43" t="e">
        <f>IF(AND('Mapa final'!#REF!="Baja",'Mapa final'!#REF!="Catastrófico"),CONCATENATE("R3C",'Mapa final'!#REF!),"")</f>
        <v>#REF!</v>
      </c>
      <c r="AN38" s="69"/>
      <c r="AO38" s="346"/>
      <c r="AP38" s="347"/>
      <c r="AQ38" s="347"/>
      <c r="AR38" s="347"/>
      <c r="AS38" s="347"/>
      <c r="AT38" s="348"/>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row>
    <row r="39" spans="1:80" ht="15" customHeight="1" x14ac:dyDescent="0.25">
      <c r="A39" s="69"/>
      <c r="B39" s="274"/>
      <c r="C39" s="274"/>
      <c r="D39" s="275"/>
      <c r="E39" s="315"/>
      <c r="F39" s="316"/>
      <c r="G39" s="316"/>
      <c r="H39" s="316"/>
      <c r="I39" s="316"/>
      <c r="J39" s="62" t="e">
        <f>IF(AND('Mapa final'!#REF!="Baja",'Mapa final'!#REF!="Leve"),CONCATENATE("R4C",'Mapa final'!#REF!),"")</f>
        <v>#REF!</v>
      </c>
      <c r="K39" s="63" t="e">
        <f>IF(AND('Mapa final'!#REF!="Baja",'Mapa final'!#REF!="Leve"),CONCATENATE("R4C",'Mapa final'!#REF!),"")</f>
        <v>#REF!</v>
      </c>
      <c r="L39" s="63" t="e">
        <f>IF(AND('Mapa final'!#REF!="Baja",'Mapa final'!#REF!="Leve"),CONCATENATE("R4C",'Mapa final'!#REF!),"")</f>
        <v>#REF!</v>
      </c>
      <c r="M39" s="63" t="e">
        <f>IF(AND('Mapa final'!#REF!="Baja",'Mapa final'!#REF!="Leve"),CONCATENATE("R4C",'Mapa final'!#REF!),"")</f>
        <v>#REF!</v>
      </c>
      <c r="N39" s="63" t="e">
        <f>IF(AND('Mapa final'!#REF!="Baja",'Mapa final'!#REF!="Leve"),CONCATENATE("R4C",'Mapa final'!#REF!),"")</f>
        <v>#REF!</v>
      </c>
      <c r="O39" s="64" t="e">
        <f>IF(AND('Mapa final'!#REF!="Baja",'Mapa final'!#REF!="Leve"),CONCATENATE("R4C",'Mapa final'!#REF!),"")</f>
        <v>#REF!</v>
      </c>
      <c r="P39" s="53" t="e">
        <f>IF(AND('Mapa final'!#REF!="Baja",'Mapa final'!#REF!="Menor"),CONCATENATE("R4C",'Mapa final'!#REF!),"")</f>
        <v>#REF!</v>
      </c>
      <c r="Q39" s="54" t="e">
        <f>IF(AND('Mapa final'!#REF!="Baja",'Mapa final'!#REF!="Menor"),CONCATENATE("R4C",'Mapa final'!#REF!),"")</f>
        <v>#REF!</v>
      </c>
      <c r="R39" s="54" t="e">
        <f>IF(AND('Mapa final'!#REF!="Baja",'Mapa final'!#REF!="Menor"),CONCATENATE("R4C",'Mapa final'!#REF!),"")</f>
        <v>#REF!</v>
      </c>
      <c r="S39" s="54" t="e">
        <f>IF(AND('Mapa final'!#REF!="Baja",'Mapa final'!#REF!="Menor"),CONCATENATE("R4C",'Mapa final'!#REF!),"")</f>
        <v>#REF!</v>
      </c>
      <c r="T39" s="54" t="e">
        <f>IF(AND('Mapa final'!#REF!="Baja",'Mapa final'!#REF!="Menor"),CONCATENATE("R4C",'Mapa final'!#REF!),"")</f>
        <v>#REF!</v>
      </c>
      <c r="U39" s="55" t="e">
        <f>IF(AND('Mapa final'!#REF!="Baja",'Mapa final'!#REF!="Menor"),CONCATENATE("R4C",'Mapa final'!#REF!),"")</f>
        <v>#REF!</v>
      </c>
      <c r="V39" s="53" t="e">
        <f>IF(AND('Mapa final'!#REF!="Baja",'Mapa final'!#REF!="Moderado"),CONCATENATE("R4C",'Mapa final'!#REF!),"")</f>
        <v>#REF!</v>
      </c>
      <c r="W39" s="54" t="e">
        <f>IF(AND('Mapa final'!#REF!="Baja",'Mapa final'!#REF!="Moderado"),CONCATENATE("R4C",'Mapa final'!#REF!),"")</f>
        <v>#REF!</v>
      </c>
      <c r="X39" s="54" t="e">
        <f>IF(AND('Mapa final'!#REF!="Baja",'Mapa final'!#REF!="Moderado"),CONCATENATE("R4C",'Mapa final'!#REF!),"")</f>
        <v>#REF!</v>
      </c>
      <c r="Y39" s="54" t="e">
        <f>IF(AND('Mapa final'!#REF!="Baja",'Mapa final'!#REF!="Moderado"),CONCATENATE("R4C",'Mapa final'!#REF!),"")</f>
        <v>#REF!</v>
      </c>
      <c r="Z39" s="54" t="e">
        <f>IF(AND('Mapa final'!#REF!="Baja",'Mapa final'!#REF!="Moderado"),CONCATENATE("R4C",'Mapa final'!#REF!),"")</f>
        <v>#REF!</v>
      </c>
      <c r="AA39" s="55" t="e">
        <f>IF(AND('Mapa final'!#REF!="Baja",'Mapa final'!#REF!="Moderado"),CONCATENATE("R4C",'Mapa final'!#REF!),"")</f>
        <v>#REF!</v>
      </c>
      <c r="AB39" s="38" t="e">
        <f>IF(AND('Mapa final'!#REF!="Baja",'Mapa final'!#REF!="Mayor"),CONCATENATE("R4C",'Mapa final'!#REF!),"")</f>
        <v>#REF!</v>
      </c>
      <c r="AC39" s="39" t="e">
        <f>IF(AND('Mapa final'!#REF!="Baja",'Mapa final'!#REF!="Mayor"),CONCATENATE("R4C",'Mapa final'!#REF!),"")</f>
        <v>#REF!</v>
      </c>
      <c r="AD39" s="39" t="e">
        <f>IF(AND('Mapa final'!#REF!="Baja",'Mapa final'!#REF!="Mayor"),CONCATENATE("R4C",'Mapa final'!#REF!),"")</f>
        <v>#REF!</v>
      </c>
      <c r="AE39" s="39" t="e">
        <f>IF(AND('Mapa final'!#REF!="Baja",'Mapa final'!#REF!="Mayor"),CONCATENATE("R4C",'Mapa final'!#REF!),"")</f>
        <v>#REF!</v>
      </c>
      <c r="AF39" s="39" t="e">
        <f>IF(AND('Mapa final'!#REF!="Baja",'Mapa final'!#REF!="Mayor"),CONCATENATE("R4C",'Mapa final'!#REF!),"")</f>
        <v>#REF!</v>
      </c>
      <c r="AG39" s="40" t="e">
        <f>IF(AND('Mapa final'!#REF!="Baja",'Mapa final'!#REF!="Mayor"),CONCATENATE("R4C",'Mapa final'!#REF!),"")</f>
        <v>#REF!</v>
      </c>
      <c r="AH39" s="41" t="e">
        <f>IF(AND('Mapa final'!#REF!="Baja",'Mapa final'!#REF!="Catastrófico"),CONCATENATE("R4C",'Mapa final'!#REF!),"")</f>
        <v>#REF!</v>
      </c>
      <c r="AI39" s="42" t="e">
        <f>IF(AND('Mapa final'!#REF!="Baja",'Mapa final'!#REF!="Catastrófico"),CONCATENATE("R4C",'Mapa final'!#REF!),"")</f>
        <v>#REF!</v>
      </c>
      <c r="AJ39" s="42" t="e">
        <f>IF(AND('Mapa final'!#REF!="Baja",'Mapa final'!#REF!="Catastrófico"),CONCATENATE("R4C",'Mapa final'!#REF!),"")</f>
        <v>#REF!</v>
      </c>
      <c r="AK39" s="42" t="e">
        <f>IF(AND('Mapa final'!#REF!="Baja",'Mapa final'!#REF!="Catastrófico"),CONCATENATE("R4C",'Mapa final'!#REF!),"")</f>
        <v>#REF!</v>
      </c>
      <c r="AL39" s="42" t="e">
        <f>IF(AND('Mapa final'!#REF!="Baja",'Mapa final'!#REF!="Catastrófico"),CONCATENATE("R4C",'Mapa final'!#REF!),"")</f>
        <v>#REF!</v>
      </c>
      <c r="AM39" s="43" t="e">
        <f>IF(AND('Mapa final'!#REF!="Baja",'Mapa final'!#REF!="Catastrófico"),CONCATENATE("R4C",'Mapa final'!#REF!),"")</f>
        <v>#REF!</v>
      </c>
      <c r="AN39" s="69"/>
      <c r="AO39" s="346"/>
      <c r="AP39" s="347"/>
      <c r="AQ39" s="347"/>
      <c r="AR39" s="347"/>
      <c r="AS39" s="347"/>
      <c r="AT39" s="348"/>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row>
    <row r="40" spans="1:80" ht="15" customHeight="1" x14ac:dyDescent="0.25">
      <c r="A40" s="69"/>
      <c r="B40" s="274"/>
      <c r="C40" s="274"/>
      <c r="D40" s="275"/>
      <c r="E40" s="315"/>
      <c r="F40" s="316"/>
      <c r="G40" s="316"/>
      <c r="H40" s="316"/>
      <c r="I40" s="316"/>
      <c r="J40" s="62" t="e">
        <f>IF(AND('Mapa final'!#REF!="Baja",'Mapa final'!#REF!="Leve"),CONCATENATE("R5C",'Mapa final'!#REF!),"")</f>
        <v>#REF!</v>
      </c>
      <c r="K40" s="63" t="e">
        <f>IF(AND('Mapa final'!#REF!="Baja",'Mapa final'!#REF!="Leve"),CONCATENATE("R5C",'Mapa final'!#REF!),"")</f>
        <v>#REF!</v>
      </c>
      <c r="L40" s="63" t="e">
        <f>IF(AND('Mapa final'!#REF!="Baja",'Mapa final'!#REF!="Leve"),CONCATENATE("R5C",'Mapa final'!#REF!),"")</f>
        <v>#REF!</v>
      </c>
      <c r="M40" s="63" t="e">
        <f>IF(AND('Mapa final'!#REF!="Baja",'Mapa final'!#REF!="Leve"),CONCATENATE("R5C",'Mapa final'!#REF!),"")</f>
        <v>#REF!</v>
      </c>
      <c r="N40" s="63" t="e">
        <f>IF(AND('Mapa final'!#REF!="Baja",'Mapa final'!#REF!="Leve"),CONCATENATE("R5C",'Mapa final'!#REF!),"")</f>
        <v>#REF!</v>
      </c>
      <c r="O40" s="64" t="e">
        <f>IF(AND('Mapa final'!#REF!="Baja",'Mapa final'!#REF!="Leve"),CONCATENATE("R5C",'Mapa final'!#REF!),"")</f>
        <v>#REF!</v>
      </c>
      <c r="P40" s="53" t="e">
        <f>IF(AND('Mapa final'!#REF!="Baja",'Mapa final'!#REF!="Menor"),CONCATENATE("R5C",'Mapa final'!#REF!),"")</f>
        <v>#REF!</v>
      </c>
      <c r="Q40" s="54" t="e">
        <f>IF(AND('Mapa final'!#REF!="Baja",'Mapa final'!#REF!="Menor"),CONCATENATE("R5C",'Mapa final'!#REF!),"")</f>
        <v>#REF!</v>
      </c>
      <c r="R40" s="54" t="e">
        <f>IF(AND('Mapa final'!#REF!="Baja",'Mapa final'!#REF!="Menor"),CONCATENATE("R5C",'Mapa final'!#REF!),"")</f>
        <v>#REF!</v>
      </c>
      <c r="S40" s="54" t="e">
        <f>IF(AND('Mapa final'!#REF!="Baja",'Mapa final'!#REF!="Menor"),CONCATENATE("R5C",'Mapa final'!#REF!),"")</f>
        <v>#REF!</v>
      </c>
      <c r="T40" s="54" t="e">
        <f>IF(AND('Mapa final'!#REF!="Baja",'Mapa final'!#REF!="Menor"),CONCATENATE("R5C",'Mapa final'!#REF!),"")</f>
        <v>#REF!</v>
      </c>
      <c r="U40" s="55" t="e">
        <f>IF(AND('Mapa final'!#REF!="Baja",'Mapa final'!#REF!="Menor"),CONCATENATE("R5C",'Mapa final'!#REF!),"")</f>
        <v>#REF!</v>
      </c>
      <c r="V40" s="53" t="e">
        <f>IF(AND('Mapa final'!#REF!="Baja",'Mapa final'!#REF!="Moderado"),CONCATENATE("R5C",'Mapa final'!#REF!),"")</f>
        <v>#REF!</v>
      </c>
      <c r="W40" s="54" t="e">
        <f>IF(AND('Mapa final'!#REF!="Baja",'Mapa final'!#REF!="Moderado"),CONCATENATE("R5C",'Mapa final'!#REF!),"")</f>
        <v>#REF!</v>
      </c>
      <c r="X40" s="54" t="e">
        <f>IF(AND('Mapa final'!#REF!="Baja",'Mapa final'!#REF!="Moderado"),CONCATENATE("R5C",'Mapa final'!#REF!),"")</f>
        <v>#REF!</v>
      </c>
      <c r="Y40" s="54" t="e">
        <f>IF(AND('Mapa final'!#REF!="Baja",'Mapa final'!#REF!="Moderado"),CONCATENATE("R5C",'Mapa final'!#REF!),"")</f>
        <v>#REF!</v>
      </c>
      <c r="Z40" s="54" t="e">
        <f>IF(AND('Mapa final'!#REF!="Baja",'Mapa final'!#REF!="Moderado"),CONCATENATE("R5C",'Mapa final'!#REF!),"")</f>
        <v>#REF!</v>
      </c>
      <c r="AA40" s="55" t="e">
        <f>IF(AND('Mapa final'!#REF!="Baja",'Mapa final'!#REF!="Moderado"),CONCATENATE("R5C",'Mapa final'!#REF!),"")</f>
        <v>#REF!</v>
      </c>
      <c r="AB40" s="38" t="e">
        <f>IF(AND('Mapa final'!#REF!="Baja",'Mapa final'!#REF!="Mayor"),CONCATENATE("R5C",'Mapa final'!#REF!),"")</f>
        <v>#REF!</v>
      </c>
      <c r="AC40" s="39" t="e">
        <f>IF(AND('Mapa final'!#REF!="Baja",'Mapa final'!#REF!="Mayor"),CONCATENATE("R5C",'Mapa final'!#REF!),"")</f>
        <v>#REF!</v>
      </c>
      <c r="AD40" s="39" t="e">
        <f>IF(AND('Mapa final'!#REF!="Baja",'Mapa final'!#REF!="Mayor"),CONCATENATE("R5C",'Mapa final'!#REF!),"")</f>
        <v>#REF!</v>
      </c>
      <c r="AE40" s="39" t="e">
        <f>IF(AND('Mapa final'!#REF!="Baja",'Mapa final'!#REF!="Mayor"),CONCATENATE("R5C",'Mapa final'!#REF!),"")</f>
        <v>#REF!</v>
      </c>
      <c r="AF40" s="39" t="e">
        <f>IF(AND('Mapa final'!#REF!="Baja",'Mapa final'!#REF!="Mayor"),CONCATENATE("R5C",'Mapa final'!#REF!),"")</f>
        <v>#REF!</v>
      </c>
      <c r="AG40" s="40" t="e">
        <f>IF(AND('Mapa final'!#REF!="Baja",'Mapa final'!#REF!="Mayor"),CONCATENATE("R5C",'Mapa final'!#REF!),"")</f>
        <v>#REF!</v>
      </c>
      <c r="AH40" s="41" t="e">
        <f>IF(AND('Mapa final'!#REF!="Baja",'Mapa final'!#REF!="Catastrófico"),CONCATENATE("R5C",'Mapa final'!#REF!),"")</f>
        <v>#REF!</v>
      </c>
      <c r="AI40" s="42" t="e">
        <f>IF(AND('Mapa final'!#REF!="Baja",'Mapa final'!#REF!="Catastrófico"),CONCATENATE("R5C",'Mapa final'!#REF!),"")</f>
        <v>#REF!</v>
      </c>
      <c r="AJ40" s="42" t="e">
        <f>IF(AND('Mapa final'!#REF!="Baja",'Mapa final'!#REF!="Catastrófico"),CONCATENATE("R5C",'Mapa final'!#REF!),"")</f>
        <v>#REF!</v>
      </c>
      <c r="AK40" s="42" t="e">
        <f>IF(AND('Mapa final'!#REF!="Baja",'Mapa final'!#REF!="Catastrófico"),CONCATENATE("R5C",'Mapa final'!#REF!),"")</f>
        <v>#REF!</v>
      </c>
      <c r="AL40" s="42" t="e">
        <f>IF(AND('Mapa final'!#REF!="Baja",'Mapa final'!#REF!="Catastrófico"),CONCATENATE("R5C",'Mapa final'!#REF!),"")</f>
        <v>#REF!</v>
      </c>
      <c r="AM40" s="43" t="e">
        <f>IF(AND('Mapa final'!#REF!="Baja",'Mapa final'!#REF!="Catastrófico"),CONCATENATE("R5C",'Mapa final'!#REF!),"")</f>
        <v>#REF!</v>
      </c>
      <c r="AN40" s="69"/>
      <c r="AO40" s="346"/>
      <c r="AP40" s="347"/>
      <c r="AQ40" s="347"/>
      <c r="AR40" s="347"/>
      <c r="AS40" s="347"/>
      <c r="AT40" s="348"/>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row>
    <row r="41" spans="1:80" ht="15" customHeight="1" x14ac:dyDescent="0.25">
      <c r="A41" s="69"/>
      <c r="B41" s="274"/>
      <c r="C41" s="274"/>
      <c r="D41" s="275"/>
      <c r="E41" s="315"/>
      <c r="F41" s="316"/>
      <c r="G41" s="316"/>
      <c r="H41" s="316"/>
      <c r="I41" s="316"/>
      <c r="J41" s="62" t="e">
        <f>IF(AND('Mapa final'!#REF!="Baja",'Mapa final'!#REF!="Leve"),CONCATENATE("R6C",'Mapa final'!#REF!),"")</f>
        <v>#REF!</v>
      </c>
      <c r="K41" s="63" t="e">
        <f>IF(AND('Mapa final'!#REF!="Baja",'Mapa final'!#REF!="Leve"),CONCATENATE("R6C",'Mapa final'!#REF!),"")</f>
        <v>#REF!</v>
      </c>
      <c r="L41" s="63" t="e">
        <f>IF(AND('Mapa final'!#REF!="Baja",'Mapa final'!#REF!="Leve"),CONCATENATE("R6C",'Mapa final'!#REF!),"")</f>
        <v>#REF!</v>
      </c>
      <c r="M41" s="63" t="e">
        <f>IF(AND('Mapa final'!#REF!="Baja",'Mapa final'!#REF!="Leve"),CONCATENATE("R6C",'Mapa final'!#REF!),"")</f>
        <v>#REF!</v>
      </c>
      <c r="N41" s="63" t="e">
        <f>IF(AND('Mapa final'!#REF!="Baja",'Mapa final'!#REF!="Leve"),CONCATENATE("R6C",'Mapa final'!#REF!),"")</f>
        <v>#REF!</v>
      </c>
      <c r="O41" s="64" t="e">
        <f>IF(AND('Mapa final'!#REF!="Baja",'Mapa final'!#REF!="Leve"),CONCATENATE("R6C",'Mapa final'!#REF!),"")</f>
        <v>#REF!</v>
      </c>
      <c r="P41" s="53" t="e">
        <f>IF(AND('Mapa final'!#REF!="Baja",'Mapa final'!#REF!="Menor"),CONCATENATE("R6C",'Mapa final'!#REF!),"")</f>
        <v>#REF!</v>
      </c>
      <c r="Q41" s="54" t="e">
        <f>IF(AND('Mapa final'!#REF!="Baja",'Mapa final'!#REF!="Menor"),CONCATENATE("R6C",'Mapa final'!#REF!),"")</f>
        <v>#REF!</v>
      </c>
      <c r="R41" s="54" t="e">
        <f>IF(AND('Mapa final'!#REF!="Baja",'Mapa final'!#REF!="Menor"),CONCATENATE("R6C",'Mapa final'!#REF!),"")</f>
        <v>#REF!</v>
      </c>
      <c r="S41" s="54" t="e">
        <f>IF(AND('Mapa final'!#REF!="Baja",'Mapa final'!#REF!="Menor"),CONCATENATE("R6C",'Mapa final'!#REF!),"")</f>
        <v>#REF!</v>
      </c>
      <c r="T41" s="54" t="e">
        <f>IF(AND('Mapa final'!#REF!="Baja",'Mapa final'!#REF!="Menor"),CONCATENATE("R6C",'Mapa final'!#REF!),"")</f>
        <v>#REF!</v>
      </c>
      <c r="U41" s="55" t="e">
        <f>IF(AND('Mapa final'!#REF!="Baja",'Mapa final'!#REF!="Menor"),CONCATENATE("R6C",'Mapa final'!#REF!),"")</f>
        <v>#REF!</v>
      </c>
      <c r="V41" s="53" t="e">
        <f>IF(AND('Mapa final'!#REF!="Baja",'Mapa final'!#REF!="Moderado"),CONCATENATE("R6C",'Mapa final'!#REF!),"")</f>
        <v>#REF!</v>
      </c>
      <c r="W41" s="54" t="e">
        <f>IF(AND('Mapa final'!#REF!="Baja",'Mapa final'!#REF!="Moderado"),CONCATENATE("R6C",'Mapa final'!#REF!),"")</f>
        <v>#REF!</v>
      </c>
      <c r="X41" s="54" t="e">
        <f>IF(AND('Mapa final'!#REF!="Baja",'Mapa final'!#REF!="Moderado"),CONCATENATE("R6C",'Mapa final'!#REF!),"")</f>
        <v>#REF!</v>
      </c>
      <c r="Y41" s="54" t="e">
        <f>IF(AND('Mapa final'!#REF!="Baja",'Mapa final'!#REF!="Moderado"),CONCATENATE("R6C",'Mapa final'!#REF!),"")</f>
        <v>#REF!</v>
      </c>
      <c r="Z41" s="54" t="e">
        <f>IF(AND('Mapa final'!#REF!="Baja",'Mapa final'!#REF!="Moderado"),CONCATENATE("R6C",'Mapa final'!#REF!),"")</f>
        <v>#REF!</v>
      </c>
      <c r="AA41" s="55" t="e">
        <f>IF(AND('Mapa final'!#REF!="Baja",'Mapa final'!#REF!="Moderado"),CONCATENATE("R6C",'Mapa final'!#REF!),"")</f>
        <v>#REF!</v>
      </c>
      <c r="AB41" s="38" t="e">
        <f>IF(AND('Mapa final'!#REF!="Baja",'Mapa final'!#REF!="Mayor"),CONCATENATE("R6C",'Mapa final'!#REF!),"")</f>
        <v>#REF!</v>
      </c>
      <c r="AC41" s="39" t="e">
        <f>IF(AND('Mapa final'!#REF!="Baja",'Mapa final'!#REF!="Mayor"),CONCATENATE("R6C",'Mapa final'!#REF!),"")</f>
        <v>#REF!</v>
      </c>
      <c r="AD41" s="39" t="e">
        <f>IF(AND('Mapa final'!#REF!="Baja",'Mapa final'!#REF!="Mayor"),CONCATENATE("R6C",'Mapa final'!#REF!),"")</f>
        <v>#REF!</v>
      </c>
      <c r="AE41" s="39" t="e">
        <f>IF(AND('Mapa final'!#REF!="Baja",'Mapa final'!#REF!="Mayor"),CONCATENATE("R6C",'Mapa final'!#REF!),"")</f>
        <v>#REF!</v>
      </c>
      <c r="AF41" s="39" t="e">
        <f>IF(AND('Mapa final'!#REF!="Baja",'Mapa final'!#REF!="Mayor"),CONCATENATE("R6C",'Mapa final'!#REF!),"")</f>
        <v>#REF!</v>
      </c>
      <c r="AG41" s="40" t="e">
        <f>IF(AND('Mapa final'!#REF!="Baja",'Mapa final'!#REF!="Mayor"),CONCATENATE("R6C",'Mapa final'!#REF!),"")</f>
        <v>#REF!</v>
      </c>
      <c r="AH41" s="41" t="e">
        <f>IF(AND('Mapa final'!#REF!="Baja",'Mapa final'!#REF!="Catastrófico"),CONCATENATE("R6C",'Mapa final'!#REF!),"")</f>
        <v>#REF!</v>
      </c>
      <c r="AI41" s="42" t="e">
        <f>IF(AND('Mapa final'!#REF!="Baja",'Mapa final'!#REF!="Catastrófico"),CONCATENATE("R6C",'Mapa final'!#REF!),"")</f>
        <v>#REF!</v>
      </c>
      <c r="AJ41" s="42" t="e">
        <f>IF(AND('Mapa final'!#REF!="Baja",'Mapa final'!#REF!="Catastrófico"),CONCATENATE("R6C",'Mapa final'!#REF!),"")</f>
        <v>#REF!</v>
      </c>
      <c r="AK41" s="42" t="e">
        <f>IF(AND('Mapa final'!#REF!="Baja",'Mapa final'!#REF!="Catastrófico"),CONCATENATE("R6C",'Mapa final'!#REF!),"")</f>
        <v>#REF!</v>
      </c>
      <c r="AL41" s="42" t="e">
        <f>IF(AND('Mapa final'!#REF!="Baja",'Mapa final'!#REF!="Catastrófico"),CONCATENATE("R6C",'Mapa final'!#REF!),"")</f>
        <v>#REF!</v>
      </c>
      <c r="AM41" s="43" t="e">
        <f>IF(AND('Mapa final'!#REF!="Baja",'Mapa final'!#REF!="Catastrófico"),CONCATENATE("R6C",'Mapa final'!#REF!),"")</f>
        <v>#REF!</v>
      </c>
      <c r="AN41" s="69"/>
      <c r="AO41" s="346"/>
      <c r="AP41" s="347"/>
      <c r="AQ41" s="347"/>
      <c r="AR41" s="347"/>
      <c r="AS41" s="347"/>
      <c r="AT41" s="348"/>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row>
    <row r="42" spans="1:80" ht="15" customHeight="1" x14ac:dyDescent="0.25">
      <c r="A42" s="69"/>
      <c r="B42" s="274"/>
      <c r="C42" s="274"/>
      <c r="D42" s="275"/>
      <c r="E42" s="315"/>
      <c r="F42" s="316"/>
      <c r="G42" s="316"/>
      <c r="H42" s="316"/>
      <c r="I42" s="316"/>
      <c r="J42" s="62" t="e">
        <f>IF(AND('Mapa final'!#REF!="Baja",'Mapa final'!#REF!="Leve"),CONCATENATE("R7C",'Mapa final'!#REF!),"")</f>
        <v>#REF!</v>
      </c>
      <c r="K42" s="63" t="e">
        <f>IF(AND('Mapa final'!#REF!="Baja",'Mapa final'!#REF!="Leve"),CONCATENATE("R7C",'Mapa final'!#REF!),"")</f>
        <v>#REF!</v>
      </c>
      <c r="L42" s="63" t="e">
        <f>IF(AND('Mapa final'!#REF!="Baja",'Mapa final'!#REF!="Leve"),CONCATENATE("R7C",'Mapa final'!#REF!),"")</f>
        <v>#REF!</v>
      </c>
      <c r="M42" s="63" t="e">
        <f>IF(AND('Mapa final'!#REF!="Baja",'Mapa final'!#REF!="Leve"),CONCATENATE("R7C",'Mapa final'!#REF!),"")</f>
        <v>#REF!</v>
      </c>
      <c r="N42" s="63" t="e">
        <f>IF(AND('Mapa final'!#REF!="Baja",'Mapa final'!#REF!="Leve"),CONCATENATE("R7C",'Mapa final'!#REF!),"")</f>
        <v>#REF!</v>
      </c>
      <c r="O42" s="64" t="e">
        <f>IF(AND('Mapa final'!#REF!="Baja",'Mapa final'!#REF!="Leve"),CONCATENATE("R7C",'Mapa final'!#REF!),"")</f>
        <v>#REF!</v>
      </c>
      <c r="P42" s="53" t="e">
        <f>IF(AND('Mapa final'!#REF!="Baja",'Mapa final'!#REF!="Menor"),CONCATENATE("R7C",'Mapa final'!#REF!),"")</f>
        <v>#REF!</v>
      </c>
      <c r="Q42" s="54" t="e">
        <f>IF(AND('Mapa final'!#REF!="Baja",'Mapa final'!#REF!="Menor"),CONCATENATE("R7C",'Mapa final'!#REF!),"")</f>
        <v>#REF!</v>
      </c>
      <c r="R42" s="54" t="e">
        <f>IF(AND('Mapa final'!#REF!="Baja",'Mapa final'!#REF!="Menor"),CONCATENATE("R7C",'Mapa final'!#REF!),"")</f>
        <v>#REF!</v>
      </c>
      <c r="S42" s="54" t="e">
        <f>IF(AND('Mapa final'!#REF!="Baja",'Mapa final'!#REF!="Menor"),CONCATENATE("R7C",'Mapa final'!#REF!),"")</f>
        <v>#REF!</v>
      </c>
      <c r="T42" s="54" t="e">
        <f>IF(AND('Mapa final'!#REF!="Baja",'Mapa final'!#REF!="Menor"),CONCATENATE("R7C",'Mapa final'!#REF!),"")</f>
        <v>#REF!</v>
      </c>
      <c r="U42" s="55" t="e">
        <f>IF(AND('Mapa final'!#REF!="Baja",'Mapa final'!#REF!="Menor"),CONCATENATE("R7C",'Mapa final'!#REF!),"")</f>
        <v>#REF!</v>
      </c>
      <c r="V42" s="53" t="e">
        <f>IF(AND('Mapa final'!#REF!="Baja",'Mapa final'!#REF!="Moderado"),CONCATENATE("R7C",'Mapa final'!#REF!),"")</f>
        <v>#REF!</v>
      </c>
      <c r="W42" s="54" t="e">
        <f>IF(AND('Mapa final'!#REF!="Baja",'Mapa final'!#REF!="Moderado"),CONCATENATE("R7C",'Mapa final'!#REF!),"")</f>
        <v>#REF!</v>
      </c>
      <c r="X42" s="54" t="e">
        <f>IF(AND('Mapa final'!#REF!="Baja",'Mapa final'!#REF!="Moderado"),CONCATENATE("R7C",'Mapa final'!#REF!),"")</f>
        <v>#REF!</v>
      </c>
      <c r="Y42" s="54" t="e">
        <f>IF(AND('Mapa final'!#REF!="Baja",'Mapa final'!#REF!="Moderado"),CONCATENATE("R7C",'Mapa final'!#REF!),"")</f>
        <v>#REF!</v>
      </c>
      <c r="Z42" s="54" t="e">
        <f>IF(AND('Mapa final'!#REF!="Baja",'Mapa final'!#REF!="Moderado"),CONCATENATE("R7C",'Mapa final'!#REF!),"")</f>
        <v>#REF!</v>
      </c>
      <c r="AA42" s="55" t="e">
        <f>IF(AND('Mapa final'!#REF!="Baja",'Mapa final'!#REF!="Moderado"),CONCATENATE("R7C",'Mapa final'!#REF!),"")</f>
        <v>#REF!</v>
      </c>
      <c r="AB42" s="38" t="e">
        <f>IF(AND('Mapa final'!#REF!="Baja",'Mapa final'!#REF!="Mayor"),CONCATENATE("R7C",'Mapa final'!#REF!),"")</f>
        <v>#REF!</v>
      </c>
      <c r="AC42" s="39" t="e">
        <f>IF(AND('Mapa final'!#REF!="Baja",'Mapa final'!#REF!="Mayor"),CONCATENATE("R7C",'Mapa final'!#REF!),"")</f>
        <v>#REF!</v>
      </c>
      <c r="AD42" s="39" t="e">
        <f>IF(AND('Mapa final'!#REF!="Baja",'Mapa final'!#REF!="Mayor"),CONCATENATE("R7C",'Mapa final'!#REF!),"")</f>
        <v>#REF!</v>
      </c>
      <c r="AE42" s="39" t="e">
        <f>IF(AND('Mapa final'!#REF!="Baja",'Mapa final'!#REF!="Mayor"),CONCATENATE("R7C",'Mapa final'!#REF!),"")</f>
        <v>#REF!</v>
      </c>
      <c r="AF42" s="39" t="e">
        <f>IF(AND('Mapa final'!#REF!="Baja",'Mapa final'!#REF!="Mayor"),CONCATENATE("R7C",'Mapa final'!#REF!),"")</f>
        <v>#REF!</v>
      </c>
      <c r="AG42" s="40" t="e">
        <f>IF(AND('Mapa final'!#REF!="Baja",'Mapa final'!#REF!="Mayor"),CONCATENATE("R7C",'Mapa final'!#REF!),"")</f>
        <v>#REF!</v>
      </c>
      <c r="AH42" s="41" t="e">
        <f>IF(AND('Mapa final'!#REF!="Baja",'Mapa final'!#REF!="Catastrófico"),CONCATENATE("R7C",'Mapa final'!#REF!),"")</f>
        <v>#REF!</v>
      </c>
      <c r="AI42" s="42" t="e">
        <f>IF(AND('Mapa final'!#REF!="Baja",'Mapa final'!#REF!="Catastrófico"),CONCATENATE("R7C",'Mapa final'!#REF!),"")</f>
        <v>#REF!</v>
      </c>
      <c r="AJ42" s="42" t="e">
        <f>IF(AND('Mapa final'!#REF!="Baja",'Mapa final'!#REF!="Catastrófico"),CONCATENATE("R7C",'Mapa final'!#REF!),"")</f>
        <v>#REF!</v>
      </c>
      <c r="AK42" s="42" t="e">
        <f>IF(AND('Mapa final'!#REF!="Baja",'Mapa final'!#REF!="Catastrófico"),CONCATENATE("R7C",'Mapa final'!#REF!),"")</f>
        <v>#REF!</v>
      </c>
      <c r="AL42" s="42" t="e">
        <f>IF(AND('Mapa final'!#REF!="Baja",'Mapa final'!#REF!="Catastrófico"),CONCATENATE("R7C",'Mapa final'!#REF!),"")</f>
        <v>#REF!</v>
      </c>
      <c r="AM42" s="43" t="e">
        <f>IF(AND('Mapa final'!#REF!="Baja",'Mapa final'!#REF!="Catastrófico"),CONCATENATE("R7C",'Mapa final'!#REF!),"")</f>
        <v>#REF!</v>
      </c>
      <c r="AN42" s="69"/>
      <c r="AO42" s="346"/>
      <c r="AP42" s="347"/>
      <c r="AQ42" s="347"/>
      <c r="AR42" s="347"/>
      <c r="AS42" s="347"/>
      <c r="AT42" s="348"/>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row>
    <row r="43" spans="1:80" ht="15" customHeight="1" x14ac:dyDescent="0.25">
      <c r="A43" s="69"/>
      <c r="B43" s="274"/>
      <c r="C43" s="274"/>
      <c r="D43" s="275"/>
      <c r="E43" s="315"/>
      <c r="F43" s="316"/>
      <c r="G43" s="316"/>
      <c r="H43" s="316"/>
      <c r="I43" s="316"/>
      <c r="J43" s="62" t="e">
        <f>IF(AND('Mapa final'!#REF!="Baja",'Mapa final'!#REF!="Leve"),CONCATENATE("R8C",'Mapa final'!#REF!),"")</f>
        <v>#REF!</v>
      </c>
      <c r="K43" s="63" t="e">
        <f>IF(AND('Mapa final'!#REF!="Baja",'Mapa final'!#REF!="Leve"),CONCATENATE("R8C",'Mapa final'!#REF!),"")</f>
        <v>#REF!</v>
      </c>
      <c r="L43" s="63" t="e">
        <f>IF(AND('Mapa final'!#REF!="Baja",'Mapa final'!#REF!="Leve"),CONCATENATE("R8C",'Mapa final'!#REF!),"")</f>
        <v>#REF!</v>
      </c>
      <c r="M43" s="63" t="e">
        <f>IF(AND('Mapa final'!#REF!="Baja",'Mapa final'!#REF!="Leve"),CONCATENATE("R8C",'Mapa final'!#REF!),"")</f>
        <v>#REF!</v>
      </c>
      <c r="N43" s="63" t="e">
        <f>IF(AND('Mapa final'!#REF!="Baja",'Mapa final'!#REF!="Leve"),CONCATENATE("R8C",'Mapa final'!#REF!),"")</f>
        <v>#REF!</v>
      </c>
      <c r="O43" s="64" t="e">
        <f>IF(AND('Mapa final'!#REF!="Baja",'Mapa final'!#REF!="Leve"),CONCATENATE("R8C",'Mapa final'!#REF!),"")</f>
        <v>#REF!</v>
      </c>
      <c r="P43" s="53" t="e">
        <f>IF(AND('Mapa final'!#REF!="Baja",'Mapa final'!#REF!="Menor"),CONCATENATE("R8C",'Mapa final'!#REF!),"")</f>
        <v>#REF!</v>
      </c>
      <c r="Q43" s="54" t="e">
        <f>IF(AND('Mapa final'!#REF!="Baja",'Mapa final'!#REF!="Menor"),CONCATENATE("R8C",'Mapa final'!#REF!),"")</f>
        <v>#REF!</v>
      </c>
      <c r="R43" s="54" t="e">
        <f>IF(AND('Mapa final'!#REF!="Baja",'Mapa final'!#REF!="Menor"),CONCATENATE("R8C",'Mapa final'!#REF!),"")</f>
        <v>#REF!</v>
      </c>
      <c r="S43" s="54" t="e">
        <f>IF(AND('Mapa final'!#REF!="Baja",'Mapa final'!#REF!="Menor"),CONCATENATE("R8C",'Mapa final'!#REF!),"")</f>
        <v>#REF!</v>
      </c>
      <c r="T43" s="54" t="e">
        <f>IF(AND('Mapa final'!#REF!="Baja",'Mapa final'!#REF!="Menor"),CONCATENATE("R8C",'Mapa final'!#REF!),"")</f>
        <v>#REF!</v>
      </c>
      <c r="U43" s="55" t="e">
        <f>IF(AND('Mapa final'!#REF!="Baja",'Mapa final'!#REF!="Menor"),CONCATENATE("R8C",'Mapa final'!#REF!),"")</f>
        <v>#REF!</v>
      </c>
      <c r="V43" s="53" t="e">
        <f>IF(AND('Mapa final'!#REF!="Baja",'Mapa final'!#REF!="Moderado"),CONCATENATE("R8C",'Mapa final'!#REF!),"")</f>
        <v>#REF!</v>
      </c>
      <c r="W43" s="54" t="e">
        <f>IF(AND('Mapa final'!#REF!="Baja",'Mapa final'!#REF!="Moderado"),CONCATENATE("R8C",'Mapa final'!#REF!),"")</f>
        <v>#REF!</v>
      </c>
      <c r="X43" s="54" t="e">
        <f>IF(AND('Mapa final'!#REF!="Baja",'Mapa final'!#REF!="Moderado"),CONCATENATE("R8C",'Mapa final'!#REF!),"")</f>
        <v>#REF!</v>
      </c>
      <c r="Y43" s="54" t="e">
        <f>IF(AND('Mapa final'!#REF!="Baja",'Mapa final'!#REF!="Moderado"),CONCATENATE("R8C",'Mapa final'!#REF!),"")</f>
        <v>#REF!</v>
      </c>
      <c r="Z43" s="54" t="e">
        <f>IF(AND('Mapa final'!#REF!="Baja",'Mapa final'!#REF!="Moderado"),CONCATENATE("R8C",'Mapa final'!#REF!),"")</f>
        <v>#REF!</v>
      </c>
      <c r="AA43" s="55" t="e">
        <f>IF(AND('Mapa final'!#REF!="Baja",'Mapa final'!#REF!="Moderado"),CONCATENATE("R8C",'Mapa final'!#REF!),"")</f>
        <v>#REF!</v>
      </c>
      <c r="AB43" s="38" t="e">
        <f>IF(AND('Mapa final'!#REF!="Baja",'Mapa final'!#REF!="Mayor"),CONCATENATE("R8C",'Mapa final'!#REF!),"")</f>
        <v>#REF!</v>
      </c>
      <c r="AC43" s="39" t="e">
        <f>IF(AND('Mapa final'!#REF!="Baja",'Mapa final'!#REF!="Mayor"),CONCATENATE("R8C",'Mapa final'!#REF!),"")</f>
        <v>#REF!</v>
      </c>
      <c r="AD43" s="39" t="e">
        <f>IF(AND('Mapa final'!#REF!="Baja",'Mapa final'!#REF!="Mayor"),CONCATENATE("R8C",'Mapa final'!#REF!),"")</f>
        <v>#REF!</v>
      </c>
      <c r="AE43" s="39" t="e">
        <f>IF(AND('Mapa final'!#REF!="Baja",'Mapa final'!#REF!="Mayor"),CONCATENATE("R8C",'Mapa final'!#REF!),"")</f>
        <v>#REF!</v>
      </c>
      <c r="AF43" s="39" t="e">
        <f>IF(AND('Mapa final'!#REF!="Baja",'Mapa final'!#REF!="Mayor"),CONCATENATE("R8C",'Mapa final'!#REF!),"")</f>
        <v>#REF!</v>
      </c>
      <c r="AG43" s="40" t="e">
        <f>IF(AND('Mapa final'!#REF!="Baja",'Mapa final'!#REF!="Mayor"),CONCATENATE("R8C",'Mapa final'!#REF!),"")</f>
        <v>#REF!</v>
      </c>
      <c r="AH43" s="41" t="e">
        <f>IF(AND('Mapa final'!#REF!="Baja",'Mapa final'!#REF!="Catastrófico"),CONCATENATE("R8C",'Mapa final'!#REF!),"")</f>
        <v>#REF!</v>
      </c>
      <c r="AI43" s="42" t="e">
        <f>IF(AND('Mapa final'!#REF!="Baja",'Mapa final'!#REF!="Catastrófico"),CONCATENATE("R8C",'Mapa final'!#REF!),"")</f>
        <v>#REF!</v>
      </c>
      <c r="AJ43" s="42" t="e">
        <f>IF(AND('Mapa final'!#REF!="Baja",'Mapa final'!#REF!="Catastrófico"),CONCATENATE("R8C",'Mapa final'!#REF!),"")</f>
        <v>#REF!</v>
      </c>
      <c r="AK43" s="42" t="e">
        <f>IF(AND('Mapa final'!#REF!="Baja",'Mapa final'!#REF!="Catastrófico"),CONCATENATE("R8C",'Mapa final'!#REF!),"")</f>
        <v>#REF!</v>
      </c>
      <c r="AL43" s="42" t="e">
        <f>IF(AND('Mapa final'!#REF!="Baja",'Mapa final'!#REF!="Catastrófico"),CONCATENATE("R8C",'Mapa final'!#REF!),"")</f>
        <v>#REF!</v>
      </c>
      <c r="AM43" s="43" t="e">
        <f>IF(AND('Mapa final'!#REF!="Baja",'Mapa final'!#REF!="Catastrófico"),CONCATENATE("R8C",'Mapa final'!#REF!),"")</f>
        <v>#REF!</v>
      </c>
      <c r="AN43" s="69"/>
      <c r="AO43" s="346"/>
      <c r="AP43" s="347"/>
      <c r="AQ43" s="347"/>
      <c r="AR43" s="347"/>
      <c r="AS43" s="347"/>
      <c r="AT43" s="348"/>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row>
    <row r="44" spans="1:80" ht="15" customHeight="1" x14ac:dyDescent="0.25">
      <c r="A44" s="69"/>
      <c r="B44" s="274"/>
      <c r="C44" s="274"/>
      <c r="D44" s="275"/>
      <c r="E44" s="315"/>
      <c r="F44" s="316"/>
      <c r="G44" s="316"/>
      <c r="H44" s="316"/>
      <c r="I44" s="316"/>
      <c r="J44" s="62" t="e">
        <f>IF(AND('Mapa final'!#REF!="Baja",'Mapa final'!#REF!="Leve"),CONCATENATE("R9C",'Mapa final'!#REF!),"")</f>
        <v>#REF!</v>
      </c>
      <c r="K44" s="63" t="e">
        <f>IF(AND('Mapa final'!#REF!="Baja",'Mapa final'!#REF!="Leve"),CONCATENATE("R9C",'Mapa final'!#REF!),"")</f>
        <v>#REF!</v>
      </c>
      <c r="L44" s="63" t="e">
        <f>IF(AND('Mapa final'!#REF!="Baja",'Mapa final'!#REF!="Leve"),CONCATENATE("R9C",'Mapa final'!#REF!),"")</f>
        <v>#REF!</v>
      </c>
      <c r="M44" s="63" t="e">
        <f>IF(AND('Mapa final'!#REF!="Baja",'Mapa final'!#REF!="Leve"),CONCATENATE("R9C",'Mapa final'!#REF!),"")</f>
        <v>#REF!</v>
      </c>
      <c r="N44" s="63" t="e">
        <f>IF(AND('Mapa final'!#REF!="Baja",'Mapa final'!#REF!="Leve"),CONCATENATE("R9C",'Mapa final'!#REF!),"")</f>
        <v>#REF!</v>
      </c>
      <c r="O44" s="64" t="e">
        <f>IF(AND('Mapa final'!#REF!="Baja",'Mapa final'!#REF!="Leve"),CONCATENATE("R9C",'Mapa final'!#REF!),"")</f>
        <v>#REF!</v>
      </c>
      <c r="P44" s="53" t="e">
        <f>IF(AND('Mapa final'!#REF!="Baja",'Mapa final'!#REF!="Menor"),CONCATENATE("R9C",'Mapa final'!#REF!),"")</f>
        <v>#REF!</v>
      </c>
      <c r="Q44" s="54" t="e">
        <f>IF(AND('Mapa final'!#REF!="Baja",'Mapa final'!#REF!="Menor"),CONCATENATE("R9C",'Mapa final'!#REF!),"")</f>
        <v>#REF!</v>
      </c>
      <c r="R44" s="54" t="e">
        <f>IF(AND('Mapa final'!#REF!="Baja",'Mapa final'!#REF!="Menor"),CONCATENATE("R9C",'Mapa final'!#REF!),"")</f>
        <v>#REF!</v>
      </c>
      <c r="S44" s="54" t="e">
        <f>IF(AND('Mapa final'!#REF!="Baja",'Mapa final'!#REF!="Menor"),CONCATENATE("R9C",'Mapa final'!#REF!),"")</f>
        <v>#REF!</v>
      </c>
      <c r="T44" s="54" t="e">
        <f>IF(AND('Mapa final'!#REF!="Baja",'Mapa final'!#REF!="Menor"),CONCATENATE("R9C",'Mapa final'!#REF!),"")</f>
        <v>#REF!</v>
      </c>
      <c r="U44" s="55" t="e">
        <f>IF(AND('Mapa final'!#REF!="Baja",'Mapa final'!#REF!="Menor"),CONCATENATE("R9C",'Mapa final'!#REF!),"")</f>
        <v>#REF!</v>
      </c>
      <c r="V44" s="53" t="e">
        <f>IF(AND('Mapa final'!#REF!="Baja",'Mapa final'!#REF!="Moderado"),CONCATENATE("R9C",'Mapa final'!#REF!),"")</f>
        <v>#REF!</v>
      </c>
      <c r="W44" s="54" t="e">
        <f>IF(AND('Mapa final'!#REF!="Baja",'Mapa final'!#REF!="Moderado"),CONCATENATE("R9C",'Mapa final'!#REF!),"")</f>
        <v>#REF!</v>
      </c>
      <c r="X44" s="54" t="e">
        <f>IF(AND('Mapa final'!#REF!="Baja",'Mapa final'!#REF!="Moderado"),CONCATENATE("R9C",'Mapa final'!#REF!),"")</f>
        <v>#REF!</v>
      </c>
      <c r="Y44" s="54" t="e">
        <f>IF(AND('Mapa final'!#REF!="Baja",'Mapa final'!#REF!="Moderado"),CONCATENATE("R9C",'Mapa final'!#REF!),"")</f>
        <v>#REF!</v>
      </c>
      <c r="Z44" s="54" t="e">
        <f>IF(AND('Mapa final'!#REF!="Baja",'Mapa final'!#REF!="Moderado"),CONCATENATE("R9C",'Mapa final'!#REF!),"")</f>
        <v>#REF!</v>
      </c>
      <c r="AA44" s="55" t="e">
        <f>IF(AND('Mapa final'!#REF!="Baja",'Mapa final'!#REF!="Moderado"),CONCATENATE("R9C",'Mapa final'!#REF!),"")</f>
        <v>#REF!</v>
      </c>
      <c r="AB44" s="38" t="e">
        <f>IF(AND('Mapa final'!#REF!="Baja",'Mapa final'!#REF!="Mayor"),CONCATENATE("R9C",'Mapa final'!#REF!),"")</f>
        <v>#REF!</v>
      </c>
      <c r="AC44" s="39" t="e">
        <f>IF(AND('Mapa final'!#REF!="Baja",'Mapa final'!#REF!="Mayor"),CONCATENATE("R9C",'Mapa final'!#REF!),"")</f>
        <v>#REF!</v>
      </c>
      <c r="AD44" s="39" t="e">
        <f>IF(AND('Mapa final'!#REF!="Baja",'Mapa final'!#REF!="Mayor"),CONCATENATE("R9C",'Mapa final'!#REF!),"")</f>
        <v>#REF!</v>
      </c>
      <c r="AE44" s="39" t="e">
        <f>IF(AND('Mapa final'!#REF!="Baja",'Mapa final'!#REF!="Mayor"),CONCATENATE("R9C",'Mapa final'!#REF!),"")</f>
        <v>#REF!</v>
      </c>
      <c r="AF44" s="39" t="e">
        <f>IF(AND('Mapa final'!#REF!="Baja",'Mapa final'!#REF!="Mayor"),CONCATENATE("R9C",'Mapa final'!#REF!),"")</f>
        <v>#REF!</v>
      </c>
      <c r="AG44" s="40" t="e">
        <f>IF(AND('Mapa final'!#REF!="Baja",'Mapa final'!#REF!="Mayor"),CONCATENATE("R9C",'Mapa final'!#REF!),"")</f>
        <v>#REF!</v>
      </c>
      <c r="AH44" s="41" t="e">
        <f>IF(AND('Mapa final'!#REF!="Baja",'Mapa final'!#REF!="Catastrófico"),CONCATENATE("R9C",'Mapa final'!#REF!),"")</f>
        <v>#REF!</v>
      </c>
      <c r="AI44" s="42" t="e">
        <f>IF(AND('Mapa final'!#REF!="Baja",'Mapa final'!#REF!="Catastrófico"),CONCATENATE("R9C",'Mapa final'!#REF!),"")</f>
        <v>#REF!</v>
      </c>
      <c r="AJ44" s="42" t="e">
        <f>IF(AND('Mapa final'!#REF!="Baja",'Mapa final'!#REF!="Catastrófico"),CONCATENATE("R9C",'Mapa final'!#REF!),"")</f>
        <v>#REF!</v>
      </c>
      <c r="AK44" s="42" t="e">
        <f>IF(AND('Mapa final'!#REF!="Baja",'Mapa final'!#REF!="Catastrófico"),CONCATENATE("R9C",'Mapa final'!#REF!),"")</f>
        <v>#REF!</v>
      </c>
      <c r="AL44" s="42" t="e">
        <f>IF(AND('Mapa final'!#REF!="Baja",'Mapa final'!#REF!="Catastrófico"),CONCATENATE("R9C",'Mapa final'!#REF!),"")</f>
        <v>#REF!</v>
      </c>
      <c r="AM44" s="43" t="e">
        <f>IF(AND('Mapa final'!#REF!="Baja",'Mapa final'!#REF!="Catastrófico"),CONCATENATE("R9C",'Mapa final'!#REF!),"")</f>
        <v>#REF!</v>
      </c>
      <c r="AN44" s="69"/>
      <c r="AO44" s="346"/>
      <c r="AP44" s="347"/>
      <c r="AQ44" s="347"/>
      <c r="AR44" s="347"/>
      <c r="AS44" s="347"/>
      <c r="AT44" s="348"/>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row>
    <row r="45" spans="1:80" ht="15.75" customHeight="1" thickBot="1" x14ac:dyDescent="0.3">
      <c r="A45" s="69"/>
      <c r="B45" s="274"/>
      <c r="C45" s="274"/>
      <c r="D45" s="275"/>
      <c r="E45" s="318"/>
      <c r="F45" s="319"/>
      <c r="G45" s="319"/>
      <c r="H45" s="319"/>
      <c r="I45" s="319"/>
      <c r="J45" s="65" t="e">
        <f>IF(AND('Mapa final'!#REF!="Baja",'Mapa final'!#REF!="Leve"),CONCATENATE("R10C",'Mapa final'!#REF!),"")</f>
        <v>#REF!</v>
      </c>
      <c r="K45" s="66" t="e">
        <f>IF(AND('Mapa final'!#REF!="Baja",'Mapa final'!#REF!="Leve"),CONCATENATE("R10C",'Mapa final'!#REF!),"")</f>
        <v>#REF!</v>
      </c>
      <c r="L45" s="66" t="e">
        <f>IF(AND('Mapa final'!#REF!="Baja",'Mapa final'!#REF!="Leve"),CONCATENATE("R10C",'Mapa final'!#REF!),"")</f>
        <v>#REF!</v>
      </c>
      <c r="M45" s="66" t="e">
        <f>IF(AND('Mapa final'!#REF!="Baja",'Mapa final'!#REF!="Leve"),CONCATENATE("R10C",'Mapa final'!#REF!),"")</f>
        <v>#REF!</v>
      </c>
      <c r="N45" s="66" t="e">
        <f>IF(AND('Mapa final'!#REF!="Baja",'Mapa final'!#REF!="Leve"),CONCATENATE("R10C",'Mapa final'!#REF!),"")</f>
        <v>#REF!</v>
      </c>
      <c r="O45" s="67" t="e">
        <f>IF(AND('Mapa final'!#REF!="Baja",'Mapa final'!#REF!="Leve"),CONCATENATE("R10C",'Mapa final'!#REF!),"")</f>
        <v>#REF!</v>
      </c>
      <c r="P45" s="53" t="e">
        <f>IF(AND('Mapa final'!#REF!="Baja",'Mapa final'!#REF!="Menor"),CONCATENATE("R10C",'Mapa final'!#REF!),"")</f>
        <v>#REF!</v>
      </c>
      <c r="Q45" s="54" t="e">
        <f>IF(AND('Mapa final'!#REF!="Baja",'Mapa final'!#REF!="Menor"),CONCATENATE("R10C",'Mapa final'!#REF!),"")</f>
        <v>#REF!</v>
      </c>
      <c r="R45" s="54" t="e">
        <f>IF(AND('Mapa final'!#REF!="Baja",'Mapa final'!#REF!="Menor"),CONCATENATE("R10C",'Mapa final'!#REF!),"")</f>
        <v>#REF!</v>
      </c>
      <c r="S45" s="54" t="e">
        <f>IF(AND('Mapa final'!#REF!="Baja",'Mapa final'!#REF!="Menor"),CONCATENATE("R10C",'Mapa final'!#REF!),"")</f>
        <v>#REF!</v>
      </c>
      <c r="T45" s="54" t="e">
        <f>IF(AND('Mapa final'!#REF!="Baja",'Mapa final'!#REF!="Menor"),CONCATENATE("R10C",'Mapa final'!#REF!),"")</f>
        <v>#REF!</v>
      </c>
      <c r="U45" s="55" t="e">
        <f>IF(AND('Mapa final'!#REF!="Baja",'Mapa final'!#REF!="Menor"),CONCATENATE("R10C",'Mapa final'!#REF!),"")</f>
        <v>#REF!</v>
      </c>
      <c r="V45" s="56" t="e">
        <f>IF(AND('Mapa final'!#REF!="Baja",'Mapa final'!#REF!="Moderado"),CONCATENATE("R10C",'Mapa final'!#REF!),"")</f>
        <v>#REF!</v>
      </c>
      <c r="W45" s="57" t="e">
        <f>IF(AND('Mapa final'!#REF!="Baja",'Mapa final'!#REF!="Moderado"),CONCATENATE("R10C",'Mapa final'!#REF!),"")</f>
        <v>#REF!</v>
      </c>
      <c r="X45" s="57" t="e">
        <f>IF(AND('Mapa final'!#REF!="Baja",'Mapa final'!#REF!="Moderado"),CONCATENATE("R10C",'Mapa final'!#REF!),"")</f>
        <v>#REF!</v>
      </c>
      <c r="Y45" s="57" t="e">
        <f>IF(AND('Mapa final'!#REF!="Baja",'Mapa final'!#REF!="Moderado"),CONCATENATE("R10C",'Mapa final'!#REF!),"")</f>
        <v>#REF!</v>
      </c>
      <c r="Z45" s="57" t="e">
        <f>IF(AND('Mapa final'!#REF!="Baja",'Mapa final'!#REF!="Moderado"),CONCATENATE("R10C",'Mapa final'!#REF!),"")</f>
        <v>#REF!</v>
      </c>
      <c r="AA45" s="58" t="e">
        <f>IF(AND('Mapa final'!#REF!="Baja",'Mapa final'!#REF!="Moderado"),CONCATENATE("R10C",'Mapa final'!#REF!),"")</f>
        <v>#REF!</v>
      </c>
      <c r="AB45" s="44" t="e">
        <f>IF(AND('Mapa final'!#REF!="Baja",'Mapa final'!#REF!="Mayor"),CONCATENATE("R10C",'Mapa final'!#REF!),"")</f>
        <v>#REF!</v>
      </c>
      <c r="AC45" s="45" t="e">
        <f>IF(AND('Mapa final'!#REF!="Baja",'Mapa final'!#REF!="Mayor"),CONCATENATE("R10C",'Mapa final'!#REF!),"")</f>
        <v>#REF!</v>
      </c>
      <c r="AD45" s="45" t="e">
        <f>IF(AND('Mapa final'!#REF!="Baja",'Mapa final'!#REF!="Mayor"),CONCATENATE("R10C",'Mapa final'!#REF!),"")</f>
        <v>#REF!</v>
      </c>
      <c r="AE45" s="45" t="e">
        <f>IF(AND('Mapa final'!#REF!="Baja",'Mapa final'!#REF!="Mayor"),CONCATENATE("R10C",'Mapa final'!#REF!),"")</f>
        <v>#REF!</v>
      </c>
      <c r="AF45" s="45" t="e">
        <f>IF(AND('Mapa final'!#REF!="Baja",'Mapa final'!#REF!="Mayor"),CONCATENATE("R10C",'Mapa final'!#REF!),"")</f>
        <v>#REF!</v>
      </c>
      <c r="AG45" s="46" t="e">
        <f>IF(AND('Mapa final'!#REF!="Baja",'Mapa final'!#REF!="Mayor"),CONCATENATE("R10C",'Mapa final'!#REF!),"")</f>
        <v>#REF!</v>
      </c>
      <c r="AH45" s="47" t="e">
        <f>IF(AND('Mapa final'!#REF!="Baja",'Mapa final'!#REF!="Catastrófico"),CONCATENATE("R10C",'Mapa final'!#REF!),"")</f>
        <v>#REF!</v>
      </c>
      <c r="AI45" s="48" t="e">
        <f>IF(AND('Mapa final'!#REF!="Baja",'Mapa final'!#REF!="Catastrófico"),CONCATENATE("R10C",'Mapa final'!#REF!),"")</f>
        <v>#REF!</v>
      </c>
      <c r="AJ45" s="48" t="e">
        <f>IF(AND('Mapa final'!#REF!="Baja",'Mapa final'!#REF!="Catastrófico"),CONCATENATE("R10C",'Mapa final'!#REF!),"")</f>
        <v>#REF!</v>
      </c>
      <c r="AK45" s="48" t="e">
        <f>IF(AND('Mapa final'!#REF!="Baja",'Mapa final'!#REF!="Catastrófico"),CONCATENATE("R10C",'Mapa final'!#REF!),"")</f>
        <v>#REF!</v>
      </c>
      <c r="AL45" s="48" t="e">
        <f>IF(AND('Mapa final'!#REF!="Baja",'Mapa final'!#REF!="Catastrófico"),CONCATENATE("R10C",'Mapa final'!#REF!),"")</f>
        <v>#REF!</v>
      </c>
      <c r="AM45" s="49" t="e">
        <f>IF(AND('Mapa final'!#REF!="Baja",'Mapa final'!#REF!="Catastrófico"),CONCATENATE("R10C",'Mapa final'!#REF!),"")</f>
        <v>#REF!</v>
      </c>
      <c r="AN45" s="69"/>
      <c r="AO45" s="349"/>
      <c r="AP45" s="350"/>
      <c r="AQ45" s="350"/>
      <c r="AR45" s="350"/>
      <c r="AS45" s="350"/>
      <c r="AT45" s="351"/>
    </row>
    <row r="46" spans="1:80" ht="46.5" customHeight="1" x14ac:dyDescent="0.35">
      <c r="A46" s="69"/>
      <c r="B46" s="274"/>
      <c r="C46" s="274"/>
      <c r="D46" s="275"/>
      <c r="E46" s="312" t="s">
        <v>165</v>
      </c>
      <c r="F46" s="313"/>
      <c r="G46" s="313"/>
      <c r="H46" s="313"/>
      <c r="I46" s="314"/>
      <c r="J46" s="59" t="e">
        <f>IF(AND('Mapa final'!#REF!="Muy Baja",'Mapa final'!#REF!="Leve"),CONCATENATE("R1C",'Mapa final'!#REF!),"")</f>
        <v>#REF!</v>
      </c>
      <c r="K46" s="60" t="e">
        <f>IF(AND('Mapa final'!#REF!="Muy Baja",'Mapa final'!#REF!="Leve"),CONCATENATE("R1C",'Mapa final'!#REF!),"")</f>
        <v>#REF!</v>
      </c>
      <c r="L46" s="60" t="e">
        <f>IF(AND('Mapa final'!#REF!="Muy Baja",'Mapa final'!#REF!="Leve"),CONCATENATE("R1C",'Mapa final'!#REF!),"")</f>
        <v>#REF!</v>
      </c>
      <c r="M46" s="60" t="e">
        <f>IF(AND('Mapa final'!#REF!="Muy Baja",'Mapa final'!#REF!="Leve"),CONCATENATE("R1C",'Mapa final'!#REF!),"")</f>
        <v>#REF!</v>
      </c>
      <c r="N46" s="60" t="e">
        <f>IF(AND('Mapa final'!#REF!="Muy Baja",'Mapa final'!#REF!="Leve"),CONCATENATE("R1C",'Mapa final'!#REF!),"")</f>
        <v>#REF!</v>
      </c>
      <c r="O46" s="61" t="e">
        <f>IF(AND('Mapa final'!#REF!="Muy Baja",'Mapa final'!#REF!="Leve"),CONCATENATE("R1C",'Mapa final'!#REF!),"")</f>
        <v>#REF!</v>
      </c>
      <c r="P46" s="59" t="e">
        <f>IF(AND('Mapa final'!#REF!="Muy Baja",'Mapa final'!#REF!="Menor"),CONCATENATE("R1C",'Mapa final'!#REF!),"")</f>
        <v>#REF!</v>
      </c>
      <c r="Q46" s="60" t="e">
        <f>IF(AND('Mapa final'!#REF!="Muy Baja",'Mapa final'!#REF!="Menor"),CONCATENATE("R1C",'Mapa final'!#REF!),"")</f>
        <v>#REF!</v>
      </c>
      <c r="R46" s="60" t="e">
        <f>IF(AND('Mapa final'!#REF!="Muy Baja",'Mapa final'!#REF!="Menor"),CONCATENATE("R1C",'Mapa final'!#REF!),"")</f>
        <v>#REF!</v>
      </c>
      <c r="S46" s="60" t="e">
        <f>IF(AND('Mapa final'!#REF!="Muy Baja",'Mapa final'!#REF!="Menor"),CONCATENATE("R1C",'Mapa final'!#REF!),"")</f>
        <v>#REF!</v>
      </c>
      <c r="T46" s="60" t="e">
        <f>IF(AND('Mapa final'!#REF!="Muy Baja",'Mapa final'!#REF!="Menor"),CONCATENATE("R1C",'Mapa final'!#REF!),"")</f>
        <v>#REF!</v>
      </c>
      <c r="U46" s="61" t="e">
        <f>IF(AND('Mapa final'!#REF!="Muy Baja",'Mapa final'!#REF!="Menor"),CONCATENATE("R1C",'Mapa final'!#REF!),"")</f>
        <v>#REF!</v>
      </c>
      <c r="V46" s="50" t="e">
        <f>IF(AND('Mapa final'!#REF!="Muy Baja",'Mapa final'!#REF!="Moderado"),CONCATENATE("R1C",'Mapa final'!#REF!),"")</f>
        <v>#REF!</v>
      </c>
      <c r="W46" s="68" t="e">
        <f>IF(AND('Mapa final'!#REF!="Muy Baja",'Mapa final'!#REF!="Moderado"),CONCATENATE("R1C",'Mapa final'!#REF!),"")</f>
        <v>#REF!</v>
      </c>
      <c r="X46" s="51" t="e">
        <f>IF(AND('Mapa final'!#REF!="Muy Baja",'Mapa final'!#REF!="Moderado"),CONCATENATE("R1C",'Mapa final'!#REF!),"")</f>
        <v>#REF!</v>
      </c>
      <c r="Y46" s="51" t="e">
        <f>IF(AND('Mapa final'!#REF!="Muy Baja",'Mapa final'!#REF!="Moderado"),CONCATENATE("R1C",'Mapa final'!#REF!),"")</f>
        <v>#REF!</v>
      </c>
      <c r="Z46" s="51" t="e">
        <f>IF(AND('Mapa final'!#REF!="Muy Baja",'Mapa final'!#REF!="Moderado"),CONCATENATE("R1C",'Mapa final'!#REF!),"")</f>
        <v>#REF!</v>
      </c>
      <c r="AA46" s="52" t="e">
        <f>IF(AND('Mapa final'!#REF!="Muy Baja",'Mapa final'!#REF!="Moderado"),CONCATENATE("R1C",'Mapa final'!#REF!),"")</f>
        <v>#REF!</v>
      </c>
      <c r="AB46" s="32" t="e">
        <f>IF(AND('Mapa final'!#REF!="Muy Baja",'Mapa final'!#REF!="Mayor"),CONCATENATE("R1C",'Mapa final'!#REF!),"")</f>
        <v>#REF!</v>
      </c>
      <c r="AC46" s="33" t="e">
        <f>IF(AND('Mapa final'!#REF!="Muy Baja",'Mapa final'!#REF!="Mayor"),CONCATENATE("R1C",'Mapa final'!#REF!),"")</f>
        <v>#REF!</v>
      </c>
      <c r="AD46" s="33" t="e">
        <f>IF(AND('Mapa final'!#REF!="Muy Baja",'Mapa final'!#REF!="Mayor"),CONCATENATE("R1C",'Mapa final'!#REF!),"")</f>
        <v>#REF!</v>
      </c>
      <c r="AE46" s="33" t="e">
        <f>IF(AND('Mapa final'!#REF!="Muy Baja",'Mapa final'!#REF!="Mayor"),CONCATENATE("R1C",'Mapa final'!#REF!),"")</f>
        <v>#REF!</v>
      </c>
      <c r="AF46" s="33" t="e">
        <f>IF(AND('Mapa final'!#REF!="Muy Baja",'Mapa final'!#REF!="Mayor"),CONCATENATE("R1C",'Mapa final'!#REF!),"")</f>
        <v>#REF!</v>
      </c>
      <c r="AG46" s="34" t="e">
        <f>IF(AND('Mapa final'!#REF!="Muy Baja",'Mapa final'!#REF!="Mayor"),CONCATENATE("R1C",'Mapa final'!#REF!),"")</f>
        <v>#REF!</v>
      </c>
      <c r="AH46" s="35" t="e">
        <f>IF(AND('Mapa final'!#REF!="Muy Baja",'Mapa final'!#REF!="Catastrófico"),CONCATENATE("R1C",'Mapa final'!#REF!),"")</f>
        <v>#REF!</v>
      </c>
      <c r="AI46" s="36" t="e">
        <f>IF(AND('Mapa final'!#REF!="Muy Baja",'Mapa final'!#REF!="Catastrófico"),CONCATENATE("R1C",'Mapa final'!#REF!),"")</f>
        <v>#REF!</v>
      </c>
      <c r="AJ46" s="36" t="e">
        <f>IF(AND('Mapa final'!#REF!="Muy Baja",'Mapa final'!#REF!="Catastrófico"),CONCATENATE("R1C",'Mapa final'!#REF!),"")</f>
        <v>#REF!</v>
      </c>
      <c r="AK46" s="36" t="e">
        <f>IF(AND('Mapa final'!#REF!="Muy Baja",'Mapa final'!#REF!="Catastrófico"),CONCATENATE("R1C",'Mapa final'!#REF!),"")</f>
        <v>#REF!</v>
      </c>
      <c r="AL46" s="36" t="e">
        <f>IF(AND('Mapa final'!#REF!="Muy Baja",'Mapa final'!#REF!="Catastrófico"),CONCATENATE("R1C",'Mapa final'!#REF!),"")</f>
        <v>#REF!</v>
      </c>
      <c r="AM46" s="37" t="e">
        <f>IF(AND('Mapa final'!#REF!="Muy Baja",'Mapa final'!#REF!="Catastrófico"),CONCATENATE("R1C",'Mapa final'!#REF!),"")</f>
        <v>#REF!</v>
      </c>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row>
    <row r="47" spans="1:80" ht="46.5" customHeight="1" x14ac:dyDescent="0.25">
      <c r="A47" s="69"/>
      <c r="B47" s="274"/>
      <c r="C47" s="274"/>
      <c r="D47" s="275"/>
      <c r="E47" s="331"/>
      <c r="F47" s="316"/>
      <c r="G47" s="316"/>
      <c r="H47" s="316"/>
      <c r="I47" s="317"/>
      <c r="J47" s="62" t="str">
        <f>IF(AND('Mapa final'!$AD$12="Muy Baja",'Mapa final'!$AF$12="Leve"),CONCATENATE("R2C",'Mapa final'!$S$12),"")</f>
        <v/>
      </c>
      <c r="K47" s="63" t="e">
        <f>IF(AND('Mapa final'!#REF!="Muy Baja",'Mapa final'!#REF!="Leve"),CONCATENATE("R2C",'Mapa final'!#REF!),"")</f>
        <v>#REF!</v>
      </c>
      <c r="L47" s="63" t="e">
        <f>IF(AND('Mapa final'!#REF!="Muy Baja",'Mapa final'!#REF!="Leve"),CONCATENATE("R2C",'Mapa final'!#REF!),"")</f>
        <v>#REF!</v>
      </c>
      <c r="M47" s="63" t="e">
        <f>IF(AND('Mapa final'!#REF!="Muy Baja",'Mapa final'!#REF!="Leve"),CONCATENATE("R2C",'Mapa final'!#REF!),"")</f>
        <v>#REF!</v>
      </c>
      <c r="N47" s="63" t="e">
        <f>IF(AND('Mapa final'!#REF!="Muy Baja",'Mapa final'!#REF!="Leve"),CONCATENATE("R2C",'Mapa final'!#REF!),"")</f>
        <v>#REF!</v>
      </c>
      <c r="O47" s="64" t="e">
        <f>IF(AND('Mapa final'!#REF!="Muy Baja",'Mapa final'!#REF!="Leve"),CONCATENATE("R2C",'Mapa final'!#REF!),"")</f>
        <v>#REF!</v>
      </c>
      <c r="P47" s="62" t="str">
        <f>IF(AND('Mapa final'!$AD$12="Muy Baja",'Mapa final'!$AF$12="Menor"),CONCATENATE("R2C",'Mapa final'!$S$12),"")</f>
        <v/>
      </c>
      <c r="Q47" s="63" t="e">
        <f>IF(AND('Mapa final'!#REF!="Muy Baja",'Mapa final'!#REF!="Menor"),CONCATENATE("R2C",'Mapa final'!#REF!),"")</f>
        <v>#REF!</v>
      </c>
      <c r="R47" s="63" t="e">
        <f>IF(AND('Mapa final'!#REF!="Muy Baja",'Mapa final'!#REF!="Menor"),CONCATENATE("R2C",'Mapa final'!#REF!),"")</f>
        <v>#REF!</v>
      </c>
      <c r="S47" s="63" t="e">
        <f>IF(AND('Mapa final'!#REF!="Muy Baja",'Mapa final'!#REF!="Menor"),CONCATENATE("R2C",'Mapa final'!#REF!),"")</f>
        <v>#REF!</v>
      </c>
      <c r="T47" s="63" t="e">
        <f>IF(AND('Mapa final'!#REF!="Muy Baja",'Mapa final'!#REF!="Menor"),CONCATENATE("R2C",'Mapa final'!#REF!),"")</f>
        <v>#REF!</v>
      </c>
      <c r="U47" s="64" t="e">
        <f>IF(AND('Mapa final'!#REF!="Muy Baja",'Mapa final'!#REF!="Menor"),CONCATENATE("R2C",'Mapa final'!#REF!),"")</f>
        <v>#REF!</v>
      </c>
      <c r="V47" s="53" t="str">
        <f>IF(AND('Mapa final'!$AD$12="Muy Baja",'Mapa final'!$AF$12="Moderado"),CONCATENATE("R2C",'Mapa final'!$S$12),"")</f>
        <v/>
      </c>
      <c r="W47" s="54" t="e">
        <f>IF(AND('Mapa final'!#REF!="Muy Baja",'Mapa final'!#REF!="Moderado"),CONCATENATE("R2C",'Mapa final'!#REF!),"")</f>
        <v>#REF!</v>
      </c>
      <c r="X47" s="54" t="e">
        <f>IF(AND('Mapa final'!#REF!="Muy Baja",'Mapa final'!#REF!="Moderado"),CONCATENATE("R2C",'Mapa final'!#REF!),"")</f>
        <v>#REF!</v>
      </c>
      <c r="Y47" s="54" t="e">
        <f>IF(AND('Mapa final'!#REF!="Muy Baja",'Mapa final'!#REF!="Moderado"),CONCATENATE("R2C",'Mapa final'!#REF!),"")</f>
        <v>#REF!</v>
      </c>
      <c r="Z47" s="54" t="e">
        <f>IF(AND('Mapa final'!#REF!="Muy Baja",'Mapa final'!#REF!="Moderado"),CONCATENATE("R2C",'Mapa final'!#REF!),"")</f>
        <v>#REF!</v>
      </c>
      <c r="AA47" s="55" t="e">
        <f>IF(AND('Mapa final'!#REF!="Muy Baja",'Mapa final'!#REF!="Moderado"),CONCATENATE("R2C",'Mapa final'!#REF!),"")</f>
        <v>#REF!</v>
      </c>
      <c r="AB47" s="38" t="str">
        <f>IF(AND('Mapa final'!$AD$12="Muy Baja",'Mapa final'!$AF$12="Mayor"),CONCATENATE("R2C",'Mapa final'!$S$12),"")</f>
        <v/>
      </c>
      <c r="AC47" s="39" t="e">
        <f>IF(AND('Mapa final'!#REF!="Muy Baja",'Mapa final'!#REF!="Mayor"),CONCATENATE("R2C",'Mapa final'!#REF!),"")</f>
        <v>#REF!</v>
      </c>
      <c r="AD47" s="39" t="e">
        <f>IF(AND('Mapa final'!#REF!="Muy Baja",'Mapa final'!#REF!="Mayor"),CONCATENATE("R2C",'Mapa final'!#REF!),"")</f>
        <v>#REF!</v>
      </c>
      <c r="AE47" s="39" t="e">
        <f>IF(AND('Mapa final'!#REF!="Muy Baja",'Mapa final'!#REF!="Mayor"),CONCATENATE("R2C",'Mapa final'!#REF!),"")</f>
        <v>#REF!</v>
      </c>
      <c r="AF47" s="39" t="e">
        <f>IF(AND('Mapa final'!#REF!="Muy Baja",'Mapa final'!#REF!="Mayor"),CONCATENATE("R2C",'Mapa final'!#REF!),"")</f>
        <v>#REF!</v>
      </c>
      <c r="AG47" s="40" t="e">
        <f>IF(AND('Mapa final'!#REF!="Muy Baja",'Mapa final'!#REF!="Mayor"),CONCATENATE("R2C",'Mapa final'!#REF!),"")</f>
        <v>#REF!</v>
      </c>
      <c r="AH47" s="41" t="str">
        <f>IF(AND('Mapa final'!$AD$12="Muy Baja",'Mapa final'!$AF$12="Catastrófico"),CONCATENATE("R2C",'Mapa final'!$S$12),"")</f>
        <v/>
      </c>
      <c r="AI47" s="42" t="e">
        <f>IF(AND('Mapa final'!#REF!="Muy Baja",'Mapa final'!#REF!="Catastrófico"),CONCATENATE("R2C",'Mapa final'!#REF!),"")</f>
        <v>#REF!</v>
      </c>
      <c r="AJ47" s="42" t="e">
        <f>IF(AND('Mapa final'!#REF!="Muy Baja",'Mapa final'!#REF!="Catastrófico"),CONCATENATE("R2C",'Mapa final'!#REF!),"")</f>
        <v>#REF!</v>
      </c>
      <c r="AK47" s="42" t="e">
        <f>IF(AND('Mapa final'!#REF!="Muy Baja",'Mapa final'!#REF!="Catastrófico"),CONCATENATE("R2C",'Mapa final'!#REF!),"")</f>
        <v>#REF!</v>
      </c>
      <c r="AL47" s="42" t="e">
        <f>IF(AND('Mapa final'!#REF!="Muy Baja",'Mapa final'!#REF!="Catastrófico"),CONCATENATE("R2C",'Mapa final'!#REF!),"")</f>
        <v>#REF!</v>
      </c>
      <c r="AM47" s="43" t="e">
        <f>IF(AND('Mapa final'!#REF!="Muy Baja",'Mapa final'!#REF!="Catastrófico"),CONCATENATE("R2C",'Mapa final'!#REF!),"")</f>
        <v>#REF!</v>
      </c>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row>
    <row r="48" spans="1:80" ht="15" customHeight="1" x14ac:dyDescent="0.25">
      <c r="A48" s="69"/>
      <c r="B48" s="274"/>
      <c r="C48" s="274"/>
      <c r="D48" s="275"/>
      <c r="E48" s="331"/>
      <c r="F48" s="316"/>
      <c r="G48" s="316"/>
      <c r="H48" s="316"/>
      <c r="I48" s="317"/>
      <c r="J48" s="62" t="e">
        <f>IF(AND('Mapa final'!#REF!="Muy Baja",'Mapa final'!#REF!="Leve"),CONCATENATE("R3C",'Mapa final'!#REF!),"")</f>
        <v>#REF!</v>
      </c>
      <c r="K48" s="63" t="e">
        <f>IF(AND('Mapa final'!#REF!="Muy Baja",'Mapa final'!#REF!="Leve"),CONCATENATE("R3C",'Mapa final'!#REF!),"")</f>
        <v>#REF!</v>
      </c>
      <c r="L48" s="63" t="e">
        <f>IF(AND('Mapa final'!#REF!="Muy Baja",'Mapa final'!#REF!="Leve"),CONCATENATE("R3C",'Mapa final'!#REF!),"")</f>
        <v>#REF!</v>
      </c>
      <c r="M48" s="63" t="e">
        <f>IF(AND('Mapa final'!#REF!="Muy Baja",'Mapa final'!#REF!="Leve"),CONCATENATE("R3C",'Mapa final'!#REF!),"")</f>
        <v>#REF!</v>
      </c>
      <c r="N48" s="63" t="e">
        <f>IF(AND('Mapa final'!#REF!="Muy Baja",'Mapa final'!#REF!="Leve"),CONCATENATE("R3C",'Mapa final'!#REF!),"")</f>
        <v>#REF!</v>
      </c>
      <c r="O48" s="64" t="e">
        <f>IF(AND('Mapa final'!#REF!="Muy Baja",'Mapa final'!#REF!="Leve"),CONCATENATE("R3C",'Mapa final'!#REF!),"")</f>
        <v>#REF!</v>
      </c>
      <c r="P48" s="62" t="e">
        <f>IF(AND('Mapa final'!#REF!="Muy Baja",'Mapa final'!#REF!="Menor"),CONCATENATE("R3C",'Mapa final'!#REF!),"")</f>
        <v>#REF!</v>
      </c>
      <c r="Q48" s="63" t="e">
        <f>IF(AND('Mapa final'!#REF!="Muy Baja",'Mapa final'!#REF!="Menor"),CONCATENATE("R3C",'Mapa final'!#REF!),"")</f>
        <v>#REF!</v>
      </c>
      <c r="R48" s="63" t="e">
        <f>IF(AND('Mapa final'!#REF!="Muy Baja",'Mapa final'!#REF!="Menor"),CONCATENATE("R3C",'Mapa final'!#REF!),"")</f>
        <v>#REF!</v>
      </c>
      <c r="S48" s="63" t="e">
        <f>IF(AND('Mapa final'!#REF!="Muy Baja",'Mapa final'!#REF!="Menor"),CONCATENATE("R3C",'Mapa final'!#REF!),"")</f>
        <v>#REF!</v>
      </c>
      <c r="T48" s="63" t="e">
        <f>IF(AND('Mapa final'!#REF!="Muy Baja",'Mapa final'!#REF!="Menor"),CONCATENATE("R3C",'Mapa final'!#REF!),"")</f>
        <v>#REF!</v>
      </c>
      <c r="U48" s="64" t="e">
        <f>IF(AND('Mapa final'!#REF!="Muy Baja",'Mapa final'!#REF!="Menor"),CONCATENATE("R3C",'Mapa final'!#REF!),"")</f>
        <v>#REF!</v>
      </c>
      <c r="V48" s="53" t="e">
        <f>IF(AND('Mapa final'!#REF!="Muy Baja",'Mapa final'!#REF!="Moderado"),CONCATENATE("R3C",'Mapa final'!#REF!),"")</f>
        <v>#REF!</v>
      </c>
      <c r="W48" s="54" t="e">
        <f>IF(AND('Mapa final'!#REF!="Muy Baja",'Mapa final'!#REF!="Moderado"),CONCATENATE("R3C",'Mapa final'!#REF!),"")</f>
        <v>#REF!</v>
      </c>
      <c r="X48" s="54" t="e">
        <f>IF(AND('Mapa final'!#REF!="Muy Baja",'Mapa final'!#REF!="Moderado"),CONCATENATE("R3C",'Mapa final'!#REF!),"")</f>
        <v>#REF!</v>
      </c>
      <c r="Y48" s="54" t="e">
        <f>IF(AND('Mapa final'!#REF!="Muy Baja",'Mapa final'!#REF!="Moderado"),CONCATENATE("R3C",'Mapa final'!#REF!),"")</f>
        <v>#REF!</v>
      </c>
      <c r="Z48" s="54" t="e">
        <f>IF(AND('Mapa final'!#REF!="Muy Baja",'Mapa final'!#REF!="Moderado"),CONCATENATE("R3C",'Mapa final'!#REF!),"")</f>
        <v>#REF!</v>
      </c>
      <c r="AA48" s="55" t="e">
        <f>IF(AND('Mapa final'!#REF!="Muy Baja",'Mapa final'!#REF!="Moderado"),CONCATENATE("R3C",'Mapa final'!#REF!),"")</f>
        <v>#REF!</v>
      </c>
      <c r="AB48" s="38" t="e">
        <f>IF(AND('Mapa final'!#REF!="Muy Baja",'Mapa final'!#REF!="Mayor"),CONCATENATE("R3C",'Mapa final'!#REF!),"")</f>
        <v>#REF!</v>
      </c>
      <c r="AC48" s="39" t="e">
        <f>IF(AND('Mapa final'!#REF!="Muy Baja",'Mapa final'!#REF!="Mayor"),CONCATENATE("R3C",'Mapa final'!#REF!),"")</f>
        <v>#REF!</v>
      </c>
      <c r="AD48" s="39" t="e">
        <f>IF(AND('Mapa final'!#REF!="Muy Baja",'Mapa final'!#REF!="Mayor"),CONCATENATE("R3C",'Mapa final'!#REF!),"")</f>
        <v>#REF!</v>
      </c>
      <c r="AE48" s="39" t="e">
        <f>IF(AND('Mapa final'!#REF!="Muy Baja",'Mapa final'!#REF!="Mayor"),CONCATENATE("R3C",'Mapa final'!#REF!),"")</f>
        <v>#REF!</v>
      </c>
      <c r="AF48" s="39" t="e">
        <f>IF(AND('Mapa final'!#REF!="Muy Baja",'Mapa final'!#REF!="Mayor"),CONCATENATE("R3C",'Mapa final'!#REF!),"")</f>
        <v>#REF!</v>
      </c>
      <c r="AG48" s="40" t="e">
        <f>IF(AND('Mapa final'!#REF!="Muy Baja",'Mapa final'!#REF!="Mayor"),CONCATENATE("R3C",'Mapa final'!#REF!),"")</f>
        <v>#REF!</v>
      </c>
      <c r="AH48" s="41" t="e">
        <f>IF(AND('Mapa final'!#REF!="Muy Baja",'Mapa final'!#REF!="Catastrófico"),CONCATENATE("R3C",'Mapa final'!#REF!),"")</f>
        <v>#REF!</v>
      </c>
      <c r="AI48" s="42" t="e">
        <f>IF(AND('Mapa final'!#REF!="Muy Baja",'Mapa final'!#REF!="Catastrófico"),CONCATENATE("R3C",'Mapa final'!#REF!),"")</f>
        <v>#REF!</v>
      </c>
      <c r="AJ48" s="42" t="e">
        <f>IF(AND('Mapa final'!#REF!="Muy Baja",'Mapa final'!#REF!="Catastrófico"),CONCATENATE("R3C",'Mapa final'!#REF!),"")</f>
        <v>#REF!</v>
      </c>
      <c r="AK48" s="42" t="e">
        <f>IF(AND('Mapa final'!#REF!="Muy Baja",'Mapa final'!#REF!="Catastrófico"),CONCATENATE("R3C",'Mapa final'!#REF!),"")</f>
        <v>#REF!</v>
      </c>
      <c r="AL48" s="42" t="e">
        <f>IF(AND('Mapa final'!#REF!="Muy Baja",'Mapa final'!#REF!="Catastrófico"),CONCATENATE("R3C",'Mapa final'!#REF!),"")</f>
        <v>#REF!</v>
      </c>
      <c r="AM48" s="43" t="e">
        <f>IF(AND('Mapa final'!#REF!="Muy Baja",'Mapa final'!#REF!="Catastrófico"),CONCATENATE("R3C",'Mapa final'!#REF!),"")</f>
        <v>#REF!</v>
      </c>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row>
    <row r="49" spans="1:80" ht="15" customHeight="1" x14ac:dyDescent="0.25">
      <c r="A49" s="69"/>
      <c r="B49" s="274"/>
      <c r="C49" s="274"/>
      <c r="D49" s="275"/>
      <c r="E49" s="315"/>
      <c r="F49" s="316"/>
      <c r="G49" s="316"/>
      <c r="H49" s="316"/>
      <c r="I49" s="317"/>
      <c r="J49" s="62" t="e">
        <f>IF(AND('Mapa final'!#REF!="Muy Baja",'Mapa final'!#REF!="Leve"),CONCATENATE("R4C",'Mapa final'!#REF!),"")</f>
        <v>#REF!</v>
      </c>
      <c r="K49" s="63" t="e">
        <f>IF(AND('Mapa final'!#REF!="Muy Baja",'Mapa final'!#REF!="Leve"),CONCATENATE("R4C",'Mapa final'!#REF!),"")</f>
        <v>#REF!</v>
      </c>
      <c r="L49" s="63" t="e">
        <f>IF(AND('Mapa final'!#REF!="Muy Baja",'Mapa final'!#REF!="Leve"),CONCATENATE("R4C",'Mapa final'!#REF!),"")</f>
        <v>#REF!</v>
      </c>
      <c r="M49" s="63" t="e">
        <f>IF(AND('Mapa final'!#REF!="Muy Baja",'Mapa final'!#REF!="Leve"),CONCATENATE("R4C",'Mapa final'!#REF!),"")</f>
        <v>#REF!</v>
      </c>
      <c r="N49" s="63" t="e">
        <f>IF(AND('Mapa final'!#REF!="Muy Baja",'Mapa final'!#REF!="Leve"),CONCATENATE("R4C",'Mapa final'!#REF!),"")</f>
        <v>#REF!</v>
      </c>
      <c r="O49" s="64" t="e">
        <f>IF(AND('Mapa final'!#REF!="Muy Baja",'Mapa final'!#REF!="Leve"),CONCATENATE("R4C",'Mapa final'!#REF!),"")</f>
        <v>#REF!</v>
      </c>
      <c r="P49" s="62" t="e">
        <f>IF(AND('Mapa final'!#REF!="Muy Baja",'Mapa final'!#REF!="Menor"),CONCATENATE("R4C",'Mapa final'!#REF!),"")</f>
        <v>#REF!</v>
      </c>
      <c r="Q49" s="63" t="e">
        <f>IF(AND('Mapa final'!#REF!="Muy Baja",'Mapa final'!#REF!="Menor"),CONCATENATE("R4C",'Mapa final'!#REF!),"")</f>
        <v>#REF!</v>
      </c>
      <c r="R49" s="63" t="e">
        <f>IF(AND('Mapa final'!#REF!="Muy Baja",'Mapa final'!#REF!="Menor"),CONCATENATE("R4C",'Mapa final'!#REF!),"")</f>
        <v>#REF!</v>
      </c>
      <c r="S49" s="63" t="e">
        <f>IF(AND('Mapa final'!#REF!="Muy Baja",'Mapa final'!#REF!="Menor"),CONCATENATE("R4C",'Mapa final'!#REF!),"")</f>
        <v>#REF!</v>
      </c>
      <c r="T49" s="63" t="e">
        <f>IF(AND('Mapa final'!#REF!="Muy Baja",'Mapa final'!#REF!="Menor"),CONCATENATE("R4C",'Mapa final'!#REF!),"")</f>
        <v>#REF!</v>
      </c>
      <c r="U49" s="64" t="e">
        <f>IF(AND('Mapa final'!#REF!="Muy Baja",'Mapa final'!#REF!="Menor"),CONCATENATE("R4C",'Mapa final'!#REF!),"")</f>
        <v>#REF!</v>
      </c>
      <c r="V49" s="53" t="e">
        <f>IF(AND('Mapa final'!#REF!="Muy Baja",'Mapa final'!#REF!="Moderado"),CONCATENATE("R4C",'Mapa final'!#REF!),"")</f>
        <v>#REF!</v>
      </c>
      <c r="W49" s="54" t="e">
        <f>IF(AND('Mapa final'!#REF!="Muy Baja",'Mapa final'!#REF!="Moderado"),CONCATENATE("R4C",'Mapa final'!#REF!),"")</f>
        <v>#REF!</v>
      </c>
      <c r="X49" s="54" t="e">
        <f>IF(AND('Mapa final'!#REF!="Muy Baja",'Mapa final'!#REF!="Moderado"),CONCATENATE("R4C",'Mapa final'!#REF!),"")</f>
        <v>#REF!</v>
      </c>
      <c r="Y49" s="54" t="e">
        <f>IF(AND('Mapa final'!#REF!="Muy Baja",'Mapa final'!#REF!="Moderado"),CONCATENATE("R4C",'Mapa final'!#REF!),"")</f>
        <v>#REF!</v>
      </c>
      <c r="Z49" s="54" t="e">
        <f>IF(AND('Mapa final'!#REF!="Muy Baja",'Mapa final'!#REF!="Moderado"),CONCATENATE("R4C",'Mapa final'!#REF!),"")</f>
        <v>#REF!</v>
      </c>
      <c r="AA49" s="55" t="e">
        <f>IF(AND('Mapa final'!#REF!="Muy Baja",'Mapa final'!#REF!="Moderado"),CONCATENATE("R4C",'Mapa final'!#REF!),"")</f>
        <v>#REF!</v>
      </c>
      <c r="AB49" s="38" t="e">
        <f>IF(AND('Mapa final'!#REF!="Muy Baja",'Mapa final'!#REF!="Mayor"),CONCATENATE("R4C",'Mapa final'!#REF!),"")</f>
        <v>#REF!</v>
      </c>
      <c r="AC49" s="39" t="e">
        <f>IF(AND('Mapa final'!#REF!="Muy Baja",'Mapa final'!#REF!="Mayor"),CONCATENATE("R4C",'Mapa final'!#REF!),"")</f>
        <v>#REF!</v>
      </c>
      <c r="AD49" s="39" t="e">
        <f>IF(AND('Mapa final'!#REF!="Muy Baja",'Mapa final'!#REF!="Mayor"),CONCATENATE("R4C",'Mapa final'!#REF!),"")</f>
        <v>#REF!</v>
      </c>
      <c r="AE49" s="39" t="e">
        <f>IF(AND('Mapa final'!#REF!="Muy Baja",'Mapa final'!#REF!="Mayor"),CONCATENATE("R4C",'Mapa final'!#REF!),"")</f>
        <v>#REF!</v>
      </c>
      <c r="AF49" s="39" t="e">
        <f>IF(AND('Mapa final'!#REF!="Muy Baja",'Mapa final'!#REF!="Mayor"),CONCATENATE("R4C",'Mapa final'!#REF!),"")</f>
        <v>#REF!</v>
      </c>
      <c r="AG49" s="40" t="e">
        <f>IF(AND('Mapa final'!#REF!="Muy Baja",'Mapa final'!#REF!="Mayor"),CONCATENATE("R4C",'Mapa final'!#REF!),"")</f>
        <v>#REF!</v>
      </c>
      <c r="AH49" s="41" t="e">
        <f>IF(AND('Mapa final'!#REF!="Muy Baja",'Mapa final'!#REF!="Catastrófico"),CONCATENATE("R4C",'Mapa final'!#REF!),"")</f>
        <v>#REF!</v>
      </c>
      <c r="AI49" s="42" t="e">
        <f>IF(AND('Mapa final'!#REF!="Muy Baja",'Mapa final'!#REF!="Catastrófico"),CONCATENATE("R4C",'Mapa final'!#REF!),"")</f>
        <v>#REF!</v>
      </c>
      <c r="AJ49" s="42" t="e">
        <f>IF(AND('Mapa final'!#REF!="Muy Baja",'Mapa final'!#REF!="Catastrófico"),CONCATENATE("R4C",'Mapa final'!#REF!),"")</f>
        <v>#REF!</v>
      </c>
      <c r="AK49" s="42" t="e">
        <f>IF(AND('Mapa final'!#REF!="Muy Baja",'Mapa final'!#REF!="Catastrófico"),CONCATENATE("R4C",'Mapa final'!#REF!),"")</f>
        <v>#REF!</v>
      </c>
      <c r="AL49" s="42" t="e">
        <f>IF(AND('Mapa final'!#REF!="Muy Baja",'Mapa final'!#REF!="Catastrófico"),CONCATENATE("R4C",'Mapa final'!#REF!),"")</f>
        <v>#REF!</v>
      </c>
      <c r="AM49" s="43" t="e">
        <f>IF(AND('Mapa final'!#REF!="Muy Baja",'Mapa final'!#REF!="Catastrófico"),CONCATENATE("R4C",'Mapa final'!#REF!),"")</f>
        <v>#REF!</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row>
    <row r="50" spans="1:80" ht="15" customHeight="1" x14ac:dyDescent="0.25">
      <c r="A50" s="69"/>
      <c r="B50" s="274"/>
      <c r="C50" s="274"/>
      <c r="D50" s="275"/>
      <c r="E50" s="315"/>
      <c r="F50" s="316"/>
      <c r="G50" s="316"/>
      <c r="H50" s="316"/>
      <c r="I50" s="317"/>
      <c r="J50" s="62" t="e">
        <f>IF(AND('Mapa final'!#REF!="Muy Baja",'Mapa final'!#REF!="Leve"),CONCATENATE("R5C",'Mapa final'!#REF!),"")</f>
        <v>#REF!</v>
      </c>
      <c r="K50" s="63" t="e">
        <f>IF(AND('Mapa final'!#REF!="Muy Baja",'Mapa final'!#REF!="Leve"),CONCATENATE("R5C",'Mapa final'!#REF!),"")</f>
        <v>#REF!</v>
      </c>
      <c r="L50" s="63" t="e">
        <f>IF(AND('Mapa final'!#REF!="Muy Baja",'Mapa final'!#REF!="Leve"),CONCATENATE("R5C",'Mapa final'!#REF!),"")</f>
        <v>#REF!</v>
      </c>
      <c r="M50" s="63" t="e">
        <f>IF(AND('Mapa final'!#REF!="Muy Baja",'Mapa final'!#REF!="Leve"),CONCATENATE("R5C",'Mapa final'!#REF!),"")</f>
        <v>#REF!</v>
      </c>
      <c r="N50" s="63" t="e">
        <f>IF(AND('Mapa final'!#REF!="Muy Baja",'Mapa final'!#REF!="Leve"),CONCATENATE("R5C",'Mapa final'!#REF!),"")</f>
        <v>#REF!</v>
      </c>
      <c r="O50" s="64" t="e">
        <f>IF(AND('Mapa final'!#REF!="Muy Baja",'Mapa final'!#REF!="Leve"),CONCATENATE("R5C",'Mapa final'!#REF!),"")</f>
        <v>#REF!</v>
      </c>
      <c r="P50" s="62" t="e">
        <f>IF(AND('Mapa final'!#REF!="Muy Baja",'Mapa final'!#REF!="Menor"),CONCATENATE("R5C",'Mapa final'!#REF!),"")</f>
        <v>#REF!</v>
      </c>
      <c r="Q50" s="63" t="e">
        <f>IF(AND('Mapa final'!#REF!="Muy Baja",'Mapa final'!#REF!="Menor"),CONCATENATE("R5C",'Mapa final'!#REF!),"")</f>
        <v>#REF!</v>
      </c>
      <c r="R50" s="63" t="e">
        <f>IF(AND('Mapa final'!#REF!="Muy Baja",'Mapa final'!#REF!="Menor"),CONCATENATE("R5C",'Mapa final'!#REF!),"")</f>
        <v>#REF!</v>
      </c>
      <c r="S50" s="63" t="e">
        <f>IF(AND('Mapa final'!#REF!="Muy Baja",'Mapa final'!#REF!="Menor"),CONCATENATE("R5C",'Mapa final'!#REF!),"")</f>
        <v>#REF!</v>
      </c>
      <c r="T50" s="63" t="e">
        <f>IF(AND('Mapa final'!#REF!="Muy Baja",'Mapa final'!#REF!="Menor"),CONCATENATE("R5C",'Mapa final'!#REF!),"")</f>
        <v>#REF!</v>
      </c>
      <c r="U50" s="64" t="e">
        <f>IF(AND('Mapa final'!#REF!="Muy Baja",'Mapa final'!#REF!="Menor"),CONCATENATE("R5C",'Mapa final'!#REF!),"")</f>
        <v>#REF!</v>
      </c>
      <c r="V50" s="53" t="e">
        <f>IF(AND('Mapa final'!#REF!="Muy Baja",'Mapa final'!#REF!="Moderado"),CONCATENATE("R5C",'Mapa final'!#REF!),"")</f>
        <v>#REF!</v>
      </c>
      <c r="W50" s="54" t="e">
        <f>IF(AND('Mapa final'!#REF!="Muy Baja",'Mapa final'!#REF!="Moderado"),CONCATENATE("R5C",'Mapa final'!#REF!),"")</f>
        <v>#REF!</v>
      </c>
      <c r="X50" s="54" t="e">
        <f>IF(AND('Mapa final'!#REF!="Muy Baja",'Mapa final'!#REF!="Moderado"),CONCATENATE("R5C",'Mapa final'!#REF!),"")</f>
        <v>#REF!</v>
      </c>
      <c r="Y50" s="54" t="e">
        <f>IF(AND('Mapa final'!#REF!="Muy Baja",'Mapa final'!#REF!="Moderado"),CONCATENATE("R5C",'Mapa final'!#REF!),"")</f>
        <v>#REF!</v>
      </c>
      <c r="Z50" s="54" t="e">
        <f>IF(AND('Mapa final'!#REF!="Muy Baja",'Mapa final'!#REF!="Moderado"),CONCATENATE("R5C",'Mapa final'!#REF!),"")</f>
        <v>#REF!</v>
      </c>
      <c r="AA50" s="55" t="e">
        <f>IF(AND('Mapa final'!#REF!="Muy Baja",'Mapa final'!#REF!="Moderado"),CONCATENATE("R5C",'Mapa final'!#REF!),"")</f>
        <v>#REF!</v>
      </c>
      <c r="AB50" s="38" t="e">
        <f>IF(AND('Mapa final'!#REF!="Muy Baja",'Mapa final'!#REF!="Mayor"),CONCATENATE("R5C",'Mapa final'!#REF!),"")</f>
        <v>#REF!</v>
      </c>
      <c r="AC50" s="39" t="e">
        <f>IF(AND('Mapa final'!#REF!="Muy Baja",'Mapa final'!#REF!="Mayor"),CONCATENATE("R5C",'Mapa final'!#REF!),"")</f>
        <v>#REF!</v>
      </c>
      <c r="AD50" s="39" t="e">
        <f>IF(AND('Mapa final'!#REF!="Muy Baja",'Mapa final'!#REF!="Mayor"),CONCATENATE("R5C",'Mapa final'!#REF!),"")</f>
        <v>#REF!</v>
      </c>
      <c r="AE50" s="39" t="e">
        <f>IF(AND('Mapa final'!#REF!="Muy Baja",'Mapa final'!#REF!="Mayor"),CONCATENATE("R5C",'Mapa final'!#REF!),"")</f>
        <v>#REF!</v>
      </c>
      <c r="AF50" s="39" t="e">
        <f>IF(AND('Mapa final'!#REF!="Muy Baja",'Mapa final'!#REF!="Mayor"),CONCATENATE("R5C",'Mapa final'!#REF!),"")</f>
        <v>#REF!</v>
      </c>
      <c r="AG50" s="40" t="e">
        <f>IF(AND('Mapa final'!#REF!="Muy Baja",'Mapa final'!#REF!="Mayor"),CONCATENATE("R5C",'Mapa final'!#REF!),"")</f>
        <v>#REF!</v>
      </c>
      <c r="AH50" s="41" t="e">
        <f>IF(AND('Mapa final'!#REF!="Muy Baja",'Mapa final'!#REF!="Catastrófico"),CONCATENATE("R5C",'Mapa final'!#REF!),"")</f>
        <v>#REF!</v>
      </c>
      <c r="AI50" s="42" t="e">
        <f>IF(AND('Mapa final'!#REF!="Muy Baja",'Mapa final'!#REF!="Catastrófico"),CONCATENATE("R5C",'Mapa final'!#REF!),"")</f>
        <v>#REF!</v>
      </c>
      <c r="AJ50" s="42" t="e">
        <f>IF(AND('Mapa final'!#REF!="Muy Baja",'Mapa final'!#REF!="Catastrófico"),CONCATENATE("R5C",'Mapa final'!#REF!),"")</f>
        <v>#REF!</v>
      </c>
      <c r="AK50" s="42" t="e">
        <f>IF(AND('Mapa final'!#REF!="Muy Baja",'Mapa final'!#REF!="Catastrófico"),CONCATENATE("R5C",'Mapa final'!#REF!),"")</f>
        <v>#REF!</v>
      </c>
      <c r="AL50" s="42" t="e">
        <f>IF(AND('Mapa final'!#REF!="Muy Baja",'Mapa final'!#REF!="Catastrófico"),CONCATENATE("R5C",'Mapa final'!#REF!),"")</f>
        <v>#REF!</v>
      </c>
      <c r="AM50" s="43" t="e">
        <f>IF(AND('Mapa final'!#REF!="Muy Baja",'Mapa final'!#REF!="Catastrófico"),CONCATENATE("R5C",'Mapa final'!#REF!),"")</f>
        <v>#REF!</v>
      </c>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row>
    <row r="51" spans="1:80" ht="15" customHeight="1" x14ac:dyDescent="0.25">
      <c r="A51" s="69"/>
      <c r="B51" s="274"/>
      <c r="C51" s="274"/>
      <c r="D51" s="275"/>
      <c r="E51" s="315"/>
      <c r="F51" s="316"/>
      <c r="G51" s="316"/>
      <c r="H51" s="316"/>
      <c r="I51" s="317"/>
      <c r="J51" s="62" t="e">
        <f>IF(AND('Mapa final'!#REF!="Muy Baja",'Mapa final'!#REF!="Leve"),CONCATENATE("R6C",'Mapa final'!#REF!),"")</f>
        <v>#REF!</v>
      </c>
      <c r="K51" s="63" t="e">
        <f>IF(AND('Mapa final'!#REF!="Muy Baja",'Mapa final'!#REF!="Leve"),CONCATENATE("R6C",'Mapa final'!#REF!),"")</f>
        <v>#REF!</v>
      </c>
      <c r="L51" s="63" t="e">
        <f>IF(AND('Mapa final'!#REF!="Muy Baja",'Mapa final'!#REF!="Leve"),CONCATENATE("R6C",'Mapa final'!#REF!),"")</f>
        <v>#REF!</v>
      </c>
      <c r="M51" s="63" t="e">
        <f>IF(AND('Mapa final'!#REF!="Muy Baja",'Mapa final'!#REF!="Leve"),CONCATENATE("R6C",'Mapa final'!#REF!),"")</f>
        <v>#REF!</v>
      </c>
      <c r="N51" s="63" t="e">
        <f>IF(AND('Mapa final'!#REF!="Muy Baja",'Mapa final'!#REF!="Leve"),CONCATENATE("R6C",'Mapa final'!#REF!),"")</f>
        <v>#REF!</v>
      </c>
      <c r="O51" s="64" t="e">
        <f>IF(AND('Mapa final'!#REF!="Muy Baja",'Mapa final'!#REF!="Leve"),CONCATENATE("R6C",'Mapa final'!#REF!),"")</f>
        <v>#REF!</v>
      </c>
      <c r="P51" s="62" t="e">
        <f>IF(AND('Mapa final'!#REF!="Muy Baja",'Mapa final'!#REF!="Menor"),CONCATENATE("R6C",'Mapa final'!#REF!),"")</f>
        <v>#REF!</v>
      </c>
      <c r="Q51" s="63" t="e">
        <f>IF(AND('Mapa final'!#REF!="Muy Baja",'Mapa final'!#REF!="Menor"),CONCATENATE("R6C",'Mapa final'!#REF!),"")</f>
        <v>#REF!</v>
      </c>
      <c r="R51" s="63" t="e">
        <f>IF(AND('Mapa final'!#REF!="Muy Baja",'Mapa final'!#REF!="Menor"),CONCATENATE("R6C",'Mapa final'!#REF!),"")</f>
        <v>#REF!</v>
      </c>
      <c r="S51" s="63" t="e">
        <f>IF(AND('Mapa final'!#REF!="Muy Baja",'Mapa final'!#REF!="Menor"),CONCATENATE("R6C",'Mapa final'!#REF!),"")</f>
        <v>#REF!</v>
      </c>
      <c r="T51" s="63" t="e">
        <f>IF(AND('Mapa final'!#REF!="Muy Baja",'Mapa final'!#REF!="Menor"),CONCATENATE("R6C",'Mapa final'!#REF!),"")</f>
        <v>#REF!</v>
      </c>
      <c r="U51" s="64" t="e">
        <f>IF(AND('Mapa final'!#REF!="Muy Baja",'Mapa final'!#REF!="Menor"),CONCATENATE("R6C",'Mapa final'!#REF!),"")</f>
        <v>#REF!</v>
      </c>
      <c r="V51" s="53" t="e">
        <f>IF(AND('Mapa final'!#REF!="Muy Baja",'Mapa final'!#REF!="Moderado"),CONCATENATE("R6C",'Mapa final'!#REF!),"")</f>
        <v>#REF!</v>
      </c>
      <c r="W51" s="54" t="e">
        <f>IF(AND('Mapa final'!#REF!="Muy Baja",'Mapa final'!#REF!="Moderado"),CONCATENATE("R6C",'Mapa final'!#REF!),"")</f>
        <v>#REF!</v>
      </c>
      <c r="X51" s="54" t="e">
        <f>IF(AND('Mapa final'!#REF!="Muy Baja",'Mapa final'!#REF!="Moderado"),CONCATENATE("R6C",'Mapa final'!#REF!),"")</f>
        <v>#REF!</v>
      </c>
      <c r="Y51" s="54" t="e">
        <f>IF(AND('Mapa final'!#REF!="Muy Baja",'Mapa final'!#REF!="Moderado"),CONCATENATE("R6C",'Mapa final'!#REF!),"")</f>
        <v>#REF!</v>
      </c>
      <c r="Z51" s="54" t="e">
        <f>IF(AND('Mapa final'!#REF!="Muy Baja",'Mapa final'!#REF!="Moderado"),CONCATENATE("R6C",'Mapa final'!#REF!),"")</f>
        <v>#REF!</v>
      </c>
      <c r="AA51" s="55" t="e">
        <f>IF(AND('Mapa final'!#REF!="Muy Baja",'Mapa final'!#REF!="Moderado"),CONCATENATE("R6C",'Mapa final'!#REF!),"")</f>
        <v>#REF!</v>
      </c>
      <c r="AB51" s="38" t="e">
        <f>IF(AND('Mapa final'!#REF!="Muy Baja",'Mapa final'!#REF!="Mayor"),CONCATENATE("R6C",'Mapa final'!#REF!),"")</f>
        <v>#REF!</v>
      </c>
      <c r="AC51" s="39" t="e">
        <f>IF(AND('Mapa final'!#REF!="Muy Baja",'Mapa final'!#REF!="Mayor"),CONCATENATE("R6C",'Mapa final'!#REF!),"")</f>
        <v>#REF!</v>
      </c>
      <c r="AD51" s="39" t="e">
        <f>IF(AND('Mapa final'!#REF!="Muy Baja",'Mapa final'!#REF!="Mayor"),CONCATENATE("R6C",'Mapa final'!#REF!),"")</f>
        <v>#REF!</v>
      </c>
      <c r="AE51" s="39" t="e">
        <f>IF(AND('Mapa final'!#REF!="Muy Baja",'Mapa final'!#REF!="Mayor"),CONCATENATE("R6C",'Mapa final'!#REF!),"")</f>
        <v>#REF!</v>
      </c>
      <c r="AF51" s="39" t="e">
        <f>IF(AND('Mapa final'!#REF!="Muy Baja",'Mapa final'!#REF!="Mayor"),CONCATENATE("R6C",'Mapa final'!#REF!),"")</f>
        <v>#REF!</v>
      </c>
      <c r="AG51" s="40" t="e">
        <f>IF(AND('Mapa final'!#REF!="Muy Baja",'Mapa final'!#REF!="Mayor"),CONCATENATE("R6C",'Mapa final'!#REF!),"")</f>
        <v>#REF!</v>
      </c>
      <c r="AH51" s="41" t="e">
        <f>IF(AND('Mapa final'!#REF!="Muy Baja",'Mapa final'!#REF!="Catastrófico"),CONCATENATE("R6C",'Mapa final'!#REF!),"")</f>
        <v>#REF!</v>
      </c>
      <c r="AI51" s="42" t="e">
        <f>IF(AND('Mapa final'!#REF!="Muy Baja",'Mapa final'!#REF!="Catastrófico"),CONCATENATE("R6C",'Mapa final'!#REF!),"")</f>
        <v>#REF!</v>
      </c>
      <c r="AJ51" s="42" t="e">
        <f>IF(AND('Mapa final'!#REF!="Muy Baja",'Mapa final'!#REF!="Catastrófico"),CONCATENATE("R6C",'Mapa final'!#REF!),"")</f>
        <v>#REF!</v>
      </c>
      <c r="AK51" s="42" t="e">
        <f>IF(AND('Mapa final'!#REF!="Muy Baja",'Mapa final'!#REF!="Catastrófico"),CONCATENATE("R6C",'Mapa final'!#REF!),"")</f>
        <v>#REF!</v>
      </c>
      <c r="AL51" s="42" t="e">
        <f>IF(AND('Mapa final'!#REF!="Muy Baja",'Mapa final'!#REF!="Catastrófico"),CONCATENATE("R6C",'Mapa final'!#REF!),"")</f>
        <v>#REF!</v>
      </c>
      <c r="AM51" s="43" t="e">
        <f>IF(AND('Mapa final'!#REF!="Muy Baja",'Mapa final'!#REF!="Catastrófico"),CONCATENATE("R6C",'Mapa final'!#REF!),"")</f>
        <v>#REF!</v>
      </c>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row>
    <row r="52" spans="1:80" ht="15" customHeight="1" x14ac:dyDescent="0.25">
      <c r="A52" s="69"/>
      <c r="B52" s="274"/>
      <c r="C52" s="274"/>
      <c r="D52" s="275"/>
      <c r="E52" s="315"/>
      <c r="F52" s="316"/>
      <c r="G52" s="316"/>
      <c r="H52" s="316"/>
      <c r="I52" s="317"/>
      <c r="J52" s="62" t="e">
        <f>IF(AND('Mapa final'!#REF!="Muy Baja",'Mapa final'!#REF!="Leve"),CONCATENATE("R7C",'Mapa final'!#REF!),"")</f>
        <v>#REF!</v>
      </c>
      <c r="K52" s="63" t="e">
        <f>IF(AND('Mapa final'!#REF!="Muy Baja",'Mapa final'!#REF!="Leve"),CONCATENATE("R7C",'Mapa final'!#REF!),"")</f>
        <v>#REF!</v>
      </c>
      <c r="L52" s="63" t="e">
        <f>IF(AND('Mapa final'!#REF!="Muy Baja",'Mapa final'!#REF!="Leve"),CONCATENATE("R7C",'Mapa final'!#REF!),"")</f>
        <v>#REF!</v>
      </c>
      <c r="M52" s="63" t="e">
        <f>IF(AND('Mapa final'!#REF!="Muy Baja",'Mapa final'!#REF!="Leve"),CONCATENATE("R7C",'Mapa final'!#REF!),"")</f>
        <v>#REF!</v>
      </c>
      <c r="N52" s="63" t="e">
        <f>IF(AND('Mapa final'!#REF!="Muy Baja",'Mapa final'!#REF!="Leve"),CONCATENATE("R7C",'Mapa final'!#REF!),"")</f>
        <v>#REF!</v>
      </c>
      <c r="O52" s="64" t="e">
        <f>IF(AND('Mapa final'!#REF!="Muy Baja",'Mapa final'!#REF!="Leve"),CONCATENATE("R7C",'Mapa final'!#REF!),"")</f>
        <v>#REF!</v>
      </c>
      <c r="P52" s="62" t="e">
        <f>IF(AND('Mapa final'!#REF!="Muy Baja",'Mapa final'!#REF!="Menor"),CONCATENATE("R7C",'Mapa final'!#REF!),"")</f>
        <v>#REF!</v>
      </c>
      <c r="Q52" s="63" t="e">
        <f>IF(AND('Mapa final'!#REF!="Muy Baja",'Mapa final'!#REF!="Menor"),CONCATENATE("R7C",'Mapa final'!#REF!),"")</f>
        <v>#REF!</v>
      </c>
      <c r="R52" s="63" t="e">
        <f>IF(AND('Mapa final'!#REF!="Muy Baja",'Mapa final'!#REF!="Menor"),CONCATENATE("R7C",'Mapa final'!#REF!),"")</f>
        <v>#REF!</v>
      </c>
      <c r="S52" s="63" t="e">
        <f>IF(AND('Mapa final'!#REF!="Muy Baja",'Mapa final'!#REF!="Menor"),CONCATENATE("R7C",'Mapa final'!#REF!),"")</f>
        <v>#REF!</v>
      </c>
      <c r="T52" s="63" t="e">
        <f>IF(AND('Mapa final'!#REF!="Muy Baja",'Mapa final'!#REF!="Menor"),CONCATENATE("R7C",'Mapa final'!#REF!),"")</f>
        <v>#REF!</v>
      </c>
      <c r="U52" s="64" t="e">
        <f>IF(AND('Mapa final'!#REF!="Muy Baja",'Mapa final'!#REF!="Menor"),CONCATENATE("R7C",'Mapa final'!#REF!),"")</f>
        <v>#REF!</v>
      </c>
      <c r="V52" s="53" t="e">
        <f>IF(AND('Mapa final'!#REF!="Muy Baja",'Mapa final'!#REF!="Moderado"),CONCATENATE("R7C",'Mapa final'!#REF!),"")</f>
        <v>#REF!</v>
      </c>
      <c r="W52" s="54" t="e">
        <f>IF(AND('Mapa final'!#REF!="Muy Baja",'Mapa final'!#REF!="Moderado"),CONCATENATE("R7C",'Mapa final'!#REF!),"")</f>
        <v>#REF!</v>
      </c>
      <c r="X52" s="54" t="e">
        <f>IF(AND('Mapa final'!#REF!="Muy Baja",'Mapa final'!#REF!="Moderado"),CONCATENATE("R7C",'Mapa final'!#REF!),"")</f>
        <v>#REF!</v>
      </c>
      <c r="Y52" s="54" t="e">
        <f>IF(AND('Mapa final'!#REF!="Muy Baja",'Mapa final'!#REF!="Moderado"),CONCATENATE("R7C",'Mapa final'!#REF!),"")</f>
        <v>#REF!</v>
      </c>
      <c r="Z52" s="54" t="e">
        <f>IF(AND('Mapa final'!#REF!="Muy Baja",'Mapa final'!#REF!="Moderado"),CONCATENATE("R7C",'Mapa final'!#REF!),"")</f>
        <v>#REF!</v>
      </c>
      <c r="AA52" s="55" t="e">
        <f>IF(AND('Mapa final'!#REF!="Muy Baja",'Mapa final'!#REF!="Moderado"),CONCATENATE("R7C",'Mapa final'!#REF!),"")</f>
        <v>#REF!</v>
      </c>
      <c r="AB52" s="38" t="e">
        <f>IF(AND('Mapa final'!#REF!="Muy Baja",'Mapa final'!#REF!="Mayor"),CONCATENATE("R7C",'Mapa final'!#REF!),"")</f>
        <v>#REF!</v>
      </c>
      <c r="AC52" s="39" t="e">
        <f>IF(AND('Mapa final'!#REF!="Muy Baja",'Mapa final'!#REF!="Mayor"),CONCATENATE("R7C",'Mapa final'!#REF!),"")</f>
        <v>#REF!</v>
      </c>
      <c r="AD52" s="39" t="e">
        <f>IF(AND('Mapa final'!#REF!="Muy Baja",'Mapa final'!#REF!="Mayor"),CONCATENATE("R7C",'Mapa final'!#REF!),"")</f>
        <v>#REF!</v>
      </c>
      <c r="AE52" s="39" t="e">
        <f>IF(AND('Mapa final'!#REF!="Muy Baja",'Mapa final'!#REF!="Mayor"),CONCATENATE("R7C",'Mapa final'!#REF!),"")</f>
        <v>#REF!</v>
      </c>
      <c r="AF52" s="39" t="e">
        <f>IF(AND('Mapa final'!#REF!="Muy Baja",'Mapa final'!#REF!="Mayor"),CONCATENATE("R7C",'Mapa final'!#REF!),"")</f>
        <v>#REF!</v>
      </c>
      <c r="AG52" s="40" t="e">
        <f>IF(AND('Mapa final'!#REF!="Muy Baja",'Mapa final'!#REF!="Mayor"),CONCATENATE("R7C",'Mapa final'!#REF!),"")</f>
        <v>#REF!</v>
      </c>
      <c r="AH52" s="41" t="e">
        <f>IF(AND('Mapa final'!#REF!="Muy Baja",'Mapa final'!#REF!="Catastrófico"),CONCATENATE("R7C",'Mapa final'!#REF!),"")</f>
        <v>#REF!</v>
      </c>
      <c r="AI52" s="42" t="e">
        <f>IF(AND('Mapa final'!#REF!="Muy Baja",'Mapa final'!#REF!="Catastrófico"),CONCATENATE("R7C",'Mapa final'!#REF!),"")</f>
        <v>#REF!</v>
      </c>
      <c r="AJ52" s="42" t="e">
        <f>IF(AND('Mapa final'!#REF!="Muy Baja",'Mapa final'!#REF!="Catastrófico"),CONCATENATE("R7C",'Mapa final'!#REF!),"")</f>
        <v>#REF!</v>
      </c>
      <c r="AK52" s="42" t="e">
        <f>IF(AND('Mapa final'!#REF!="Muy Baja",'Mapa final'!#REF!="Catastrófico"),CONCATENATE("R7C",'Mapa final'!#REF!),"")</f>
        <v>#REF!</v>
      </c>
      <c r="AL52" s="42" t="e">
        <f>IF(AND('Mapa final'!#REF!="Muy Baja",'Mapa final'!#REF!="Catastrófico"),CONCATENATE("R7C",'Mapa final'!#REF!),"")</f>
        <v>#REF!</v>
      </c>
      <c r="AM52" s="43" t="e">
        <f>IF(AND('Mapa final'!#REF!="Muy Baja",'Mapa final'!#REF!="Catastrófico"),CONCATENATE("R7C",'Mapa final'!#REF!),"")</f>
        <v>#REF!</v>
      </c>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row>
    <row r="53" spans="1:80" ht="15" customHeight="1" x14ac:dyDescent="0.25">
      <c r="A53" s="69"/>
      <c r="B53" s="274"/>
      <c r="C53" s="274"/>
      <c r="D53" s="275"/>
      <c r="E53" s="315"/>
      <c r="F53" s="316"/>
      <c r="G53" s="316"/>
      <c r="H53" s="316"/>
      <c r="I53" s="317"/>
      <c r="J53" s="62" t="e">
        <f>IF(AND('Mapa final'!#REF!="Muy Baja",'Mapa final'!#REF!="Leve"),CONCATENATE("R8C",'Mapa final'!#REF!),"")</f>
        <v>#REF!</v>
      </c>
      <c r="K53" s="63" t="e">
        <f>IF(AND('Mapa final'!#REF!="Muy Baja",'Mapa final'!#REF!="Leve"),CONCATENATE("R8C",'Mapa final'!#REF!),"")</f>
        <v>#REF!</v>
      </c>
      <c r="L53" s="63" t="e">
        <f>IF(AND('Mapa final'!#REF!="Muy Baja",'Mapa final'!#REF!="Leve"),CONCATENATE("R8C",'Mapa final'!#REF!),"")</f>
        <v>#REF!</v>
      </c>
      <c r="M53" s="63" t="e">
        <f>IF(AND('Mapa final'!#REF!="Muy Baja",'Mapa final'!#REF!="Leve"),CONCATENATE("R8C",'Mapa final'!#REF!),"")</f>
        <v>#REF!</v>
      </c>
      <c r="N53" s="63" t="e">
        <f>IF(AND('Mapa final'!#REF!="Muy Baja",'Mapa final'!#REF!="Leve"),CONCATENATE("R8C",'Mapa final'!#REF!),"")</f>
        <v>#REF!</v>
      </c>
      <c r="O53" s="64" t="e">
        <f>IF(AND('Mapa final'!#REF!="Muy Baja",'Mapa final'!#REF!="Leve"),CONCATENATE("R8C",'Mapa final'!#REF!),"")</f>
        <v>#REF!</v>
      </c>
      <c r="P53" s="62" t="e">
        <f>IF(AND('Mapa final'!#REF!="Muy Baja",'Mapa final'!#REF!="Menor"),CONCATENATE("R8C",'Mapa final'!#REF!),"")</f>
        <v>#REF!</v>
      </c>
      <c r="Q53" s="63" t="e">
        <f>IF(AND('Mapa final'!#REF!="Muy Baja",'Mapa final'!#REF!="Menor"),CONCATENATE("R8C",'Mapa final'!#REF!),"")</f>
        <v>#REF!</v>
      </c>
      <c r="R53" s="63" t="e">
        <f>IF(AND('Mapa final'!#REF!="Muy Baja",'Mapa final'!#REF!="Menor"),CONCATENATE("R8C",'Mapa final'!#REF!),"")</f>
        <v>#REF!</v>
      </c>
      <c r="S53" s="63" t="e">
        <f>IF(AND('Mapa final'!#REF!="Muy Baja",'Mapa final'!#REF!="Menor"),CONCATENATE("R8C",'Mapa final'!#REF!),"")</f>
        <v>#REF!</v>
      </c>
      <c r="T53" s="63" t="e">
        <f>IF(AND('Mapa final'!#REF!="Muy Baja",'Mapa final'!#REF!="Menor"),CONCATENATE("R8C",'Mapa final'!#REF!),"")</f>
        <v>#REF!</v>
      </c>
      <c r="U53" s="64" t="e">
        <f>IF(AND('Mapa final'!#REF!="Muy Baja",'Mapa final'!#REF!="Menor"),CONCATENATE("R8C",'Mapa final'!#REF!),"")</f>
        <v>#REF!</v>
      </c>
      <c r="V53" s="53" t="e">
        <f>IF(AND('Mapa final'!#REF!="Muy Baja",'Mapa final'!#REF!="Moderado"),CONCATENATE("R8C",'Mapa final'!#REF!),"")</f>
        <v>#REF!</v>
      </c>
      <c r="W53" s="54" t="e">
        <f>IF(AND('Mapa final'!#REF!="Muy Baja",'Mapa final'!#REF!="Moderado"),CONCATENATE("R8C",'Mapa final'!#REF!),"")</f>
        <v>#REF!</v>
      </c>
      <c r="X53" s="54" t="e">
        <f>IF(AND('Mapa final'!#REF!="Muy Baja",'Mapa final'!#REF!="Moderado"),CONCATENATE("R8C",'Mapa final'!#REF!),"")</f>
        <v>#REF!</v>
      </c>
      <c r="Y53" s="54" t="e">
        <f>IF(AND('Mapa final'!#REF!="Muy Baja",'Mapa final'!#REF!="Moderado"),CONCATENATE("R8C",'Mapa final'!#REF!),"")</f>
        <v>#REF!</v>
      </c>
      <c r="Z53" s="54" t="e">
        <f>IF(AND('Mapa final'!#REF!="Muy Baja",'Mapa final'!#REF!="Moderado"),CONCATENATE("R8C",'Mapa final'!#REF!),"")</f>
        <v>#REF!</v>
      </c>
      <c r="AA53" s="55" t="e">
        <f>IF(AND('Mapa final'!#REF!="Muy Baja",'Mapa final'!#REF!="Moderado"),CONCATENATE("R8C",'Mapa final'!#REF!),"")</f>
        <v>#REF!</v>
      </c>
      <c r="AB53" s="38" t="e">
        <f>IF(AND('Mapa final'!#REF!="Muy Baja",'Mapa final'!#REF!="Mayor"),CONCATENATE("R8C",'Mapa final'!#REF!),"")</f>
        <v>#REF!</v>
      </c>
      <c r="AC53" s="39" t="e">
        <f>IF(AND('Mapa final'!#REF!="Muy Baja",'Mapa final'!#REF!="Mayor"),CONCATENATE("R8C",'Mapa final'!#REF!),"")</f>
        <v>#REF!</v>
      </c>
      <c r="AD53" s="39" t="e">
        <f>IF(AND('Mapa final'!#REF!="Muy Baja",'Mapa final'!#REF!="Mayor"),CONCATENATE("R8C",'Mapa final'!#REF!),"")</f>
        <v>#REF!</v>
      </c>
      <c r="AE53" s="39" t="e">
        <f>IF(AND('Mapa final'!#REF!="Muy Baja",'Mapa final'!#REF!="Mayor"),CONCATENATE("R8C",'Mapa final'!#REF!),"")</f>
        <v>#REF!</v>
      </c>
      <c r="AF53" s="39" t="e">
        <f>IF(AND('Mapa final'!#REF!="Muy Baja",'Mapa final'!#REF!="Mayor"),CONCATENATE("R8C",'Mapa final'!#REF!),"")</f>
        <v>#REF!</v>
      </c>
      <c r="AG53" s="40" t="e">
        <f>IF(AND('Mapa final'!#REF!="Muy Baja",'Mapa final'!#REF!="Mayor"),CONCATENATE("R8C",'Mapa final'!#REF!),"")</f>
        <v>#REF!</v>
      </c>
      <c r="AH53" s="41" t="e">
        <f>IF(AND('Mapa final'!#REF!="Muy Baja",'Mapa final'!#REF!="Catastrófico"),CONCATENATE("R8C",'Mapa final'!#REF!),"")</f>
        <v>#REF!</v>
      </c>
      <c r="AI53" s="42" t="e">
        <f>IF(AND('Mapa final'!#REF!="Muy Baja",'Mapa final'!#REF!="Catastrófico"),CONCATENATE("R8C",'Mapa final'!#REF!),"")</f>
        <v>#REF!</v>
      </c>
      <c r="AJ53" s="42" t="e">
        <f>IF(AND('Mapa final'!#REF!="Muy Baja",'Mapa final'!#REF!="Catastrófico"),CONCATENATE("R8C",'Mapa final'!#REF!),"")</f>
        <v>#REF!</v>
      </c>
      <c r="AK53" s="42" t="e">
        <f>IF(AND('Mapa final'!#REF!="Muy Baja",'Mapa final'!#REF!="Catastrófico"),CONCATENATE("R8C",'Mapa final'!#REF!),"")</f>
        <v>#REF!</v>
      </c>
      <c r="AL53" s="42" t="e">
        <f>IF(AND('Mapa final'!#REF!="Muy Baja",'Mapa final'!#REF!="Catastrófico"),CONCATENATE("R8C",'Mapa final'!#REF!),"")</f>
        <v>#REF!</v>
      </c>
      <c r="AM53" s="43" t="e">
        <f>IF(AND('Mapa final'!#REF!="Muy Baja",'Mapa final'!#REF!="Catastrófico"),CONCATENATE("R8C",'Mapa final'!#REF!),"")</f>
        <v>#REF!</v>
      </c>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row>
    <row r="54" spans="1:80" ht="15" customHeight="1" x14ac:dyDescent="0.25">
      <c r="A54" s="69"/>
      <c r="B54" s="274"/>
      <c r="C54" s="274"/>
      <c r="D54" s="275"/>
      <c r="E54" s="315"/>
      <c r="F54" s="316"/>
      <c r="G54" s="316"/>
      <c r="H54" s="316"/>
      <c r="I54" s="317"/>
      <c r="J54" s="62" t="e">
        <f>IF(AND('Mapa final'!#REF!="Muy Baja",'Mapa final'!#REF!="Leve"),CONCATENATE("R9C",'Mapa final'!#REF!),"")</f>
        <v>#REF!</v>
      </c>
      <c r="K54" s="63" t="e">
        <f>IF(AND('Mapa final'!#REF!="Muy Baja",'Mapa final'!#REF!="Leve"),CONCATENATE("R9C",'Mapa final'!#REF!),"")</f>
        <v>#REF!</v>
      </c>
      <c r="L54" s="63" t="e">
        <f>IF(AND('Mapa final'!#REF!="Muy Baja",'Mapa final'!#REF!="Leve"),CONCATENATE("R9C",'Mapa final'!#REF!),"")</f>
        <v>#REF!</v>
      </c>
      <c r="M54" s="63" t="e">
        <f>IF(AND('Mapa final'!#REF!="Muy Baja",'Mapa final'!#REF!="Leve"),CONCATENATE("R9C",'Mapa final'!#REF!),"")</f>
        <v>#REF!</v>
      </c>
      <c r="N54" s="63" t="e">
        <f>IF(AND('Mapa final'!#REF!="Muy Baja",'Mapa final'!#REF!="Leve"),CONCATENATE("R9C",'Mapa final'!#REF!),"")</f>
        <v>#REF!</v>
      </c>
      <c r="O54" s="64" t="e">
        <f>IF(AND('Mapa final'!#REF!="Muy Baja",'Mapa final'!#REF!="Leve"),CONCATENATE("R9C",'Mapa final'!#REF!),"")</f>
        <v>#REF!</v>
      </c>
      <c r="P54" s="62" t="e">
        <f>IF(AND('Mapa final'!#REF!="Muy Baja",'Mapa final'!#REF!="Menor"),CONCATENATE("R9C",'Mapa final'!#REF!),"")</f>
        <v>#REF!</v>
      </c>
      <c r="Q54" s="63" t="e">
        <f>IF(AND('Mapa final'!#REF!="Muy Baja",'Mapa final'!#REF!="Menor"),CONCATENATE("R9C",'Mapa final'!#REF!),"")</f>
        <v>#REF!</v>
      </c>
      <c r="R54" s="63" t="e">
        <f>IF(AND('Mapa final'!#REF!="Muy Baja",'Mapa final'!#REF!="Menor"),CONCATENATE("R9C",'Mapa final'!#REF!),"")</f>
        <v>#REF!</v>
      </c>
      <c r="S54" s="63" t="e">
        <f>IF(AND('Mapa final'!#REF!="Muy Baja",'Mapa final'!#REF!="Menor"),CONCATENATE("R9C",'Mapa final'!#REF!),"")</f>
        <v>#REF!</v>
      </c>
      <c r="T54" s="63" t="e">
        <f>IF(AND('Mapa final'!#REF!="Muy Baja",'Mapa final'!#REF!="Menor"),CONCATENATE("R9C",'Mapa final'!#REF!),"")</f>
        <v>#REF!</v>
      </c>
      <c r="U54" s="64" t="e">
        <f>IF(AND('Mapa final'!#REF!="Muy Baja",'Mapa final'!#REF!="Menor"),CONCATENATE("R9C",'Mapa final'!#REF!),"")</f>
        <v>#REF!</v>
      </c>
      <c r="V54" s="53" t="e">
        <f>IF(AND('Mapa final'!#REF!="Muy Baja",'Mapa final'!#REF!="Moderado"),CONCATENATE("R9C",'Mapa final'!#REF!),"")</f>
        <v>#REF!</v>
      </c>
      <c r="W54" s="54" t="e">
        <f>IF(AND('Mapa final'!#REF!="Muy Baja",'Mapa final'!#REF!="Moderado"),CONCATENATE("R9C",'Mapa final'!#REF!),"")</f>
        <v>#REF!</v>
      </c>
      <c r="X54" s="54" t="e">
        <f>IF(AND('Mapa final'!#REF!="Muy Baja",'Mapa final'!#REF!="Moderado"),CONCATENATE("R9C",'Mapa final'!#REF!),"")</f>
        <v>#REF!</v>
      </c>
      <c r="Y54" s="54" t="e">
        <f>IF(AND('Mapa final'!#REF!="Muy Baja",'Mapa final'!#REF!="Moderado"),CONCATENATE("R9C",'Mapa final'!#REF!),"")</f>
        <v>#REF!</v>
      </c>
      <c r="Z54" s="54" t="e">
        <f>IF(AND('Mapa final'!#REF!="Muy Baja",'Mapa final'!#REF!="Moderado"),CONCATENATE("R9C",'Mapa final'!#REF!),"")</f>
        <v>#REF!</v>
      </c>
      <c r="AA54" s="55" t="e">
        <f>IF(AND('Mapa final'!#REF!="Muy Baja",'Mapa final'!#REF!="Moderado"),CONCATENATE("R9C",'Mapa final'!#REF!),"")</f>
        <v>#REF!</v>
      </c>
      <c r="AB54" s="38" t="e">
        <f>IF(AND('Mapa final'!#REF!="Muy Baja",'Mapa final'!#REF!="Mayor"),CONCATENATE("R9C",'Mapa final'!#REF!),"")</f>
        <v>#REF!</v>
      </c>
      <c r="AC54" s="39" t="e">
        <f>IF(AND('Mapa final'!#REF!="Muy Baja",'Mapa final'!#REF!="Mayor"),CONCATENATE("R9C",'Mapa final'!#REF!),"")</f>
        <v>#REF!</v>
      </c>
      <c r="AD54" s="39" t="e">
        <f>IF(AND('Mapa final'!#REF!="Muy Baja",'Mapa final'!#REF!="Mayor"),CONCATENATE("R9C",'Mapa final'!#REF!),"")</f>
        <v>#REF!</v>
      </c>
      <c r="AE54" s="39" t="e">
        <f>IF(AND('Mapa final'!#REF!="Muy Baja",'Mapa final'!#REF!="Mayor"),CONCATENATE("R9C",'Mapa final'!#REF!),"")</f>
        <v>#REF!</v>
      </c>
      <c r="AF54" s="39" t="e">
        <f>IF(AND('Mapa final'!#REF!="Muy Baja",'Mapa final'!#REF!="Mayor"),CONCATENATE("R9C",'Mapa final'!#REF!),"")</f>
        <v>#REF!</v>
      </c>
      <c r="AG54" s="40" t="e">
        <f>IF(AND('Mapa final'!#REF!="Muy Baja",'Mapa final'!#REF!="Mayor"),CONCATENATE("R9C",'Mapa final'!#REF!),"")</f>
        <v>#REF!</v>
      </c>
      <c r="AH54" s="41" t="e">
        <f>IF(AND('Mapa final'!#REF!="Muy Baja",'Mapa final'!#REF!="Catastrófico"),CONCATENATE("R9C",'Mapa final'!#REF!),"")</f>
        <v>#REF!</v>
      </c>
      <c r="AI54" s="42" t="e">
        <f>IF(AND('Mapa final'!#REF!="Muy Baja",'Mapa final'!#REF!="Catastrófico"),CONCATENATE("R9C",'Mapa final'!#REF!),"")</f>
        <v>#REF!</v>
      </c>
      <c r="AJ54" s="42" t="e">
        <f>IF(AND('Mapa final'!#REF!="Muy Baja",'Mapa final'!#REF!="Catastrófico"),CONCATENATE("R9C",'Mapa final'!#REF!),"")</f>
        <v>#REF!</v>
      </c>
      <c r="AK54" s="42" t="e">
        <f>IF(AND('Mapa final'!#REF!="Muy Baja",'Mapa final'!#REF!="Catastrófico"),CONCATENATE("R9C",'Mapa final'!#REF!),"")</f>
        <v>#REF!</v>
      </c>
      <c r="AL54" s="42" t="e">
        <f>IF(AND('Mapa final'!#REF!="Muy Baja",'Mapa final'!#REF!="Catastrófico"),CONCATENATE("R9C",'Mapa final'!#REF!),"")</f>
        <v>#REF!</v>
      </c>
      <c r="AM54" s="43" t="e">
        <f>IF(AND('Mapa final'!#REF!="Muy Baja",'Mapa final'!#REF!="Catastrófico"),CONCATENATE("R9C",'Mapa final'!#REF!),"")</f>
        <v>#REF!</v>
      </c>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row>
    <row r="55" spans="1:80" ht="15.75" customHeight="1" thickBot="1" x14ac:dyDescent="0.3">
      <c r="A55" s="69"/>
      <c r="B55" s="274"/>
      <c r="C55" s="274"/>
      <c r="D55" s="275"/>
      <c r="E55" s="318"/>
      <c r="F55" s="319"/>
      <c r="G55" s="319"/>
      <c r="H55" s="319"/>
      <c r="I55" s="320"/>
      <c r="J55" s="65" t="e">
        <f>IF(AND('Mapa final'!#REF!="Muy Baja",'Mapa final'!#REF!="Leve"),CONCATENATE("R10C",'Mapa final'!#REF!),"")</f>
        <v>#REF!</v>
      </c>
      <c r="K55" s="66" t="e">
        <f>IF(AND('Mapa final'!#REF!="Muy Baja",'Mapa final'!#REF!="Leve"),CONCATENATE("R10C",'Mapa final'!#REF!),"")</f>
        <v>#REF!</v>
      </c>
      <c r="L55" s="66" t="e">
        <f>IF(AND('Mapa final'!#REF!="Muy Baja",'Mapa final'!#REF!="Leve"),CONCATENATE("R10C",'Mapa final'!#REF!),"")</f>
        <v>#REF!</v>
      </c>
      <c r="M55" s="66" t="e">
        <f>IF(AND('Mapa final'!#REF!="Muy Baja",'Mapa final'!#REF!="Leve"),CONCATENATE("R10C",'Mapa final'!#REF!),"")</f>
        <v>#REF!</v>
      </c>
      <c r="N55" s="66" t="e">
        <f>IF(AND('Mapa final'!#REF!="Muy Baja",'Mapa final'!#REF!="Leve"),CONCATENATE("R10C",'Mapa final'!#REF!),"")</f>
        <v>#REF!</v>
      </c>
      <c r="O55" s="67" t="e">
        <f>IF(AND('Mapa final'!#REF!="Muy Baja",'Mapa final'!#REF!="Leve"),CONCATENATE("R10C",'Mapa final'!#REF!),"")</f>
        <v>#REF!</v>
      </c>
      <c r="P55" s="65" t="e">
        <f>IF(AND('Mapa final'!#REF!="Muy Baja",'Mapa final'!#REF!="Menor"),CONCATENATE("R10C",'Mapa final'!#REF!),"")</f>
        <v>#REF!</v>
      </c>
      <c r="Q55" s="66" t="e">
        <f>IF(AND('Mapa final'!#REF!="Muy Baja",'Mapa final'!#REF!="Menor"),CONCATENATE("R10C",'Mapa final'!#REF!),"")</f>
        <v>#REF!</v>
      </c>
      <c r="R55" s="66" t="e">
        <f>IF(AND('Mapa final'!#REF!="Muy Baja",'Mapa final'!#REF!="Menor"),CONCATENATE("R10C",'Mapa final'!#REF!),"")</f>
        <v>#REF!</v>
      </c>
      <c r="S55" s="66" t="e">
        <f>IF(AND('Mapa final'!#REF!="Muy Baja",'Mapa final'!#REF!="Menor"),CONCATENATE("R10C",'Mapa final'!#REF!),"")</f>
        <v>#REF!</v>
      </c>
      <c r="T55" s="66" t="e">
        <f>IF(AND('Mapa final'!#REF!="Muy Baja",'Mapa final'!#REF!="Menor"),CONCATENATE("R10C",'Mapa final'!#REF!),"")</f>
        <v>#REF!</v>
      </c>
      <c r="U55" s="67" t="e">
        <f>IF(AND('Mapa final'!#REF!="Muy Baja",'Mapa final'!#REF!="Menor"),CONCATENATE("R10C",'Mapa final'!#REF!),"")</f>
        <v>#REF!</v>
      </c>
      <c r="V55" s="56" t="e">
        <f>IF(AND('Mapa final'!#REF!="Muy Baja",'Mapa final'!#REF!="Moderado"),CONCATENATE("R10C",'Mapa final'!#REF!),"")</f>
        <v>#REF!</v>
      </c>
      <c r="W55" s="57" t="e">
        <f>IF(AND('Mapa final'!#REF!="Muy Baja",'Mapa final'!#REF!="Moderado"),CONCATENATE("R10C",'Mapa final'!#REF!),"")</f>
        <v>#REF!</v>
      </c>
      <c r="X55" s="57" t="e">
        <f>IF(AND('Mapa final'!#REF!="Muy Baja",'Mapa final'!#REF!="Moderado"),CONCATENATE("R10C",'Mapa final'!#REF!),"")</f>
        <v>#REF!</v>
      </c>
      <c r="Y55" s="57" t="e">
        <f>IF(AND('Mapa final'!#REF!="Muy Baja",'Mapa final'!#REF!="Moderado"),CONCATENATE("R10C",'Mapa final'!#REF!),"")</f>
        <v>#REF!</v>
      </c>
      <c r="Z55" s="57" t="e">
        <f>IF(AND('Mapa final'!#REF!="Muy Baja",'Mapa final'!#REF!="Moderado"),CONCATENATE("R10C",'Mapa final'!#REF!),"")</f>
        <v>#REF!</v>
      </c>
      <c r="AA55" s="58" t="e">
        <f>IF(AND('Mapa final'!#REF!="Muy Baja",'Mapa final'!#REF!="Moderado"),CONCATENATE("R10C",'Mapa final'!#REF!),"")</f>
        <v>#REF!</v>
      </c>
      <c r="AB55" s="44" t="e">
        <f>IF(AND('Mapa final'!#REF!="Muy Baja",'Mapa final'!#REF!="Mayor"),CONCATENATE("R10C",'Mapa final'!#REF!),"")</f>
        <v>#REF!</v>
      </c>
      <c r="AC55" s="45" t="e">
        <f>IF(AND('Mapa final'!#REF!="Muy Baja",'Mapa final'!#REF!="Mayor"),CONCATENATE("R10C",'Mapa final'!#REF!),"")</f>
        <v>#REF!</v>
      </c>
      <c r="AD55" s="45" t="e">
        <f>IF(AND('Mapa final'!#REF!="Muy Baja",'Mapa final'!#REF!="Mayor"),CONCATENATE("R10C",'Mapa final'!#REF!),"")</f>
        <v>#REF!</v>
      </c>
      <c r="AE55" s="45" t="e">
        <f>IF(AND('Mapa final'!#REF!="Muy Baja",'Mapa final'!#REF!="Mayor"),CONCATENATE("R10C",'Mapa final'!#REF!),"")</f>
        <v>#REF!</v>
      </c>
      <c r="AF55" s="45" t="e">
        <f>IF(AND('Mapa final'!#REF!="Muy Baja",'Mapa final'!#REF!="Mayor"),CONCATENATE("R10C",'Mapa final'!#REF!),"")</f>
        <v>#REF!</v>
      </c>
      <c r="AG55" s="46" t="e">
        <f>IF(AND('Mapa final'!#REF!="Muy Baja",'Mapa final'!#REF!="Mayor"),CONCATENATE("R10C",'Mapa final'!#REF!),"")</f>
        <v>#REF!</v>
      </c>
      <c r="AH55" s="47" t="e">
        <f>IF(AND('Mapa final'!#REF!="Muy Baja",'Mapa final'!#REF!="Catastrófico"),CONCATENATE("R10C",'Mapa final'!#REF!),"")</f>
        <v>#REF!</v>
      </c>
      <c r="AI55" s="48" t="e">
        <f>IF(AND('Mapa final'!#REF!="Muy Baja",'Mapa final'!#REF!="Catastrófico"),CONCATENATE("R10C",'Mapa final'!#REF!),"")</f>
        <v>#REF!</v>
      </c>
      <c r="AJ55" s="48" t="e">
        <f>IF(AND('Mapa final'!#REF!="Muy Baja",'Mapa final'!#REF!="Catastrófico"),CONCATENATE("R10C",'Mapa final'!#REF!),"")</f>
        <v>#REF!</v>
      </c>
      <c r="AK55" s="48" t="e">
        <f>IF(AND('Mapa final'!#REF!="Muy Baja",'Mapa final'!#REF!="Catastrófico"),CONCATENATE("R10C",'Mapa final'!#REF!),"")</f>
        <v>#REF!</v>
      </c>
      <c r="AL55" s="48" t="e">
        <f>IF(AND('Mapa final'!#REF!="Muy Baja",'Mapa final'!#REF!="Catastrófico"),CONCATENATE("R10C",'Mapa final'!#REF!),"")</f>
        <v>#REF!</v>
      </c>
      <c r="AM55" s="49" t="e">
        <f>IF(AND('Mapa final'!#REF!="Muy Baja",'Mapa final'!#REF!="Catastrófico"),CONCATENATE("R10C",'Mapa final'!#REF!),"")</f>
        <v>#REF!</v>
      </c>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row>
    <row r="56" spans="1:80" x14ac:dyDescent="0.25">
      <c r="A56" s="69"/>
      <c r="B56" s="69"/>
      <c r="C56" s="69"/>
      <c r="D56" s="69"/>
      <c r="E56" s="69"/>
      <c r="F56" s="69"/>
      <c r="G56" s="69"/>
      <c r="H56" s="69"/>
      <c r="I56" s="69"/>
      <c r="J56" s="312" t="s">
        <v>166</v>
      </c>
      <c r="K56" s="313"/>
      <c r="L56" s="313"/>
      <c r="M56" s="313"/>
      <c r="N56" s="313"/>
      <c r="O56" s="314"/>
      <c r="P56" s="312" t="s">
        <v>167</v>
      </c>
      <c r="Q56" s="313"/>
      <c r="R56" s="313"/>
      <c r="S56" s="313"/>
      <c r="T56" s="313"/>
      <c r="U56" s="314"/>
      <c r="V56" s="312" t="s">
        <v>168</v>
      </c>
      <c r="W56" s="313"/>
      <c r="X56" s="313"/>
      <c r="Y56" s="313"/>
      <c r="Z56" s="313"/>
      <c r="AA56" s="314"/>
      <c r="AB56" s="312" t="s">
        <v>169</v>
      </c>
      <c r="AC56" s="321"/>
      <c r="AD56" s="313"/>
      <c r="AE56" s="313"/>
      <c r="AF56" s="313"/>
      <c r="AG56" s="314"/>
      <c r="AH56" s="312" t="s">
        <v>170</v>
      </c>
      <c r="AI56" s="313"/>
      <c r="AJ56" s="313"/>
      <c r="AK56" s="313"/>
      <c r="AL56" s="313"/>
      <c r="AM56" s="314"/>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row>
    <row r="57" spans="1:80" x14ac:dyDescent="0.25">
      <c r="A57" s="69"/>
      <c r="B57" s="69"/>
      <c r="C57" s="69"/>
      <c r="D57" s="69"/>
      <c r="E57" s="69"/>
      <c r="F57" s="69"/>
      <c r="G57" s="69"/>
      <c r="H57" s="69"/>
      <c r="I57" s="69"/>
      <c r="J57" s="315"/>
      <c r="K57" s="316"/>
      <c r="L57" s="316"/>
      <c r="M57" s="316"/>
      <c r="N57" s="316"/>
      <c r="O57" s="317"/>
      <c r="P57" s="315"/>
      <c r="Q57" s="316"/>
      <c r="R57" s="316"/>
      <c r="S57" s="316"/>
      <c r="T57" s="316"/>
      <c r="U57" s="317"/>
      <c r="V57" s="315"/>
      <c r="W57" s="316"/>
      <c r="X57" s="316"/>
      <c r="Y57" s="316"/>
      <c r="Z57" s="316"/>
      <c r="AA57" s="317"/>
      <c r="AB57" s="315"/>
      <c r="AC57" s="316"/>
      <c r="AD57" s="316"/>
      <c r="AE57" s="316"/>
      <c r="AF57" s="316"/>
      <c r="AG57" s="317"/>
      <c r="AH57" s="315"/>
      <c r="AI57" s="316"/>
      <c r="AJ57" s="316"/>
      <c r="AK57" s="316"/>
      <c r="AL57" s="316"/>
      <c r="AM57" s="317"/>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row>
    <row r="58" spans="1:80" x14ac:dyDescent="0.25">
      <c r="A58" s="69"/>
      <c r="B58" s="69"/>
      <c r="C58" s="69"/>
      <c r="D58" s="69"/>
      <c r="E58" s="69"/>
      <c r="F58" s="69"/>
      <c r="G58" s="69"/>
      <c r="H58" s="69"/>
      <c r="I58" s="69"/>
      <c r="J58" s="315"/>
      <c r="K58" s="316"/>
      <c r="L58" s="316"/>
      <c r="M58" s="316"/>
      <c r="N58" s="316"/>
      <c r="O58" s="317"/>
      <c r="P58" s="315"/>
      <c r="Q58" s="316"/>
      <c r="R58" s="316"/>
      <c r="S58" s="316"/>
      <c r="T58" s="316"/>
      <c r="U58" s="317"/>
      <c r="V58" s="315"/>
      <c r="W58" s="316"/>
      <c r="X58" s="316"/>
      <c r="Y58" s="316"/>
      <c r="Z58" s="316"/>
      <c r="AA58" s="317"/>
      <c r="AB58" s="315"/>
      <c r="AC58" s="316"/>
      <c r="AD58" s="316"/>
      <c r="AE58" s="316"/>
      <c r="AF58" s="316"/>
      <c r="AG58" s="317"/>
      <c r="AH58" s="315"/>
      <c r="AI58" s="316"/>
      <c r="AJ58" s="316"/>
      <c r="AK58" s="316"/>
      <c r="AL58" s="316"/>
      <c r="AM58" s="317"/>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row>
    <row r="59" spans="1:80" x14ac:dyDescent="0.25">
      <c r="A59" s="69"/>
      <c r="B59" s="69"/>
      <c r="C59" s="69"/>
      <c r="D59" s="69"/>
      <c r="E59" s="69"/>
      <c r="F59" s="69"/>
      <c r="G59" s="69"/>
      <c r="H59" s="69"/>
      <c r="I59" s="69"/>
      <c r="J59" s="315"/>
      <c r="K59" s="316"/>
      <c r="L59" s="316"/>
      <c r="M59" s="316"/>
      <c r="N59" s="316"/>
      <c r="O59" s="317"/>
      <c r="P59" s="315"/>
      <c r="Q59" s="316"/>
      <c r="R59" s="316"/>
      <c r="S59" s="316"/>
      <c r="T59" s="316"/>
      <c r="U59" s="317"/>
      <c r="V59" s="315"/>
      <c r="W59" s="316"/>
      <c r="X59" s="316"/>
      <c r="Y59" s="316"/>
      <c r="Z59" s="316"/>
      <c r="AA59" s="317"/>
      <c r="AB59" s="315"/>
      <c r="AC59" s="316"/>
      <c r="AD59" s="316"/>
      <c r="AE59" s="316"/>
      <c r="AF59" s="316"/>
      <c r="AG59" s="317"/>
      <c r="AH59" s="315"/>
      <c r="AI59" s="316"/>
      <c r="AJ59" s="316"/>
      <c r="AK59" s="316"/>
      <c r="AL59" s="316"/>
      <c r="AM59" s="317"/>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row>
    <row r="60" spans="1:80" x14ac:dyDescent="0.25">
      <c r="A60" s="69"/>
      <c r="B60" s="69"/>
      <c r="C60" s="69"/>
      <c r="D60" s="69"/>
      <c r="E60" s="69"/>
      <c r="F60" s="69"/>
      <c r="G60" s="69"/>
      <c r="H60" s="69"/>
      <c r="I60" s="69"/>
      <c r="J60" s="315"/>
      <c r="K60" s="316"/>
      <c r="L60" s="316"/>
      <c r="M60" s="316"/>
      <c r="N60" s="316"/>
      <c r="O60" s="317"/>
      <c r="P60" s="315"/>
      <c r="Q60" s="316"/>
      <c r="R60" s="316"/>
      <c r="S60" s="316"/>
      <c r="T60" s="316"/>
      <c r="U60" s="317"/>
      <c r="V60" s="315"/>
      <c r="W60" s="316"/>
      <c r="X60" s="316"/>
      <c r="Y60" s="316"/>
      <c r="Z60" s="316"/>
      <c r="AA60" s="317"/>
      <c r="AB60" s="315"/>
      <c r="AC60" s="316"/>
      <c r="AD60" s="316"/>
      <c r="AE60" s="316"/>
      <c r="AF60" s="316"/>
      <c r="AG60" s="317"/>
      <c r="AH60" s="315"/>
      <c r="AI60" s="316"/>
      <c r="AJ60" s="316"/>
      <c r="AK60" s="316"/>
      <c r="AL60" s="316"/>
      <c r="AM60" s="317"/>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row>
    <row r="61" spans="1:80" ht="15.75" thickBot="1" x14ac:dyDescent="0.3">
      <c r="A61" s="69"/>
      <c r="B61" s="69"/>
      <c r="C61" s="69"/>
      <c r="D61" s="69"/>
      <c r="E61" s="69"/>
      <c r="F61" s="69"/>
      <c r="G61" s="69"/>
      <c r="H61" s="69"/>
      <c r="I61" s="69"/>
      <c r="J61" s="318"/>
      <c r="K61" s="319"/>
      <c r="L61" s="319"/>
      <c r="M61" s="319"/>
      <c r="N61" s="319"/>
      <c r="O61" s="320"/>
      <c r="P61" s="318"/>
      <c r="Q61" s="319"/>
      <c r="R61" s="319"/>
      <c r="S61" s="319"/>
      <c r="T61" s="319"/>
      <c r="U61" s="320"/>
      <c r="V61" s="318"/>
      <c r="W61" s="319"/>
      <c r="X61" s="319"/>
      <c r="Y61" s="319"/>
      <c r="Z61" s="319"/>
      <c r="AA61" s="320"/>
      <c r="AB61" s="318"/>
      <c r="AC61" s="319"/>
      <c r="AD61" s="319"/>
      <c r="AE61" s="319"/>
      <c r="AF61" s="319"/>
      <c r="AG61" s="320"/>
      <c r="AH61" s="318"/>
      <c r="AI61" s="319"/>
      <c r="AJ61" s="319"/>
      <c r="AK61" s="319"/>
      <c r="AL61" s="319"/>
      <c r="AM61" s="320"/>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row>
    <row r="62" spans="1:80"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row>
    <row r="63" spans="1:80" ht="15" customHeight="1" x14ac:dyDescent="0.25">
      <c r="A63" s="69"/>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69"/>
      <c r="AV63" s="69"/>
      <c r="AW63" s="69"/>
      <c r="AX63" s="69"/>
      <c r="AY63" s="69"/>
      <c r="AZ63" s="69"/>
      <c r="BA63" s="69"/>
      <c r="BB63" s="69"/>
      <c r="BC63" s="69"/>
      <c r="BD63" s="69"/>
      <c r="BE63" s="69"/>
      <c r="BF63" s="69"/>
      <c r="BG63" s="69"/>
      <c r="BH63" s="69"/>
    </row>
    <row r="64" spans="1:80" ht="15" customHeight="1" x14ac:dyDescent="0.25">
      <c r="A64" s="69"/>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69"/>
      <c r="AV64" s="69"/>
      <c r="AW64" s="69"/>
      <c r="AX64" s="69"/>
      <c r="AY64" s="69"/>
      <c r="AZ64" s="69"/>
      <c r="BA64" s="69"/>
      <c r="BB64" s="69"/>
      <c r="BC64" s="69"/>
      <c r="BD64" s="69"/>
      <c r="BE64" s="69"/>
      <c r="BF64" s="69"/>
      <c r="BG64" s="69"/>
      <c r="BH64" s="69"/>
    </row>
    <row r="65" spans="1:60"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row>
    <row r="66" spans="1:60"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row>
    <row r="67" spans="1:60"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row>
    <row r="68" spans="1:60"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row>
    <row r="69" spans="1:60"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row>
    <row r="70" spans="1:60"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row>
    <row r="71" spans="1:60"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row>
    <row r="72" spans="1:60"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row>
    <row r="73" spans="1:60"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row>
    <row r="74" spans="1:60"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row>
    <row r="75" spans="1:60"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row>
    <row r="76" spans="1:60"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row>
    <row r="77" spans="1:60"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row>
    <row r="78" spans="1:60"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row>
    <row r="79" spans="1:60"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row>
    <row r="80" spans="1:60"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row>
    <row r="81" spans="1:60"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row>
    <row r="82" spans="1:60"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row>
    <row r="83" spans="1:60"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row>
    <row r="84" spans="1:60"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row>
    <row r="85" spans="1:60"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row>
    <row r="86" spans="1:60"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row>
    <row r="87" spans="1:60"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row>
    <row r="88" spans="1:60"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row>
    <row r="89" spans="1:60"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row>
    <row r="90" spans="1:60"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row>
    <row r="91" spans="1:60"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row>
    <row r="92" spans="1:60"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row>
    <row r="93" spans="1:60"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row>
    <row r="94" spans="1:60" x14ac:dyDescent="0.2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row>
    <row r="95" spans="1:60" x14ac:dyDescent="0.2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row>
    <row r="96" spans="1:60" x14ac:dyDescent="0.2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row>
    <row r="97" spans="1:60" x14ac:dyDescent="0.2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row>
    <row r="98" spans="1:60" x14ac:dyDescent="0.2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row>
    <row r="99" spans="1:60"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row>
    <row r="100" spans="1:60" x14ac:dyDescent="0.2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row>
    <row r="101" spans="1:60" x14ac:dyDescent="0.2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row>
    <row r="102" spans="1:60" x14ac:dyDescent="0.2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row>
    <row r="103" spans="1:60" x14ac:dyDescent="0.2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row>
    <row r="104" spans="1:60" x14ac:dyDescent="0.2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row>
    <row r="105" spans="1:60" x14ac:dyDescent="0.2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row>
    <row r="106" spans="1:60" x14ac:dyDescent="0.2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row>
    <row r="107" spans="1:60" x14ac:dyDescent="0.2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row>
    <row r="108" spans="1:60"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row>
    <row r="109" spans="1:60" x14ac:dyDescent="0.2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row>
    <row r="110" spans="1:60" x14ac:dyDescent="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row>
    <row r="111" spans="1:60" x14ac:dyDescent="0.2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row>
    <row r="112" spans="1:60" x14ac:dyDescent="0.2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row>
    <row r="113" spans="1:60" x14ac:dyDescent="0.2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row>
    <row r="114" spans="1:60" x14ac:dyDescent="0.2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row>
    <row r="115" spans="1:60" x14ac:dyDescent="0.2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row>
    <row r="116" spans="1:60" x14ac:dyDescent="0.2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row>
    <row r="117" spans="1:60"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row>
    <row r="118" spans="1:60"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row>
    <row r="119" spans="1:60"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row>
    <row r="120" spans="1:60"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row>
    <row r="121" spans="1:60"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row>
    <row r="122" spans="1:60" x14ac:dyDescent="0.2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row>
    <row r="123" spans="1:60" x14ac:dyDescent="0.2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row>
    <row r="124" spans="1:60" x14ac:dyDescent="0.2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row>
    <row r="125" spans="1:60" x14ac:dyDescent="0.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row>
    <row r="126" spans="1:60" x14ac:dyDescent="0.2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row>
    <row r="127" spans="1:60" x14ac:dyDescent="0.2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row>
    <row r="128" spans="1:60" x14ac:dyDescent="0.2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row>
    <row r="129" spans="1:60" x14ac:dyDescent="0.2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row>
    <row r="130" spans="1:60" x14ac:dyDescent="0.2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row>
    <row r="131" spans="1:60" x14ac:dyDescent="0.2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row>
    <row r="132" spans="1:60" x14ac:dyDescent="0.2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row>
    <row r="133" spans="1:60" x14ac:dyDescent="0.2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row>
    <row r="134" spans="1:60" x14ac:dyDescent="0.2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row>
    <row r="135" spans="1:60" x14ac:dyDescent="0.2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row>
    <row r="136" spans="1:60" x14ac:dyDescent="0.2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row>
    <row r="137" spans="1:60" x14ac:dyDescent="0.2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row>
    <row r="138" spans="1:60" x14ac:dyDescent="0.2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row>
    <row r="139" spans="1:60" x14ac:dyDescent="0.2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row>
    <row r="140" spans="1:60" x14ac:dyDescent="0.2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row>
    <row r="141" spans="1:60" x14ac:dyDescent="0.2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row>
    <row r="142" spans="1:60" x14ac:dyDescent="0.2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row>
    <row r="143" spans="1:60" x14ac:dyDescent="0.2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row>
    <row r="144" spans="1:60" x14ac:dyDescent="0.2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row>
    <row r="145" spans="1:60" x14ac:dyDescent="0.2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row>
    <row r="146" spans="1:60" x14ac:dyDescent="0.2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row>
    <row r="147" spans="1:60" x14ac:dyDescent="0.2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row>
    <row r="148" spans="1:60" x14ac:dyDescent="0.2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row>
    <row r="149" spans="1:60" x14ac:dyDescent="0.2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row>
    <row r="150" spans="1:60" x14ac:dyDescent="0.2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row>
    <row r="151" spans="1:60" x14ac:dyDescent="0.2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row>
    <row r="152" spans="1:60" x14ac:dyDescent="0.2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row>
    <row r="153" spans="1:60" x14ac:dyDescent="0.2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row>
    <row r="154" spans="1:60" x14ac:dyDescent="0.2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row>
    <row r="155" spans="1:60" x14ac:dyDescent="0.2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row>
    <row r="156" spans="1:60" x14ac:dyDescent="0.2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row>
    <row r="157" spans="1:60" x14ac:dyDescent="0.2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row>
    <row r="158" spans="1:60" x14ac:dyDescent="0.2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row>
    <row r="159" spans="1:60" x14ac:dyDescent="0.2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row>
    <row r="160" spans="1:60" x14ac:dyDescent="0.2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row>
    <row r="161" spans="1:60" x14ac:dyDescent="0.2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row>
    <row r="162" spans="1:60" x14ac:dyDescent="0.2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row>
    <row r="163" spans="1:60" x14ac:dyDescent="0.2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row>
    <row r="164" spans="1:60" x14ac:dyDescent="0.2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row>
    <row r="165" spans="1:60" x14ac:dyDescent="0.2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row>
    <row r="166" spans="1:60" x14ac:dyDescent="0.2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row>
    <row r="167" spans="1:60" x14ac:dyDescent="0.2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row>
    <row r="168" spans="1:60" x14ac:dyDescent="0.2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row>
    <row r="169" spans="1:60" x14ac:dyDescent="0.2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row>
    <row r="170" spans="1:60" x14ac:dyDescent="0.2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row>
    <row r="171" spans="1:60" x14ac:dyDescent="0.2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row>
    <row r="172" spans="1:60" x14ac:dyDescent="0.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row>
    <row r="173" spans="1:60" x14ac:dyDescent="0.2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row>
    <row r="174" spans="1:60" x14ac:dyDescent="0.2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row>
    <row r="175" spans="1:60" x14ac:dyDescent="0.2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row>
    <row r="176" spans="1:60" x14ac:dyDescent="0.2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row>
    <row r="177" spans="1:60" x14ac:dyDescent="0.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row>
    <row r="178" spans="1:60" x14ac:dyDescent="0.2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row>
    <row r="179" spans="1:60" x14ac:dyDescent="0.2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row>
    <row r="180" spans="1:60" x14ac:dyDescent="0.2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row>
    <row r="181" spans="1:60" x14ac:dyDescent="0.2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row>
    <row r="182" spans="1:60" x14ac:dyDescent="0.2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row>
    <row r="183" spans="1:60" x14ac:dyDescent="0.2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row>
    <row r="184" spans="1:60" x14ac:dyDescent="0.2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row>
    <row r="185" spans="1:60" x14ac:dyDescent="0.2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row>
    <row r="186" spans="1:60" x14ac:dyDescent="0.2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row>
    <row r="187" spans="1:60" x14ac:dyDescent="0.2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row>
    <row r="188" spans="1:60" x14ac:dyDescent="0.2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row>
    <row r="189" spans="1:60" x14ac:dyDescent="0.2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row>
    <row r="190" spans="1:60" x14ac:dyDescent="0.2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row>
    <row r="191" spans="1:60" x14ac:dyDescent="0.25">
      <c r="A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row>
    <row r="192" spans="1:60" x14ac:dyDescent="0.25">
      <c r="A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row>
    <row r="193" spans="1:60" x14ac:dyDescent="0.25">
      <c r="A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row>
    <row r="194" spans="1:60" x14ac:dyDescent="0.25">
      <c r="A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row>
    <row r="195" spans="1:60" x14ac:dyDescent="0.25">
      <c r="A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row>
    <row r="196" spans="1:60" x14ac:dyDescent="0.25">
      <c r="A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row>
    <row r="197" spans="1:60" x14ac:dyDescent="0.25">
      <c r="A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row>
    <row r="198" spans="1:60" x14ac:dyDescent="0.25">
      <c r="A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row>
    <row r="199" spans="1:60" x14ac:dyDescent="0.25">
      <c r="A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row>
    <row r="200" spans="1:60" x14ac:dyDescent="0.25">
      <c r="A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row>
    <row r="201" spans="1:60" x14ac:dyDescent="0.25">
      <c r="A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row>
    <row r="202" spans="1:60" x14ac:dyDescent="0.25">
      <c r="A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row>
    <row r="203" spans="1:60" x14ac:dyDescent="0.25">
      <c r="A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row>
    <row r="204" spans="1:60" x14ac:dyDescent="0.25">
      <c r="A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row>
    <row r="205" spans="1:60" x14ac:dyDescent="0.25">
      <c r="A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row>
    <row r="206" spans="1:60" x14ac:dyDescent="0.25">
      <c r="A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row>
    <row r="207" spans="1:60" x14ac:dyDescent="0.25">
      <c r="A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row>
    <row r="208" spans="1:60" x14ac:dyDescent="0.25">
      <c r="A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row>
    <row r="209" spans="1:60" x14ac:dyDescent="0.25">
      <c r="A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row>
    <row r="210" spans="1:60" x14ac:dyDescent="0.25">
      <c r="A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row>
    <row r="211" spans="1:60" x14ac:dyDescent="0.25">
      <c r="A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row>
    <row r="212" spans="1:60" x14ac:dyDescent="0.25">
      <c r="A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row>
    <row r="213" spans="1:60" x14ac:dyDescent="0.25">
      <c r="A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row>
    <row r="214" spans="1:60" x14ac:dyDescent="0.25">
      <c r="A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row>
    <row r="215" spans="1:60" x14ac:dyDescent="0.25">
      <c r="A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row>
    <row r="216" spans="1:60" x14ac:dyDescent="0.25">
      <c r="A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row>
    <row r="217" spans="1:60" x14ac:dyDescent="0.25">
      <c r="A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row>
    <row r="218" spans="1:60" x14ac:dyDescent="0.25">
      <c r="A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row>
    <row r="219" spans="1:60" x14ac:dyDescent="0.25">
      <c r="A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row>
    <row r="220" spans="1:60" x14ac:dyDescent="0.25">
      <c r="A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row>
    <row r="221" spans="1:60" x14ac:dyDescent="0.25">
      <c r="A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row>
    <row r="222" spans="1:60" x14ac:dyDescent="0.25">
      <c r="A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row>
    <row r="223" spans="1:60" x14ac:dyDescent="0.25">
      <c r="A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row>
    <row r="224" spans="1:60" x14ac:dyDescent="0.25">
      <c r="A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row>
    <row r="225" spans="1:60" x14ac:dyDescent="0.25">
      <c r="A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row>
    <row r="226" spans="1:60" x14ac:dyDescent="0.25">
      <c r="A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row>
    <row r="227" spans="1:60" x14ac:dyDescent="0.25">
      <c r="A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row>
    <row r="228" spans="1:60" x14ac:dyDescent="0.25">
      <c r="A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row>
    <row r="229" spans="1:60" x14ac:dyDescent="0.25">
      <c r="A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row>
    <row r="230" spans="1:60" x14ac:dyDescent="0.25">
      <c r="A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row>
    <row r="231" spans="1:60" x14ac:dyDescent="0.25">
      <c r="A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row>
    <row r="232" spans="1:60" x14ac:dyDescent="0.25">
      <c r="A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row>
    <row r="233" spans="1:60" x14ac:dyDescent="0.25">
      <c r="A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row>
    <row r="234" spans="1:60" x14ac:dyDescent="0.25">
      <c r="A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row>
    <row r="235" spans="1:60" x14ac:dyDescent="0.25">
      <c r="A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row>
    <row r="236" spans="1:60" x14ac:dyDescent="0.25">
      <c r="A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row>
    <row r="237" spans="1:60" x14ac:dyDescent="0.25">
      <c r="A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row>
    <row r="238" spans="1:60" x14ac:dyDescent="0.25">
      <c r="A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row>
    <row r="239" spans="1:60" x14ac:dyDescent="0.25">
      <c r="A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row>
    <row r="240" spans="1:60" x14ac:dyDescent="0.25">
      <c r="A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row>
    <row r="241" spans="1:60" x14ac:dyDescent="0.25">
      <c r="A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row>
    <row r="242" spans="1:60" x14ac:dyDescent="0.25">
      <c r="A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row>
    <row r="243" spans="1:60" x14ac:dyDescent="0.25">
      <c r="A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row>
    <row r="244" spans="1:60" x14ac:dyDescent="0.25">
      <c r="A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row>
    <row r="245" spans="1:60" x14ac:dyDescent="0.25">
      <c r="A245" s="69"/>
    </row>
    <row r="246" spans="1:60" x14ac:dyDescent="0.25">
      <c r="A246" s="69"/>
    </row>
    <row r="247" spans="1:60" x14ac:dyDescent="0.25">
      <c r="A247" s="69"/>
    </row>
    <row r="248" spans="1:60" x14ac:dyDescent="0.25">
      <c r="A248" s="69"/>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69"/>
      <c r="B1" s="361" t="s">
        <v>172</v>
      </c>
      <c r="C1" s="361"/>
      <c r="D1" s="361"/>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1:37" x14ac:dyDescent="0.2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7" ht="25.5" x14ac:dyDescent="0.25">
      <c r="A3" s="69"/>
      <c r="B3" s="3"/>
      <c r="C3" s="4" t="s">
        <v>173</v>
      </c>
      <c r="D3" s="4" t="s">
        <v>156</v>
      </c>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1:37" ht="51" x14ac:dyDescent="0.25">
      <c r="A4" s="69"/>
      <c r="B4" s="5" t="s">
        <v>174</v>
      </c>
      <c r="C4" s="6" t="s">
        <v>175</v>
      </c>
      <c r="D4" s="7">
        <v>0.2</v>
      </c>
      <c r="E4" s="69"/>
      <c r="F4" s="69"/>
      <c r="G4" s="69"/>
      <c r="H4" s="69"/>
      <c r="I4" s="69"/>
      <c r="J4" s="69"/>
      <c r="K4" s="69"/>
      <c r="L4" s="69"/>
      <c r="M4" s="69"/>
      <c r="N4" s="69"/>
      <c r="O4" s="69"/>
      <c r="P4" s="69"/>
      <c r="Q4" s="69"/>
      <c r="R4" s="69"/>
      <c r="S4" s="69"/>
      <c r="T4" s="69"/>
      <c r="U4" s="69"/>
      <c r="V4" s="69"/>
      <c r="W4" s="69"/>
      <c r="X4" s="69"/>
      <c r="Y4" s="69"/>
      <c r="Z4" s="69"/>
      <c r="AA4" s="69"/>
      <c r="AB4" s="69"/>
      <c r="AC4" s="69"/>
      <c r="AD4" s="69"/>
      <c r="AE4" s="69"/>
    </row>
    <row r="5" spans="1:37" ht="51" x14ac:dyDescent="0.25">
      <c r="A5" s="69"/>
      <c r="B5" s="8" t="s">
        <v>176</v>
      </c>
      <c r="C5" s="9" t="s">
        <v>177</v>
      </c>
      <c r="D5" s="10">
        <v>0.4</v>
      </c>
      <c r="E5" s="69"/>
      <c r="F5" s="69"/>
      <c r="G5" s="69"/>
      <c r="H5" s="69"/>
      <c r="I5" s="69"/>
      <c r="J5" s="69"/>
      <c r="K5" s="69"/>
      <c r="L5" s="69"/>
      <c r="M5" s="69"/>
      <c r="N5" s="69"/>
      <c r="O5" s="69"/>
      <c r="P5" s="69"/>
      <c r="Q5" s="69"/>
      <c r="R5" s="69"/>
      <c r="S5" s="69"/>
      <c r="T5" s="69"/>
      <c r="U5" s="69"/>
      <c r="V5" s="69"/>
      <c r="W5" s="69"/>
      <c r="X5" s="69"/>
      <c r="Y5" s="69"/>
      <c r="Z5" s="69"/>
      <c r="AA5" s="69"/>
      <c r="AB5" s="69"/>
      <c r="AC5" s="69"/>
      <c r="AD5" s="69"/>
      <c r="AE5" s="69"/>
    </row>
    <row r="6" spans="1:37" ht="51" x14ac:dyDescent="0.25">
      <c r="A6" s="69"/>
      <c r="B6" s="11" t="s">
        <v>178</v>
      </c>
      <c r="C6" s="9" t="s">
        <v>179</v>
      </c>
      <c r="D6" s="10">
        <v>0.6</v>
      </c>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1:37" ht="76.5" x14ac:dyDescent="0.25">
      <c r="A7" s="69"/>
      <c r="B7" s="12" t="s">
        <v>180</v>
      </c>
      <c r="C7" s="9" t="s">
        <v>181</v>
      </c>
      <c r="D7" s="10">
        <v>0.8</v>
      </c>
      <c r="E7" s="69"/>
      <c r="F7" s="69"/>
      <c r="G7" s="69"/>
      <c r="H7" s="69"/>
      <c r="I7" s="69"/>
      <c r="J7" s="69"/>
      <c r="K7" s="69"/>
      <c r="L7" s="69"/>
      <c r="M7" s="69"/>
      <c r="N7" s="69"/>
      <c r="O7" s="69"/>
      <c r="P7" s="69"/>
      <c r="Q7" s="69"/>
      <c r="R7" s="69"/>
      <c r="S7" s="69"/>
      <c r="T7" s="69"/>
      <c r="U7" s="69"/>
      <c r="V7" s="69"/>
      <c r="W7" s="69"/>
      <c r="X7" s="69"/>
      <c r="Y7" s="69"/>
      <c r="Z7" s="69"/>
      <c r="AA7" s="69"/>
      <c r="AB7" s="69"/>
      <c r="AC7" s="69"/>
      <c r="AD7" s="69"/>
      <c r="AE7" s="69"/>
    </row>
    <row r="8" spans="1:37" ht="51" x14ac:dyDescent="0.25">
      <c r="A8" s="69"/>
      <c r="B8" s="13" t="s">
        <v>182</v>
      </c>
      <c r="C8" s="9" t="s">
        <v>183</v>
      </c>
      <c r="D8" s="10">
        <v>1</v>
      </c>
      <c r="E8" s="69"/>
      <c r="F8" s="69"/>
      <c r="G8" s="69"/>
      <c r="H8" s="69"/>
      <c r="I8" s="69"/>
      <c r="J8" s="69"/>
      <c r="K8" s="69"/>
      <c r="L8" s="69"/>
      <c r="M8" s="69"/>
      <c r="N8" s="69"/>
      <c r="O8" s="69"/>
      <c r="P8" s="69"/>
      <c r="Q8" s="69"/>
      <c r="R8" s="69"/>
      <c r="S8" s="69"/>
      <c r="T8" s="69"/>
      <c r="U8" s="69"/>
      <c r="V8" s="69"/>
      <c r="W8" s="69"/>
      <c r="X8" s="69"/>
      <c r="Y8" s="69"/>
      <c r="Z8" s="69"/>
      <c r="AA8" s="69"/>
      <c r="AB8" s="69"/>
      <c r="AC8" s="69"/>
      <c r="AD8" s="69"/>
      <c r="AE8" s="69"/>
    </row>
    <row r="9" spans="1:37" x14ac:dyDescent="0.25">
      <c r="A9" s="69"/>
      <c r="B9" s="89"/>
      <c r="C9" s="89"/>
      <c r="D9" s="8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row>
    <row r="10" spans="1:37" ht="16.5" x14ac:dyDescent="0.25">
      <c r="A10" s="69"/>
      <c r="B10" s="90"/>
      <c r="C10" s="89"/>
      <c r="D10" s="8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row>
    <row r="11" spans="1:37" x14ac:dyDescent="0.25">
      <c r="A11" s="69"/>
      <c r="B11" s="89"/>
      <c r="C11" s="89"/>
      <c r="D11" s="8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row>
    <row r="12" spans="1:37" x14ac:dyDescent="0.25">
      <c r="A12" s="69"/>
      <c r="B12" s="89"/>
      <c r="C12" s="89"/>
      <c r="D12" s="8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row>
    <row r="13" spans="1:37" x14ac:dyDescent="0.25">
      <c r="A13" s="69"/>
      <c r="B13" s="89"/>
      <c r="C13" s="89"/>
      <c r="D13" s="8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row>
    <row r="14" spans="1:37" x14ac:dyDescent="0.25">
      <c r="A14" s="69"/>
      <c r="B14" s="89"/>
      <c r="C14" s="89"/>
      <c r="D14" s="8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row>
    <row r="15" spans="1:37" x14ac:dyDescent="0.25">
      <c r="A15" s="69"/>
      <c r="B15" s="89"/>
      <c r="C15" s="89"/>
      <c r="D15" s="8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row>
    <row r="16" spans="1:37" x14ac:dyDescent="0.25">
      <c r="A16" s="69"/>
      <c r="B16" s="89"/>
      <c r="C16" s="89"/>
      <c r="D16" s="8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row>
    <row r="17" spans="1:37" x14ac:dyDescent="0.25">
      <c r="A17" s="69"/>
      <c r="B17" s="89"/>
      <c r="C17" s="89"/>
      <c r="D17" s="8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row>
    <row r="18" spans="1:37" x14ac:dyDescent="0.25">
      <c r="A18" s="69"/>
      <c r="B18" s="89"/>
      <c r="C18" s="89"/>
      <c r="D18" s="8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row>
    <row r="19" spans="1:37" x14ac:dyDescent="0.2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row>
    <row r="20" spans="1:37" x14ac:dyDescent="0.2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row>
    <row r="21" spans="1:37"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row>
    <row r="22" spans="1:37"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row>
    <row r="23" spans="1:37"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row>
    <row r="24" spans="1:37"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row>
    <row r="25" spans="1:37"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row>
    <row r="26" spans="1:37"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row>
    <row r="27" spans="1:37"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row>
    <row r="28" spans="1:37" x14ac:dyDescent="0.2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row>
    <row r="29" spans="1:37" x14ac:dyDescent="0.2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row>
    <row r="30" spans="1:37" x14ac:dyDescent="0.25">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row>
    <row r="31" spans="1:37" x14ac:dyDescent="0.2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row>
    <row r="32" spans="1:37" x14ac:dyDescent="0.2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row>
    <row r="33" spans="1:31" x14ac:dyDescent="0.25">
      <c r="A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row>
    <row r="34" spans="1:31" x14ac:dyDescent="0.25">
      <c r="A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row>
    <row r="35" spans="1:31" x14ac:dyDescent="0.25">
      <c r="A35" s="69"/>
    </row>
    <row r="36" spans="1:31" x14ac:dyDescent="0.25">
      <c r="A36" s="69"/>
    </row>
    <row r="37" spans="1:31" x14ac:dyDescent="0.25">
      <c r="A37" s="69"/>
    </row>
    <row r="38" spans="1:31" x14ac:dyDescent="0.25">
      <c r="A38" s="69"/>
    </row>
    <row r="39" spans="1:31" x14ac:dyDescent="0.25">
      <c r="A39" s="69"/>
    </row>
    <row r="40" spans="1:31" x14ac:dyDescent="0.25">
      <c r="A40" s="69"/>
    </row>
    <row r="41" spans="1:31" x14ac:dyDescent="0.25">
      <c r="A41" s="69"/>
    </row>
    <row r="42" spans="1:31" x14ac:dyDescent="0.25">
      <c r="A42" s="69"/>
    </row>
    <row r="43" spans="1:31" x14ac:dyDescent="0.25">
      <c r="A43" s="69"/>
    </row>
    <row r="44" spans="1:31" x14ac:dyDescent="0.25">
      <c r="A44" s="69"/>
    </row>
    <row r="45" spans="1:31" x14ac:dyDescent="0.25">
      <c r="A45" s="69"/>
    </row>
    <row r="46" spans="1:31" x14ac:dyDescent="0.25">
      <c r="A46" s="69"/>
    </row>
    <row r="47" spans="1:31" x14ac:dyDescent="0.25">
      <c r="A47" s="69"/>
    </row>
    <row r="48" spans="1:31" x14ac:dyDescent="0.25">
      <c r="A48" s="69"/>
    </row>
    <row r="49" spans="1:1" x14ac:dyDescent="0.25">
      <c r="A49" s="69"/>
    </row>
    <row r="50" spans="1:1" x14ac:dyDescent="0.25">
      <c r="A50" s="69"/>
    </row>
    <row r="51" spans="1:1" x14ac:dyDescent="0.25">
      <c r="A51" s="69"/>
    </row>
    <row r="52" spans="1:1" x14ac:dyDescent="0.25">
      <c r="A52" s="69"/>
    </row>
    <row r="53" spans="1:1" x14ac:dyDescent="0.25">
      <c r="A53" s="69"/>
    </row>
    <row r="54" spans="1:1" x14ac:dyDescent="0.25">
      <c r="A54" s="69"/>
    </row>
    <row r="55" spans="1:1" x14ac:dyDescent="0.25">
      <c r="A55" s="69"/>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69"/>
      <c r="B1" s="362" t="s">
        <v>184</v>
      </c>
      <c r="C1" s="362"/>
      <c r="D1" s="362"/>
      <c r="E1" s="69"/>
      <c r="F1" s="69"/>
      <c r="G1" s="69"/>
      <c r="H1" s="69"/>
      <c r="I1" s="69"/>
      <c r="J1" s="69"/>
      <c r="K1" s="69"/>
      <c r="L1" s="69"/>
      <c r="M1" s="69"/>
      <c r="N1" s="69"/>
      <c r="O1" s="69"/>
      <c r="P1" s="69"/>
      <c r="Q1" s="69"/>
      <c r="R1" s="69"/>
      <c r="S1" s="69"/>
      <c r="T1" s="69"/>
      <c r="U1" s="69"/>
    </row>
    <row r="2" spans="1:21" x14ac:dyDescent="0.25">
      <c r="A2" s="69"/>
      <c r="B2" s="69"/>
      <c r="C2" s="69"/>
      <c r="D2" s="69"/>
      <c r="E2" s="69"/>
      <c r="F2" s="69"/>
      <c r="G2" s="69"/>
      <c r="H2" s="69"/>
      <c r="I2" s="69"/>
      <c r="J2" s="69"/>
      <c r="K2" s="69"/>
      <c r="L2" s="69"/>
      <c r="M2" s="69"/>
      <c r="N2" s="69"/>
      <c r="O2" s="69"/>
      <c r="P2" s="69"/>
      <c r="Q2" s="69"/>
      <c r="R2" s="69"/>
      <c r="S2" s="69"/>
      <c r="T2" s="69"/>
      <c r="U2" s="69"/>
    </row>
    <row r="3" spans="1:21" ht="30" x14ac:dyDescent="0.25">
      <c r="A3" s="69"/>
      <c r="B3" s="86"/>
      <c r="C3" s="22" t="s">
        <v>185</v>
      </c>
      <c r="D3" s="22" t="s">
        <v>186</v>
      </c>
      <c r="E3" s="69"/>
      <c r="F3" s="69"/>
      <c r="G3" s="69"/>
      <c r="H3" s="69"/>
      <c r="I3" s="69"/>
      <c r="J3" s="69"/>
      <c r="K3" s="69"/>
      <c r="L3" s="69"/>
      <c r="M3" s="69"/>
      <c r="N3" s="69"/>
      <c r="O3" s="69"/>
      <c r="P3" s="69"/>
      <c r="Q3" s="69"/>
      <c r="R3" s="69"/>
      <c r="S3" s="69"/>
      <c r="T3" s="69"/>
      <c r="U3" s="69"/>
    </row>
    <row r="4" spans="1:21" ht="33.75" x14ac:dyDescent="0.25">
      <c r="A4" s="85" t="s">
        <v>187</v>
      </c>
      <c r="B4" s="25" t="s">
        <v>188</v>
      </c>
      <c r="C4" s="30" t="s">
        <v>189</v>
      </c>
      <c r="D4" s="23" t="s">
        <v>190</v>
      </c>
      <c r="E4" s="69"/>
      <c r="F4" s="69"/>
      <c r="G4" s="69"/>
      <c r="H4" s="69"/>
      <c r="I4" s="69"/>
      <c r="J4" s="69"/>
      <c r="K4" s="69"/>
      <c r="L4" s="69"/>
      <c r="M4" s="69"/>
      <c r="N4" s="69"/>
      <c r="O4" s="69"/>
      <c r="P4" s="69"/>
      <c r="Q4" s="69"/>
      <c r="R4" s="69"/>
      <c r="S4" s="69"/>
      <c r="T4" s="69"/>
      <c r="U4" s="69"/>
    </row>
    <row r="5" spans="1:21" ht="67.5" x14ac:dyDescent="0.25">
      <c r="A5" s="85" t="s">
        <v>191</v>
      </c>
      <c r="B5" s="26" t="s">
        <v>192</v>
      </c>
      <c r="C5" s="31" t="s">
        <v>193</v>
      </c>
      <c r="D5" s="24" t="s">
        <v>194</v>
      </c>
      <c r="E5" s="69"/>
      <c r="F5" s="69"/>
      <c r="G5" s="69"/>
      <c r="H5" s="69"/>
      <c r="I5" s="69"/>
      <c r="J5" s="69"/>
      <c r="K5" s="69"/>
      <c r="L5" s="69"/>
      <c r="M5" s="69"/>
      <c r="N5" s="69"/>
      <c r="O5" s="69"/>
      <c r="P5" s="69"/>
      <c r="Q5" s="69"/>
      <c r="R5" s="69"/>
      <c r="S5" s="69"/>
      <c r="T5" s="69"/>
      <c r="U5" s="69"/>
    </row>
    <row r="6" spans="1:21" ht="67.5" x14ac:dyDescent="0.25">
      <c r="A6" s="85" t="s">
        <v>162</v>
      </c>
      <c r="B6" s="27" t="s">
        <v>195</v>
      </c>
      <c r="C6" s="31" t="s">
        <v>196</v>
      </c>
      <c r="D6" s="24" t="s">
        <v>197</v>
      </c>
      <c r="E6" s="69"/>
      <c r="F6" s="69"/>
      <c r="G6" s="69"/>
      <c r="H6" s="69"/>
      <c r="I6" s="69"/>
      <c r="J6" s="69"/>
      <c r="K6" s="69"/>
      <c r="L6" s="69"/>
      <c r="M6" s="69"/>
      <c r="N6" s="69"/>
      <c r="O6" s="69"/>
      <c r="P6" s="69"/>
      <c r="Q6" s="69"/>
      <c r="R6" s="69"/>
      <c r="S6" s="69"/>
      <c r="T6" s="69"/>
      <c r="U6" s="69"/>
    </row>
    <row r="7" spans="1:21" ht="101.25" x14ac:dyDescent="0.25">
      <c r="A7" s="85" t="s">
        <v>198</v>
      </c>
      <c r="B7" s="28" t="s">
        <v>199</v>
      </c>
      <c r="C7" s="31" t="s">
        <v>200</v>
      </c>
      <c r="D7" s="24" t="s">
        <v>201</v>
      </c>
      <c r="E7" s="69"/>
      <c r="F7" s="69"/>
      <c r="G7" s="69"/>
      <c r="H7" s="69"/>
      <c r="I7" s="69"/>
      <c r="J7" s="69"/>
      <c r="K7" s="69"/>
      <c r="L7" s="69"/>
      <c r="M7" s="69"/>
      <c r="N7" s="69"/>
      <c r="O7" s="69"/>
      <c r="P7" s="69"/>
      <c r="Q7" s="69"/>
      <c r="R7" s="69"/>
      <c r="S7" s="69"/>
      <c r="T7" s="69"/>
      <c r="U7" s="69"/>
    </row>
    <row r="8" spans="1:21" ht="67.5" x14ac:dyDescent="0.25">
      <c r="A8" s="85" t="s">
        <v>202</v>
      </c>
      <c r="B8" s="29" t="s">
        <v>203</v>
      </c>
      <c r="C8" s="31" t="s">
        <v>204</v>
      </c>
      <c r="D8" s="24" t="s">
        <v>205</v>
      </c>
      <c r="E8" s="69"/>
      <c r="F8" s="69"/>
      <c r="G8" s="69"/>
      <c r="H8" s="69"/>
      <c r="I8" s="69"/>
      <c r="J8" s="69"/>
      <c r="K8" s="69"/>
      <c r="L8" s="69"/>
      <c r="M8" s="69"/>
      <c r="N8" s="69"/>
      <c r="O8" s="69"/>
      <c r="P8" s="69"/>
      <c r="Q8" s="69"/>
      <c r="R8" s="69"/>
      <c r="S8" s="69"/>
      <c r="T8" s="69"/>
      <c r="U8" s="69"/>
    </row>
    <row r="9" spans="1:21" ht="20.25" x14ac:dyDescent="0.25">
      <c r="A9" s="85"/>
      <c r="B9" s="85"/>
      <c r="C9" s="87"/>
      <c r="D9" s="87"/>
      <c r="E9" s="69"/>
      <c r="F9" s="69"/>
      <c r="G9" s="69"/>
      <c r="H9" s="69"/>
      <c r="I9" s="69"/>
      <c r="J9" s="69"/>
      <c r="K9" s="69"/>
      <c r="L9" s="69"/>
      <c r="M9" s="69"/>
      <c r="N9" s="69"/>
      <c r="O9" s="69"/>
      <c r="P9" s="69"/>
      <c r="Q9" s="69"/>
      <c r="R9" s="69"/>
      <c r="S9" s="69"/>
      <c r="T9" s="69"/>
      <c r="U9" s="69"/>
    </row>
    <row r="10" spans="1:21" ht="16.5" x14ac:dyDescent="0.25">
      <c r="A10" s="85"/>
      <c r="B10" s="88"/>
      <c r="C10" s="88"/>
      <c r="D10" s="88"/>
      <c r="E10" s="69"/>
      <c r="F10" s="69"/>
      <c r="G10" s="69"/>
      <c r="H10" s="69"/>
      <c r="I10" s="69"/>
      <c r="J10" s="69"/>
      <c r="K10" s="69"/>
      <c r="L10" s="69"/>
      <c r="M10" s="69"/>
      <c r="N10" s="69"/>
      <c r="O10" s="69"/>
      <c r="P10" s="69"/>
      <c r="Q10" s="69"/>
      <c r="R10" s="69"/>
      <c r="S10" s="69"/>
      <c r="T10" s="69"/>
      <c r="U10" s="69"/>
    </row>
    <row r="11" spans="1:21" x14ac:dyDescent="0.25">
      <c r="A11" s="85"/>
      <c r="B11" s="85" t="s">
        <v>206</v>
      </c>
      <c r="C11" s="85" t="s">
        <v>207</v>
      </c>
      <c r="D11" s="85" t="s">
        <v>208</v>
      </c>
      <c r="E11" s="69"/>
      <c r="F11" s="69"/>
      <c r="G11" s="69"/>
      <c r="H11" s="69"/>
      <c r="I11" s="69"/>
      <c r="J11" s="69"/>
      <c r="K11" s="69"/>
      <c r="L11" s="69"/>
      <c r="M11" s="69"/>
      <c r="N11" s="69"/>
      <c r="O11" s="69"/>
      <c r="P11" s="69"/>
      <c r="Q11" s="69"/>
      <c r="R11" s="69"/>
      <c r="S11" s="69"/>
      <c r="T11" s="69"/>
      <c r="U11" s="69"/>
    </row>
    <row r="12" spans="1:21" x14ac:dyDescent="0.25">
      <c r="A12" s="85"/>
      <c r="B12" s="85" t="s">
        <v>209</v>
      </c>
      <c r="C12" s="85" t="s">
        <v>210</v>
      </c>
      <c r="D12" s="85" t="s">
        <v>211</v>
      </c>
      <c r="E12" s="69"/>
      <c r="F12" s="69"/>
      <c r="G12" s="69"/>
      <c r="H12" s="69"/>
      <c r="I12" s="69"/>
      <c r="J12" s="69"/>
      <c r="K12" s="69"/>
      <c r="L12" s="69"/>
      <c r="M12" s="69"/>
      <c r="N12" s="69"/>
      <c r="O12" s="69"/>
      <c r="P12" s="69"/>
      <c r="Q12" s="69"/>
      <c r="R12" s="69"/>
      <c r="S12" s="69"/>
      <c r="T12" s="69"/>
      <c r="U12" s="69"/>
    </row>
    <row r="13" spans="1:21" x14ac:dyDescent="0.25">
      <c r="A13" s="85"/>
      <c r="B13" s="85"/>
      <c r="C13" s="85" t="s">
        <v>212</v>
      </c>
      <c r="D13" s="85" t="s">
        <v>112</v>
      </c>
      <c r="E13" s="69"/>
      <c r="F13" s="69"/>
      <c r="G13" s="69"/>
      <c r="H13" s="69"/>
      <c r="I13" s="69"/>
      <c r="J13" s="69"/>
      <c r="K13" s="69"/>
      <c r="L13" s="69"/>
      <c r="M13" s="69"/>
      <c r="N13" s="69"/>
      <c r="O13" s="69"/>
      <c r="P13" s="69"/>
      <c r="Q13" s="69"/>
      <c r="R13" s="69"/>
      <c r="S13" s="69"/>
      <c r="T13" s="69"/>
      <c r="U13" s="69"/>
    </row>
    <row r="14" spans="1:21" x14ac:dyDescent="0.25">
      <c r="A14" s="85"/>
      <c r="B14" s="85"/>
      <c r="C14" s="85" t="s">
        <v>213</v>
      </c>
      <c r="D14" s="85" t="s">
        <v>214</v>
      </c>
      <c r="E14" s="69"/>
      <c r="F14" s="69"/>
      <c r="G14" s="69"/>
      <c r="H14" s="69"/>
      <c r="I14" s="69"/>
      <c r="J14" s="69"/>
      <c r="K14" s="69"/>
      <c r="L14" s="69"/>
      <c r="M14" s="69"/>
      <c r="N14" s="69"/>
      <c r="O14" s="69"/>
      <c r="P14" s="69"/>
      <c r="Q14" s="69"/>
      <c r="R14" s="69"/>
      <c r="S14" s="69"/>
      <c r="T14" s="69"/>
      <c r="U14" s="69"/>
    </row>
    <row r="15" spans="1:21" x14ac:dyDescent="0.25">
      <c r="A15" s="85"/>
      <c r="B15" s="85"/>
      <c r="C15" s="85" t="s">
        <v>215</v>
      </c>
      <c r="D15" s="85" t="s">
        <v>216</v>
      </c>
      <c r="E15" s="69"/>
      <c r="F15" s="69"/>
      <c r="G15" s="69"/>
      <c r="H15" s="69"/>
      <c r="I15" s="69"/>
      <c r="J15" s="69"/>
      <c r="K15" s="69"/>
      <c r="L15" s="69"/>
      <c r="M15" s="69"/>
      <c r="N15" s="69"/>
      <c r="O15" s="69"/>
      <c r="P15" s="69"/>
      <c r="Q15" s="69"/>
      <c r="R15" s="69"/>
      <c r="S15" s="69"/>
      <c r="T15" s="69"/>
      <c r="U15" s="69"/>
    </row>
    <row r="16" spans="1:21" x14ac:dyDescent="0.25">
      <c r="A16" s="85"/>
      <c r="B16" s="85"/>
      <c r="C16" s="85"/>
      <c r="D16" s="85"/>
      <c r="E16" s="69"/>
      <c r="F16" s="69"/>
      <c r="G16" s="69"/>
      <c r="H16" s="69"/>
      <c r="I16" s="69"/>
      <c r="J16" s="69"/>
      <c r="K16" s="69"/>
      <c r="L16" s="69"/>
      <c r="M16" s="69"/>
      <c r="N16" s="69"/>
      <c r="O16" s="69"/>
    </row>
    <row r="17" spans="1:15" x14ac:dyDescent="0.25">
      <c r="A17" s="85"/>
      <c r="B17" s="85"/>
      <c r="C17" s="85"/>
      <c r="D17" s="85"/>
      <c r="E17" s="69"/>
      <c r="F17" s="69"/>
      <c r="G17" s="69"/>
      <c r="H17" s="69"/>
      <c r="I17" s="69"/>
      <c r="J17" s="69"/>
      <c r="K17" s="69"/>
      <c r="L17" s="69"/>
      <c r="M17" s="69"/>
      <c r="N17" s="69"/>
      <c r="O17" s="69"/>
    </row>
    <row r="18" spans="1:15" x14ac:dyDescent="0.25">
      <c r="A18" s="85"/>
      <c r="B18" s="89"/>
      <c r="C18" s="89"/>
      <c r="D18" s="89"/>
      <c r="E18" s="69"/>
      <c r="F18" s="69"/>
      <c r="G18" s="69"/>
      <c r="H18" s="69"/>
      <c r="I18" s="69"/>
      <c r="J18" s="69"/>
      <c r="K18" s="69"/>
      <c r="L18" s="69"/>
      <c r="M18" s="69"/>
      <c r="N18" s="69"/>
      <c r="O18" s="69"/>
    </row>
    <row r="19" spans="1:15" x14ac:dyDescent="0.25">
      <c r="A19" s="85"/>
      <c r="B19" s="89"/>
      <c r="C19" s="89"/>
      <c r="D19" s="89"/>
      <c r="E19" s="69"/>
      <c r="F19" s="69"/>
      <c r="G19" s="69"/>
      <c r="H19" s="69"/>
      <c r="I19" s="69"/>
      <c r="J19" s="69"/>
      <c r="K19" s="69"/>
      <c r="L19" s="69"/>
      <c r="M19" s="69"/>
      <c r="N19" s="69"/>
      <c r="O19" s="69"/>
    </row>
    <row r="20" spans="1:15" x14ac:dyDescent="0.25">
      <c r="A20" s="85"/>
      <c r="B20" s="89"/>
      <c r="C20" s="89"/>
      <c r="D20" s="89"/>
      <c r="E20" s="69"/>
      <c r="F20" s="69"/>
      <c r="G20" s="69"/>
      <c r="H20" s="69"/>
      <c r="I20" s="69"/>
      <c r="J20" s="69"/>
      <c r="K20" s="69"/>
      <c r="L20" s="69"/>
      <c r="M20" s="69"/>
      <c r="N20" s="69"/>
      <c r="O20" s="69"/>
    </row>
    <row r="21" spans="1:15" x14ac:dyDescent="0.25">
      <c r="A21" s="85"/>
      <c r="B21" s="89"/>
      <c r="C21" s="89"/>
      <c r="D21" s="89"/>
      <c r="E21" s="69"/>
      <c r="F21" s="69"/>
      <c r="G21" s="69"/>
      <c r="H21" s="69"/>
      <c r="I21" s="69"/>
      <c r="J21" s="69"/>
      <c r="K21" s="69"/>
      <c r="L21" s="69"/>
      <c r="M21" s="69"/>
      <c r="N21" s="69"/>
      <c r="O21" s="69"/>
    </row>
    <row r="22" spans="1:15" ht="20.25" x14ac:dyDescent="0.25">
      <c r="A22" s="85"/>
      <c r="B22" s="85"/>
      <c r="C22" s="87"/>
      <c r="D22" s="87"/>
      <c r="E22" s="69"/>
      <c r="F22" s="69"/>
      <c r="G22" s="69"/>
      <c r="H22" s="69"/>
      <c r="I22" s="69"/>
      <c r="J22" s="69"/>
      <c r="K22" s="69"/>
      <c r="L22" s="69"/>
      <c r="M22" s="69"/>
      <c r="N22" s="69"/>
      <c r="O22" s="69"/>
    </row>
    <row r="23" spans="1:15" ht="20.25" x14ac:dyDescent="0.25">
      <c r="A23" s="85"/>
      <c r="B23" s="85"/>
      <c r="C23" s="87"/>
      <c r="D23" s="87"/>
      <c r="E23" s="69"/>
      <c r="F23" s="69"/>
      <c r="G23" s="69"/>
      <c r="H23" s="69"/>
      <c r="I23" s="69"/>
      <c r="J23" s="69"/>
      <c r="K23" s="69"/>
      <c r="L23" s="69"/>
      <c r="M23" s="69"/>
      <c r="N23" s="69"/>
      <c r="O23" s="69"/>
    </row>
    <row r="24" spans="1:15" ht="20.25" x14ac:dyDescent="0.25">
      <c r="A24" s="85"/>
      <c r="B24" s="85"/>
      <c r="C24" s="87"/>
      <c r="D24" s="87"/>
      <c r="E24" s="69"/>
      <c r="F24" s="69"/>
      <c r="G24" s="69"/>
      <c r="H24" s="69"/>
      <c r="I24" s="69"/>
      <c r="J24" s="69"/>
      <c r="K24" s="69"/>
      <c r="L24" s="69"/>
      <c r="M24" s="69"/>
      <c r="N24" s="69"/>
      <c r="O24" s="69"/>
    </row>
    <row r="25" spans="1:15" ht="20.25" x14ac:dyDescent="0.25">
      <c r="A25" s="85"/>
      <c r="B25" s="85"/>
      <c r="C25" s="87"/>
      <c r="D25" s="87"/>
      <c r="E25" s="69"/>
      <c r="F25" s="69"/>
      <c r="G25" s="69"/>
      <c r="H25" s="69"/>
      <c r="I25" s="69"/>
      <c r="J25" s="69"/>
      <c r="K25" s="69"/>
      <c r="L25" s="69"/>
      <c r="M25" s="69"/>
      <c r="N25" s="69"/>
      <c r="O25" s="69"/>
    </row>
    <row r="26" spans="1:15" ht="20.25" x14ac:dyDescent="0.25">
      <c r="A26" s="85"/>
      <c r="B26" s="85"/>
      <c r="C26" s="87"/>
      <c r="D26" s="87"/>
      <c r="E26" s="69"/>
      <c r="F26" s="69"/>
      <c r="G26" s="69"/>
      <c r="H26" s="69"/>
      <c r="I26" s="69"/>
      <c r="J26" s="69"/>
      <c r="K26" s="69"/>
      <c r="L26" s="69"/>
      <c r="M26" s="69"/>
      <c r="N26" s="69"/>
      <c r="O26" s="69"/>
    </row>
    <row r="27" spans="1:15" ht="20.25" x14ac:dyDescent="0.25">
      <c r="A27" s="85"/>
      <c r="B27" s="85"/>
      <c r="C27" s="87"/>
      <c r="D27" s="87"/>
      <c r="E27" s="69"/>
      <c r="F27" s="69"/>
      <c r="G27" s="69"/>
      <c r="H27" s="69"/>
      <c r="I27" s="69"/>
      <c r="J27" s="69"/>
      <c r="K27" s="69"/>
      <c r="L27" s="69"/>
      <c r="M27" s="69"/>
      <c r="N27" s="69"/>
      <c r="O27" s="69"/>
    </row>
    <row r="28" spans="1:15" ht="20.25" x14ac:dyDescent="0.25">
      <c r="A28" s="85"/>
      <c r="B28" s="85"/>
      <c r="C28" s="87"/>
      <c r="D28" s="87"/>
      <c r="E28" s="69"/>
      <c r="F28" s="69"/>
      <c r="G28" s="69"/>
      <c r="H28" s="69"/>
      <c r="I28" s="69"/>
      <c r="J28" s="69"/>
      <c r="K28" s="69"/>
      <c r="L28" s="69"/>
      <c r="M28" s="69"/>
      <c r="N28" s="69"/>
      <c r="O28" s="69"/>
    </row>
    <row r="29" spans="1:15" ht="20.25" x14ac:dyDescent="0.25">
      <c r="A29" s="85"/>
      <c r="B29" s="85"/>
      <c r="C29" s="87"/>
      <c r="D29" s="87"/>
      <c r="E29" s="69"/>
      <c r="F29" s="69"/>
      <c r="G29" s="69"/>
      <c r="H29" s="69"/>
      <c r="I29" s="69"/>
      <c r="J29" s="69"/>
      <c r="K29" s="69"/>
      <c r="L29" s="69"/>
      <c r="M29" s="69"/>
      <c r="N29" s="69"/>
      <c r="O29" s="69"/>
    </row>
    <row r="30" spans="1:15" ht="20.25" x14ac:dyDescent="0.25">
      <c r="A30" s="85"/>
      <c r="B30" s="85"/>
      <c r="C30" s="87"/>
      <c r="D30" s="87"/>
      <c r="E30" s="69"/>
      <c r="F30" s="69"/>
      <c r="G30" s="69"/>
      <c r="H30" s="69"/>
      <c r="I30" s="69"/>
      <c r="J30" s="69"/>
      <c r="K30" s="69"/>
      <c r="L30" s="69"/>
      <c r="M30" s="69"/>
      <c r="N30" s="69"/>
      <c r="O30" s="69"/>
    </row>
    <row r="31" spans="1:15" ht="20.25" x14ac:dyDescent="0.25">
      <c r="A31" s="85"/>
      <c r="B31" s="85"/>
      <c r="C31" s="87"/>
      <c r="D31" s="87"/>
      <c r="E31" s="69"/>
      <c r="F31" s="69"/>
      <c r="G31" s="69"/>
      <c r="H31" s="69"/>
      <c r="I31" s="69"/>
      <c r="J31" s="69"/>
      <c r="K31" s="69"/>
      <c r="L31" s="69"/>
      <c r="M31" s="69"/>
      <c r="N31" s="69"/>
      <c r="O31" s="69"/>
    </row>
    <row r="32" spans="1:15" ht="20.25" x14ac:dyDescent="0.25">
      <c r="A32" s="85"/>
      <c r="B32" s="85"/>
      <c r="C32" s="87"/>
      <c r="D32" s="87"/>
      <c r="E32" s="69"/>
      <c r="F32" s="69"/>
      <c r="G32" s="69"/>
      <c r="H32" s="69"/>
      <c r="I32" s="69"/>
      <c r="J32" s="69"/>
      <c r="K32" s="69"/>
      <c r="L32" s="69"/>
      <c r="M32" s="69"/>
      <c r="N32" s="69"/>
      <c r="O32" s="69"/>
    </row>
    <row r="33" spans="1:15" ht="20.25" x14ac:dyDescent="0.25">
      <c r="A33" s="85"/>
      <c r="B33" s="85"/>
      <c r="C33" s="87"/>
      <c r="D33" s="87"/>
      <c r="E33" s="69"/>
      <c r="F33" s="69"/>
      <c r="G33" s="69"/>
      <c r="H33" s="69"/>
      <c r="I33" s="69"/>
      <c r="J33" s="69"/>
      <c r="K33" s="69"/>
      <c r="L33" s="69"/>
      <c r="M33" s="69"/>
      <c r="N33" s="69"/>
      <c r="O33" s="69"/>
    </row>
    <row r="34" spans="1:15" ht="20.25" x14ac:dyDescent="0.25">
      <c r="A34" s="85"/>
      <c r="B34" s="85"/>
      <c r="C34" s="87"/>
      <c r="D34" s="87"/>
      <c r="E34" s="69"/>
      <c r="F34" s="69"/>
      <c r="G34" s="69"/>
      <c r="H34" s="69"/>
      <c r="I34" s="69"/>
      <c r="J34" s="69"/>
      <c r="K34" s="69"/>
      <c r="L34" s="69"/>
      <c r="M34" s="69"/>
      <c r="N34" s="69"/>
      <c r="O34" s="69"/>
    </row>
    <row r="35" spans="1:15" ht="20.25" x14ac:dyDescent="0.25">
      <c r="A35" s="85"/>
      <c r="B35" s="85"/>
      <c r="C35" s="87"/>
      <c r="D35" s="87"/>
      <c r="E35" s="69"/>
      <c r="F35" s="69"/>
      <c r="G35" s="69"/>
      <c r="H35" s="69"/>
      <c r="I35" s="69"/>
      <c r="J35" s="69"/>
      <c r="K35" s="69"/>
      <c r="L35" s="69"/>
      <c r="M35" s="69"/>
      <c r="N35" s="69"/>
      <c r="O35" s="69"/>
    </row>
    <row r="36" spans="1:15" ht="20.25" x14ac:dyDescent="0.25">
      <c r="A36" s="85"/>
      <c r="B36" s="85"/>
      <c r="C36" s="87"/>
      <c r="D36" s="87"/>
      <c r="E36" s="69"/>
      <c r="F36" s="69"/>
      <c r="G36" s="69"/>
      <c r="H36" s="69"/>
      <c r="I36" s="69"/>
      <c r="J36" s="69"/>
      <c r="K36" s="69"/>
      <c r="L36" s="69"/>
      <c r="M36" s="69"/>
      <c r="N36" s="69"/>
      <c r="O36" s="69"/>
    </row>
    <row r="37" spans="1:15" ht="20.25" x14ac:dyDescent="0.25">
      <c r="A37" s="85"/>
      <c r="B37" s="85"/>
      <c r="C37" s="87"/>
      <c r="D37" s="87"/>
      <c r="E37" s="69"/>
      <c r="F37" s="69"/>
      <c r="G37" s="69"/>
      <c r="H37" s="69"/>
      <c r="I37" s="69"/>
      <c r="J37" s="69"/>
      <c r="K37" s="69"/>
      <c r="L37" s="69"/>
      <c r="M37" s="69"/>
      <c r="N37" s="69"/>
      <c r="O37" s="69"/>
    </row>
    <row r="38" spans="1:15" ht="20.25" x14ac:dyDescent="0.25">
      <c r="A38" s="85"/>
      <c r="B38" s="85"/>
      <c r="C38" s="87"/>
      <c r="D38" s="87"/>
      <c r="E38" s="69"/>
      <c r="F38" s="69"/>
      <c r="G38" s="69"/>
      <c r="H38" s="69"/>
      <c r="I38" s="69"/>
      <c r="J38" s="69"/>
      <c r="K38" s="69"/>
      <c r="L38" s="69"/>
      <c r="M38" s="69"/>
      <c r="N38" s="69"/>
      <c r="O38" s="69"/>
    </row>
    <row r="39" spans="1:15" ht="20.25" x14ac:dyDescent="0.25">
      <c r="A39" s="85"/>
      <c r="B39" s="85"/>
      <c r="C39" s="87"/>
      <c r="D39" s="87"/>
      <c r="E39" s="69"/>
      <c r="F39" s="69"/>
      <c r="G39" s="69"/>
      <c r="H39" s="69"/>
      <c r="I39" s="69"/>
      <c r="J39" s="69"/>
      <c r="K39" s="69"/>
      <c r="L39" s="69"/>
      <c r="M39" s="69"/>
      <c r="N39" s="69"/>
      <c r="O39" s="69"/>
    </row>
    <row r="40" spans="1:15" ht="20.25" x14ac:dyDescent="0.25">
      <c r="A40" s="85"/>
      <c r="B40" s="85"/>
      <c r="C40" s="87"/>
      <c r="D40" s="87"/>
      <c r="E40" s="69"/>
      <c r="F40" s="69"/>
      <c r="G40" s="69"/>
      <c r="H40" s="69"/>
      <c r="I40" s="69"/>
      <c r="J40" s="69"/>
      <c r="K40" s="69"/>
      <c r="L40" s="69"/>
      <c r="M40" s="69"/>
      <c r="N40" s="69"/>
      <c r="O40" s="69"/>
    </row>
    <row r="41" spans="1:15" ht="20.25" x14ac:dyDescent="0.25">
      <c r="A41" s="85"/>
      <c r="B41" s="85"/>
      <c r="C41" s="87"/>
      <c r="D41" s="87"/>
      <c r="E41" s="69"/>
      <c r="F41" s="69"/>
      <c r="G41" s="69"/>
      <c r="H41" s="69"/>
      <c r="I41" s="69"/>
      <c r="J41" s="69"/>
      <c r="K41" s="69"/>
      <c r="L41" s="69"/>
      <c r="M41" s="69"/>
      <c r="N41" s="69"/>
      <c r="O41" s="69"/>
    </row>
    <row r="42" spans="1:15" ht="20.25" x14ac:dyDescent="0.25">
      <c r="A42" s="85"/>
      <c r="B42" s="85"/>
      <c r="C42" s="87"/>
      <c r="D42" s="87"/>
      <c r="E42" s="69"/>
      <c r="F42" s="69"/>
      <c r="G42" s="69"/>
      <c r="H42" s="69"/>
      <c r="I42" s="69"/>
      <c r="J42" s="69"/>
      <c r="K42" s="69"/>
      <c r="L42" s="69"/>
      <c r="M42" s="69"/>
      <c r="N42" s="69"/>
      <c r="O42" s="69"/>
    </row>
    <row r="43" spans="1:15" ht="20.25" x14ac:dyDescent="0.25">
      <c r="A43" s="85"/>
      <c r="B43" s="85"/>
      <c r="C43" s="87"/>
      <c r="D43" s="87"/>
      <c r="E43" s="69"/>
      <c r="F43" s="69"/>
      <c r="G43" s="69"/>
      <c r="H43" s="69"/>
      <c r="I43" s="69"/>
      <c r="J43" s="69"/>
      <c r="K43" s="69"/>
      <c r="L43" s="69"/>
      <c r="M43" s="69"/>
      <c r="N43" s="69"/>
      <c r="O43" s="69"/>
    </row>
    <row r="44" spans="1:15" ht="20.25" x14ac:dyDescent="0.25">
      <c r="A44" s="85"/>
      <c r="B44" s="85"/>
      <c r="C44" s="87"/>
      <c r="D44" s="87"/>
      <c r="E44" s="69"/>
      <c r="F44" s="69"/>
      <c r="G44" s="69"/>
      <c r="H44" s="69"/>
      <c r="I44" s="69"/>
      <c r="J44" s="69"/>
      <c r="K44" s="69"/>
      <c r="L44" s="69"/>
      <c r="M44" s="69"/>
      <c r="N44" s="69"/>
      <c r="O44" s="69"/>
    </row>
    <row r="45" spans="1:15" ht="20.25" x14ac:dyDescent="0.25">
      <c r="A45" s="85"/>
      <c r="B45" s="85"/>
      <c r="C45" s="87"/>
      <c r="D45" s="87"/>
      <c r="E45" s="69"/>
      <c r="F45" s="69"/>
      <c r="G45" s="69"/>
      <c r="H45" s="69"/>
      <c r="I45" s="69"/>
      <c r="J45" s="69"/>
      <c r="K45" s="69"/>
      <c r="L45" s="69"/>
      <c r="M45" s="69"/>
      <c r="N45" s="69"/>
      <c r="O45" s="69"/>
    </row>
    <row r="46" spans="1:15" ht="20.25" x14ac:dyDescent="0.25">
      <c r="A46" s="85"/>
      <c r="B46" s="85"/>
      <c r="C46" s="87"/>
      <c r="D46" s="87"/>
      <c r="E46" s="69"/>
      <c r="F46" s="69"/>
      <c r="G46" s="69"/>
      <c r="H46" s="69"/>
      <c r="I46" s="69"/>
      <c r="J46" s="69"/>
      <c r="K46" s="69"/>
      <c r="L46" s="69"/>
      <c r="M46" s="69"/>
      <c r="N46" s="69"/>
      <c r="O46" s="69"/>
    </row>
    <row r="47" spans="1:15" ht="20.25" x14ac:dyDescent="0.25">
      <c r="A47" s="85"/>
      <c r="B47" s="85"/>
      <c r="C47" s="87"/>
      <c r="D47" s="87"/>
      <c r="E47" s="69"/>
      <c r="F47" s="69"/>
      <c r="G47" s="69"/>
      <c r="H47" s="69"/>
      <c r="I47" s="69"/>
      <c r="J47" s="69"/>
      <c r="K47" s="69"/>
      <c r="L47" s="69"/>
      <c r="M47" s="69"/>
      <c r="N47" s="69"/>
      <c r="O47" s="69"/>
    </row>
    <row r="48" spans="1:15" ht="20.25" x14ac:dyDescent="0.25">
      <c r="A48" s="85"/>
      <c r="B48" s="85"/>
      <c r="C48" s="87"/>
      <c r="D48" s="87"/>
      <c r="E48" s="69"/>
      <c r="F48" s="69"/>
      <c r="G48" s="69"/>
      <c r="H48" s="69"/>
      <c r="I48" s="69"/>
      <c r="J48" s="69"/>
      <c r="K48" s="69"/>
      <c r="L48" s="69"/>
      <c r="M48" s="69"/>
      <c r="N48" s="69"/>
      <c r="O48" s="69"/>
    </row>
    <row r="49" spans="1:15" ht="20.25" x14ac:dyDescent="0.25">
      <c r="A49" s="85"/>
      <c r="B49" s="85"/>
      <c r="C49" s="87"/>
      <c r="D49" s="87"/>
      <c r="E49" s="69"/>
      <c r="F49" s="69"/>
      <c r="G49" s="69"/>
      <c r="H49" s="69"/>
      <c r="I49" s="69"/>
      <c r="J49" s="69"/>
      <c r="K49" s="69"/>
      <c r="L49" s="69"/>
      <c r="M49" s="69"/>
      <c r="N49" s="69"/>
      <c r="O49" s="69"/>
    </row>
    <row r="50" spans="1:15" ht="20.25" x14ac:dyDescent="0.25">
      <c r="A50" s="85"/>
      <c r="B50" s="85"/>
      <c r="C50" s="87"/>
      <c r="D50" s="87"/>
      <c r="E50" s="69"/>
      <c r="F50" s="69"/>
      <c r="G50" s="69"/>
      <c r="H50" s="69"/>
      <c r="I50" s="69"/>
      <c r="J50" s="69"/>
      <c r="K50" s="69"/>
      <c r="L50" s="69"/>
      <c r="M50" s="69"/>
      <c r="N50" s="69"/>
      <c r="O50" s="69"/>
    </row>
    <row r="51" spans="1:15" ht="20.25" x14ac:dyDescent="0.25">
      <c r="A51" s="85"/>
      <c r="B51" s="85"/>
      <c r="C51" s="87"/>
      <c r="D51" s="87"/>
      <c r="E51" s="69"/>
      <c r="F51" s="69"/>
      <c r="G51" s="69"/>
      <c r="H51" s="69"/>
      <c r="I51" s="69"/>
      <c r="J51" s="69"/>
      <c r="K51" s="69"/>
      <c r="L51" s="69"/>
      <c r="M51" s="69"/>
      <c r="N51" s="69"/>
      <c r="O51" s="69"/>
    </row>
    <row r="52" spans="1:15" ht="20.25" x14ac:dyDescent="0.25">
      <c r="A52" s="85"/>
      <c r="B52" s="15"/>
      <c r="C52" s="20"/>
      <c r="D52" s="20"/>
    </row>
    <row r="53" spans="1:15" ht="20.25" x14ac:dyDescent="0.25">
      <c r="A53" s="85"/>
      <c r="B53" s="15"/>
      <c r="C53" s="20"/>
      <c r="D53" s="20"/>
    </row>
    <row r="54" spans="1:15" ht="20.25" x14ac:dyDescent="0.25">
      <c r="A54" s="85"/>
      <c r="B54" s="15"/>
      <c r="C54" s="20"/>
      <c r="D54" s="20"/>
    </row>
    <row r="55" spans="1:15" ht="20.25" x14ac:dyDescent="0.25">
      <c r="A55" s="85"/>
      <c r="B55" s="15"/>
      <c r="C55" s="20"/>
      <c r="D55" s="20"/>
    </row>
    <row r="56" spans="1:15" ht="20.25" x14ac:dyDescent="0.25">
      <c r="A56" s="85"/>
      <c r="B56" s="15"/>
      <c r="C56" s="20"/>
      <c r="D56" s="20"/>
    </row>
    <row r="57" spans="1:15" ht="20.25" x14ac:dyDescent="0.25">
      <c r="A57" s="85"/>
      <c r="B57" s="15"/>
      <c r="C57" s="20"/>
      <c r="D57" s="20"/>
    </row>
    <row r="58" spans="1:15" ht="20.25" x14ac:dyDescent="0.25">
      <c r="A58" s="85"/>
      <c r="B58" s="15"/>
      <c r="C58" s="20"/>
      <c r="D58" s="20"/>
    </row>
    <row r="59" spans="1:15" ht="20.25" x14ac:dyDescent="0.25">
      <c r="A59" s="85"/>
      <c r="B59" s="15"/>
      <c r="C59" s="20"/>
      <c r="D59" s="20"/>
    </row>
    <row r="60" spans="1:15" ht="20.25" x14ac:dyDescent="0.25">
      <c r="A60" s="85"/>
      <c r="B60" s="15"/>
      <c r="C60" s="20"/>
      <c r="D60" s="20"/>
    </row>
    <row r="61" spans="1:15" ht="20.25" x14ac:dyDescent="0.25">
      <c r="A61" s="85"/>
      <c r="B61" s="15"/>
      <c r="C61" s="20"/>
      <c r="D61" s="20"/>
    </row>
    <row r="62" spans="1:15" ht="20.25" x14ac:dyDescent="0.25">
      <c r="A62" s="85"/>
      <c r="B62" s="15"/>
      <c r="C62" s="20"/>
      <c r="D62" s="20"/>
    </row>
    <row r="63" spans="1:15" ht="20.25" x14ac:dyDescent="0.25">
      <c r="A63" s="85"/>
      <c r="B63" s="15"/>
      <c r="C63" s="20"/>
      <c r="D63" s="20"/>
    </row>
    <row r="64" spans="1:15" ht="20.25" x14ac:dyDescent="0.25">
      <c r="A64" s="85"/>
      <c r="B64" s="15"/>
      <c r="C64" s="20"/>
      <c r="D64" s="20"/>
    </row>
    <row r="65" spans="1:4" ht="20.25" x14ac:dyDescent="0.25">
      <c r="A65" s="85"/>
      <c r="B65" s="15"/>
      <c r="C65" s="20"/>
      <c r="D65" s="20"/>
    </row>
    <row r="66" spans="1:4" ht="20.25" x14ac:dyDescent="0.25">
      <c r="A66" s="85"/>
      <c r="B66" s="15"/>
      <c r="C66" s="20"/>
      <c r="D66" s="20"/>
    </row>
    <row r="67" spans="1:4" ht="20.25" x14ac:dyDescent="0.25">
      <c r="A67" s="85"/>
      <c r="B67" s="15"/>
      <c r="C67" s="20"/>
      <c r="D67" s="20"/>
    </row>
    <row r="68" spans="1:4" ht="20.25" x14ac:dyDescent="0.25">
      <c r="A68" s="85"/>
      <c r="B68" s="15"/>
      <c r="C68" s="20"/>
      <c r="D68" s="20"/>
    </row>
    <row r="69" spans="1:4" ht="20.25" x14ac:dyDescent="0.25">
      <c r="A69" s="85"/>
      <c r="B69" s="15"/>
      <c r="C69" s="20"/>
      <c r="D69" s="20"/>
    </row>
    <row r="70" spans="1:4" ht="20.25" x14ac:dyDescent="0.25">
      <c r="A70" s="85"/>
      <c r="B70" s="15"/>
      <c r="C70" s="20"/>
      <c r="D70" s="20"/>
    </row>
    <row r="71" spans="1:4" ht="20.25" x14ac:dyDescent="0.25">
      <c r="A71" s="85"/>
      <c r="B71" s="15"/>
      <c r="C71" s="20"/>
      <c r="D71" s="20"/>
    </row>
    <row r="72" spans="1:4" ht="20.25" x14ac:dyDescent="0.25">
      <c r="A72" s="85"/>
      <c r="B72" s="15"/>
      <c r="C72" s="20"/>
      <c r="D72" s="20"/>
    </row>
    <row r="73" spans="1:4" ht="20.25" x14ac:dyDescent="0.25">
      <c r="A73" s="85"/>
      <c r="B73" s="15"/>
      <c r="C73" s="20"/>
      <c r="D73" s="20"/>
    </row>
    <row r="74" spans="1:4" ht="20.25" x14ac:dyDescent="0.25">
      <c r="A74" s="85"/>
      <c r="B74" s="15"/>
      <c r="C74" s="20"/>
      <c r="D74" s="20"/>
    </row>
    <row r="75" spans="1:4" ht="20.25" x14ac:dyDescent="0.25">
      <c r="A75" s="85"/>
      <c r="B75" s="15"/>
      <c r="C75" s="20"/>
      <c r="D75" s="20"/>
    </row>
    <row r="76" spans="1:4" ht="20.25" x14ac:dyDescent="0.25">
      <c r="A76" s="85"/>
      <c r="B76" s="15"/>
      <c r="C76" s="20"/>
      <c r="D76" s="20"/>
    </row>
    <row r="77" spans="1:4" ht="20.25" x14ac:dyDescent="0.25">
      <c r="A77" s="85"/>
      <c r="B77" s="15"/>
      <c r="C77" s="20"/>
      <c r="D77" s="20"/>
    </row>
    <row r="78" spans="1:4" ht="20.25" x14ac:dyDescent="0.25">
      <c r="A78" s="85"/>
      <c r="B78" s="15"/>
      <c r="C78" s="20"/>
      <c r="D78" s="20"/>
    </row>
    <row r="79" spans="1:4" ht="20.25" x14ac:dyDescent="0.25">
      <c r="A79" s="85"/>
      <c r="B79" s="15"/>
      <c r="C79" s="20"/>
      <c r="D79" s="20"/>
    </row>
    <row r="80" spans="1:4" ht="20.25" x14ac:dyDescent="0.25">
      <c r="A80" s="85"/>
      <c r="B80" s="15"/>
      <c r="C80" s="20"/>
      <c r="D80" s="20"/>
    </row>
    <row r="81" spans="1:4" ht="20.25" x14ac:dyDescent="0.25">
      <c r="A81" s="85"/>
      <c r="B81" s="15"/>
      <c r="C81" s="20"/>
      <c r="D81" s="20"/>
    </row>
    <row r="82" spans="1:4" ht="20.25" x14ac:dyDescent="0.25">
      <c r="A82" s="85"/>
      <c r="B82" s="15"/>
      <c r="C82" s="20"/>
      <c r="D82" s="20"/>
    </row>
    <row r="83" spans="1:4" ht="20.25" x14ac:dyDescent="0.25">
      <c r="A83" s="85"/>
      <c r="B83" s="15"/>
      <c r="C83" s="20"/>
      <c r="D83" s="20"/>
    </row>
    <row r="84" spans="1:4" ht="20.25" x14ac:dyDescent="0.25">
      <c r="A84" s="85"/>
      <c r="B84" s="15"/>
      <c r="C84" s="20"/>
      <c r="D84" s="20"/>
    </row>
    <row r="85" spans="1:4" ht="20.25" x14ac:dyDescent="0.25">
      <c r="A85" s="85"/>
      <c r="B85" s="15"/>
      <c r="C85" s="20"/>
      <c r="D85" s="20"/>
    </row>
    <row r="86" spans="1:4" ht="20.25" x14ac:dyDescent="0.25">
      <c r="A86" s="85"/>
      <c r="B86" s="15"/>
      <c r="C86" s="20"/>
      <c r="D86" s="20"/>
    </row>
    <row r="87" spans="1:4" ht="20.25" x14ac:dyDescent="0.25">
      <c r="A87" s="85"/>
      <c r="B87" s="15"/>
      <c r="C87" s="20"/>
      <c r="D87" s="20"/>
    </row>
    <row r="88" spans="1:4" ht="20.25" x14ac:dyDescent="0.25">
      <c r="A88" s="85"/>
      <c r="B88" s="15"/>
      <c r="C88" s="20"/>
      <c r="D88" s="20"/>
    </row>
    <row r="89" spans="1:4" ht="20.25" x14ac:dyDescent="0.25">
      <c r="A89" s="85"/>
      <c r="B89" s="15"/>
      <c r="C89" s="20"/>
      <c r="D89" s="20"/>
    </row>
    <row r="90" spans="1:4" ht="20.25" x14ac:dyDescent="0.25">
      <c r="A90" s="85"/>
      <c r="B90" s="15"/>
      <c r="C90" s="20"/>
      <c r="D90" s="20"/>
    </row>
    <row r="91" spans="1:4" ht="20.25" x14ac:dyDescent="0.25">
      <c r="A91" s="85"/>
      <c r="B91" s="15"/>
      <c r="C91" s="20"/>
      <c r="D91" s="20"/>
    </row>
    <row r="92" spans="1:4" ht="20.25" x14ac:dyDescent="0.25">
      <c r="A92" s="85"/>
      <c r="B92" s="15"/>
      <c r="C92" s="20"/>
      <c r="D92" s="20"/>
    </row>
    <row r="93" spans="1:4" ht="20.25" x14ac:dyDescent="0.25">
      <c r="A93" s="85"/>
      <c r="B93" s="15"/>
      <c r="C93" s="20"/>
      <c r="D93" s="20"/>
    </row>
    <row r="94" spans="1:4" ht="20.25" x14ac:dyDescent="0.25">
      <c r="A94" s="85"/>
      <c r="B94" s="15"/>
      <c r="C94" s="20"/>
      <c r="D94" s="20"/>
    </row>
    <row r="95" spans="1:4" ht="20.25" x14ac:dyDescent="0.25">
      <c r="A95" s="85"/>
      <c r="B95" s="15"/>
      <c r="C95" s="20"/>
      <c r="D95" s="20"/>
    </row>
    <row r="96" spans="1:4" ht="20.25" x14ac:dyDescent="0.25">
      <c r="A96" s="85"/>
      <c r="B96" s="15"/>
      <c r="C96" s="20"/>
      <c r="D96" s="20"/>
    </row>
    <row r="97" spans="1:4" ht="20.25" x14ac:dyDescent="0.25">
      <c r="A97" s="85"/>
      <c r="B97" s="15"/>
      <c r="C97" s="20"/>
      <c r="D97" s="20"/>
    </row>
    <row r="98" spans="1:4" ht="20.25" x14ac:dyDescent="0.25">
      <c r="A98" s="85"/>
      <c r="B98" s="15"/>
      <c r="C98" s="20"/>
      <c r="D98" s="20"/>
    </row>
    <row r="99" spans="1:4" ht="20.25" x14ac:dyDescent="0.25">
      <c r="A99" s="85"/>
      <c r="B99" s="15"/>
      <c r="C99" s="20"/>
      <c r="D99" s="20"/>
    </row>
    <row r="100" spans="1:4" ht="20.25" x14ac:dyDescent="0.25">
      <c r="A100" s="85"/>
      <c r="B100" s="15"/>
      <c r="C100" s="20"/>
      <c r="D100" s="20"/>
    </row>
    <row r="101" spans="1:4" ht="20.25" x14ac:dyDescent="0.25">
      <c r="A101" s="85"/>
      <c r="B101" s="15"/>
      <c r="C101" s="20"/>
      <c r="D101" s="20"/>
    </row>
    <row r="102" spans="1:4" ht="20.25" x14ac:dyDescent="0.25">
      <c r="A102" s="85"/>
      <c r="B102" s="15"/>
      <c r="C102" s="20"/>
      <c r="D102" s="20"/>
    </row>
    <row r="103" spans="1:4" ht="20.25" x14ac:dyDescent="0.25">
      <c r="A103" s="85"/>
      <c r="B103" s="15"/>
      <c r="C103" s="20"/>
      <c r="D103" s="20"/>
    </row>
    <row r="104" spans="1:4" ht="20.25" x14ac:dyDescent="0.25">
      <c r="A104" s="85"/>
      <c r="B104" s="15"/>
      <c r="C104" s="20"/>
      <c r="D104" s="20"/>
    </row>
    <row r="105" spans="1:4" ht="20.25" x14ac:dyDescent="0.25">
      <c r="A105" s="85"/>
      <c r="B105" s="15"/>
      <c r="C105" s="20"/>
      <c r="D105" s="20"/>
    </row>
    <row r="106" spans="1:4" ht="20.25" x14ac:dyDescent="0.25">
      <c r="A106" s="85"/>
      <c r="B106" s="15"/>
      <c r="C106" s="20"/>
      <c r="D106" s="20"/>
    </row>
    <row r="107" spans="1:4" ht="20.25" x14ac:dyDescent="0.25">
      <c r="A107" s="85"/>
      <c r="B107" s="15"/>
      <c r="C107" s="20"/>
      <c r="D107" s="20"/>
    </row>
    <row r="108" spans="1:4" ht="20.25" x14ac:dyDescent="0.25">
      <c r="A108" s="85"/>
      <c r="B108" s="15"/>
      <c r="C108" s="20"/>
      <c r="D108" s="20"/>
    </row>
    <row r="109" spans="1:4" ht="20.25" x14ac:dyDescent="0.25">
      <c r="A109" s="85"/>
      <c r="B109" s="15"/>
      <c r="C109" s="20"/>
      <c r="D109" s="20"/>
    </row>
    <row r="110" spans="1:4" ht="20.25" x14ac:dyDescent="0.25">
      <c r="A110" s="85"/>
      <c r="B110" s="15"/>
      <c r="C110" s="20"/>
      <c r="D110" s="20"/>
    </row>
    <row r="111" spans="1:4" ht="20.25" x14ac:dyDescent="0.25">
      <c r="A111" s="85"/>
      <c r="B111" s="15"/>
      <c r="C111" s="20"/>
      <c r="D111" s="20"/>
    </row>
    <row r="112" spans="1:4" ht="20.25" x14ac:dyDescent="0.25">
      <c r="A112" s="85"/>
      <c r="B112" s="15"/>
      <c r="C112" s="20"/>
      <c r="D112" s="20"/>
    </row>
    <row r="113" spans="1:4" ht="20.25" x14ac:dyDescent="0.25">
      <c r="A113" s="85"/>
      <c r="B113" s="15"/>
      <c r="C113" s="20"/>
      <c r="D113" s="20"/>
    </row>
    <row r="114" spans="1:4" ht="20.25" x14ac:dyDescent="0.25">
      <c r="A114" s="85"/>
      <c r="B114" s="15"/>
      <c r="C114" s="20"/>
      <c r="D114" s="20"/>
    </row>
    <row r="115" spans="1:4" ht="20.25" x14ac:dyDescent="0.25">
      <c r="A115" s="85"/>
      <c r="B115" s="15"/>
      <c r="C115" s="20"/>
      <c r="D115" s="20"/>
    </row>
    <row r="116" spans="1:4" ht="20.25" x14ac:dyDescent="0.25">
      <c r="A116" s="85"/>
      <c r="B116" s="15"/>
      <c r="C116" s="20"/>
      <c r="D116" s="20"/>
    </row>
    <row r="117" spans="1:4" ht="20.25" x14ac:dyDescent="0.25">
      <c r="A117" s="85"/>
      <c r="B117" s="15"/>
      <c r="C117" s="20"/>
      <c r="D117" s="20"/>
    </row>
    <row r="118" spans="1:4" ht="20.25" x14ac:dyDescent="0.25">
      <c r="A118" s="85"/>
      <c r="B118" s="15"/>
      <c r="C118" s="20"/>
      <c r="D118" s="20"/>
    </row>
    <row r="119" spans="1:4" ht="20.25" x14ac:dyDescent="0.25">
      <c r="A119" s="85"/>
      <c r="B119" s="15"/>
      <c r="C119" s="20"/>
      <c r="D119" s="20"/>
    </row>
    <row r="120" spans="1:4" ht="20.25" x14ac:dyDescent="0.25">
      <c r="A120" s="85"/>
      <c r="B120" s="15"/>
      <c r="C120" s="20"/>
      <c r="D120" s="20"/>
    </row>
    <row r="121" spans="1:4" ht="20.25" x14ac:dyDescent="0.25">
      <c r="A121" s="85"/>
      <c r="B121" s="15"/>
      <c r="C121" s="20"/>
      <c r="D121" s="20"/>
    </row>
    <row r="122" spans="1:4" ht="20.25" x14ac:dyDescent="0.25">
      <c r="A122" s="85"/>
      <c r="B122" s="15"/>
      <c r="C122" s="20"/>
      <c r="D122" s="20"/>
    </row>
    <row r="123" spans="1:4" ht="20.25" x14ac:dyDescent="0.25">
      <c r="A123" s="85"/>
      <c r="B123" s="15"/>
      <c r="C123" s="20"/>
      <c r="D123" s="20"/>
    </row>
    <row r="124" spans="1:4" ht="20.25" x14ac:dyDescent="0.25">
      <c r="A124" s="85"/>
      <c r="B124" s="15"/>
      <c r="C124" s="20"/>
      <c r="D124" s="20"/>
    </row>
    <row r="125" spans="1:4" ht="20.25" x14ac:dyDescent="0.25">
      <c r="A125" s="85"/>
      <c r="B125" s="15"/>
      <c r="C125" s="20"/>
      <c r="D125" s="20"/>
    </row>
    <row r="126" spans="1:4" ht="20.25" x14ac:dyDescent="0.25">
      <c r="A126" s="85"/>
      <c r="B126" s="15"/>
      <c r="C126" s="20"/>
      <c r="D126" s="20"/>
    </row>
    <row r="127" spans="1:4" ht="20.25" x14ac:dyDescent="0.25">
      <c r="A127" s="85"/>
      <c r="B127" s="15"/>
      <c r="C127" s="20"/>
      <c r="D127" s="20"/>
    </row>
    <row r="128" spans="1:4" ht="20.25" x14ac:dyDescent="0.25">
      <c r="A128" s="85"/>
      <c r="B128" s="15"/>
      <c r="C128" s="20"/>
      <c r="D128" s="20"/>
    </row>
    <row r="129" spans="1:4" ht="20.25" x14ac:dyDescent="0.25">
      <c r="A129" s="85"/>
      <c r="B129" s="15"/>
      <c r="C129" s="20"/>
      <c r="D129" s="20"/>
    </row>
    <row r="130" spans="1:4" ht="20.25" x14ac:dyDescent="0.25">
      <c r="A130" s="85"/>
      <c r="B130" s="15"/>
      <c r="C130" s="20"/>
      <c r="D130" s="20"/>
    </row>
    <row r="131" spans="1:4" ht="20.25" x14ac:dyDescent="0.25">
      <c r="A131" s="85"/>
      <c r="B131" s="15"/>
      <c r="C131" s="20"/>
      <c r="D131" s="20"/>
    </row>
    <row r="132" spans="1:4" ht="20.25" x14ac:dyDescent="0.25">
      <c r="A132" s="85"/>
      <c r="B132" s="15"/>
      <c r="C132" s="20"/>
      <c r="D132" s="20"/>
    </row>
    <row r="133" spans="1:4" ht="20.25" x14ac:dyDescent="0.25">
      <c r="A133" s="85"/>
      <c r="B133" s="15"/>
      <c r="C133" s="20"/>
      <c r="D133" s="20"/>
    </row>
    <row r="134" spans="1:4" ht="20.25" x14ac:dyDescent="0.25">
      <c r="A134" s="85"/>
      <c r="B134" s="15"/>
      <c r="C134" s="20"/>
      <c r="D134" s="20"/>
    </row>
    <row r="135" spans="1:4" ht="20.25" x14ac:dyDescent="0.25">
      <c r="A135" s="85"/>
      <c r="B135" s="15"/>
      <c r="C135" s="20"/>
      <c r="D135" s="20"/>
    </row>
    <row r="136" spans="1:4" ht="20.25" x14ac:dyDescent="0.25">
      <c r="A136" s="85"/>
      <c r="B136" s="15"/>
      <c r="C136" s="20"/>
      <c r="D136" s="20"/>
    </row>
    <row r="137" spans="1:4" ht="20.25" x14ac:dyDescent="0.25">
      <c r="A137" s="85"/>
      <c r="B137" s="15"/>
      <c r="C137" s="20"/>
      <c r="D137" s="20"/>
    </row>
    <row r="138" spans="1:4" ht="20.25" x14ac:dyDescent="0.25">
      <c r="A138" s="85"/>
      <c r="B138" s="15"/>
      <c r="C138" s="20"/>
      <c r="D138" s="20"/>
    </row>
    <row r="139" spans="1:4" ht="20.25" x14ac:dyDescent="0.25">
      <c r="A139" s="85"/>
      <c r="B139" s="15"/>
      <c r="C139" s="20"/>
      <c r="D139" s="20"/>
    </row>
    <row r="140" spans="1:4" ht="20.25" x14ac:dyDescent="0.25">
      <c r="A140" s="85"/>
      <c r="B140" s="15"/>
      <c r="C140" s="20"/>
      <c r="D140" s="20"/>
    </row>
    <row r="141" spans="1:4" ht="20.25" x14ac:dyDescent="0.25">
      <c r="A141" s="85"/>
      <c r="B141" s="15"/>
      <c r="C141" s="20"/>
      <c r="D141" s="20"/>
    </row>
    <row r="142" spans="1:4" ht="20.25" x14ac:dyDescent="0.25">
      <c r="A142" s="85"/>
      <c r="B142" s="15"/>
      <c r="C142" s="20"/>
      <c r="D142" s="20"/>
    </row>
    <row r="143" spans="1:4" ht="20.25" x14ac:dyDescent="0.25">
      <c r="A143" s="85"/>
      <c r="B143" s="15"/>
      <c r="C143" s="20"/>
      <c r="D143" s="20"/>
    </row>
    <row r="144" spans="1:4" ht="20.25" x14ac:dyDescent="0.25">
      <c r="A144" s="85"/>
      <c r="B144" s="15"/>
      <c r="C144" s="20"/>
      <c r="D144" s="20"/>
    </row>
    <row r="145" spans="1:4" ht="20.25" x14ac:dyDescent="0.25">
      <c r="A145" s="85"/>
      <c r="B145" s="15"/>
      <c r="C145" s="20"/>
      <c r="D145" s="20"/>
    </row>
    <row r="146" spans="1:4" ht="20.25" x14ac:dyDescent="0.25">
      <c r="A146" s="85"/>
      <c r="B146" s="15"/>
      <c r="C146" s="20"/>
      <c r="D146" s="20"/>
    </row>
    <row r="147" spans="1:4" ht="20.25" x14ac:dyDescent="0.25">
      <c r="A147" s="85"/>
      <c r="B147" s="15"/>
      <c r="C147" s="20"/>
      <c r="D147" s="20"/>
    </row>
    <row r="148" spans="1:4" ht="20.25" x14ac:dyDescent="0.25">
      <c r="A148" s="85"/>
      <c r="B148" s="15"/>
      <c r="C148" s="20"/>
      <c r="D148" s="20"/>
    </row>
    <row r="149" spans="1:4" ht="20.25" x14ac:dyDescent="0.25">
      <c r="A149" s="85"/>
      <c r="B149" s="15"/>
      <c r="C149" s="20"/>
      <c r="D149" s="20"/>
    </row>
    <row r="150" spans="1:4" ht="20.25" x14ac:dyDescent="0.25">
      <c r="A150" s="85"/>
      <c r="B150" s="15"/>
      <c r="C150" s="20"/>
      <c r="D150" s="20"/>
    </row>
    <row r="151" spans="1:4" ht="20.25" x14ac:dyDescent="0.25">
      <c r="A151" s="85"/>
      <c r="B151" s="15"/>
      <c r="C151" s="20"/>
      <c r="D151" s="20"/>
    </row>
    <row r="152" spans="1:4" ht="20.25" x14ac:dyDescent="0.25">
      <c r="A152" s="85"/>
      <c r="B152" s="15"/>
      <c r="C152" s="20"/>
      <c r="D152" s="20"/>
    </row>
    <row r="153" spans="1:4" ht="20.25" x14ac:dyDescent="0.25">
      <c r="A153" s="85"/>
      <c r="B153" s="15"/>
      <c r="C153" s="20"/>
      <c r="D153" s="20"/>
    </row>
    <row r="154" spans="1:4" ht="20.25" x14ac:dyDescent="0.25">
      <c r="A154" s="85"/>
      <c r="B154" s="15"/>
      <c r="C154" s="20"/>
      <c r="D154" s="20"/>
    </row>
    <row r="155" spans="1:4" ht="20.25" x14ac:dyDescent="0.25">
      <c r="A155" s="85"/>
      <c r="B155" s="15"/>
      <c r="C155" s="20"/>
      <c r="D155" s="20"/>
    </row>
    <row r="156" spans="1:4" ht="20.25" x14ac:dyDescent="0.25">
      <c r="A156" s="85"/>
      <c r="B156" s="15"/>
      <c r="C156" s="20"/>
      <c r="D156" s="20"/>
    </row>
    <row r="157" spans="1:4" ht="20.25" x14ac:dyDescent="0.25">
      <c r="A157" s="85"/>
      <c r="B157" s="15"/>
      <c r="C157" s="20"/>
      <c r="D157" s="20"/>
    </row>
    <row r="158" spans="1:4" ht="20.25" x14ac:dyDescent="0.25">
      <c r="A158" s="85"/>
      <c r="B158" s="15"/>
      <c r="C158" s="20"/>
      <c r="D158" s="20"/>
    </row>
    <row r="159" spans="1:4" ht="20.25" x14ac:dyDescent="0.25">
      <c r="A159" s="85"/>
      <c r="B159" s="15"/>
      <c r="C159" s="20"/>
      <c r="D159" s="20"/>
    </row>
    <row r="160" spans="1:4" ht="20.25" x14ac:dyDescent="0.25">
      <c r="A160" s="85"/>
      <c r="B160" s="15"/>
      <c r="C160" s="20"/>
      <c r="D160" s="20"/>
    </row>
    <row r="161" spans="1:4" ht="20.25" x14ac:dyDescent="0.25">
      <c r="A161" s="85"/>
      <c r="B161" s="15"/>
      <c r="C161" s="20"/>
      <c r="D161" s="20"/>
    </row>
    <row r="162" spans="1:4" ht="20.25" x14ac:dyDescent="0.25">
      <c r="A162" s="85"/>
      <c r="B162" s="15"/>
      <c r="C162" s="20"/>
      <c r="D162" s="20"/>
    </row>
    <row r="163" spans="1:4" ht="20.25" x14ac:dyDescent="0.25">
      <c r="A163" s="85"/>
      <c r="B163" s="15"/>
      <c r="C163" s="20"/>
      <c r="D163" s="20"/>
    </row>
    <row r="164" spans="1:4" ht="20.25" x14ac:dyDescent="0.25">
      <c r="A164" s="85"/>
      <c r="B164" s="15"/>
      <c r="C164" s="20"/>
      <c r="D164" s="20"/>
    </row>
    <row r="165" spans="1:4" ht="20.25" x14ac:dyDescent="0.25">
      <c r="A165" s="85"/>
      <c r="B165" s="15"/>
      <c r="C165" s="20"/>
      <c r="D165" s="20"/>
    </row>
    <row r="166" spans="1:4" ht="20.25" x14ac:dyDescent="0.25">
      <c r="A166" s="85"/>
      <c r="B166" s="15"/>
      <c r="C166" s="20"/>
      <c r="D166" s="20"/>
    </row>
    <row r="167" spans="1:4" ht="20.25" x14ac:dyDescent="0.25">
      <c r="A167" s="85"/>
      <c r="B167" s="15"/>
      <c r="C167" s="20"/>
      <c r="D167" s="20"/>
    </row>
    <row r="168" spans="1:4" ht="20.25" x14ac:dyDescent="0.25">
      <c r="A168" s="85"/>
      <c r="B168" s="15"/>
      <c r="C168" s="20"/>
      <c r="D168" s="20"/>
    </row>
    <row r="169" spans="1:4" ht="20.25" x14ac:dyDescent="0.25">
      <c r="A169" s="85"/>
      <c r="B169" s="15"/>
      <c r="C169" s="20"/>
      <c r="D169" s="20"/>
    </row>
    <row r="170" spans="1:4" ht="20.25" x14ac:dyDescent="0.25">
      <c r="A170" s="85"/>
      <c r="B170" s="15"/>
      <c r="C170" s="20"/>
      <c r="D170" s="20"/>
    </row>
    <row r="171" spans="1:4" ht="20.25" x14ac:dyDescent="0.25">
      <c r="A171" s="85"/>
      <c r="B171" s="15"/>
      <c r="C171" s="20"/>
      <c r="D171" s="20"/>
    </row>
    <row r="172" spans="1:4" ht="20.25" x14ac:dyDescent="0.25">
      <c r="A172" s="85"/>
      <c r="B172" s="15"/>
      <c r="C172" s="20"/>
      <c r="D172" s="20"/>
    </row>
    <row r="173" spans="1:4" ht="20.25" x14ac:dyDescent="0.25">
      <c r="A173" s="85"/>
      <c r="B173" s="15"/>
      <c r="C173" s="20"/>
      <c r="D173" s="20"/>
    </row>
    <row r="174" spans="1:4" ht="20.25" x14ac:dyDescent="0.25">
      <c r="A174" s="85"/>
      <c r="B174" s="15"/>
      <c r="C174" s="20"/>
      <c r="D174" s="20"/>
    </row>
    <row r="175" spans="1:4" ht="20.25" x14ac:dyDescent="0.25">
      <c r="A175" s="85"/>
      <c r="B175" s="15"/>
      <c r="C175" s="20"/>
      <c r="D175" s="20"/>
    </row>
    <row r="176" spans="1:4" ht="20.25" x14ac:dyDescent="0.25">
      <c r="A176" s="85"/>
      <c r="B176" s="15"/>
      <c r="C176" s="20"/>
      <c r="D176" s="20"/>
    </row>
    <row r="177" spans="1:4" ht="20.25" x14ac:dyDescent="0.25">
      <c r="A177" s="85"/>
      <c r="B177" s="15"/>
      <c r="C177" s="20"/>
      <c r="D177" s="20"/>
    </row>
    <row r="178" spans="1:4" ht="20.25" x14ac:dyDescent="0.25">
      <c r="A178" s="85"/>
      <c r="B178" s="15"/>
      <c r="C178" s="20"/>
      <c r="D178" s="20"/>
    </row>
    <row r="179" spans="1:4" ht="20.25" x14ac:dyDescent="0.25">
      <c r="A179" s="85"/>
      <c r="B179" s="15"/>
      <c r="C179" s="20"/>
      <c r="D179" s="20"/>
    </row>
    <row r="180" spans="1:4" ht="20.25" x14ac:dyDescent="0.25">
      <c r="A180" s="85"/>
      <c r="B180" s="15"/>
      <c r="C180" s="20"/>
      <c r="D180" s="20"/>
    </row>
    <row r="181" spans="1:4" ht="20.25" x14ac:dyDescent="0.25">
      <c r="A181" s="85"/>
      <c r="B181" s="15"/>
      <c r="C181" s="20"/>
      <c r="D181" s="20"/>
    </row>
    <row r="182" spans="1:4" ht="20.25" x14ac:dyDescent="0.25">
      <c r="A182" s="85"/>
      <c r="B182" s="15"/>
      <c r="C182" s="20"/>
      <c r="D182" s="20"/>
    </row>
    <row r="183" spans="1:4" ht="20.25" x14ac:dyDescent="0.25">
      <c r="A183" s="85"/>
      <c r="B183" s="15"/>
      <c r="C183" s="20"/>
      <c r="D183" s="20"/>
    </row>
    <row r="184" spans="1:4" ht="20.25" x14ac:dyDescent="0.25">
      <c r="A184" s="85"/>
      <c r="B184" s="15"/>
      <c r="C184" s="20"/>
      <c r="D184" s="20"/>
    </row>
    <row r="185" spans="1:4" ht="20.25" x14ac:dyDescent="0.25">
      <c r="A185" s="85"/>
      <c r="B185" s="15"/>
      <c r="C185" s="20"/>
      <c r="D185" s="20"/>
    </row>
    <row r="186" spans="1:4" ht="20.25" x14ac:dyDescent="0.25">
      <c r="A186" s="85"/>
      <c r="B186" s="15"/>
      <c r="C186" s="20"/>
      <c r="D186" s="20"/>
    </row>
    <row r="187" spans="1:4" ht="20.25" x14ac:dyDescent="0.25">
      <c r="A187" s="85"/>
      <c r="B187" s="15"/>
      <c r="C187" s="20"/>
      <c r="D187" s="20"/>
    </row>
    <row r="188" spans="1:4" ht="20.25" x14ac:dyDescent="0.25">
      <c r="A188" s="85"/>
      <c r="B188" s="15"/>
      <c r="C188" s="20"/>
      <c r="D188" s="20"/>
    </row>
    <row r="189" spans="1:4" ht="20.25" x14ac:dyDescent="0.25">
      <c r="A189" s="85"/>
      <c r="B189" s="15"/>
      <c r="C189" s="20"/>
      <c r="D189" s="20"/>
    </row>
    <row r="190" spans="1:4" ht="20.25" x14ac:dyDescent="0.25">
      <c r="A190" s="85"/>
      <c r="B190" s="15"/>
      <c r="C190" s="20"/>
      <c r="D190" s="20"/>
    </row>
    <row r="191" spans="1:4" ht="20.25" x14ac:dyDescent="0.25">
      <c r="A191" s="85"/>
      <c r="B191" s="15"/>
      <c r="C191" s="20"/>
      <c r="D191" s="20"/>
    </row>
    <row r="192" spans="1:4" ht="20.25" x14ac:dyDescent="0.25">
      <c r="A192" s="85"/>
      <c r="B192" s="15"/>
      <c r="C192" s="20"/>
      <c r="D192" s="20"/>
    </row>
    <row r="193" spans="1:4" ht="20.25" x14ac:dyDescent="0.25">
      <c r="A193" s="85"/>
      <c r="B193" s="15"/>
      <c r="C193" s="20"/>
      <c r="D193" s="20"/>
    </row>
    <row r="194" spans="1:4" ht="20.25" x14ac:dyDescent="0.25">
      <c r="A194" s="85"/>
      <c r="B194" s="15"/>
      <c r="C194" s="20"/>
      <c r="D194" s="20"/>
    </row>
    <row r="195" spans="1:4" ht="20.25" x14ac:dyDescent="0.25">
      <c r="A195" s="85"/>
      <c r="B195" s="15"/>
      <c r="C195" s="20"/>
      <c r="D195" s="20"/>
    </row>
    <row r="196" spans="1:4" ht="20.25" x14ac:dyDescent="0.25">
      <c r="A196" s="85"/>
      <c r="B196" s="15"/>
      <c r="C196" s="20"/>
      <c r="D196" s="20"/>
    </row>
    <row r="197" spans="1:4" ht="20.25" x14ac:dyDescent="0.25">
      <c r="A197" s="85"/>
      <c r="B197" s="15"/>
      <c r="C197" s="20"/>
      <c r="D197" s="20"/>
    </row>
    <row r="198" spans="1:4" ht="20.25" x14ac:dyDescent="0.25">
      <c r="A198" s="85"/>
      <c r="B198" s="15"/>
      <c r="C198" s="20"/>
      <c r="D198" s="20"/>
    </row>
    <row r="199" spans="1:4" ht="20.25" x14ac:dyDescent="0.25">
      <c r="A199" s="85"/>
      <c r="B199" s="15"/>
      <c r="C199" s="20"/>
      <c r="D199" s="20"/>
    </row>
    <row r="200" spans="1:4" ht="20.25" x14ac:dyDescent="0.25">
      <c r="A200" s="85"/>
      <c r="B200" s="15"/>
      <c r="C200" s="20"/>
      <c r="D200" s="20"/>
    </row>
    <row r="201" spans="1:4" ht="20.25" x14ac:dyDescent="0.25">
      <c r="A201" s="85"/>
      <c r="B201" s="15"/>
      <c r="C201" s="20"/>
      <c r="D201" s="20"/>
    </row>
    <row r="202" spans="1:4" ht="20.25" x14ac:dyDescent="0.25">
      <c r="A202" s="85"/>
      <c r="B202" s="15"/>
      <c r="C202" s="20"/>
      <c r="D202" s="20"/>
    </row>
    <row r="203" spans="1:4" ht="20.25" x14ac:dyDescent="0.25">
      <c r="A203" s="85"/>
      <c r="B203" s="15"/>
      <c r="C203" s="20"/>
      <c r="D203" s="20"/>
    </row>
    <row r="204" spans="1:4" ht="20.25" x14ac:dyDescent="0.25">
      <c r="A204" s="85"/>
      <c r="B204" s="15"/>
      <c r="C204" s="20"/>
      <c r="D204" s="20"/>
    </row>
    <row r="205" spans="1:4" ht="20.25" x14ac:dyDescent="0.25">
      <c r="A205" s="85"/>
      <c r="B205" s="15"/>
      <c r="C205" s="20"/>
      <c r="D205" s="20"/>
    </row>
    <row r="206" spans="1:4" ht="20.25" x14ac:dyDescent="0.25">
      <c r="A206" s="85"/>
      <c r="B206" s="15"/>
      <c r="C206" s="20"/>
      <c r="D206" s="20"/>
    </row>
    <row r="207" spans="1:4" ht="20.25" x14ac:dyDescent="0.25">
      <c r="A207" s="85"/>
      <c r="B207" s="15"/>
      <c r="C207" s="20"/>
      <c r="D207" s="20"/>
    </row>
    <row r="208" spans="1:4" x14ac:dyDescent="0.25">
      <c r="A208" s="69"/>
      <c r="B208" s="15"/>
      <c r="C208" s="15"/>
      <c r="D208" s="15"/>
    </row>
    <row r="209" spans="1:8" ht="20.25" x14ac:dyDescent="0.25">
      <c r="A209" s="69"/>
      <c r="B209" s="16" t="s">
        <v>217</v>
      </c>
      <c r="C209" s="16" t="s">
        <v>218</v>
      </c>
      <c r="D209" s="19" t="s">
        <v>217</v>
      </c>
      <c r="E209" s="19" t="s">
        <v>218</v>
      </c>
    </row>
    <row r="210" spans="1:8" ht="21" x14ac:dyDescent="0.35">
      <c r="A210" s="69"/>
      <c r="B210" s="17" t="s">
        <v>219</v>
      </c>
      <c r="C210" s="17" t="s">
        <v>220</v>
      </c>
      <c r="D210" t="s">
        <v>219</v>
      </c>
      <c r="F210" t="str">
        <f>IF(NOT(ISBLANK(D210)),D210,IF(NOT(ISBLANK(E210)),"     "&amp;E210,FALSE))</f>
        <v>Afectación Económica o presupuestal</v>
      </c>
      <c r="G210" t="s">
        <v>219</v>
      </c>
      <c r="H210" t="str">
        <f>IF(NOT(ISERROR(MATCH(G210,_xlfn.ANCHORARRAY(B221),0))),F223&amp;"Por favor no seleccionar los criterios de impacto",G210)</f>
        <v>❌Por favor no seleccionar los criterios de impacto</v>
      </c>
    </row>
    <row r="211" spans="1:8" ht="21" x14ac:dyDescent="0.35">
      <c r="A211" s="69"/>
      <c r="B211" s="17" t="s">
        <v>219</v>
      </c>
      <c r="C211" s="17" t="s">
        <v>193</v>
      </c>
      <c r="E211" t="s">
        <v>220</v>
      </c>
      <c r="F211" t="str">
        <f t="shared" ref="F211:F221" si="0">IF(NOT(ISBLANK(D211)),D211,IF(NOT(ISBLANK(E211)),"     "&amp;E211,FALSE))</f>
        <v xml:space="preserve">     Afectación menor a 10 SMLMV .</v>
      </c>
    </row>
    <row r="212" spans="1:8" ht="21" x14ac:dyDescent="0.35">
      <c r="A212" s="69"/>
      <c r="B212" s="17" t="s">
        <v>219</v>
      </c>
      <c r="C212" s="17" t="s">
        <v>196</v>
      </c>
      <c r="E212" t="s">
        <v>193</v>
      </c>
      <c r="F212" t="str">
        <f t="shared" si="0"/>
        <v xml:space="preserve">     Entre 10 y 50 SMLMV </v>
      </c>
    </row>
    <row r="213" spans="1:8" ht="21" x14ac:dyDescent="0.35">
      <c r="A213" s="69"/>
      <c r="B213" s="17" t="s">
        <v>219</v>
      </c>
      <c r="C213" s="17" t="s">
        <v>200</v>
      </c>
      <c r="E213" t="s">
        <v>196</v>
      </c>
      <c r="F213" t="str">
        <f t="shared" si="0"/>
        <v xml:space="preserve">     Entre 50 y 100 SMLMV </v>
      </c>
    </row>
    <row r="214" spans="1:8" ht="21" x14ac:dyDescent="0.35">
      <c r="A214" s="69"/>
      <c r="B214" s="17" t="s">
        <v>219</v>
      </c>
      <c r="C214" s="17" t="s">
        <v>204</v>
      </c>
      <c r="E214" t="s">
        <v>200</v>
      </c>
      <c r="F214" t="str">
        <f t="shared" si="0"/>
        <v xml:space="preserve">     Entre 100 y 500 SMLMV </v>
      </c>
    </row>
    <row r="215" spans="1:8" ht="21" x14ac:dyDescent="0.35">
      <c r="A215" s="69"/>
      <c r="B215" s="17" t="s">
        <v>186</v>
      </c>
      <c r="C215" s="17" t="s">
        <v>190</v>
      </c>
      <c r="E215" t="s">
        <v>204</v>
      </c>
      <c r="F215" t="str">
        <f t="shared" si="0"/>
        <v xml:space="preserve">     Mayor a 500 SMLMV </v>
      </c>
    </row>
    <row r="216" spans="1:8" ht="21" x14ac:dyDescent="0.35">
      <c r="A216" s="69"/>
      <c r="B216" s="17" t="s">
        <v>186</v>
      </c>
      <c r="C216" s="17" t="s">
        <v>194</v>
      </c>
      <c r="D216" t="s">
        <v>186</v>
      </c>
      <c r="F216" t="str">
        <f t="shared" si="0"/>
        <v>Pérdida Reputacional</v>
      </c>
    </row>
    <row r="217" spans="1:8" ht="21" x14ac:dyDescent="0.35">
      <c r="A217" s="69"/>
      <c r="B217" s="17" t="s">
        <v>186</v>
      </c>
      <c r="C217" s="17" t="s">
        <v>197</v>
      </c>
      <c r="E217" t="s">
        <v>190</v>
      </c>
      <c r="F217" t="str">
        <f t="shared" si="0"/>
        <v xml:space="preserve">     El riesgo afecta la imagen de alguna área de la organización</v>
      </c>
    </row>
    <row r="218" spans="1:8" ht="21" x14ac:dyDescent="0.35">
      <c r="A218" s="69"/>
      <c r="B218" s="17" t="s">
        <v>186</v>
      </c>
      <c r="C218" s="17" t="s">
        <v>221</v>
      </c>
      <c r="E218" t="s">
        <v>194</v>
      </c>
      <c r="F218" t="str">
        <f t="shared" si="0"/>
        <v xml:space="preserve">     El riesgo afecta la imagen de la entidad internamente, de conocimiento general, nivel interno, de junta dircetiva y accionistas y/o de provedores</v>
      </c>
    </row>
    <row r="219" spans="1:8" ht="21" x14ac:dyDescent="0.35">
      <c r="A219" s="69"/>
      <c r="B219" s="17" t="s">
        <v>186</v>
      </c>
      <c r="C219" s="17" t="s">
        <v>205</v>
      </c>
      <c r="E219" t="s">
        <v>197</v>
      </c>
      <c r="F219" t="str">
        <f t="shared" si="0"/>
        <v xml:space="preserve">     El riesgo afecta la imagen de la entidad con algunos usuarios de relevancia frente al logro de los objetivos</v>
      </c>
    </row>
    <row r="220" spans="1:8" x14ac:dyDescent="0.25">
      <c r="A220" s="69"/>
      <c r="B220" s="18"/>
      <c r="C220" s="18"/>
      <c r="E220" t="s">
        <v>221</v>
      </c>
      <c r="F220" t="str">
        <f t="shared" si="0"/>
        <v xml:space="preserve">     El riesgo afecta la imagen de de la entidad con efecto publicitario sostenido a nivel de sector administrativo, nivel departamental o municipal</v>
      </c>
    </row>
    <row r="221" spans="1:8" x14ac:dyDescent="0.25">
      <c r="A221" s="69"/>
      <c r="B221" s="18" t="str" cm="1">
        <f t="array" ref="B221:B223">_xlfn.UNIQUE(Tabla1[[#All],[Criterios]])</f>
        <v>Criterios</v>
      </c>
      <c r="C221" s="18"/>
      <c r="E221" t="s">
        <v>205</v>
      </c>
      <c r="F221" t="str">
        <f t="shared" si="0"/>
        <v xml:space="preserve">     El riesgo afecta la imagen de la entidad a nivel nacional, con efecto publicitarios sostenible a nivel país</v>
      </c>
    </row>
    <row r="222" spans="1:8" x14ac:dyDescent="0.25">
      <c r="A222" s="69"/>
      <c r="B222" s="18" t="str">
        <v>Afectación Económica o presupuestal</v>
      </c>
      <c r="C222" s="18"/>
    </row>
    <row r="223" spans="1:8" x14ac:dyDescent="0.25">
      <c r="B223" s="18" t="str">
        <v>Pérdida Reputacional</v>
      </c>
      <c r="C223" s="18"/>
      <c r="F223" s="21" t="s">
        <v>222</v>
      </c>
    </row>
    <row r="224" spans="1:8" x14ac:dyDescent="0.25">
      <c r="B224" s="14"/>
      <c r="C224" s="14"/>
      <c r="F224" s="21" t="s">
        <v>223</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10" workbookViewId="0">
      <selection activeCell="F8" sqref="F8"/>
    </sheetView>
  </sheetViews>
  <sheetFormatPr baseColWidth="10" defaultColWidth="14.28515625" defaultRowHeight="12.75" x14ac:dyDescent="0.2"/>
  <cols>
    <col min="1" max="2" width="14.28515625" style="74"/>
    <col min="3" max="3" width="17" style="74" customWidth="1"/>
    <col min="4" max="4" width="14.28515625" style="74"/>
    <col min="5" max="5" width="46" style="74" customWidth="1"/>
    <col min="6" max="16384" width="14.28515625" style="74"/>
  </cols>
  <sheetData>
    <row r="1" spans="2:6" ht="24" customHeight="1" thickBot="1" x14ac:dyDescent="0.25">
      <c r="B1" s="363" t="s">
        <v>224</v>
      </c>
      <c r="C1" s="364"/>
      <c r="D1" s="364"/>
      <c r="E1" s="364"/>
      <c r="F1" s="365"/>
    </row>
    <row r="2" spans="2:6" ht="16.5" thickBot="1" x14ac:dyDescent="0.3">
      <c r="B2" s="75"/>
      <c r="C2" s="75"/>
      <c r="D2" s="75"/>
      <c r="E2" s="75"/>
      <c r="F2" s="75"/>
    </row>
    <row r="3" spans="2:6" ht="16.5" thickBot="1" x14ac:dyDescent="0.25">
      <c r="B3" s="367" t="s">
        <v>225</v>
      </c>
      <c r="C3" s="368"/>
      <c r="D3" s="368"/>
      <c r="E3" s="105" t="s">
        <v>226</v>
      </c>
      <c r="F3" s="84" t="s">
        <v>227</v>
      </c>
    </row>
    <row r="4" spans="2:6" ht="31.5" x14ac:dyDescent="0.2">
      <c r="B4" s="369" t="s">
        <v>228</v>
      </c>
      <c r="C4" s="371" t="s">
        <v>78</v>
      </c>
      <c r="D4" s="106" t="s">
        <v>114</v>
      </c>
      <c r="E4" s="76" t="s">
        <v>229</v>
      </c>
      <c r="F4" s="77">
        <v>0.25</v>
      </c>
    </row>
    <row r="5" spans="2:6" ht="47.25" x14ac:dyDescent="0.2">
      <c r="B5" s="370"/>
      <c r="C5" s="372"/>
      <c r="D5" s="107" t="s">
        <v>121</v>
      </c>
      <c r="E5" s="78" t="s">
        <v>230</v>
      </c>
      <c r="F5" s="79">
        <v>0.15</v>
      </c>
    </row>
    <row r="6" spans="2:6" ht="47.25" x14ac:dyDescent="0.2">
      <c r="B6" s="370"/>
      <c r="C6" s="372"/>
      <c r="D6" s="107" t="s">
        <v>231</v>
      </c>
      <c r="E6" s="78" t="s">
        <v>232</v>
      </c>
      <c r="F6" s="79">
        <v>0.1</v>
      </c>
    </row>
    <row r="7" spans="2:6" ht="63" x14ac:dyDescent="0.2">
      <c r="B7" s="370"/>
      <c r="C7" s="372" t="s">
        <v>101</v>
      </c>
      <c r="D7" s="107" t="s">
        <v>233</v>
      </c>
      <c r="E7" s="78" t="s">
        <v>234</v>
      </c>
      <c r="F7" s="79">
        <v>0.25</v>
      </c>
    </row>
    <row r="8" spans="2:6" ht="31.5" x14ac:dyDescent="0.2">
      <c r="B8" s="370"/>
      <c r="C8" s="372"/>
      <c r="D8" s="107" t="s">
        <v>115</v>
      </c>
      <c r="E8" s="78" t="s">
        <v>235</v>
      </c>
      <c r="F8" s="79">
        <v>0.15</v>
      </c>
    </row>
    <row r="9" spans="2:6" ht="47.25" x14ac:dyDescent="0.2">
      <c r="B9" s="370" t="s">
        <v>236</v>
      </c>
      <c r="C9" s="372" t="s">
        <v>103</v>
      </c>
      <c r="D9" s="107" t="s">
        <v>122</v>
      </c>
      <c r="E9" s="78" t="s">
        <v>237</v>
      </c>
      <c r="F9" s="80" t="s">
        <v>238</v>
      </c>
    </row>
    <row r="10" spans="2:6" ht="63" x14ac:dyDescent="0.2">
      <c r="B10" s="370"/>
      <c r="C10" s="372"/>
      <c r="D10" s="107" t="s">
        <v>116</v>
      </c>
      <c r="E10" s="78" t="s">
        <v>239</v>
      </c>
      <c r="F10" s="80" t="s">
        <v>238</v>
      </c>
    </row>
    <row r="11" spans="2:6" ht="47.25" x14ac:dyDescent="0.2">
      <c r="B11" s="370"/>
      <c r="C11" s="372" t="s">
        <v>104</v>
      </c>
      <c r="D11" s="107" t="s">
        <v>123</v>
      </c>
      <c r="E11" s="78" t="s">
        <v>240</v>
      </c>
      <c r="F11" s="80" t="s">
        <v>238</v>
      </c>
    </row>
    <row r="12" spans="2:6" ht="47.25" x14ac:dyDescent="0.2">
      <c r="B12" s="370"/>
      <c r="C12" s="372"/>
      <c r="D12" s="107" t="s">
        <v>117</v>
      </c>
      <c r="E12" s="78" t="s">
        <v>241</v>
      </c>
      <c r="F12" s="80" t="s">
        <v>238</v>
      </c>
    </row>
    <row r="13" spans="2:6" ht="31.5" x14ac:dyDescent="0.2">
      <c r="B13" s="370"/>
      <c r="C13" s="372" t="s">
        <v>105</v>
      </c>
      <c r="D13" s="107" t="s">
        <v>124</v>
      </c>
      <c r="E13" s="78" t="s">
        <v>242</v>
      </c>
      <c r="F13" s="80" t="s">
        <v>238</v>
      </c>
    </row>
    <row r="14" spans="2:6" ht="32.25" thickBot="1" x14ac:dyDescent="0.25">
      <c r="B14" s="373"/>
      <c r="C14" s="374"/>
      <c r="D14" s="108" t="s">
        <v>118</v>
      </c>
      <c r="E14" s="81" t="s">
        <v>243</v>
      </c>
      <c r="F14" s="82" t="s">
        <v>238</v>
      </c>
    </row>
    <row r="15" spans="2:6" ht="49.5" customHeight="1" x14ac:dyDescent="0.2">
      <c r="B15" s="366" t="s">
        <v>244</v>
      </c>
      <c r="C15" s="366"/>
      <c r="D15" s="366"/>
      <c r="E15" s="366"/>
      <c r="F15" s="366"/>
    </row>
    <row r="16" spans="2:6" ht="27" customHeight="1" x14ac:dyDescent="0.25">
      <c r="B16" s="8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ColWidth="11.42578125" defaultRowHeight="15" x14ac:dyDescent="0.25"/>
  <sheetData>
    <row r="2" spans="2:5" x14ac:dyDescent="0.25">
      <c r="B2" t="s">
        <v>245</v>
      </c>
      <c r="E2" t="s">
        <v>127</v>
      </c>
    </row>
    <row r="3" spans="2:5" x14ac:dyDescent="0.25">
      <c r="B3" t="s">
        <v>130</v>
      </c>
      <c r="E3" t="s">
        <v>246</v>
      </c>
    </row>
    <row r="4" spans="2:5" x14ac:dyDescent="0.25">
      <c r="B4" t="s">
        <v>247</v>
      </c>
      <c r="E4" t="s">
        <v>108</v>
      </c>
    </row>
    <row r="5" spans="2:5" x14ac:dyDescent="0.25">
      <c r="B5" t="s">
        <v>119</v>
      </c>
    </row>
    <row r="8" spans="2:5" x14ac:dyDescent="0.25">
      <c r="B8" t="s">
        <v>248</v>
      </c>
    </row>
    <row r="9" spans="2:5" x14ac:dyDescent="0.25">
      <c r="B9" t="s">
        <v>249</v>
      </c>
    </row>
    <row r="10" spans="2:5" x14ac:dyDescent="0.25">
      <c r="B10" t="s">
        <v>250</v>
      </c>
    </row>
    <row r="13" spans="2:5" x14ac:dyDescent="0.25">
      <c r="B13" t="s">
        <v>251</v>
      </c>
    </row>
    <row r="14" spans="2:5" x14ac:dyDescent="0.25">
      <c r="B14" t="s">
        <v>109</v>
      </c>
    </row>
    <row r="15" spans="2:5" x14ac:dyDescent="0.25">
      <c r="B15" t="s">
        <v>252</v>
      </c>
    </row>
    <row r="16" spans="2:5" x14ac:dyDescent="0.25">
      <c r="B16" t="s">
        <v>253</v>
      </c>
    </row>
    <row r="17" spans="2:2" x14ac:dyDescent="0.25">
      <c r="B17" t="s">
        <v>254</v>
      </c>
    </row>
    <row r="18" spans="2:2" x14ac:dyDescent="0.25">
      <c r="B18" t="s">
        <v>255</v>
      </c>
    </row>
    <row r="19" spans="2:2" x14ac:dyDescent="0.25">
      <c r="B19" t="s">
        <v>256</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Apoyo Control Interno ETITC</cp:lastModifiedBy>
  <cp:revision/>
  <cp:lastPrinted>2022-05-11T19:21:30Z</cp:lastPrinted>
  <dcterms:created xsi:type="dcterms:W3CDTF">2020-03-24T23:12:47Z</dcterms:created>
  <dcterms:modified xsi:type="dcterms:W3CDTF">2023-02-23T22:53:33Z</dcterms:modified>
  <cp:category/>
  <cp:contentStatus/>
</cp:coreProperties>
</file>