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checkCompatibility="1" autoCompressPictures="0"/>
  <mc:AlternateContent xmlns:mc="http://schemas.openxmlformats.org/markup-compatibility/2006">
    <mc:Choice Requires="x15">
      <x15ac:absPath xmlns:x15ac="http://schemas.microsoft.com/office/spreadsheetml/2010/11/ac" url="/Users/Zoonambulo/Documents/ETITC/Planeacion Estratégica/"/>
    </mc:Choice>
  </mc:AlternateContent>
  <workbookProtection workbookPassword="88B0" lockStructure="1"/>
  <bookViews>
    <workbookView xWindow="0" yWindow="460" windowWidth="25600" windowHeight="15460" tabRatio="802" activeTab="4"/>
  </bookViews>
  <sheets>
    <sheet name="Inicio" sheetId="46" r:id="rId1"/>
    <sheet name="MIPG" sheetId="43" r:id="rId2"/>
    <sheet name="PAyTC" sheetId="45" r:id="rId3"/>
    <sheet name="Plan de adquisiciones" sheetId="40" state="hidden" r:id="rId4"/>
    <sheet name="ACADEMICA" sheetId="31" r:id="rId5"/>
    <sheet name="BACHILLERATO" sheetId="33" r:id="rId6"/>
    <sheet name="INVESTIGACION" sheetId="42" r:id="rId7"/>
    <sheet name="BIENESTAR" sheetId="27" r:id="rId8"/>
    <sheet name="INFRAESTRUCTURA" sheetId="30" r:id="rId9"/>
    <sheet name="TI" sheetId="28" r:id="rId10"/>
    <sheet name="ORII" sheetId="29" r:id="rId11"/>
    <sheet name="SECRETARÍA GENERAL" sheetId="38" r:id="rId12"/>
    <sheet name="PLANEACIÓN" sheetId="37" r:id="rId13"/>
    <sheet name="CONTROL INTERNO" sheetId="35" r:id="rId14"/>
    <sheet name="VICEADMINISTRATIVA" sheetId="41" r:id="rId15"/>
  </sheets>
  <definedNames>
    <definedName name="_xlnm._FilterDatabase" localSheetId="4" hidden="1">ACADEMICA!$A$16:$Q$173</definedName>
    <definedName name="_xlnm._FilterDatabase" localSheetId="3" hidden="1">'Plan de adquisiciones'!$A$8:$H$490</definedName>
  </definedName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O17" i="31" l="1"/>
  <c r="P17" i="31"/>
  <c r="O25" i="37"/>
  <c r="P25" i="37"/>
  <c r="P142" i="42"/>
  <c r="P148" i="42"/>
  <c r="P147" i="42"/>
  <c r="P47" i="30"/>
  <c r="P114" i="31"/>
  <c r="P97" i="31"/>
  <c r="P96" i="31"/>
  <c r="P95" i="31"/>
  <c r="P94" i="31"/>
  <c r="P93" i="31"/>
  <c r="P92" i="31"/>
  <c r="P91" i="31"/>
  <c r="P90" i="31"/>
  <c r="P89" i="31"/>
  <c r="P88" i="31"/>
  <c r="P87" i="31"/>
  <c r="P86" i="31"/>
  <c r="P85" i="31"/>
  <c r="P84" i="31"/>
  <c r="P83" i="31"/>
  <c r="P82" i="31"/>
  <c r="P81" i="31"/>
  <c r="P80" i="31"/>
  <c r="P79" i="31"/>
  <c r="P78" i="31"/>
  <c r="P77" i="31"/>
  <c r="P76" i="31"/>
  <c r="P75" i="31"/>
  <c r="P74" i="31"/>
  <c r="P73" i="31"/>
  <c r="P72" i="31"/>
  <c r="P71" i="31"/>
  <c r="P70" i="31"/>
  <c r="P69" i="31"/>
  <c r="P68" i="31"/>
  <c r="P67" i="31"/>
  <c r="P66" i="31"/>
  <c r="P65" i="31"/>
  <c r="P64" i="31"/>
  <c r="P63" i="31"/>
  <c r="P62" i="31"/>
  <c r="P61" i="31"/>
  <c r="P58" i="31"/>
  <c r="P55" i="31"/>
  <c r="P54" i="31"/>
  <c r="P53" i="31"/>
  <c r="P106" i="31"/>
  <c r="P105" i="31"/>
  <c r="P104" i="31"/>
  <c r="P103" i="31"/>
  <c r="P102" i="31"/>
  <c r="P101" i="31"/>
  <c r="P100" i="31"/>
  <c r="P99" i="31"/>
  <c r="P98" i="31"/>
  <c r="P54" i="30"/>
  <c r="P52" i="30"/>
  <c r="K424" i="40"/>
  <c r="K426" i="40"/>
  <c r="K390" i="40"/>
  <c r="K391" i="40"/>
  <c r="K392" i="40"/>
  <c r="K393" i="40"/>
  <c r="K394" i="40"/>
  <c r="K395" i="40"/>
  <c r="K396" i="40"/>
  <c r="K397" i="40"/>
  <c r="K398" i="40"/>
  <c r="K399" i="40"/>
  <c r="K400" i="40"/>
  <c r="K401" i="40"/>
  <c r="K402" i="40"/>
  <c r="K403" i="40"/>
  <c r="K404" i="40"/>
  <c r="K405" i="40"/>
  <c r="P33" i="30"/>
  <c r="K406" i="40"/>
  <c r="P34" i="30"/>
  <c r="K407" i="40"/>
  <c r="P35" i="30"/>
  <c r="K408" i="40"/>
  <c r="P36" i="30"/>
  <c r="K409" i="40"/>
  <c r="P37" i="30"/>
  <c r="K410" i="40"/>
  <c r="P38" i="30"/>
  <c r="K411" i="40"/>
  <c r="O39" i="30"/>
  <c r="P39" i="30"/>
  <c r="K412" i="40"/>
  <c r="P40" i="30"/>
  <c r="K413" i="40"/>
  <c r="P41" i="30"/>
  <c r="K414" i="40"/>
  <c r="P42" i="30"/>
  <c r="K415" i="40"/>
  <c r="P43" i="30"/>
  <c r="K416" i="40"/>
  <c r="P44" i="30"/>
  <c r="K417" i="40"/>
  <c r="O45" i="30"/>
  <c r="P45" i="30"/>
  <c r="K418" i="40"/>
  <c r="P46" i="30"/>
  <c r="K419" i="40"/>
  <c r="P48" i="30"/>
  <c r="K420" i="40"/>
  <c r="P49" i="30"/>
  <c r="K421" i="40"/>
  <c r="P50" i="30"/>
  <c r="K422" i="40"/>
  <c r="P51" i="30"/>
  <c r="K423" i="40"/>
  <c r="P53" i="30"/>
  <c r="K425" i="40"/>
  <c r="P55" i="30"/>
  <c r="K427" i="40"/>
  <c r="P56" i="30"/>
  <c r="K428" i="40"/>
  <c r="K429" i="40"/>
  <c r="K430" i="40"/>
  <c r="P59" i="30"/>
  <c r="K431" i="40"/>
  <c r="P60" i="30"/>
  <c r="K432" i="40"/>
  <c r="G389" i="40"/>
  <c r="J432" i="40"/>
  <c r="I432" i="40"/>
  <c r="J431" i="40"/>
  <c r="I431" i="40"/>
  <c r="J430" i="40"/>
  <c r="I430" i="40"/>
  <c r="J429" i="40"/>
  <c r="I429" i="40"/>
  <c r="J428" i="40"/>
  <c r="I428" i="40"/>
  <c r="J427" i="40"/>
  <c r="I427" i="40"/>
  <c r="J426" i="40"/>
  <c r="I426" i="40"/>
  <c r="J425" i="40"/>
  <c r="I425" i="40"/>
  <c r="J424" i="40"/>
  <c r="I424" i="40"/>
  <c r="J423" i="40"/>
  <c r="I423" i="40"/>
  <c r="J422" i="40"/>
  <c r="I422" i="40"/>
  <c r="J421" i="40"/>
  <c r="I421" i="40"/>
  <c r="J420" i="40"/>
  <c r="I420" i="40"/>
  <c r="J419" i="40"/>
  <c r="I419" i="40"/>
  <c r="J418" i="40"/>
  <c r="I418" i="40"/>
  <c r="J417" i="40"/>
  <c r="I417" i="40"/>
  <c r="J416" i="40"/>
  <c r="I416" i="40"/>
  <c r="J415" i="40"/>
  <c r="I415" i="40"/>
  <c r="J414" i="40"/>
  <c r="I414" i="40"/>
  <c r="J413" i="40"/>
  <c r="I413" i="40"/>
  <c r="J412" i="40"/>
  <c r="I412" i="40"/>
  <c r="J411" i="40"/>
  <c r="I411" i="40"/>
  <c r="J410" i="40"/>
  <c r="I410" i="40"/>
  <c r="J409" i="40"/>
  <c r="I409" i="40"/>
  <c r="J408" i="40"/>
  <c r="I408" i="40"/>
  <c r="J407" i="40"/>
  <c r="I407" i="40"/>
  <c r="J406" i="40"/>
  <c r="I406" i="40"/>
  <c r="J405" i="40"/>
  <c r="I405" i="40"/>
  <c r="J404" i="40"/>
  <c r="I404" i="40"/>
  <c r="J403" i="40"/>
  <c r="I403" i="40"/>
  <c r="J402" i="40"/>
  <c r="I402" i="40"/>
  <c r="J401" i="40"/>
  <c r="I401" i="40"/>
  <c r="J400" i="40"/>
  <c r="I400" i="40"/>
  <c r="J399" i="40"/>
  <c r="I399" i="40"/>
  <c r="J398" i="40"/>
  <c r="I398" i="40"/>
  <c r="J397" i="40"/>
  <c r="I397" i="40"/>
  <c r="J396" i="40"/>
  <c r="I396" i="40"/>
  <c r="J395" i="40"/>
  <c r="I395" i="40"/>
  <c r="J394" i="40"/>
  <c r="I394" i="40"/>
  <c r="J393" i="40"/>
  <c r="I393" i="40"/>
  <c r="J392" i="40"/>
  <c r="I392" i="40"/>
  <c r="J391" i="40"/>
  <c r="I391" i="40"/>
  <c r="J390" i="40"/>
  <c r="I390" i="40"/>
  <c r="K285" i="40"/>
  <c r="K286" i="40"/>
  <c r="K287" i="40"/>
  <c r="K288" i="40"/>
  <c r="K289" i="40"/>
  <c r="K290" i="40"/>
  <c r="G166" i="40"/>
  <c r="P20" i="29"/>
  <c r="P21" i="29"/>
  <c r="P23" i="29"/>
  <c r="P24" i="29"/>
  <c r="G433" i="40"/>
  <c r="O56" i="31"/>
  <c r="P56" i="31"/>
  <c r="P57" i="31"/>
  <c r="P59" i="31"/>
  <c r="P107" i="31"/>
  <c r="P108" i="31"/>
  <c r="P109" i="31"/>
  <c r="P110" i="31"/>
  <c r="P111" i="31"/>
  <c r="P112" i="31"/>
  <c r="P113" i="31"/>
  <c r="P115" i="31"/>
  <c r="P116" i="31"/>
  <c r="P117" i="31"/>
  <c r="P118" i="31"/>
  <c r="P119" i="31"/>
  <c r="P120" i="31"/>
  <c r="P121" i="31"/>
  <c r="P122" i="31"/>
  <c r="P123" i="31"/>
  <c r="P124" i="31"/>
  <c r="P125" i="31"/>
  <c r="P126" i="31"/>
  <c r="P127" i="31"/>
  <c r="P128" i="31"/>
  <c r="P129" i="31"/>
  <c r="P130" i="31"/>
  <c r="P131" i="31"/>
  <c r="P132" i="31"/>
  <c r="P133" i="31"/>
  <c r="O149" i="31"/>
  <c r="P149" i="31"/>
  <c r="O151" i="31"/>
  <c r="P151" i="31"/>
  <c r="P172" i="31"/>
  <c r="O173" i="31"/>
  <c r="P173" i="31"/>
  <c r="G9" i="40"/>
  <c r="P17" i="35"/>
  <c r="P18" i="35"/>
  <c r="G471" i="40"/>
  <c r="O17" i="37"/>
  <c r="P17" i="37"/>
  <c r="P19" i="37"/>
  <c r="O48" i="37"/>
  <c r="P48" i="37"/>
  <c r="P51" i="37"/>
  <c r="P52" i="37"/>
  <c r="P53" i="37"/>
  <c r="P54" i="37"/>
  <c r="G451" i="40"/>
  <c r="G445" i="40"/>
  <c r="G359" i="40"/>
  <c r="P61" i="27"/>
  <c r="G291" i="40"/>
  <c r="P17" i="33"/>
  <c r="P18" i="33"/>
  <c r="P19" i="33"/>
  <c r="P20" i="33"/>
  <c r="P21" i="33"/>
  <c r="P22" i="33"/>
  <c r="P23" i="33"/>
  <c r="P24" i="33"/>
  <c r="P25" i="33"/>
  <c r="P26" i="33"/>
  <c r="P27" i="33"/>
  <c r="P28" i="33"/>
  <c r="P29" i="33"/>
  <c r="P30" i="33"/>
  <c r="P31" i="33"/>
  <c r="P32" i="33"/>
  <c r="P33" i="33"/>
  <c r="P34" i="33"/>
  <c r="P35" i="33"/>
  <c r="P36" i="33"/>
  <c r="P37" i="33"/>
  <c r="P38" i="33"/>
  <c r="P39" i="33"/>
  <c r="P40" i="33"/>
  <c r="P41" i="33"/>
  <c r="G143" i="40"/>
  <c r="P17" i="41"/>
  <c r="P18" i="41"/>
  <c r="P20" i="41"/>
  <c r="P21" i="41"/>
  <c r="P22" i="41"/>
  <c r="P23" i="41"/>
  <c r="P24" i="41"/>
  <c r="P25" i="41"/>
  <c r="P26" i="41"/>
  <c r="P27" i="41"/>
  <c r="P28" i="41"/>
  <c r="P30" i="41"/>
  <c r="P35" i="41"/>
  <c r="G477" i="40"/>
  <c r="G490" i="40"/>
  <c r="H471" i="40"/>
  <c r="H451" i="40"/>
  <c r="H445" i="40"/>
  <c r="H433" i="40"/>
  <c r="H389" i="40"/>
  <c r="H359" i="40"/>
  <c r="H291" i="40"/>
  <c r="H166" i="40"/>
  <c r="H143" i="40"/>
  <c r="H9" i="40"/>
  <c r="H477" i="40"/>
  <c r="H490" i="40"/>
  <c r="O93" i="42"/>
  <c r="F289" i="40"/>
  <c r="C289" i="40"/>
  <c r="F288" i="40"/>
  <c r="C288" i="40"/>
  <c r="F287" i="40"/>
  <c r="C287" i="40"/>
  <c r="F286" i="40"/>
  <c r="C286" i="40"/>
  <c r="F285" i="40"/>
  <c r="C285" i="40"/>
  <c r="F284" i="40"/>
  <c r="C284" i="40"/>
  <c r="I283" i="40"/>
  <c r="H283" i="40"/>
  <c r="G283" i="40"/>
  <c r="F283" i="40"/>
  <c r="C283" i="40"/>
  <c r="B283" i="40"/>
  <c r="A283" i="40"/>
  <c r="I282" i="40"/>
  <c r="H282" i="40"/>
  <c r="G282" i="40"/>
  <c r="F282" i="40"/>
  <c r="C282" i="40"/>
  <c r="B282" i="40"/>
  <c r="A282" i="40"/>
  <c r="I281" i="40"/>
  <c r="H281" i="40"/>
  <c r="G281" i="40"/>
  <c r="F281" i="40"/>
  <c r="C281" i="40"/>
  <c r="B281" i="40"/>
  <c r="A281" i="40"/>
  <c r="I280" i="40"/>
  <c r="H280" i="40"/>
  <c r="G280" i="40"/>
  <c r="F280" i="40"/>
  <c r="C280" i="40"/>
  <c r="B280" i="40"/>
  <c r="A280" i="40"/>
  <c r="I279" i="40"/>
  <c r="H279" i="40"/>
  <c r="G279" i="40"/>
  <c r="F279" i="40"/>
  <c r="C279" i="40"/>
  <c r="B279" i="40"/>
  <c r="A279" i="40"/>
  <c r="I278" i="40"/>
  <c r="H278" i="40"/>
  <c r="G278" i="40"/>
  <c r="F278" i="40"/>
  <c r="C278" i="40"/>
  <c r="B278" i="40"/>
  <c r="A278" i="40"/>
  <c r="I277" i="40"/>
  <c r="H277" i="40"/>
  <c r="G277" i="40"/>
  <c r="F277" i="40"/>
  <c r="C277" i="40"/>
  <c r="B277" i="40"/>
  <c r="A277" i="40"/>
  <c r="I276" i="40"/>
  <c r="H276" i="40"/>
  <c r="G276" i="40"/>
  <c r="F276" i="40"/>
  <c r="C276" i="40"/>
  <c r="B276" i="40"/>
  <c r="A276" i="40"/>
  <c r="I275" i="40"/>
  <c r="H275" i="40"/>
  <c r="G275" i="40"/>
  <c r="F275" i="40"/>
  <c r="C275" i="40"/>
  <c r="B275" i="40"/>
  <c r="A275" i="40"/>
  <c r="I274" i="40"/>
  <c r="H274" i="40"/>
  <c r="G274" i="40"/>
  <c r="F274" i="40"/>
  <c r="C274" i="40"/>
  <c r="B274" i="40"/>
  <c r="A274" i="40"/>
  <c r="I273" i="40"/>
  <c r="H273" i="40"/>
  <c r="G273" i="40"/>
  <c r="F273" i="40"/>
  <c r="C273" i="40"/>
  <c r="B273" i="40"/>
  <c r="A273" i="40"/>
  <c r="I272" i="40"/>
  <c r="H272" i="40"/>
  <c r="G272" i="40"/>
  <c r="F272" i="40"/>
  <c r="C272" i="40"/>
  <c r="B272" i="40"/>
  <c r="A272" i="40"/>
  <c r="I271" i="40"/>
  <c r="H271" i="40"/>
  <c r="G271" i="40"/>
  <c r="F271" i="40"/>
  <c r="C271" i="40"/>
  <c r="B271" i="40"/>
  <c r="A271" i="40"/>
  <c r="I270" i="40"/>
  <c r="H270" i="40"/>
  <c r="G270" i="40"/>
  <c r="F270" i="40"/>
  <c r="C270" i="40"/>
  <c r="B270" i="40"/>
  <c r="A270" i="40"/>
  <c r="I269" i="40"/>
  <c r="H269" i="40"/>
  <c r="G269" i="40"/>
  <c r="F269" i="40"/>
  <c r="C269" i="40"/>
  <c r="B269" i="40"/>
  <c r="A269" i="40"/>
  <c r="I268" i="40"/>
  <c r="H268" i="40"/>
  <c r="G268" i="40"/>
  <c r="F268" i="40"/>
  <c r="C268" i="40"/>
  <c r="B268" i="40"/>
  <c r="A268" i="40"/>
  <c r="I267" i="40"/>
  <c r="H267" i="40"/>
  <c r="G267" i="40"/>
  <c r="F267" i="40"/>
  <c r="C267" i="40"/>
  <c r="B267" i="40"/>
  <c r="A267" i="40"/>
  <c r="I266" i="40"/>
  <c r="H266" i="40"/>
  <c r="G266" i="40"/>
  <c r="F266" i="40"/>
  <c r="C266" i="40"/>
  <c r="B266" i="40"/>
  <c r="A266" i="40"/>
  <c r="I265" i="40"/>
  <c r="H265" i="40"/>
  <c r="G265" i="40"/>
  <c r="F265" i="40"/>
  <c r="C265" i="40"/>
  <c r="B265" i="40"/>
  <c r="A265" i="40"/>
  <c r="I264" i="40"/>
  <c r="H264" i="40"/>
  <c r="G264" i="40"/>
  <c r="F264" i="40"/>
  <c r="C264" i="40"/>
  <c r="B264" i="40"/>
  <c r="A264" i="40"/>
  <c r="I263" i="40"/>
  <c r="H263" i="40"/>
  <c r="G263" i="40"/>
  <c r="F263" i="40"/>
  <c r="C263" i="40"/>
  <c r="B263" i="40"/>
  <c r="A263" i="40"/>
  <c r="I262" i="40"/>
  <c r="H262" i="40"/>
  <c r="G262" i="40"/>
  <c r="F262" i="40"/>
  <c r="C262" i="40"/>
  <c r="B262" i="40"/>
  <c r="A262" i="40"/>
  <c r="I261" i="40"/>
  <c r="H261" i="40"/>
  <c r="G261" i="40"/>
  <c r="F261" i="40"/>
  <c r="C261" i="40"/>
  <c r="B261" i="40"/>
  <c r="A261" i="40"/>
  <c r="I260" i="40"/>
  <c r="H260" i="40"/>
  <c r="G260" i="40"/>
  <c r="F260" i="40"/>
  <c r="C260" i="40"/>
  <c r="B260" i="40"/>
  <c r="A260" i="40"/>
  <c r="I259" i="40"/>
  <c r="H259" i="40"/>
  <c r="G259" i="40"/>
  <c r="F259" i="40"/>
  <c r="C259" i="40"/>
  <c r="B259" i="40"/>
  <c r="A259" i="40"/>
  <c r="I258" i="40"/>
  <c r="H258" i="40"/>
  <c r="G258" i="40"/>
  <c r="F258" i="40"/>
  <c r="C258" i="40"/>
  <c r="B258" i="40"/>
  <c r="A258" i="40"/>
  <c r="I257" i="40"/>
  <c r="H257" i="40"/>
  <c r="G257" i="40"/>
  <c r="F257" i="40"/>
  <c r="C257" i="40"/>
  <c r="B257" i="40"/>
  <c r="A257" i="40"/>
  <c r="I256" i="40"/>
  <c r="H256" i="40"/>
  <c r="G256" i="40"/>
  <c r="F256" i="40"/>
  <c r="E256" i="40"/>
  <c r="D256" i="40"/>
  <c r="C256" i="40"/>
  <c r="B256" i="40"/>
  <c r="A256" i="40"/>
  <c r="I255" i="40"/>
  <c r="H255" i="40"/>
  <c r="G255" i="40"/>
  <c r="F255" i="40"/>
  <c r="E255" i="40"/>
  <c r="D255" i="40"/>
  <c r="C255" i="40"/>
  <c r="B255" i="40"/>
  <c r="A255" i="40"/>
  <c r="I254" i="40"/>
  <c r="H254" i="40"/>
  <c r="G254" i="40"/>
  <c r="F254" i="40"/>
  <c r="E254" i="40"/>
  <c r="D254" i="40"/>
  <c r="C254" i="40"/>
  <c r="B254" i="40"/>
  <c r="A254" i="40"/>
  <c r="I253" i="40"/>
  <c r="H253" i="40"/>
  <c r="G253" i="40"/>
  <c r="F253" i="40"/>
  <c r="E253" i="40"/>
  <c r="D253" i="40"/>
  <c r="C253" i="40"/>
  <c r="B253" i="40"/>
  <c r="A253" i="40"/>
  <c r="I252" i="40"/>
  <c r="H252" i="40"/>
  <c r="G252" i="40"/>
  <c r="F252" i="40"/>
  <c r="E252" i="40"/>
  <c r="D252" i="40"/>
  <c r="C252" i="40"/>
  <c r="B252" i="40"/>
  <c r="A252" i="40"/>
  <c r="I251" i="40"/>
  <c r="H251" i="40"/>
  <c r="G251" i="40"/>
  <c r="F251" i="40"/>
  <c r="E251" i="40"/>
  <c r="D251" i="40"/>
  <c r="C251" i="40"/>
  <c r="B251" i="40"/>
  <c r="A251" i="40"/>
  <c r="I250" i="40"/>
  <c r="H250" i="40"/>
  <c r="G250" i="40"/>
  <c r="F250" i="40"/>
  <c r="E250" i="40"/>
  <c r="D250" i="40"/>
  <c r="C250" i="40"/>
  <c r="B250" i="40"/>
  <c r="A250" i="40"/>
  <c r="I249" i="40"/>
  <c r="H249" i="40"/>
  <c r="G249" i="40"/>
  <c r="F249" i="40"/>
  <c r="E249" i="40"/>
  <c r="D249" i="40"/>
  <c r="C249" i="40"/>
  <c r="B249" i="40"/>
  <c r="A249" i="40"/>
  <c r="I248" i="40"/>
  <c r="H248" i="40"/>
  <c r="G248" i="40"/>
  <c r="F248" i="40"/>
  <c r="E248" i="40"/>
  <c r="D248" i="40"/>
  <c r="C248" i="40"/>
  <c r="B248" i="40"/>
  <c r="A248" i="40"/>
  <c r="I247" i="40"/>
  <c r="H247" i="40"/>
  <c r="G247" i="40"/>
  <c r="F247" i="40"/>
  <c r="E247" i="40"/>
  <c r="D247" i="40"/>
  <c r="C247" i="40"/>
  <c r="B247" i="40"/>
  <c r="A247" i="40"/>
  <c r="I246" i="40"/>
  <c r="H246" i="40"/>
  <c r="G246" i="40"/>
  <c r="F246" i="40"/>
  <c r="E246" i="40"/>
  <c r="D246" i="40"/>
  <c r="C246" i="40"/>
  <c r="B246" i="40"/>
  <c r="A246" i="40"/>
  <c r="I245" i="40"/>
  <c r="H245" i="40"/>
  <c r="G245" i="40"/>
  <c r="F245" i="40"/>
  <c r="E245" i="40"/>
  <c r="D245" i="40"/>
  <c r="C245" i="40"/>
  <c r="B245" i="40"/>
  <c r="A245" i="40"/>
  <c r="I244" i="40"/>
  <c r="H244" i="40"/>
  <c r="G244" i="40"/>
  <c r="F244" i="40"/>
  <c r="E244" i="40"/>
  <c r="D244" i="40"/>
  <c r="C244" i="40"/>
  <c r="B244" i="40"/>
  <c r="A244" i="40"/>
  <c r="I243" i="40"/>
  <c r="H243" i="40"/>
  <c r="G243" i="40"/>
  <c r="F243" i="40"/>
  <c r="E243" i="40"/>
  <c r="D243" i="40"/>
  <c r="C243" i="40"/>
  <c r="B243" i="40"/>
  <c r="A243" i="40"/>
  <c r="I242" i="40"/>
  <c r="H242" i="40"/>
  <c r="G242" i="40"/>
  <c r="F242" i="40"/>
  <c r="E242" i="40"/>
  <c r="D242" i="40"/>
  <c r="C242" i="40"/>
  <c r="B242" i="40"/>
  <c r="A242" i="40"/>
  <c r="I241" i="40"/>
  <c r="H241" i="40"/>
  <c r="G241" i="40"/>
  <c r="F241" i="40"/>
  <c r="E241" i="40"/>
  <c r="D241" i="40"/>
  <c r="C241" i="40"/>
  <c r="B241" i="40"/>
  <c r="A241" i="40"/>
  <c r="I240" i="40"/>
  <c r="H240" i="40"/>
  <c r="G240" i="40"/>
  <c r="F240" i="40"/>
  <c r="E240" i="40"/>
  <c r="D240" i="40"/>
  <c r="C240" i="40"/>
  <c r="B240" i="40"/>
  <c r="A240" i="40"/>
  <c r="I239" i="40"/>
  <c r="H239" i="40"/>
  <c r="G239" i="40"/>
  <c r="F239" i="40"/>
  <c r="E239" i="40"/>
  <c r="D239" i="40"/>
  <c r="C239" i="40"/>
  <c r="B239" i="40"/>
  <c r="A239" i="40"/>
  <c r="I238" i="40"/>
  <c r="H238" i="40"/>
  <c r="G238" i="40"/>
  <c r="F238" i="40"/>
  <c r="E238" i="40"/>
  <c r="D238" i="40"/>
  <c r="C238" i="40"/>
  <c r="B238" i="40"/>
  <c r="A238" i="40"/>
  <c r="I237" i="40"/>
  <c r="H237" i="40"/>
  <c r="G237" i="40"/>
  <c r="F237" i="40"/>
  <c r="E237" i="40"/>
  <c r="D237" i="40"/>
  <c r="C237" i="40"/>
  <c r="B237" i="40"/>
  <c r="A237" i="40"/>
  <c r="I236" i="40"/>
  <c r="H236" i="40"/>
  <c r="G236" i="40"/>
  <c r="F236" i="40"/>
  <c r="E236" i="40"/>
  <c r="D236" i="40"/>
  <c r="C236" i="40"/>
  <c r="B236" i="40"/>
  <c r="A236" i="40"/>
  <c r="I235" i="40"/>
  <c r="H235" i="40"/>
  <c r="G235" i="40"/>
  <c r="F235" i="40"/>
  <c r="E235" i="40"/>
  <c r="D235" i="40"/>
  <c r="C235" i="40"/>
  <c r="B235" i="40"/>
  <c r="A235" i="40"/>
  <c r="I234" i="40"/>
  <c r="H234" i="40"/>
  <c r="G234" i="40"/>
  <c r="F234" i="40"/>
  <c r="E234" i="40"/>
  <c r="D234" i="40"/>
  <c r="C234" i="40"/>
  <c r="B234" i="40"/>
  <c r="A234" i="40"/>
  <c r="I233" i="40"/>
  <c r="H233" i="40"/>
  <c r="G233" i="40"/>
  <c r="F233" i="40"/>
  <c r="E233" i="40"/>
  <c r="D233" i="40"/>
  <c r="C233" i="40"/>
  <c r="B233" i="40"/>
  <c r="A233" i="40"/>
  <c r="I232" i="40"/>
  <c r="H232" i="40"/>
  <c r="G232" i="40"/>
  <c r="F232" i="40"/>
  <c r="E232" i="40"/>
  <c r="D232" i="40"/>
  <c r="C232" i="40"/>
  <c r="B232" i="40"/>
  <c r="A232" i="40"/>
  <c r="I231" i="40"/>
  <c r="H231" i="40"/>
  <c r="G231" i="40"/>
  <c r="F231" i="40"/>
  <c r="E231" i="40"/>
  <c r="D231" i="40"/>
  <c r="C231" i="40"/>
  <c r="B231" i="40"/>
  <c r="A231" i="40"/>
  <c r="I230" i="40"/>
  <c r="H230" i="40"/>
  <c r="G230" i="40"/>
  <c r="F230" i="40"/>
  <c r="E230" i="40"/>
  <c r="D230" i="40"/>
  <c r="C230" i="40"/>
  <c r="B230" i="40"/>
  <c r="A230" i="40"/>
  <c r="I229" i="40"/>
  <c r="H229" i="40"/>
  <c r="G229" i="40"/>
  <c r="F229" i="40"/>
  <c r="E229" i="40"/>
  <c r="D229" i="40"/>
  <c r="C229" i="40"/>
  <c r="B229" i="40"/>
  <c r="A229" i="40"/>
  <c r="I228" i="40"/>
  <c r="H228" i="40"/>
  <c r="G228" i="40"/>
  <c r="F228" i="40"/>
  <c r="E228" i="40"/>
  <c r="D228" i="40"/>
  <c r="C228" i="40"/>
  <c r="B228" i="40"/>
  <c r="A228" i="40"/>
  <c r="I227" i="40"/>
  <c r="H227" i="40"/>
  <c r="G227" i="40"/>
  <c r="F227" i="40"/>
  <c r="E227" i="40"/>
  <c r="D227" i="40"/>
  <c r="C227" i="40"/>
  <c r="B227" i="40"/>
  <c r="A227" i="40"/>
  <c r="I226" i="40"/>
  <c r="H226" i="40"/>
  <c r="G226" i="40"/>
  <c r="F226" i="40"/>
  <c r="E226" i="40"/>
  <c r="D226" i="40"/>
  <c r="C226" i="40"/>
  <c r="B226" i="40"/>
  <c r="A226" i="40"/>
  <c r="I225" i="40"/>
  <c r="H225" i="40"/>
  <c r="G225" i="40"/>
  <c r="F225" i="40"/>
  <c r="E225" i="40"/>
  <c r="D225" i="40"/>
  <c r="C225" i="40"/>
  <c r="B225" i="40"/>
  <c r="A225" i="40"/>
  <c r="I224" i="40"/>
  <c r="H224" i="40"/>
  <c r="G224" i="40"/>
  <c r="F224" i="40"/>
  <c r="E224" i="40"/>
  <c r="D224" i="40"/>
  <c r="C224" i="40"/>
  <c r="B224" i="40"/>
  <c r="A224" i="40"/>
  <c r="I223" i="40"/>
  <c r="H223" i="40"/>
  <c r="G223" i="40"/>
  <c r="F223" i="40"/>
  <c r="E223" i="40"/>
  <c r="D223" i="40"/>
  <c r="C223" i="40"/>
  <c r="B223" i="40"/>
  <c r="A223" i="40"/>
  <c r="I222" i="40"/>
  <c r="H222" i="40"/>
  <c r="G222" i="40"/>
  <c r="F222" i="40"/>
  <c r="E222" i="40"/>
  <c r="D222" i="40"/>
  <c r="C222" i="40"/>
  <c r="B222" i="40"/>
  <c r="A222" i="40"/>
  <c r="I221" i="40"/>
  <c r="H221" i="40"/>
  <c r="G221" i="40"/>
  <c r="F221" i="40"/>
  <c r="E221" i="40"/>
  <c r="D221" i="40"/>
  <c r="C221" i="40"/>
  <c r="B221" i="40"/>
  <c r="A221" i="40"/>
  <c r="I220" i="40"/>
  <c r="H220" i="40"/>
  <c r="G220" i="40"/>
  <c r="F220" i="40"/>
  <c r="E220" i="40"/>
  <c r="D220" i="40"/>
  <c r="C220" i="40"/>
  <c r="B220" i="40"/>
  <c r="A220" i="40"/>
  <c r="I219" i="40"/>
  <c r="H219" i="40"/>
  <c r="G219" i="40"/>
  <c r="F219" i="40"/>
  <c r="E219" i="40"/>
  <c r="D219" i="40"/>
  <c r="C219" i="40"/>
  <c r="B219" i="40"/>
  <c r="A219" i="40"/>
  <c r="I218" i="40"/>
  <c r="H218" i="40"/>
  <c r="G218" i="40"/>
  <c r="F218" i="40"/>
  <c r="E218" i="40"/>
  <c r="D218" i="40"/>
  <c r="C218" i="40"/>
  <c r="B218" i="40"/>
  <c r="A218" i="40"/>
  <c r="I217" i="40"/>
  <c r="H217" i="40"/>
  <c r="G217" i="40"/>
  <c r="F217" i="40"/>
  <c r="E217" i="40"/>
  <c r="D217" i="40"/>
  <c r="C217" i="40"/>
  <c r="B217" i="40"/>
  <c r="A217" i="40"/>
  <c r="I216" i="40"/>
  <c r="H216" i="40"/>
  <c r="G216" i="40"/>
  <c r="F216" i="40"/>
  <c r="E216" i="40"/>
  <c r="D216" i="40"/>
  <c r="C216" i="40"/>
  <c r="B216" i="40"/>
  <c r="A216" i="40"/>
  <c r="I215" i="40"/>
  <c r="H215" i="40"/>
  <c r="G215" i="40"/>
  <c r="F215" i="40"/>
  <c r="E215" i="40"/>
  <c r="D215" i="40"/>
  <c r="C215" i="40"/>
  <c r="B215" i="40"/>
  <c r="A215" i="40"/>
  <c r="I214" i="40"/>
  <c r="H214" i="40"/>
  <c r="G214" i="40"/>
  <c r="F214" i="40"/>
  <c r="E214" i="40"/>
  <c r="D214" i="40"/>
  <c r="C214" i="40"/>
  <c r="B214" i="40"/>
  <c r="A214" i="40"/>
  <c r="I213" i="40"/>
  <c r="H213" i="40"/>
  <c r="G213" i="40"/>
  <c r="F213" i="40"/>
  <c r="E213" i="40"/>
  <c r="D213" i="40"/>
  <c r="C213" i="40"/>
  <c r="B213" i="40"/>
  <c r="A213" i="40"/>
  <c r="I212" i="40"/>
  <c r="H212" i="40"/>
  <c r="G212" i="40"/>
  <c r="F212" i="40"/>
  <c r="E212" i="40"/>
  <c r="D212" i="40"/>
  <c r="C212" i="40"/>
  <c r="B212" i="40"/>
  <c r="A212" i="40"/>
  <c r="I211" i="40"/>
  <c r="H211" i="40"/>
  <c r="G211" i="40"/>
  <c r="F211" i="40"/>
  <c r="E211" i="40"/>
  <c r="D211" i="40"/>
  <c r="C211" i="40"/>
  <c r="B211" i="40"/>
  <c r="A211" i="40"/>
  <c r="I210" i="40"/>
  <c r="H210" i="40"/>
  <c r="G210" i="40"/>
  <c r="F210" i="40"/>
  <c r="E210" i="40"/>
  <c r="D210" i="40"/>
  <c r="C210" i="40"/>
  <c r="B210" i="40"/>
  <c r="A210" i="40"/>
  <c r="I209" i="40"/>
  <c r="H209" i="40"/>
  <c r="G209" i="40"/>
  <c r="F209" i="40"/>
  <c r="E209" i="40"/>
  <c r="D209" i="40"/>
  <c r="C209" i="40"/>
  <c r="B209" i="40"/>
  <c r="A209" i="40"/>
  <c r="I208" i="40"/>
  <c r="H208" i="40"/>
  <c r="G208" i="40"/>
  <c r="F208" i="40"/>
  <c r="E208" i="40"/>
  <c r="D208" i="40"/>
  <c r="C208" i="40"/>
  <c r="B208" i="40"/>
  <c r="A208" i="40"/>
  <c r="I207" i="40"/>
  <c r="H207" i="40"/>
  <c r="G207" i="40"/>
  <c r="F207" i="40"/>
  <c r="E207" i="40"/>
  <c r="D207" i="40"/>
  <c r="C207" i="40"/>
  <c r="B207" i="40"/>
  <c r="A207" i="40"/>
  <c r="I206" i="40"/>
  <c r="H206" i="40"/>
  <c r="G206" i="40"/>
  <c r="F206" i="40"/>
  <c r="E206" i="40"/>
  <c r="D206" i="40"/>
  <c r="C206" i="40"/>
  <c r="B206" i="40"/>
  <c r="A206" i="40"/>
  <c r="I205" i="40"/>
  <c r="H205" i="40"/>
  <c r="G205" i="40"/>
  <c r="F205" i="40"/>
  <c r="E205" i="40"/>
  <c r="D205" i="40"/>
  <c r="C205" i="40"/>
  <c r="B205" i="40"/>
  <c r="A205" i="40"/>
  <c r="I204" i="40"/>
  <c r="H204" i="40"/>
  <c r="G204" i="40"/>
  <c r="F204" i="40"/>
  <c r="E204" i="40"/>
  <c r="D204" i="40"/>
  <c r="C204" i="40"/>
  <c r="B204" i="40"/>
  <c r="A204" i="40"/>
  <c r="I203" i="40"/>
  <c r="H203" i="40"/>
  <c r="G203" i="40"/>
  <c r="F203" i="40"/>
  <c r="E203" i="40"/>
  <c r="D203" i="40"/>
  <c r="C203" i="40"/>
  <c r="B203" i="40"/>
  <c r="A203" i="40"/>
  <c r="I202" i="40"/>
  <c r="H202" i="40"/>
  <c r="G202" i="40"/>
  <c r="F202" i="40"/>
  <c r="E202" i="40"/>
  <c r="D202" i="40"/>
  <c r="C202" i="40"/>
  <c r="B202" i="40"/>
  <c r="A202" i="40"/>
  <c r="I201" i="40"/>
  <c r="H201" i="40"/>
  <c r="G201" i="40"/>
  <c r="F201" i="40"/>
  <c r="E201" i="40"/>
  <c r="D201" i="40"/>
  <c r="C201" i="40"/>
  <c r="B201" i="40"/>
  <c r="A201" i="40"/>
  <c r="I200" i="40"/>
  <c r="H200" i="40"/>
  <c r="G200" i="40"/>
  <c r="F200" i="40"/>
  <c r="E200" i="40"/>
  <c r="D200" i="40"/>
  <c r="C200" i="40"/>
  <c r="B200" i="40"/>
  <c r="A200" i="40"/>
  <c r="I199" i="40"/>
  <c r="H199" i="40"/>
  <c r="G199" i="40"/>
  <c r="F199" i="40"/>
  <c r="E199" i="40"/>
  <c r="D199" i="40"/>
  <c r="C199" i="40"/>
  <c r="B199" i="40"/>
  <c r="A199" i="40"/>
  <c r="I198" i="40"/>
  <c r="H198" i="40"/>
  <c r="G198" i="40"/>
  <c r="F198" i="40"/>
  <c r="E198" i="40"/>
  <c r="D198" i="40"/>
  <c r="C198" i="40"/>
  <c r="B198" i="40"/>
  <c r="A198" i="40"/>
  <c r="I197" i="40"/>
  <c r="H197" i="40"/>
  <c r="G197" i="40"/>
  <c r="F197" i="40"/>
  <c r="E197" i="40"/>
  <c r="D197" i="40"/>
  <c r="C197" i="40"/>
  <c r="B197" i="40"/>
  <c r="A197" i="40"/>
  <c r="I196" i="40"/>
  <c r="H196" i="40"/>
  <c r="G196" i="40"/>
  <c r="F196" i="40"/>
  <c r="E196" i="40"/>
  <c r="D196" i="40"/>
  <c r="C196" i="40"/>
  <c r="B196" i="40"/>
  <c r="A196" i="40"/>
  <c r="I195" i="40"/>
  <c r="H195" i="40"/>
  <c r="G195" i="40"/>
  <c r="F195" i="40"/>
  <c r="E195" i="40"/>
  <c r="D195" i="40"/>
  <c r="C195" i="40"/>
  <c r="B195" i="40"/>
  <c r="A195" i="40"/>
  <c r="I194" i="40"/>
  <c r="H194" i="40"/>
  <c r="G194" i="40"/>
  <c r="F194" i="40"/>
  <c r="E194" i="40"/>
  <c r="D194" i="40"/>
  <c r="C194" i="40"/>
  <c r="B194" i="40"/>
  <c r="A194" i="40"/>
  <c r="I193" i="40"/>
  <c r="H193" i="40"/>
  <c r="G193" i="40"/>
  <c r="F193" i="40"/>
  <c r="E193" i="40"/>
  <c r="D193" i="40"/>
  <c r="C193" i="40"/>
  <c r="B193" i="40"/>
  <c r="A193" i="40"/>
  <c r="I192" i="40"/>
  <c r="H192" i="40"/>
  <c r="G192" i="40"/>
  <c r="F192" i="40"/>
  <c r="E192" i="40"/>
  <c r="D192" i="40"/>
  <c r="C192" i="40"/>
  <c r="B192" i="40"/>
  <c r="A192" i="40"/>
  <c r="I191" i="40"/>
  <c r="H191" i="40"/>
  <c r="G191" i="40"/>
  <c r="F191" i="40"/>
  <c r="E191" i="40"/>
  <c r="D191" i="40"/>
  <c r="C191" i="40"/>
  <c r="B191" i="40"/>
  <c r="A191" i="40"/>
  <c r="I190" i="40"/>
  <c r="H190" i="40"/>
  <c r="G190" i="40"/>
  <c r="F190" i="40"/>
  <c r="E190" i="40"/>
  <c r="D190" i="40"/>
  <c r="C190" i="40"/>
  <c r="B190" i="40"/>
  <c r="A190" i="40"/>
  <c r="I189" i="40"/>
  <c r="H189" i="40"/>
  <c r="G189" i="40"/>
  <c r="F189" i="40"/>
  <c r="E189" i="40"/>
  <c r="D189" i="40"/>
  <c r="C189" i="40"/>
  <c r="B189" i="40"/>
  <c r="A189" i="40"/>
  <c r="I188" i="40"/>
  <c r="H188" i="40"/>
  <c r="G188" i="40"/>
  <c r="F188" i="40"/>
  <c r="E188" i="40"/>
  <c r="D188" i="40"/>
  <c r="C188" i="40"/>
  <c r="B188" i="40"/>
  <c r="A188" i="40"/>
  <c r="I187" i="40"/>
  <c r="H187" i="40"/>
  <c r="G187" i="40"/>
  <c r="F187" i="40"/>
  <c r="E187" i="40"/>
  <c r="D187" i="40"/>
  <c r="C187" i="40"/>
  <c r="B187" i="40"/>
  <c r="A187" i="40"/>
  <c r="I186" i="40"/>
  <c r="H186" i="40"/>
  <c r="G186" i="40"/>
  <c r="F186" i="40"/>
  <c r="E186" i="40"/>
  <c r="D186" i="40"/>
  <c r="C186" i="40"/>
  <c r="B186" i="40"/>
  <c r="A186" i="40"/>
  <c r="I185" i="40"/>
  <c r="H185" i="40"/>
  <c r="G185" i="40"/>
  <c r="F185" i="40"/>
  <c r="E185" i="40"/>
  <c r="D185" i="40"/>
  <c r="C185" i="40"/>
  <c r="B185" i="40"/>
  <c r="A185" i="40"/>
  <c r="I184" i="40"/>
  <c r="H184" i="40"/>
  <c r="G184" i="40"/>
  <c r="F184" i="40"/>
  <c r="E184" i="40"/>
  <c r="D184" i="40"/>
  <c r="C184" i="40"/>
  <c r="B184" i="40"/>
  <c r="A184" i="40"/>
  <c r="I183" i="40"/>
  <c r="H183" i="40"/>
  <c r="G183" i="40"/>
  <c r="F183" i="40"/>
  <c r="E183" i="40"/>
  <c r="D183" i="40"/>
  <c r="C183" i="40"/>
  <c r="B183" i="40"/>
  <c r="A183" i="40"/>
  <c r="I182" i="40"/>
  <c r="H182" i="40"/>
  <c r="G182" i="40"/>
  <c r="F182" i="40"/>
  <c r="E182" i="40"/>
  <c r="D182" i="40"/>
  <c r="C182" i="40"/>
  <c r="B182" i="40"/>
  <c r="A182" i="40"/>
  <c r="I181" i="40"/>
  <c r="H181" i="40"/>
  <c r="G181" i="40"/>
  <c r="F181" i="40"/>
  <c r="E181" i="40"/>
  <c r="D181" i="40"/>
  <c r="C181" i="40"/>
  <c r="B181" i="40"/>
  <c r="A181" i="40"/>
  <c r="I180" i="40"/>
  <c r="H180" i="40"/>
  <c r="G180" i="40"/>
  <c r="F180" i="40"/>
  <c r="E180" i="40"/>
  <c r="D180" i="40"/>
  <c r="C180" i="40"/>
  <c r="B180" i="40"/>
  <c r="A180" i="40"/>
  <c r="I179" i="40"/>
  <c r="H179" i="40"/>
  <c r="G179" i="40"/>
  <c r="F179" i="40"/>
  <c r="E179" i="40"/>
  <c r="D179" i="40"/>
  <c r="C179" i="40"/>
  <c r="B179" i="40"/>
  <c r="A179" i="40"/>
  <c r="I178" i="40"/>
  <c r="H178" i="40"/>
  <c r="G178" i="40"/>
  <c r="F178" i="40"/>
  <c r="E178" i="40"/>
  <c r="D178" i="40"/>
  <c r="C178" i="40"/>
  <c r="B178" i="40"/>
  <c r="A178" i="40"/>
  <c r="I177" i="40"/>
  <c r="H177" i="40"/>
  <c r="G177" i="40"/>
  <c r="F177" i="40"/>
  <c r="E177" i="40"/>
  <c r="D177" i="40"/>
  <c r="C177" i="40"/>
  <c r="B177" i="40"/>
  <c r="A177" i="40"/>
  <c r="I176" i="40"/>
  <c r="H176" i="40"/>
  <c r="G176" i="40"/>
  <c r="F176" i="40"/>
  <c r="E176" i="40"/>
  <c r="D176" i="40"/>
  <c r="C176" i="40"/>
  <c r="B176" i="40"/>
  <c r="A176" i="40"/>
  <c r="I175" i="40"/>
  <c r="H175" i="40"/>
  <c r="G175" i="40"/>
  <c r="F175" i="40"/>
  <c r="E175" i="40"/>
  <c r="D175" i="40"/>
  <c r="C175" i="40"/>
  <c r="B175" i="40"/>
  <c r="A175" i="40"/>
  <c r="I174" i="40"/>
  <c r="H174" i="40"/>
  <c r="G174" i="40"/>
  <c r="F174" i="40"/>
  <c r="E174" i="40"/>
  <c r="D174" i="40"/>
  <c r="C174" i="40"/>
  <c r="B174" i="40"/>
  <c r="A174" i="40"/>
  <c r="I173" i="40"/>
  <c r="H173" i="40"/>
  <c r="G173" i="40"/>
  <c r="F173" i="40"/>
  <c r="E173" i="40"/>
  <c r="D173" i="40"/>
  <c r="C173" i="40"/>
  <c r="B173" i="40"/>
  <c r="A173" i="40"/>
  <c r="I172" i="40"/>
  <c r="H172" i="40"/>
  <c r="G172" i="40"/>
  <c r="F172" i="40"/>
  <c r="E172" i="40"/>
  <c r="D172" i="40"/>
  <c r="C172" i="40"/>
  <c r="B172" i="40"/>
  <c r="A172" i="40"/>
  <c r="I171" i="40"/>
  <c r="H171" i="40"/>
  <c r="G171" i="40"/>
  <c r="F171" i="40"/>
  <c r="E171" i="40"/>
  <c r="D171" i="40"/>
  <c r="C171" i="40"/>
  <c r="B171" i="40"/>
  <c r="A171" i="40"/>
  <c r="I170" i="40"/>
  <c r="H170" i="40"/>
  <c r="G170" i="40"/>
  <c r="F170" i="40"/>
  <c r="E170" i="40"/>
  <c r="D170" i="40"/>
  <c r="C170" i="40"/>
  <c r="B170" i="40"/>
  <c r="A170" i="40"/>
  <c r="I169" i="40"/>
  <c r="H169" i="40"/>
  <c r="G169" i="40"/>
  <c r="F169" i="40"/>
  <c r="E169" i="40"/>
  <c r="D169" i="40"/>
  <c r="C169" i="40"/>
  <c r="B169" i="40"/>
  <c r="A169" i="40"/>
  <c r="I168" i="40"/>
  <c r="H168" i="40"/>
  <c r="G168" i="40"/>
  <c r="F168" i="40"/>
  <c r="E168" i="40"/>
  <c r="D168" i="40"/>
  <c r="C168" i="40"/>
  <c r="B168" i="40"/>
  <c r="A168" i="40"/>
  <c r="I167" i="40"/>
  <c r="H167" i="40"/>
  <c r="G167" i="40"/>
  <c r="F167" i="40"/>
  <c r="E167" i="40"/>
  <c r="D167" i="40"/>
  <c r="C167" i="40"/>
  <c r="B167" i="40"/>
  <c r="A167" i="40"/>
  <c r="P141" i="42"/>
  <c r="P140" i="42"/>
  <c r="P139" i="42"/>
  <c r="P138" i="42"/>
  <c r="P137" i="42"/>
  <c r="P136" i="42"/>
  <c r="P134" i="42"/>
  <c r="P133" i="42"/>
  <c r="P132" i="42"/>
  <c r="P131" i="42"/>
  <c r="P130" i="42"/>
  <c r="P129" i="42"/>
  <c r="P128" i="42"/>
  <c r="P127" i="42"/>
  <c r="P126" i="42"/>
  <c r="P125" i="42"/>
  <c r="P124" i="42"/>
  <c r="P123" i="42"/>
  <c r="P122" i="42"/>
  <c r="P121" i="42"/>
  <c r="P120" i="42"/>
  <c r="P119" i="42"/>
  <c r="P118" i="42"/>
  <c r="P117" i="42"/>
  <c r="P116" i="42"/>
  <c r="P115" i="42"/>
  <c r="P114" i="42"/>
  <c r="P113" i="42"/>
  <c r="P112" i="42"/>
  <c r="P111" i="42"/>
  <c r="P110" i="42"/>
  <c r="P109" i="42"/>
  <c r="P108" i="42"/>
  <c r="P107" i="42"/>
  <c r="P101" i="42"/>
  <c r="P100" i="42"/>
  <c r="P98" i="42"/>
  <c r="P97" i="42"/>
  <c r="P96" i="42"/>
  <c r="P95" i="42"/>
  <c r="P93" i="42"/>
  <c r="O91" i="42"/>
  <c r="P91" i="42"/>
  <c r="P88" i="42"/>
  <c r="P85" i="42"/>
  <c r="P82" i="42"/>
  <c r="P79" i="42"/>
  <c r="P78" i="42"/>
  <c r="P75" i="42"/>
  <c r="P74" i="42"/>
  <c r="O73" i="42"/>
  <c r="P73" i="42"/>
  <c r="P72" i="42"/>
  <c r="P71" i="42"/>
  <c r="P65" i="42"/>
  <c r="P59" i="42"/>
  <c r="P58" i="42"/>
  <c r="P57" i="42"/>
  <c r="P56" i="42"/>
  <c r="P55" i="42"/>
  <c r="P54" i="42"/>
  <c r="P53" i="42"/>
  <c r="P52" i="42"/>
  <c r="P51" i="42"/>
  <c r="P49" i="42"/>
  <c r="P48" i="42"/>
  <c r="P47" i="42"/>
  <c r="P45" i="42"/>
  <c r="P44" i="42"/>
  <c r="P43" i="42"/>
  <c r="P42" i="42"/>
  <c r="P41" i="42"/>
  <c r="P40" i="42"/>
  <c r="P39" i="42"/>
  <c r="P38" i="42"/>
  <c r="P37" i="42"/>
  <c r="O35" i="42"/>
  <c r="P35" i="42"/>
  <c r="P34" i="42"/>
  <c r="P32" i="42"/>
  <c r="P31" i="42"/>
  <c r="P29" i="42"/>
  <c r="P28" i="42"/>
  <c r="P27" i="42"/>
  <c r="P26" i="42"/>
  <c r="P25" i="42"/>
  <c r="P24" i="42"/>
  <c r="P23" i="42"/>
  <c r="P22" i="42"/>
  <c r="O21" i="42"/>
  <c r="P21" i="42"/>
  <c r="P20" i="42"/>
  <c r="P19" i="42"/>
  <c r="P18" i="42"/>
  <c r="P17" i="42"/>
  <c r="Y11" i="33"/>
  <c r="Y9" i="33"/>
  <c r="X12" i="33"/>
  <c r="U12" i="33"/>
  <c r="Y10" i="33"/>
  <c r="K141" i="40"/>
  <c r="J141" i="40"/>
  <c r="I141" i="40"/>
  <c r="H141" i="40"/>
  <c r="G141" i="40"/>
  <c r="E141" i="40"/>
  <c r="D141" i="40"/>
  <c r="K140" i="40"/>
  <c r="J140" i="40"/>
  <c r="I140" i="40"/>
  <c r="H140" i="40"/>
  <c r="G140" i="40"/>
  <c r="E140" i="40"/>
  <c r="D140" i="40"/>
  <c r="P17" i="38"/>
  <c r="P18" i="38"/>
  <c r="P21" i="38"/>
  <c r="P22" i="38"/>
  <c r="K489" i="40"/>
  <c r="K488" i="40"/>
  <c r="K487" i="40"/>
  <c r="K486" i="40"/>
  <c r="K485" i="40"/>
  <c r="K484" i="40"/>
  <c r="K483" i="40"/>
  <c r="K482" i="40"/>
  <c r="K481" i="40"/>
  <c r="K480" i="40"/>
  <c r="K479" i="40"/>
  <c r="K478" i="40"/>
  <c r="K120" i="40"/>
  <c r="J120" i="40"/>
  <c r="I120" i="40"/>
  <c r="H120" i="40"/>
  <c r="G120" i="40"/>
  <c r="F120" i="40"/>
  <c r="E120" i="40"/>
  <c r="D120" i="40"/>
  <c r="C120" i="40"/>
  <c r="B120" i="40"/>
  <c r="H119" i="40"/>
  <c r="G119" i="40"/>
  <c r="F119" i="40"/>
  <c r="E119" i="40"/>
  <c r="D119" i="40"/>
  <c r="C119" i="40"/>
  <c r="B119" i="40"/>
  <c r="K118" i="40"/>
  <c r="J118" i="40"/>
  <c r="I118" i="40"/>
  <c r="H118" i="40"/>
  <c r="G118" i="40"/>
  <c r="F118" i="40"/>
  <c r="E118" i="40"/>
  <c r="D118" i="40"/>
  <c r="C118" i="40"/>
  <c r="B118" i="40"/>
  <c r="A118" i="40"/>
  <c r="K26" i="40"/>
  <c r="J26" i="40"/>
  <c r="I26" i="40"/>
  <c r="H26" i="40"/>
  <c r="G26" i="40"/>
  <c r="F26" i="40"/>
  <c r="E26" i="40"/>
  <c r="D26" i="40"/>
  <c r="C26" i="40"/>
  <c r="B26" i="40"/>
  <c r="O140" i="31"/>
  <c r="O142" i="31"/>
  <c r="K476" i="40"/>
  <c r="J476" i="40"/>
  <c r="I476" i="40"/>
  <c r="H476" i="40"/>
  <c r="G476" i="40"/>
  <c r="F476" i="40"/>
  <c r="E476" i="40"/>
  <c r="D476" i="40"/>
  <c r="C476" i="40"/>
  <c r="B476" i="40"/>
  <c r="A476" i="40"/>
  <c r="K475" i="40"/>
  <c r="J475" i="40"/>
  <c r="I475" i="40"/>
  <c r="H475" i="40"/>
  <c r="G475" i="40"/>
  <c r="F475" i="40"/>
  <c r="E475" i="40"/>
  <c r="D475" i="40"/>
  <c r="C475" i="40"/>
  <c r="B475" i="40"/>
  <c r="A475" i="40"/>
  <c r="K474" i="40"/>
  <c r="J474" i="40"/>
  <c r="I474" i="40"/>
  <c r="H474" i="40"/>
  <c r="G474" i="40"/>
  <c r="F474" i="40"/>
  <c r="E474" i="40"/>
  <c r="D474" i="40"/>
  <c r="C474" i="40"/>
  <c r="A474" i="40"/>
  <c r="K473" i="40"/>
  <c r="J473" i="40"/>
  <c r="I473" i="40"/>
  <c r="H473" i="40"/>
  <c r="G473" i="40"/>
  <c r="F473" i="40"/>
  <c r="E473" i="40"/>
  <c r="D473" i="40"/>
  <c r="C473" i="40"/>
  <c r="B473" i="40"/>
  <c r="A473" i="40"/>
  <c r="K472" i="40"/>
  <c r="J472" i="40"/>
  <c r="I472" i="40"/>
  <c r="H472" i="40"/>
  <c r="G472" i="40"/>
  <c r="F472" i="40"/>
  <c r="E472" i="40"/>
  <c r="D472" i="40"/>
  <c r="C472" i="40"/>
  <c r="B472" i="40"/>
  <c r="A472" i="40"/>
  <c r="B474" i="40"/>
  <c r="K470" i="40"/>
  <c r="J470" i="40"/>
  <c r="I470" i="40"/>
  <c r="H470" i="40"/>
  <c r="G470" i="40"/>
  <c r="F470" i="40"/>
  <c r="E470" i="40"/>
  <c r="D470" i="40"/>
  <c r="C470" i="40"/>
  <c r="B470" i="40"/>
  <c r="A470" i="40"/>
  <c r="K469" i="40"/>
  <c r="J469" i="40"/>
  <c r="I469" i="40"/>
  <c r="H469" i="40"/>
  <c r="G469" i="40"/>
  <c r="F469" i="40"/>
  <c r="E469" i="40"/>
  <c r="D469" i="40"/>
  <c r="C469" i="40"/>
  <c r="B469" i="40"/>
  <c r="A469" i="40"/>
  <c r="K468" i="40"/>
  <c r="J468" i="40"/>
  <c r="I468" i="40"/>
  <c r="H468" i="40"/>
  <c r="G468" i="40"/>
  <c r="F468" i="40"/>
  <c r="E468" i="40"/>
  <c r="D468" i="40"/>
  <c r="C468" i="40"/>
  <c r="B468" i="40"/>
  <c r="A468" i="40"/>
  <c r="K467" i="40"/>
  <c r="J467" i="40"/>
  <c r="I467" i="40"/>
  <c r="H467" i="40"/>
  <c r="G467" i="40"/>
  <c r="F467" i="40"/>
  <c r="E467" i="40"/>
  <c r="D467" i="40"/>
  <c r="C467" i="40"/>
  <c r="B467" i="40"/>
  <c r="A467" i="40"/>
  <c r="K466" i="40"/>
  <c r="J466" i="40"/>
  <c r="I466" i="40"/>
  <c r="H466" i="40"/>
  <c r="G466" i="40"/>
  <c r="F466" i="40"/>
  <c r="E466" i="40"/>
  <c r="D466" i="40"/>
  <c r="C466" i="40"/>
  <c r="B466" i="40"/>
  <c r="A466" i="40"/>
  <c r="K465" i="40"/>
  <c r="J465" i="40"/>
  <c r="I465" i="40"/>
  <c r="H465" i="40"/>
  <c r="G465" i="40"/>
  <c r="F465" i="40"/>
  <c r="E465" i="40"/>
  <c r="D465" i="40"/>
  <c r="C465" i="40"/>
  <c r="B465" i="40"/>
  <c r="A465" i="40"/>
  <c r="K464" i="40"/>
  <c r="J464" i="40"/>
  <c r="I464" i="40"/>
  <c r="H464" i="40"/>
  <c r="G464" i="40"/>
  <c r="F464" i="40"/>
  <c r="E464" i="40"/>
  <c r="D464" i="40"/>
  <c r="C464" i="40"/>
  <c r="B464" i="40"/>
  <c r="A464" i="40"/>
  <c r="K463" i="40"/>
  <c r="J463" i="40"/>
  <c r="I463" i="40"/>
  <c r="H463" i="40"/>
  <c r="G463" i="40"/>
  <c r="F463" i="40"/>
  <c r="E463" i="40"/>
  <c r="D463" i="40"/>
  <c r="C463" i="40"/>
  <c r="B463" i="40"/>
  <c r="A463" i="40"/>
  <c r="K462" i="40"/>
  <c r="J462" i="40"/>
  <c r="I462" i="40"/>
  <c r="H462" i="40"/>
  <c r="G462" i="40"/>
  <c r="F462" i="40"/>
  <c r="E462" i="40"/>
  <c r="D462" i="40"/>
  <c r="C462" i="40"/>
  <c r="B462" i="40"/>
  <c r="A462" i="40"/>
  <c r="K461" i="40"/>
  <c r="J461" i="40"/>
  <c r="I461" i="40"/>
  <c r="H461" i="40"/>
  <c r="G461" i="40"/>
  <c r="F461" i="40"/>
  <c r="E461" i="40"/>
  <c r="D461" i="40"/>
  <c r="C461" i="40"/>
  <c r="B461" i="40"/>
  <c r="A461" i="40"/>
  <c r="K460" i="40"/>
  <c r="J460" i="40"/>
  <c r="I460" i="40"/>
  <c r="H460" i="40"/>
  <c r="G460" i="40"/>
  <c r="F460" i="40"/>
  <c r="E460" i="40"/>
  <c r="D460" i="40"/>
  <c r="C460" i="40"/>
  <c r="B460" i="40"/>
  <c r="A460" i="40"/>
  <c r="K459" i="40"/>
  <c r="J459" i="40"/>
  <c r="I459" i="40"/>
  <c r="H459" i="40"/>
  <c r="G459" i="40"/>
  <c r="F459" i="40"/>
  <c r="E459" i="40"/>
  <c r="D459" i="40"/>
  <c r="C459" i="40"/>
  <c r="B459" i="40"/>
  <c r="A459" i="40"/>
  <c r="K458" i="40"/>
  <c r="J458" i="40"/>
  <c r="I458" i="40"/>
  <c r="H458" i="40"/>
  <c r="G458" i="40"/>
  <c r="F458" i="40"/>
  <c r="E458" i="40"/>
  <c r="D458" i="40"/>
  <c r="C458" i="40"/>
  <c r="B458" i="40"/>
  <c r="A458" i="40"/>
  <c r="K457" i="40"/>
  <c r="J457" i="40"/>
  <c r="I457" i="40"/>
  <c r="H457" i="40"/>
  <c r="G457" i="40"/>
  <c r="F457" i="40"/>
  <c r="E457" i="40"/>
  <c r="D457" i="40"/>
  <c r="C457" i="40"/>
  <c r="B457" i="40"/>
  <c r="A457" i="40"/>
  <c r="K456" i="40"/>
  <c r="J456" i="40"/>
  <c r="I456" i="40"/>
  <c r="H456" i="40"/>
  <c r="G456" i="40"/>
  <c r="F456" i="40"/>
  <c r="E456" i="40"/>
  <c r="D456" i="40"/>
  <c r="C456" i="40"/>
  <c r="B456" i="40"/>
  <c r="A456" i="40"/>
  <c r="J455" i="40"/>
  <c r="I455" i="40"/>
  <c r="H455" i="40"/>
  <c r="G455" i="40"/>
  <c r="F455" i="40"/>
  <c r="E455" i="40"/>
  <c r="D455" i="40"/>
  <c r="C455" i="40"/>
  <c r="B455" i="40"/>
  <c r="A455" i="40"/>
  <c r="K454" i="40"/>
  <c r="J454" i="40"/>
  <c r="I454" i="40"/>
  <c r="H454" i="40"/>
  <c r="G454" i="40"/>
  <c r="F454" i="40"/>
  <c r="E454" i="40"/>
  <c r="D454" i="40"/>
  <c r="C454" i="40"/>
  <c r="B454" i="40"/>
  <c r="A454" i="40"/>
  <c r="K453" i="40"/>
  <c r="J453" i="40"/>
  <c r="I453" i="40"/>
  <c r="H453" i="40"/>
  <c r="G453" i="40"/>
  <c r="F453" i="40"/>
  <c r="E453" i="40"/>
  <c r="D453" i="40"/>
  <c r="C453" i="40"/>
  <c r="B453" i="40"/>
  <c r="A453" i="40"/>
  <c r="K452" i="40"/>
  <c r="J452" i="40"/>
  <c r="I452" i="40"/>
  <c r="H452" i="40"/>
  <c r="G452" i="40"/>
  <c r="F452" i="40"/>
  <c r="E452" i="40"/>
  <c r="D452" i="40"/>
  <c r="C452" i="40"/>
  <c r="A452" i="40"/>
  <c r="B452" i="40"/>
  <c r="K450" i="40"/>
  <c r="J450" i="40"/>
  <c r="I450" i="40"/>
  <c r="H450" i="40"/>
  <c r="G450" i="40"/>
  <c r="F450" i="40"/>
  <c r="E450" i="40"/>
  <c r="D450" i="40"/>
  <c r="C450" i="40"/>
  <c r="B450" i="40"/>
  <c r="A450" i="40"/>
  <c r="K449" i="40"/>
  <c r="J449" i="40"/>
  <c r="I449" i="40"/>
  <c r="H449" i="40"/>
  <c r="G449" i="40"/>
  <c r="F449" i="40"/>
  <c r="E449" i="40"/>
  <c r="D449" i="40"/>
  <c r="C449" i="40"/>
  <c r="B449" i="40"/>
  <c r="A449" i="40"/>
  <c r="K448" i="40"/>
  <c r="J448" i="40"/>
  <c r="I448" i="40"/>
  <c r="H448" i="40"/>
  <c r="G448" i="40"/>
  <c r="F448" i="40"/>
  <c r="E448" i="40"/>
  <c r="D448" i="40"/>
  <c r="C448" i="40"/>
  <c r="B448" i="40"/>
  <c r="A448" i="40"/>
  <c r="K447" i="40"/>
  <c r="J447" i="40"/>
  <c r="I447" i="40"/>
  <c r="H447" i="40"/>
  <c r="G447" i="40"/>
  <c r="F447" i="40"/>
  <c r="E447" i="40"/>
  <c r="D447" i="40"/>
  <c r="C447" i="40"/>
  <c r="B447" i="40"/>
  <c r="A447" i="40"/>
  <c r="K446" i="40"/>
  <c r="J446" i="40"/>
  <c r="I446" i="40"/>
  <c r="H446" i="40"/>
  <c r="G446" i="40"/>
  <c r="F446" i="40"/>
  <c r="E446" i="40"/>
  <c r="D446" i="40"/>
  <c r="C446" i="40"/>
  <c r="B446" i="40"/>
  <c r="A446" i="40"/>
  <c r="A436" i="40"/>
  <c r="A435" i="40"/>
  <c r="A434" i="40"/>
  <c r="K444" i="40"/>
  <c r="J444" i="40"/>
  <c r="I444" i="40"/>
  <c r="H444" i="40"/>
  <c r="G444" i="40"/>
  <c r="F444" i="40"/>
  <c r="E444" i="40"/>
  <c r="D444" i="40"/>
  <c r="C444" i="40"/>
  <c r="B444" i="40"/>
  <c r="A444" i="40"/>
  <c r="K443" i="40"/>
  <c r="J443" i="40"/>
  <c r="I443" i="40"/>
  <c r="H443" i="40"/>
  <c r="G443" i="40"/>
  <c r="F443" i="40"/>
  <c r="E443" i="40"/>
  <c r="D443" i="40"/>
  <c r="C443" i="40"/>
  <c r="B443" i="40"/>
  <c r="A443" i="40"/>
  <c r="K442" i="40"/>
  <c r="J442" i="40"/>
  <c r="I442" i="40"/>
  <c r="H442" i="40"/>
  <c r="G442" i="40"/>
  <c r="F442" i="40"/>
  <c r="E442" i="40"/>
  <c r="D442" i="40"/>
  <c r="C442" i="40"/>
  <c r="B442" i="40"/>
  <c r="A442" i="40"/>
  <c r="K441" i="40"/>
  <c r="J441" i="40"/>
  <c r="I441" i="40"/>
  <c r="H441" i="40"/>
  <c r="G441" i="40"/>
  <c r="F441" i="40"/>
  <c r="E441" i="40"/>
  <c r="D441" i="40"/>
  <c r="C441" i="40"/>
  <c r="B441" i="40"/>
  <c r="A441" i="40"/>
  <c r="K440" i="40"/>
  <c r="J440" i="40"/>
  <c r="I440" i="40"/>
  <c r="H440" i="40"/>
  <c r="G440" i="40"/>
  <c r="F440" i="40"/>
  <c r="E440" i="40"/>
  <c r="D440" i="40"/>
  <c r="C440" i="40"/>
  <c r="B440" i="40"/>
  <c r="A440" i="40"/>
  <c r="K439" i="40"/>
  <c r="J439" i="40"/>
  <c r="I439" i="40"/>
  <c r="H439" i="40"/>
  <c r="G439" i="40"/>
  <c r="F439" i="40"/>
  <c r="E439" i="40"/>
  <c r="D439" i="40"/>
  <c r="C439" i="40"/>
  <c r="B439" i="40"/>
  <c r="A439" i="40"/>
  <c r="K438" i="40"/>
  <c r="J438" i="40"/>
  <c r="I438" i="40"/>
  <c r="H438" i="40"/>
  <c r="G438" i="40"/>
  <c r="F438" i="40"/>
  <c r="E438" i="40"/>
  <c r="D438" i="40"/>
  <c r="C438" i="40"/>
  <c r="B438" i="40"/>
  <c r="A438" i="40"/>
  <c r="K437" i="40"/>
  <c r="J437" i="40"/>
  <c r="I437" i="40"/>
  <c r="H437" i="40"/>
  <c r="G437" i="40"/>
  <c r="F437" i="40"/>
  <c r="E437" i="40"/>
  <c r="D437" i="40"/>
  <c r="C437" i="40"/>
  <c r="B437" i="40"/>
  <c r="A437" i="40"/>
  <c r="K436" i="40"/>
  <c r="J436" i="40"/>
  <c r="I436" i="40"/>
  <c r="H436" i="40"/>
  <c r="G436" i="40"/>
  <c r="F436" i="40"/>
  <c r="E436" i="40"/>
  <c r="D436" i="40"/>
  <c r="C436" i="40"/>
  <c r="B436" i="40"/>
  <c r="K435" i="40"/>
  <c r="J435" i="40"/>
  <c r="I435" i="40"/>
  <c r="H435" i="40"/>
  <c r="G435" i="40"/>
  <c r="F435" i="40"/>
  <c r="E435" i="40"/>
  <c r="D435" i="40"/>
  <c r="C435" i="40"/>
  <c r="B435" i="40"/>
  <c r="K434" i="40"/>
  <c r="J434" i="40"/>
  <c r="I434" i="40"/>
  <c r="H434" i="40"/>
  <c r="G434" i="40"/>
  <c r="F434" i="40"/>
  <c r="E434" i="40"/>
  <c r="C434" i="40"/>
  <c r="B434" i="40"/>
  <c r="D434" i="40"/>
  <c r="K165" i="40"/>
  <c r="K164" i="40"/>
  <c r="K163" i="40"/>
  <c r="K162" i="40"/>
  <c r="K161" i="40"/>
  <c r="K160" i="40"/>
  <c r="K159" i="40"/>
  <c r="K158" i="40"/>
  <c r="K157" i="40"/>
  <c r="K156" i="40"/>
  <c r="K155" i="40"/>
  <c r="K154" i="40"/>
  <c r="K153" i="40"/>
  <c r="K152" i="40"/>
  <c r="K151" i="40"/>
  <c r="K150" i="40"/>
  <c r="K149" i="40"/>
  <c r="K148" i="40"/>
  <c r="K147" i="40"/>
  <c r="K146" i="40"/>
  <c r="K145" i="40"/>
  <c r="K144" i="40"/>
  <c r="K142" i="40"/>
  <c r="J142" i="40"/>
  <c r="I142" i="40"/>
  <c r="H142" i="40"/>
  <c r="G142" i="40"/>
  <c r="F142" i="40"/>
  <c r="E142" i="40"/>
  <c r="D142" i="40"/>
  <c r="C142" i="40"/>
  <c r="B142" i="40"/>
  <c r="A142" i="40"/>
  <c r="K139" i="40"/>
  <c r="J139" i="40"/>
  <c r="I139" i="40"/>
  <c r="H139" i="40"/>
  <c r="G139" i="40"/>
  <c r="F139" i="40"/>
  <c r="E139" i="40"/>
  <c r="D139" i="40"/>
  <c r="C139" i="40"/>
  <c r="B139" i="40"/>
  <c r="A139" i="40"/>
  <c r="K138" i="40"/>
  <c r="J138" i="40"/>
  <c r="I138" i="40"/>
  <c r="H138" i="40"/>
  <c r="G138" i="40"/>
  <c r="F138" i="40"/>
  <c r="E138" i="40"/>
  <c r="D138" i="40"/>
  <c r="C138" i="40"/>
  <c r="B138" i="40"/>
  <c r="A138" i="40"/>
  <c r="K137" i="40"/>
  <c r="J137" i="40"/>
  <c r="I137" i="40"/>
  <c r="H137" i="40"/>
  <c r="G137" i="40"/>
  <c r="F137" i="40"/>
  <c r="E137" i="40"/>
  <c r="D137" i="40"/>
  <c r="C137" i="40"/>
  <c r="B137" i="40"/>
  <c r="A137" i="40"/>
  <c r="K136" i="40"/>
  <c r="J136" i="40"/>
  <c r="I136" i="40"/>
  <c r="H136" i="40"/>
  <c r="G136" i="40"/>
  <c r="F136" i="40"/>
  <c r="E136" i="40"/>
  <c r="D136" i="40"/>
  <c r="C136" i="40"/>
  <c r="B136" i="40"/>
  <c r="A136" i="40"/>
  <c r="K135" i="40"/>
  <c r="J135" i="40"/>
  <c r="I135" i="40"/>
  <c r="H135" i="40"/>
  <c r="G135" i="40"/>
  <c r="F135" i="40"/>
  <c r="E135" i="40"/>
  <c r="D135" i="40"/>
  <c r="C135" i="40"/>
  <c r="B135" i="40"/>
  <c r="A135" i="40"/>
  <c r="K134" i="40"/>
  <c r="J134" i="40"/>
  <c r="I134" i="40"/>
  <c r="H134" i="40"/>
  <c r="G134" i="40"/>
  <c r="F134" i="40"/>
  <c r="E134" i="40"/>
  <c r="D134" i="40"/>
  <c r="C134" i="40"/>
  <c r="B134" i="40"/>
  <c r="A134" i="40"/>
  <c r="K133" i="40"/>
  <c r="J133" i="40"/>
  <c r="I133" i="40"/>
  <c r="H133" i="40"/>
  <c r="G133" i="40"/>
  <c r="F133" i="40"/>
  <c r="E133" i="40"/>
  <c r="D133" i="40"/>
  <c r="C133" i="40"/>
  <c r="B133" i="40"/>
  <c r="A133" i="40"/>
  <c r="K132" i="40"/>
  <c r="J132" i="40"/>
  <c r="I132" i="40"/>
  <c r="H132" i="40"/>
  <c r="G132" i="40"/>
  <c r="F132" i="40"/>
  <c r="E132" i="40"/>
  <c r="D132" i="40"/>
  <c r="C132" i="40"/>
  <c r="B132" i="40"/>
  <c r="A132" i="40"/>
  <c r="K131" i="40"/>
  <c r="J131" i="40"/>
  <c r="I131" i="40"/>
  <c r="H131" i="40"/>
  <c r="G131" i="40"/>
  <c r="F131" i="40"/>
  <c r="E131" i="40"/>
  <c r="D131" i="40"/>
  <c r="C131" i="40"/>
  <c r="B131" i="40"/>
  <c r="A131" i="40"/>
  <c r="K130" i="40"/>
  <c r="J130" i="40"/>
  <c r="I130" i="40"/>
  <c r="H130" i="40"/>
  <c r="G130" i="40"/>
  <c r="F130" i="40"/>
  <c r="E130" i="40"/>
  <c r="D130" i="40"/>
  <c r="C130" i="40"/>
  <c r="B130" i="40"/>
  <c r="A130" i="40"/>
  <c r="K129" i="40"/>
  <c r="J129" i="40"/>
  <c r="I129" i="40"/>
  <c r="H129" i="40"/>
  <c r="G129" i="40"/>
  <c r="F129" i="40"/>
  <c r="E129" i="40"/>
  <c r="D129" i="40"/>
  <c r="C129" i="40"/>
  <c r="B129" i="40"/>
  <c r="A129" i="40"/>
  <c r="K128" i="40"/>
  <c r="J128" i="40"/>
  <c r="I128" i="40"/>
  <c r="H128" i="40"/>
  <c r="G128" i="40"/>
  <c r="F128" i="40"/>
  <c r="E128" i="40"/>
  <c r="D128" i="40"/>
  <c r="C128" i="40"/>
  <c r="B128" i="40"/>
  <c r="A128" i="40"/>
  <c r="K127" i="40"/>
  <c r="J127" i="40"/>
  <c r="I127" i="40"/>
  <c r="H127" i="40"/>
  <c r="G127" i="40"/>
  <c r="F127" i="40"/>
  <c r="E127" i="40"/>
  <c r="D127" i="40"/>
  <c r="C127" i="40"/>
  <c r="B127" i="40"/>
  <c r="A127" i="40"/>
  <c r="K126" i="40"/>
  <c r="J126" i="40"/>
  <c r="I126" i="40"/>
  <c r="H126" i="40"/>
  <c r="G126" i="40"/>
  <c r="F126" i="40"/>
  <c r="E126" i="40"/>
  <c r="D126" i="40"/>
  <c r="C126" i="40"/>
  <c r="B126" i="40"/>
  <c r="A126" i="40"/>
  <c r="K125" i="40"/>
  <c r="J125" i="40"/>
  <c r="I125" i="40"/>
  <c r="H125" i="40"/>
  <c r="G125" i="40"/>
  <c r="F125" i="40"/>
  <c r="E125" i="40"/>
  <c r="D125" i="40"/>
  <c r="C125" i="40"/>
  <c r="B125" i="40"/>
  <c r="A125" i="40"/>
  <c r="K124" i="40"/>
  <c r="J124" i="40"/>
  <c r="I124" i="40"/>
  <c r="H124" i="40"/>
  <c r="G124" i="40"/>
  <c r="F124" i="40"/>
  <c r="E124" i="40"/>
  <c r="D124" i="40"/>
  <c r="C124" i="40"/>
  <c r="B124" i="40"/>
  <c r="A124" i="40"/>
  <c r="K123" i="40"/>
  <c r="J123" i="40"/>
  <c r="I123" i="40"/>
  <c r="H123" i="40"/>
  <c r="G123" i="40"/>
  <c r="F123" i="40"/>
  <c r="E123" i="40"/>
  <c r="D123" i="40"/>
  <c r="C123" i="40"/>
  <c r="B123" i="40"/>
  <c r="A123" i="40"/>
  <c r="K122" i="40"/>
  <c r="J122" i="40"/>
  <c r="I122" i="40"/>
  <c r="H122" i="40"/>
  <c r="G122" i="40"/>
  <c r="F122" i="40"/>
  <c r="E122" i="40"/>
  <c r="D122" i="40"/>
  <c r="C122" i="40"/>
  <c r="B122" i="40"/>
  <c r="A122" i="40"/>
  <c r="K121" i="40"/>
  <c r="J121" i="40"/>
  <c r="I121" i="40"/>
  <c r="H121" i="40"/>
  <c r="G121" i="40"/>
  <c r="F121" i="40"/>
  <c r="E121" i="40"/>
  <c r="D121" i="40"/>
  <c r="C121" i="40"/>
  <c r="B121" i="40"/>
  <c r="A121" i="40"/>
  <c r="K117" i="40"/>
  <c r="J117" i="40"/>
  <c r="I117" i="40"/>
  <c r="H117" i="40"/>
  <c r="G117" i="40"/>
  <c r="F117" i="40"/>
  <c r="E117" i="40"/>
  <c r="D117" i="40"/>
  <c r="C117" i="40"/>
  <c r="B117" i="40"/>
  <c r="A117" i="40"/>
  <c r="K116" i="40"/>
  <c r="J116" i="40"/>
  <c r="I116" i="40"/>
  <c r="H116" i="40"/>
  <c r="G116" i="40"/>
  <c r="F116" i="40"/>
  <c r="E116" i="40"/>
  <c r="D116" i="40"/>
  <c r="C116" i="40"/>
  <c r="B116" i="40"/>
  <c r="A116" i="40"/>
  <c r="K115" i="40"/>
  <c r="J115" i="40"/>
  <c r="I115" i="40"/>
  <c r="H115" i="40"/>
  <c r="G115" i="40"/>
  <c r="F115" i="40"/>
  <c r="E115" i="40"/>
  <c r="D115" i="40"/>
  <c r="C115" i="40"/>
  <c r="B115" i="40"/>
  <c r="A115" i="40"/>
  <c r="K114" i="40"/>
  <c r="J114" i="40"/>
  <c r="I114" i="40"/>
  <c r="H114" i="40"/>
  <c r="G114" i="40"/>
  <c r="F114" i="40"/>
  <c r="E114" i="40"/>
  <c r="D114" i="40"/>
  <c r="C114" i="40"/>
  <c r="B114" i="40"/>
  <c r="A114" i="40"/>
  <c r="K113" i="40"/>
  <c r="J113" i="40"/>
  <c r="I113" i="40"/>
  <c r="H113" i="40"/>
  <c r="G113" i="40"/>
  <c r="F113" i="40"/>
  <c r="E113" i="40"/>
  <c r="D113" i="40"/>
  <c r="C113" i="40"/>
  <c r="B113" i="40"/>
  <c r="A113" i="40"/>
  <c r="K112" i="40"/>
  <c r="J112" i="40"/>
  <c r="I112" i="40"/>
  <c r="H112" i="40"/>
  <c r="G112" i="40"/>
  <c r="F112" i="40"/>
  <c r="E112" i="40"/>
  <c r="D112" i="40"/>
  <c r="C112" i="40"/>
  <c r="B112" i="40"/>
  <c r="A112" i="40"/>
  <c r="K111" i="40"/>
  <c r="J111" i="40"/>
  <c r="I111" i="40"/>
  <c r="H111" i="40"/>
  <c r="G111" i="40"/>
  <c r="F111" i="40"/>
  <c r="E111" i="40"/>
  <c r="D111" i="40"/>
  <c r="C111" i="40"/>
  <c r="B111" i="40"/>
  <c r="A111" i="40"/>
  <c r="K110" i="40"/>
  <c r="J110" i="40"/>
  <c r="I110" i="40"/>
  <c r="H110" i="40"/>
  <c r="G110" i="40"/>
  <c r="F110" i="40"/>
  <c r="E110" i="40"/>
  <c r="D110" i="40"/>
  <c r="C110" i="40"/>
  <c r="B110" i="40"/>
  <c r="A110" i="40"/>
  <c r="K109" i="40"/>
  <c r="J109" i="40"/>
  <c r="I109" i="40"/>
  <c r="H109" i="40"/>
  <c r="G109" i="40"/>
  <c r="F109" i="40"/>
  <c r="E109" i="40"/>
  <c r="D109" i="40"/>
  <c r="C109" i="40"/>
  <c r="B109" i="40"/>
  <c r="A109" i="40"/>
  <c r="K108" i="40"/>
  <c r="J108" i="40"/>
  <c r="I108" i="40"/>
  <c r="H108" i="40"/>
  <c r="G108" i="40"/>
  <c r="F108" i="40"/>
  <c r="E108" i="40"/>
  <c r="D108" i="40"/>
  <c r="C108" i="40"/>
  <c r="B108" i="40"/>
  <c r="A108" i="40"/>
  <c r="K107" i="40"/>
  <c r="J107" i="40"/>
  <c r="I107" i="40"/>
  <c r="H107" i="40"/>
  <c r="G107" i="40"/>
  <c r="F107" i="40"/>
  <c r="E107" i="40"/>
  <c r="D107" i="40"/>
  <c r="C107" i="40"/>
  <c r="B107" i="40"/>
  <c r="A107" i="40"/>
  <c r="K106" i="40"/>
  <c r="J106" i="40"/>
  <c r="I106" i="40"/>
  <c r="H106" i="40"/>
  <c r="G106" i="40"/>
  <c r="F106" i="40"/>
  <c r="E106" i="40"/>
  <c r="D106" i="40"/>
  <c r="C106" i="40"/>
  <c r="B106" i="40"/>
  <c r="A106" i="40"/>
  <c r="K105" i="40"/>
  <c r="J105" i="40"/>
  <c r="I105" i="40"/>
  <c r="H105" i="40"/>
  <c r="G105" i="40"/>
  <c r="F105" i="40"/>
  <c r="E105" i="40"/>
  <c r="D105" i="40"/>
  <c r="C105" i="40"/>
  <c r="B105" i="40"/>
  <c r="A105" i="40"/>
  <c r="K104" i="40"/>
  <c r="J104" i="40"/>
  <c r="I104" i="40"/>
  <c r="H104" i="40"/>
  <c r="G104" i="40"/>
  <c r="F104" i="40"/>
  <c r="E104" i="40"/>
  <c r="D104" i="40"/>
  <c r="C104" i="40"/>
  <c r="B104" i="40"/>
  <c r="A104" i="40"/>
  <c r="K103" i="40"/>
  <c r="J103" i="40"/>
  <c r="I103" i="40"/>
  <c r="H103" i="40"/>
  <c r="G103" i="40"/>
  <c r="F103" i="40"/>
  <c r="E103" i="40"/>
  <c r="D103" i="40"/>
  <c r="C103" i="40"/>
  <c r="B103" i="40"/>
  <c r="A103" i="40"/>
  <c r="K102" i="40"/>
  <c r="J102" i="40"/>
  <c r="I102" i="40"/>
  <c r="H102" i="40"/>
  <c r="G102" i="40"/>
  <c r="F102" i="40"/>
  <c r="E102" i="40"/>
  <c r="D102" i="40"/>
  <c r="C102" i="40"/>
  <c r="B102" i="40"/>
  <c r="A102" i="40"/>
  <c r="K101" i="40"/>
  <c r="J101" i="40"/>
  <c r="I101" i="40"/>
  <c r="H101" i="40"/>
  <c r="G101" i="40"/>
  <c r="F101" i="40"/>
  <c r="E101" i="40"/>
  <c r="D101" i="40"/>
  <c r="C101" i="40"/>
  <c r="B101" i="40"/>
  <c r="A101" i="40"/>
  <c r="K100" i="40"/>
  <c r="J100" i="40"/>
  <c r="I100" i="40"/>
  <c r="H100" i="40"/>
  <c r="G100" i="40"/>
  <c r="F100" i="40"/>
  <c r="E100" i="40"/>
  <c r="D100" i="40"/>
  <c r="C100" i="40"/>
  <c r="B100" i="40"/>
  <c r="A100" i="40"/>
  <c r="K99" i="40"/>
  <c r="J99" i="40"/>
  <c r="I99" i="40"/>
  <c r="H99" i="40"/>
  <c r="G99" i="40"/>
  <c r="F99" i="40"/>
  <c r="E99" i="40"/>
  <c r="D99" i="40"/>
  <c r="C99" i="40"/>
  <c r="B99" i="40"/>
  <c r="A99" i="40"/>
  <c r="K98" i="40"/>
  <c r="J98" i="40"/>
  <c r="I98" i="40"/>
  <c r="H98" i="40"/>
  <c r="G98" i="40"/>
  <c r="F98" i="40"/>
  <c r="E98" i="40"/>
  <c r="D98" i="40"/>
  <c r="C98" i="40"/>
  <c r="B98" i="40"/>
  <c r="A98" i="40"/>
  <c r="K97" i="40"/>
  <c r="J97" i="40"/>
  <c r="I97" i="40"/>
  <c r="H97" i="40"/>
  <c r="G97" i="40"/>
  <c r="F97" i="40"/>
  <c r="E97" i="40"/>
  <c r="D97" i="40"/>
  <c r="C97" i="40"/>
  <c r="B97" i="40"/>
  <c r="A97" i="40"/>
  <c r="K96" i="40"/>
  <c r="J96" i="40"/>
  <c r="I96" i="40"/>
  <c r="H96" i="40"/>
  <c r="G96" i="40"/>
  <c r="F96" i="40"/>
  <c r="E96" i="40"/>
  <c r="D96" i="40"/>
  <c r="C96" i="40"/>
  <c r="B96" i="40"/>
  <c r="A96" i="40"/>
  <c r="K95" i="40"/>
  <c r="J95" i="40"/>
  <c r="I95" i="40"/>
  <c r="H95" i="40"/>
  <c r="G95" i="40"/>
  <c r="F95" i="40"/>
  <c r="E95" i="40"/>
  <c r="D95" i="40"/>
  <c r="C95" i="40"/>
  <c r="B95" i="40"/>
  <c r="A95" i="40"/>
  <c r="K94" i="40"/>
  <c r="J94" i="40"/>
  <c r="I94" i="40"/>
  <c r="H94" i="40"/>
  <c r="G94" i="40"/>
  <c r="F94" i="40"/>
  <c r="E94" i="40"/>
  <c r="D94" i="40"/>
  <c r="C94" i="40"/>
  <c r="B94" i="40"/>
  <c r="A94" i="40"/>
  <c r="K93" i="40"/>
  <c r="J93" i="40"/>
  <c r="I93" i="40"/>
  <c r="H93" i="40"/>
  <c r="G93" i="40"/>
  <c r="F93" i="40"/>
  <c r="E93" i="40"/>
  <c r="D93" i="40"/>
  <c r="C93" i="40"/>
  <c r="B93" i="40"/>
  <c r="A93" i="40"/>
  <c r="K92" i="40"/>
  <c r="J92" i="40"/>
  <c r="I92" i="40"/>
  <c r="H92" i="40"/>
  <c r="G92" i="40"/>
  <c r="F92" i="40"/>
  <c r="E92" i="40"/>
  <c r="D92" i="40"/>
  <c r="C92" i="40"/>
  <c r="B92" i="40"/>
  <c r="A92" i="40"/>
  <c r="K91" i="40"/>
  <c r="J91" i="40"/>
  <c r="I91" i="40"/>
  <c r="H91" i="40"/>
  <c r="G91" i="40"/>
  <c r="F91" i="40"/>
  <c r="E91" i="40"/>
  <c r="D91" i="40"/>
  <c r="C91" i="40"/>
  <c r="B91" i="40"/>
  <c r="A91" i="40"/>
  <c r="K90" i="40"/>
  <c r="J90" i="40"/>
  <c r="I90" i="40"/>
  <c r="H90" i="40"/>
  <c r="G90" i="40"/>
  <c r="F90" i="40"/>
  <c r="E90" i="40"/>
  <c r="D90" i="40"/>
  <c r="C90" i="40"/>
  <c r="B90" i="40"/>
  <c r="A90" i="40"/>
  <c r="K89" i="40"/>
  <c r="J89" i="40"/>
  <c r="I89" i="40"/>
  <c r="H89" i="40"/>
  <c r="G89" i="40"/>
  <c r="F89" i="40"/>
  <c r="E89" i="40"/>
  <c r="D89" i="40"/>
  <c r="C89" i="40"/>
  <c r="B89" i="40"/>
  <c r="A89" i="40"/>
  <c r="K88" i="40"/>
  <c r="J88" i="40"/>
  <c r="I88" i="40"/>
  <c r="H88" i="40"/>
  <c r="G88" i="40"/>
  <c r="F88" i="40"/>
  <c r="E88" i="40"/>
  <c r="D88" i="40"/>
  <c r="C88" i="40"/>
  <c r="B88" i="40"/>
  <c r="A88" i="40"/>
  <c r="K87" i="40"/>
  <c r="J87" i="40"/>
  <c r="I87" i="40"/>
  <c r="H87" i="40"/>
  <c r="G87" i="40"/>
  <c r="F87" i="40"/>
  <c r="E87" i="40"/>
  <c r="D87" i="40"/>
  <c r="C87" i="40"/>
  <c r="B87" i="40"/>
  <c r="A87" i="40"/>
  <c r="K86" i="40"/>
  <c r="J86" i="40"/>
  <c r="I86" i="40"/>
  <c r="H86" i="40"/>
  <c r="G86" i="40"/>
  <c r="F86" i="40"/>
  <c r="E86" i="40"/>
  <c r="D86" i="40"/>
  <c r="C86" i="40"/>
  <c r="B86" i="40"/>
  <c r="A86" i="40"/>
  <c r="K85" i="40"/>
  <c r="J85" i="40"/>
  <c r="I85" i="40"/>
  <c r="H85" i="40"/>
  <c r="G85" i="40"/>
  <c r="F85" i="40"/>
  <c r="E85" i="40"/>
  <c r="D85" i="40"/>
  <c r="C85" i="40"/>
  <c r="B85" i="40"/>
  <c r="A85" i="40"/>
  <c r="K84" i="40"/>
  <c r="J84" i="40"/>
  <c r="I84" i="40"/>
  <c r="H84" i="40"/>
  <c r="G84" i="40"/>
  <c r="F84" i="40"/>
  <c r="E84" i="40"/>
  <c r="D84" i="40"/>
  <c r="C84" i="40"/>
  <c r="B84" i="40"/>
  <c r="A84" i="40"/>
  <c r="K83" i="40"/>
  <c r="J83" i="40"/>
  <c r="I83" i="40"/>
  <c r="H83" i="40"/>
  <c r="G83" i="40"/>
  <c r="F83" i="40"/>
  <c r="E83" i="40"/>
  <c r="D83" i="40"/>
  <c r="C83" i="40"/>
  <c r="B83" i="40"/>
  <c r="A83" i="40"/>
  <c r="K82" i="40"/>
  <c r="J82" i="40"/>
  <c r="I82" i="40"/>
  <c r="H82" i="40"/>
  <c r="G82" i="40"/>
  <c r="F82" i="40"/>
  <c r="E82" i="40"/>
  <c r="D82" i="40"/>
  <c r="C82" i="40"/>
  <c r="B82" i="40"/>
  <c r="A82" i="40"/>
  <c r="K81" i="40"/>
  <c r="J81" i="40"/>
  <c r="I81" i="40"/>
  <c r="H81" i="40"/>
  <c r="G81" i="40"/>
  <c r="F81" i="40"/>
  <c r="E81" i="40"/>
  <c r="D81" i="40"/>
  <c r="C81" i="40"/>
  <c r="B81" i="40"/>
  <c r="A81" i="40"/>
  <c r="K80" i="40"/>
  <c r="J80" i="40"/>
  <c r="I80" i="40"/>
  <c r="H80" i="40"/>
  <c r="G80" i="40"/>
  <c r="F80" i="40"/>
  <c r="E80" i="40"/>
  <c r="D80" i="40"/>
  <c r="C80" i="40"/>
  <c r="B80" i="40"/>
  <c r="A80" i="40"/>
  <c r="K79" i="40"/>
  <c r="J79" i="40"/>
  <c r="I79" i="40"/>
  <c r="H79" i="40"/>
  <c r="G79" i="40"/>
  <c r="F79" i="40"/>
  <c r="E79" i="40"/>
  <c r="D79" i="40"/>
  <c r="C79" i="40"/>
  <c r="B79" i="40"/>
  <c r="A79" i="40"/>
  <c r="K78" i="40"/>
  <c r="J78" i="40"/>
  <c r="I78" i="40"/>
  <c r="H78" i="40"/>
  <c r="G78" i="40"/>
  <c r="F78" i="40"/>
  <c r="E78" i="40"/>
  <c r="D78" i="40"/>
  <c r="C78" i="40"/>
  <c r="B78" i="40"/>
  <c r="A78" i="40"/>
  <c r="K77" i="40"/>
  <c r="J77" i="40"/>
  <c r="I77" i="40"/>
  <c r="H77" i="40"/>
  <c r="G77" i="40"/>
  <c r="F77" i="40"/>
  <c r="E77" i="40"/>
  <c r="D77" i="40"/>
  <c r="C77" i="40"/>
  <c r="B77" i="40"/>
  <c r="A77" i="40"/>
  <c r="K76" i="40"/>
  <c r="J76" i="40"/>
  <c r="I76" i="40"/>
  <c r="H76" i="40"/>
  <c r="G76" i="40"/>
  <c r="F76" i="40"/>
  <c r="E76" i="40"/>
  <c r="D76" i="40"/>
  <c r="C76" i="40"/>
  <c r="B76" i="40"/>
  <c r="A76" i="40"/>
  <c r="K75" i="40"/>
  <c r="J75" i="40"/>
  <c r="I75" i="40"/>
  <c r="H75" i="40"/>
  <c r="G75" i="40"/>
  <c r="F75" i="40"/>
  <c r="E75" i="40"/>
  <c r="D75" i="40"/>
  <c r="C75" i="40"/>
  <c r="B75" i="40"/>
  <c r="A75" i="40"/>
  <c r="K74" i="40"/>
  <c r="J74" i="40"/>
  <c r="I74" i="40"/>
  <c r="H74" i="40"/>
  <c r="G74" i="40"/>
  <c r="F74" i="40"/>
  <c r="E74" i="40"/>
  <c r="D74" i="40"/>
  <c r="C74" i="40"/>
  <c r="B74" i="40"/>
  <c r="A74" i="40"/>
  <c r="K73" i="40"/>
  <c r="J73" i="40"/>
  <c r="I73" i="40"/>
  <c r="H73" i="40"/>
  <c r="G73" i="40"/>
  <c r="F73" i="40"/>
  <c r="E73" i="40"/>
  <c r="D73" i="40"/>
  <c r="C73" i="40"/>
  <c r="B73" i="40"/>
  <c r="A73" i="40"/>
  <c r="K72" i="40"/>
  <c r="J72" i="40"/>
  <c r="I72" i="40"/>
  <c r="H72" i="40"/>
  <c r="G72" i="40"/>
  <c r="F72" i="40"/>
  <c r="E72" i="40"/>
  <c r="D72" i="40"/>
  <c r="C72" i="40"/>
  <c r="B72" i="40"/>
  <c r="A72" i="40"/>
  <c r="K71" i="40"/>
  <c r="J71" i="40"/>
  <c r="I71" i="40"/>
  <c r="H71" i="40"/>
  <c r="G71" i="40"/>
  <c r="F71" i="40"/>
  <c r="E71" i="40"/>
  <c r="D71" i="40"/>
  <c r="C71" i="40"/>
  <c r="B71" i="40"/>
  <c r="A71" i="40"/>
  <c r="K70" i="40"/>
  <c r="J70" i="40"/>
  <c r="I70" i="40"/>
  <c r="H70" i="40"/>
  <c r="G70" i="40"/>
  <c r="F70" i="40"/>
  <c r="E70" i="40"/>
  <c r="D70" i="40"/>
  <c r="C70" i="40"/>
  <c r="B70" i="40"/>
  <c r="A70" i="40"/>
  <c r="K69" i="40"/>
  <c r="J69" i="40"/>
  <c r="I69" i="40"/>
  <c r="H69" i="40"/>
  <c r="G69" i="40"/>
  <c r="F69" i="40"/>
  <c r="E69" i="40"/>
  <c r="D69" i="40"/>
  <c r="C69" i="40"/>
  <c r="B69" i="40"/>
  <c r="A69" i="40"/>
  <c r="K68" i="40"/>
  <c r="J68" i="40"/>
  <c r="I68" i="40"/>
  <c r="H68" i="40"/>
  <c r="G68" i="40"/>
  <c r="F68" i="40"/>
  <c r="E68" i="40"/>
  <c r="D68" i="40"/>
  <c r="C68" i="40"/>
  <c r="B68" i="40"/>
  <c r="A68" i="40"/>
  <c r="K67" i="40"/>
  <c r="J67" i="40"/>
  <c r="I67" i="40"/>
  <c r="H67" i="40"/>
  <c r="G67" i="40"/>
  <c r="F67" i="40"/>
  <c r="E67" i="40"/>
  <c r="D67" i="40"/>
  <c r="C67" i="40"/>
  <c r="B67" i="40"/>
  <c r="A67" i="40"/>
  <c r="K66" i="40"/>
  <c r="J66" i="40"/>
  <c r="I66" i="40"/>
  <c r="H66" i="40"/>
  <c r="G66" i="40"/>
  <c r="F66" i="40"/>
  <c r="E66" i="40"/>
  <c r="D66" i="40"/>
  <c r="C66" i="40"/>
  <c r="B66" i="40"/>
  <c r="A66" i="40"/>
  <c r="K65" i="40"/>
  <c r="J65" i="40"/>
  <c r="I65" i="40"/>
  <c r="H65" i="40"/>
  <c r="G65" i="40"/>
  <c r="F65" i="40"/>
  <c r="E65" i="40"/>
  <c r="D65" i="40"/>
  <c r="C65" i="40"/>
  <c r="B65" i="40"/>
  <c r="A65" i="40"/>
  <c r="K64" i="40"/>
  <c r="J64" i="40"/>
  <c r="I64" i="40"/>
  <c r="H64" i="40"/>
  <c r="G64" i="40"/>
  <c r="F64" i="40"/>
  <c r="E64" i="40"/>
  <c r="D64" i="40"/>
  <c r="C64" i="40"/>
  <c r="B64" i="40"/>
  <c r="A64" i="40"/>
  <c r="K63" i="40"/>
  <c r="J63" i="40"/>
  <c r="I63" i="40"/>
  <c r="H63" i="40"/>
  <c r="G63" i="40"/>
  <c r="F63" i="40"/>
  <c r="E63" i="40"/>
  <c r="D63" i="40"/>
  <c r="C63" i="40"/>
  <c r="B63" i="40"/>
  <c r="A63" i="40"/>
  <c r="K62" i="40"/>
  <c r="J62" i="40"/>
  <c r="I62" i="40"/>
  <c r="H62" i="40"/>
  <c r="G62" i="40"/>
  <c r="F62" i="40"/>
  <c r="E62" i="40"/>
  <c r="D62" i="40"/>
  <c r="C62" i="40"/>
  <c r="B62" i="40"/>
  <c r="A62" i="40"/>
  <c r="K61" i="40"/>
  <c r="J61" i="40"/>
  <c r="I61" i="40"/>
  <c r="H61" i="40"/>
  <c r="G61" i="40"/>
  <c r="F61" i="40"/>
  <c r="E61" i="40"/>
  <c r="D61" i="40"/>
  <c r="C61" i="40"/>
  <c r="B61" i="40"/>
  <c r="A61" i="40"/>
  <c r="K60" i="40"/>
  <c r="J60" i="40"/>
  <c r="I60" i="40"/>
  <c r="H60" i="40"/>
  <c r="G60" i="40"/>
  <c r="F60" i="40"/>
  <c r="E60" i="40"/>
  <c r="D60" i="40"/>
  <c r="C60" i="40"/>
  <c r="B60" i="40"/>
  <c r="A60" i="40"/>
  <c r="K59" i="40"/>
  <c r="J59" i="40"/>
  <c r="I59" i="40"/>
  <c r="H59" i="40"/>
  <c r="G59" i="40"/>
  <c r="F59" i="40"/>
  <c r="E59" i="40"/>
  <c r="D59" i="40"/>
  <c r="C59" i="40"/>
  <c r="B59" i="40"/>
  <c r="A59" i="40"/>
  <c r="K58" i="40"/>
  <c r="J58" i="40"/>
  <c r="I58" i="40"/>
  <c r="H58" i="40"/>
  <c r="G58" i="40"/>
  <c r="F58" i="40"/>
  <c r="E58" i="40"/>
  <c r="D58" i="40"/>
  <c r="C58" i="40"/>
  <c r="B58" i="40"/>
  <c r="A58" i="40"/>
  <c r="K57" i="40"/>
  <c r="J57" i="40"/>
  <c r="I57" i="40"/>
  <c r="H57" i="40"/>
  <c r="G57" i="40"/>
  <c r="F57" i="40"/>
  <c r="E57" i="40"/>
  <c r="D57" i="40"/>
  <c r="C57" i="40"/>
  <c r="B57" i="40"/>
  <c r="A57" i="40"/>
  <c r="K56" i="40"/>
  <c r="J56" i="40"/>
  <c r="I56" i="40"/>
  <c r="H56" i="40"/>
  <c r="G56" i="40"/>
  <c r="F56" i="40"/>
  <c r="E56" i="40"/>
  <c r="D56" i="40"/>
  <c r="C56" i="40"/>
  <c r="B56" i="40"/>
  <c r="A56" i="40"/>
  <c r="K55" i="40"/>
  <c r="J55" i="40"/>
  <c r="I55" i="40"/>
  <c r="H55" i="40"/>
  <c r="G55" i="40"/>
  <c r="F55" i="40"/>
  <c r="E55" i="40"/>
  <c r="D55" i="40"/>
  <c r="C55" i="40"/>
  <c r="B55" i="40"/>
  <c r="A55" i="40"/>
  <c r="K54" i="40"/>
  <c r="J54" i="40"/>
  <c r="I54" i="40"/>
  <c r="H54" i="40"/>
  <c r="G54" i="40"/>
  <c r="F54" i="40"/>
  <c r="E54" i="40"/>
  <c r="D54" i="40"/>
  <c r="C54" i="40"/>
  <c r="B54" i="40"/>
  <c r="A54" i="40"/>
  <c r="K53" i="40"/>
  <c r="J53" i="40"/>
  <c r="I53" i="40"/>
  <c r="H53" i="40"/>
  <c r="G53" i="40"/>
  <c r="F53" i="40"/>
  <c r="E53" i="40"/>
  <c r="D53" i="40"/>
  <c r="C53" i="40"/>
  <c r="B53" i="40"/>
  <c r="A53" i="40"/>
  <c r="K52" i="40"/>
  <c r="J52" i="40"/>
  <c r="I52" i="40"/>
  <c r="H52" i="40"/>
  <c r="G52" i="40"/>
  <c r="F52" i="40"/>
  <c r="E52" i="40"/>
  <c r="D52" i="40"/>
  <c r="C52" i="40"/>
  <c r="B52" i="40"/>
  <c r="A52" i="40"/>
  <c r="K51" i="40"/>
  <c r="J51" i="40"/>
  <c r="I51" i="40"/>
  <c r="H51" i="40"/>
  <c r="G51" i="40"/>
  <c r="F51" i="40"/>
  <c r="E51" i="40"/>
  <c r="D51" i="40"/>
  <c r="C51" i="40"/>
  <c r="B51" i="40"/>
  <c r="A51" i="40"/>
  <c r="K50" i="40"/>
  <c r="J50" i="40"/>
  <c r="I50" i="40"/>
  <c r="H50" i="40"/>
  <c r="G50" i="40"/>
  <c r="F50" i="40"/>
  <c r="E50" i="40"/>
  <c r="D50" i="40"/>
  <c r="C50" i="40"/>
  <c r="B50" i="40"/>
  <c r="A50" i="40"/>
  <c r="K49" i="40"/>
  <c r="J49" i="40"/>
  <c r="I49" i="40"/>
  <c r="H49" i="40"/>
  <c r="G49" i="40"/>
  <c r="F49" i="40"/>
  <c r="E49" i="40"/>
  <c r="D49" i="40"/>
  <c r="C49" i="40"/>
  <c r="B49" i="40"/>
  <c r="A49" i="40"/>
  <c r="K48" i="40"/>
  <c r="J48" i="40"/>
  <c r="I48" i="40"/>
  <c r="H48" i="40"/>
  <c r="G48" i="40"/>
  <c r="F48" i="40"/>
  <c r="E48" i="40"/>
  <c r="D48" i="40"/>
  <c r="C48" i="40"/>
  <c r="B48" i="40"/>
  <c r="A48" i="40"/>
  <c r="K47" i="40"/>
  <c r="J47" i="40"/>
  <c r="I47" i="40"/>
  <c r="H47" i="40"/>
  <c r="G47" i="40"/>
  <c r="F47" i="40"/>
  <c r="E47" i="40"/>
  <c r="D47" i="40"/>
  <c r="C47" i="40"/>
  <c r="B47" i="40"/>
  <c r="A47" i="40"/>
  <c r="K46" i="40"/>
  <c r="J46" i="40"/>
  <c r="I46" i="40"/>
  <c r="H46" i="40"/>
  <c r="G46" i="40"/>
  <c r="F46" i="40"/>
  <c r="E46" i="40"/>
  <c r="D46" i="40"/>
  <c r="C46" i="40"/>
  <c r="B46" i="40"/>
  <c r="A46" i="40"/>
  <c r="K45" i="40"/>
  <c r="J45" i="40"/>
  <c r="I45" i="40"/>
  <c r="H45" i="40"/>
  <c r="G45" i="40"/>
  <c r="F45" i="40"/>
  <c r="E45" i="40"/>
  <c r="D45" i="40"/>
  <c r="C45" i="40"/>
  <c r="B45" i="40"/>
  <c r="A45" i="40"/>
  <c r="K44" i="40"/>
  <c r="J44" i="40"/>
  <c r="I44" i="40"/>
  <c r="H44" i="40"/>
  <c r="G44" i="40"/>
  <c r="F44" i="40"/>
  <c r="E44" i="40"/>
  <c r="D44" i="40"/>
  <c r="C44" i="40"/>
  <c r="B44" i="40"/>
  <c r="A44" i="40"/>
  <c r="K43" i="40"/>
  <c r="J43" i="40"/>
  <c r="I43" i="40"/>
  <c r="H43" i="40"/>
  <c r="G43" i="40"/>
  <c r="F43" i="40"/>
  <c r="E43" i="40"/>
  <c r="D43" i="40"/>
  <c r="C43" i="40"/>
  <c r="B43" i="40"/>
  <c r="A43" i="40"/>
  <c r="K42" i="40"/>
  <c r="J42" i="40"/>
  <c r="I42" i="40"/>
  <c r="H42" i="40"/>
  <c r="G42" i="40"/>
  <c r="F42" i="40"/>
  <c r="E42" i="40"/>
  <c r="D42" i="40"/>
  <c r="C42" i="40"/>
  <c r="B42" i="40"/>
  <c r="A42" i="40"/>
  <c r="K41" i="40"/>
  <c r="J41" i="40"/>
  <c r="I41" i="40"/>
  <c r="H41" i="40"/>
  <c r="G41" i="40"/>
  <c r="F41" i="40"/>
  <c r="E41" i="40"/>
  <c r="D41" i="40"/>
  <c r="C41" i="40"/>
  <c r="B41" i="40"/>
  <c r="A41" i="40"/>
  <c r="K40" i="40"/>
  <c r="J40" i="40"/>
  <c r="I40" i="40"/>
  <c r="H40" i="40"/>
  <c r="G40" i="40"/>
  <c r="F40" i="40"/>
  <c r="E40" i="40"/>
  <c r="D40" i="40"/>
  <c r="C40" i="40"/>
  <c r="B40" i="40"/>
  <c r="A40" i="40"/>
  <c r="K39" i="40"/>
  <c r="J39" i="40"/>
  <c r="I39" i="40"/>
  <c r="H39" i="40"/>
  <c r="G39" i="40"/>
  <c r="F39" i="40"/>
  <c r="E39" i="40"/>
  <c r="D39" i="40"/>
  <c r="C39" i="40"/>
  <c r="B39" i="40"/>
  <c r="A39" i="40"/>
  <c r="K38" i="40"/>
  <c r="J38" i="40"/>
  <c r="I38" i="40"/>
  <c r="H38" i="40"/>
  <c r="G38" i="40"/>
  <c r="F38" i="40"/>
  <c r="E38" i="40"/>
  <c r="D38" i="40"/>
  <c r="C38" i="40"/>
  <c r="B38" i="40"/>
  <c r="A38" i="40"/>
  <c r="K37" i="40"/>
  <c r="J37" i="40"/>
  <c r="I37" i="40"/>
  <c r="H37" i="40"/>
  <c r="G37" i="40"/>
  <c r="F37" i="40"/>
  <c r="E37" i="40"/>
  <c r="D37" i="40"/>
  <c r="C37" i="40"/>
  <c r="B37" i="40"/>
  <c r="A37" i="40"/>
  <c r="K36" i="40"/>
  <c r="J36" i="40"/>
  <c r="I36" i="40"/>
  <c r="H36" i="40"/>
  <c r="G36" i="40"/>
  <c r="F36" i="40"/>
  <c r="E36" i="40"/>
  <c r="D36" i="40"/>
  <c r="C36" i="40"/>
  <c r="B36" i="40"/>
  <c r="A36" i="40"/>
  <c r="K35" i="40"/>
  <c r="J35" i="40"/>
  <c r="I35" i="40"/>
  <c r="H35" i="40"/>
  <c r="G35" i="40"/>
  <c r="F35" i="40"/>
  <c r="E35" i="40"/>
  <c r="D35" i="40"/>
  <c r="C35" i="40"/>
  <c r="B35" i="40"/>
  <c r="A35" i="40"/>
  <c r="K34" i="40"/>
  <c r="J34" i="40"/>
  <c r="I34" i="40"/>
  <c r="H34" i="40"/>
  <c r="G34" i="40"/>
  <c r="F34" i="40"/>
  <c r="E34" i="40"/>
  <c r="D34" i="40"/>
  <c r="C34" i="40"/>
  <c r="B34" i="40"/>
  <c r="A34" i="40"/>
  <c r="K33" i="40"/>
  <c r="J33" i="40"/>
  <c r="I33" i="40"/>
  <c r="H33" i="40"/>
  <c r="G33" i="40"/>
  <c r="F33" i="40"/>
  <c r="E33" i="40"/>
  <c r="D33" i="40"/>
  <c r="C33" i="40"/>
  <c r="B33" i="40"/>
  <c r="A33" i="40"/>
  <c r="K32" i="40"/>
  <c r="J32" i="40"/>
  <c r="I32" i="40"/>
  <c r="H32" i="40"/>
  <c r="G32" i="40"/>
  <c r="F32" i="40"/>
  <c r="E32" i="40"/>
  <c r="D32" i="40"/>
  <c r="C32" i="40"/>
  <c r="B32" i="40"/>
  <c r="A32" i="40"/>
  <c r="K31" i="40"/>
  <c r="J31" i="40"/>
  <c r="I31" i="40"/>
  <c r="H31" i="40"/>
  <c r="G31" i="40"/>
  <c r="F31" i="40"/>
  <c r="E31" i="40"/>
  <c r="D31" i="40"/>
  <c r="C31" i="40"/>
  <c r="B31" i="40"/>
  <c r="A31" i="40"/>
  <c r="K30" i="40"/>
  <c r="J30" i="40"/>
  <c r="I30" i="40"/>
  <c r="H30" i="40"/>
  <c r="G30" i="40"/>
  <c r="F30" i="40"/>
  <c r="E30" i="40"/>
  <c r="D30" i="40"/>
  <c r="C30" i="40"/>
  <c r="B30" i="40"/>
  <c r="A30" i="40"/>
  <c r="K29" i="40"/>
  <c r="J29" i="40"/>
  <c r="I29" i="40"/>
  <c r="H29" i="40"/>
  <c r="G29" i="40"/>
  <c r="F29" i="40"/>
  <c r="E29" i="40"/>
  <c r="D29" i="40"/>
  <c r="C29" i="40"/>
  <c r="B29" i="40"/>
  <c r="A29" i="40"/>
  <c r="K28" i="40"/>
  <c r="J28" i="40"/>
  <c r="I28" i="40"/>
  <c r="H28" i="40"/>
  <c r="G28" i="40"/>
  <c r="F28" i="40"/>
  <c r="E28" i="40"/>
  <c r="D28" i="40"/>
  <c r="C28" i="40"/>
  <c r="B28" i="40"/>
  <c r="A28" i="40"/>
  <c r="K27" i="40"/>
  <c r="J27" i="40"/>
  <c r="I27" i="40"/>
  <c r="H27" i="40"/>
  <c r="G27" i="40"/>
  <c r="F27" i="40"/>
  <c r="E27" i="40"/>
  <c r="D27" i="40"/>
  <c r="C27" i="40"/>
  <c r="B27" i="40"/>
  <c r="A27" i="40"/>
  <c r="K25" i="40"/>
  <c r="J25" i="40"/>
  <c r="I25" i="40"/>
  <c r="H25" i="40"/>
  <c r="G25" i="40"/>
  <c r="F25" i="40"/>
  <c r="E25" i="40"/>
  <c r="D25" i="40"/>
  <c r="C25" i="40"/>
  <c r="B25" i="40"/>
  <c r="A25" i="40"/>
  <c r="K24" i="40"/>
  <c r="J24" i="40"/>
  <c r="I24" i="40"/>
  <c r="H24" i="40"/>
  <c r="G24" i="40"/>
  <c r="F24" i="40"/>
  <c r="E24" i="40"/>
  <c r="D24" i="40"/>
  <c r="C24" i="40"/>
  <c r="B24" i="40"/>
  <c r="A24" i="40"/>
  <c r="K23" i="40"/>
  <c r="J23" i="40"/>
  <c r="I23" i="40"/>
  <c r="H23" i="40"/>
  <c r="G23" i="40"/>
  <c r="F23" i="40"/>
  <c r="E23" i="40"/>
  <c r="D23" i="40"/>
  <c r="C23" i="40"/>
  <c r="B23" i="40"/>
  <c r="A23" i="40"/>
  <c r="K22" i="40"/>
  <c r="J22" i="40"/>
  <c r="I22" i="40"/>
  <c r="H22" i="40"/>
  <c r="G22" i="40"/>
  <c r="F22" i="40"/>
  <c r="E22" i="40"/>
  <c r="D22" i="40"/>
  <c r="C22" i="40"/>
  <c r="B22" i="40"/>
  <c r="A22" i="40"/>
  <c r="K21" i="40"/>
  <c r="J21" i="40"/>
  <c r="I21" i="40"/>
  <c r="H21" i="40"/>
  <c r="G21" i="40"/>
  <c r="F21" i="40"/>
  <c r="E21" i="40"/>
  <c r="D21" i="40"/>
  <c r="C21" i="40"/>
  <c r="B21" i="40"/>
  <c r="A21" i="40"/>
  <c r="K20" i="40"/>
  <c r="J20" i="40"/>
  <c r="I20" i="40"/>
  <c r="H20" i="40"/>
  <c r="G20" i="40"/>
  <c r="F20" i="40"/>
  <c r="E20" i="40"/>
  <c r="D20" i="40"/>
  <c r="C20" i="40"/>
  <c r="B20" i="40"/>
  <c r="A20" i="40"/>
  <c r="K19" i="40"/>
  <c r="J19" i="40"/>
  <c r="I19" i="40"/>
  <c r="H19" i="40"/>
  <c r="G19" i="40"/>
  <c r="F19" i="40"/>
  <c r="E19" i="40"/>
  <c r="D19" i="40"/>
  <c r="C19" i="40"/>
  <c r="B19" i="40"/>
  <c r="A19" i="40"/>
  <c r="K18" i="40"/>
  <c r="J18" i="40"/>
  <c r="I18" i="40"/>
  <c r="H18" i="40"/>
  <c r="G18" i="40"/>
  <c r="F18" i="40"/>
  <c r="E18" i="40"/>
  <c r="D18" i="40"/>
  <c r="C18" i="40"/>
  <c r="B18" i="40"/>
  <c r="A18" i="40"/>
  <c r="K17" i="40"/>
  <c r="J17" i="40"/>
  <c r="I17" i="40"/>
  <c r="H17" i="40"/>
  <c r="G17" i="40"/>
  <c r="F17" i="40"/>
  <c r="E17" i="40"/>
  <c r="D17" i="40"/>
  <c r="C17" i="40"/>
  <c r="B17" i="40"/>
  <c r="A17" i="40"/>
  <c r="K16" i="40"/>
  <c r="J16" i="40"/>
  <c r="I16" i="40"/>
  <c r="H16" i="40"/>
  <c r="G16" i="40"/>
  <c r="F16" i="40"/>
  <c r="E16" i="40"/>
  <c r="D16" i="40"/>
  <c r="C16" i="40"/>
  <c r="B16" i="40"/>
  <c r="A16" i="40"/>
  <c r="K15" i="40"/>
  <c r="J15" i="40"/>
  <c r="I15" i="40"/>
  <c r="H15" i="40"/>
  <c r="G15" i="40"/>
  <c r="F15" i="40"/>
  <c r="E15" i="40"/>
  <c r="D15" i="40"/>
  <c r="C15" i="40"/>
  <c r="B15" i="40"/>
  <c r="A15" i="40"/>
  <c r="K14" i="40"/>
  <c r="J14" i="40"/>
  <c r="I14" i="40"/>
  <c r="H14" i="40"/>
  <c r="G14" i="40"/>
  <c r="F14" i="40"/>
  <c r="E14" i="40"/>
  <c r="D14" i="40"/>
  <c r="C14" i="40"/>
  <c r="B14" i="40"/>
  <c r="A14" i="40"/>
  <c r="K13" i="40"/>
  <c r="J13" i="40"/>
  <c r="I13" i="40"/>
  <c r="H13" i="40"/>
  <c r="G13" i="40"/>
  <c r="F13" i="40"/>
  <c r="E13" i="40"/>
  <c r="D13" i="40"/>
  <c r="C13" i="40"/>
  <c r="B13" i="40"/>
  <c r="A13" i="40"/>
  <c r="K12" i="40"/>
  <c r="J12" i="40"/>
  <c r="I12" i="40"/>
  <c r="H12" i="40"/>
  <c r="G12" i="40"/>
  <c r="F12" i="40"/>
  <c r="E12" i="40"/>
  <c r="D12" i="40"/>
  <c r="C12" i="40"/>
  <c r="B12" i="40"/>
  <c r="A12" i="40"/>
  <c r="K11" i="40"/>
  <c r="J11" i="40"/>
  <c r="I11" i="40"/>
  <c r="H11" i="40"/>
  <c r="G11" i="40"/>
  <c r="F11" i="40"/>
  <c r="E11" i="40"/>
  <c r="D11" i="40"/>
  <c r="C11" i="40"/>
  <c r="B11" i="40"/>
  <c r="A11" i="40"/>
  <c r="K10" i="40"/>
  <c r="J10" i="40"/>
  <c r="I10" i="40"/>
  <c r="H10" i="40"/>
  <c r="G10" i="40"/>
  <c r="F10" i="40"/>
  <c r="E10" i="40"/>
  <c r="C10" i="40"/>
  <c r="B10" i="40"/>
  <c r="A10" i="40"/>
  <c r="D10" i="40"/>
  <c r="K388" i="40"/>
  <c r="J388" i="40"/>
  <c r="I388" i="40"/>
  <c r="H388" i="40"/>
  <c r="G388" i="40"/>
  <c r="F388" i="40"/>
  <c r="E388" i="40"/>
  <c r="D388" i="40"/>
  <c r="C388" i="40"/>
  <c r="B388" i="40"/>
  <c r="A388" i="40"/>
  <c r="K387" i="40"/>
  <c r="J387" i="40"/>
  <c r="I387" i="40"/>
  <c r="H387" i="40"/>
  <c r="G387" i="40"/>
  <c r="F387" i="40"/>
  <c r="E387" i="40"/>
  <c r="D387" i="40"/>
  <c r="C387" i="40"/>
  <c r="B387" i="40"/>
  <c r="A387" i="40"/>
  <c r="K386" i="40"/>
  <c r="J386" i="40"/>
  <c r="I386" i="40"/>
  <c r="H386" i="40"/>
  <c r="G386" i="40"/>
  <c r="F386" i="40"/>
  <c r="E386" i="40"/>
  <c r="D386" i="40"/>
  <c r="C386" i="40"/>
  <c r="B386" i="40"/>
  <c r="A386" i="40"/>
  <c r="K385" i="40"/>
  <c r="J385" i="40"/>
  <c r="I385" i="40"/>
  <c r="H385" i="40"/>
  <c r="G385" i="40"/>
  <c r="F385" i="40"/>
  <c r="E385" i="40"/>
  <c r="D385" i="40"/>
  <c r="C385" i="40"/>
  <c r="B385" i="40"/>
  <c r="A385" i="40"/>
  <c r="K384" i="40"/>
  <c r="J384" i="40"/>
  <c r="I384" i="40"/>
  <c r="H384" i="40"/>
  <c r="G384" i="40"/>
  <c r="F384" i="40"/>
  <c r="E384" i="40"/>
  <c r="D384" i="40"/>
  <c r="C384" i="40"/>
  <c r="B384" i="40"/>
  <c r="A384" i="40"/>
  <c r="K383" i="40"/>
  <c r="J383" i="40"/>
  <c r="I383" i="40"/>
  <c r="H383" i="40"/>
  <c r="G383" i="40"/>
  <c r="F383" i="40"/>
  <c r="E383" i="40"/>
  <c r="D383" i="40"/>
  <c r="C383" i="40"/>
  <c r="B383" i="40"/>
  <c r="A383" i="40"/>
  <c r="K382" i="40"/>
  <c r="J382" i="40"/>
  <c r="I382" i="40"/>
  <c r="H382" i="40"/>
  <c r="G382" i="40"/>
  <c r="F382" i="40"/>
  <c r="E382" i="40"/>
  <c r="D382" i="40"/>
  <c r="C382" i="40"/>
  <c r="B382" i="40"/>
  <c r="A382" i="40"/>
  <c r="K381" i="40"/>
  <c r="J381" i="40"/>
  <c r="I381" i="40"/>
  <c r="H381" i="40"/>
  <c r="G381" i="40"/>
  <c r="F381" i="40"/>
  <c r="E381" i="40"/>
  <c r="D381" i="40"/>
  <c r="C381" i="40"/>
  <c r="B381" i="40"/>
  <c r="A381" i="40"/>
  <c r="K380" i="40"/>
  <c r="J380" i="40"/>
  <c r="I380" i="40"/>
  <c r="H380" i="40"/>
  <c r="G380" i="40"/>
  <c r="F380" i="40"/>
  <c r="E380" i="40"/>
  <c r="D380" i="40"/>
  <c r="C380" i="40"/>
  <c r="B380" i="40"/>
  <c r="A380" i="40"/>
  <c r="K379" i="40"/>
  <c r="J379" i="40"/>
  <c r="I379" i="40"/>
  <c r="H379" i="40"/>
  <c r="G379" i="40"/>
  <c r="F379" i="40"/>
  <c r="E379" i="40"/>
  <c r="D379" i="40"/>
  <c r="C379" i="40"/>
  <c r="B379" i="40"/>
  <c r="A379" i="40"/>
  <c r="K378" i="40"/>
  <c r="J378" i="40"/>
  <c r="I378" i="40"/>
  <c r="H378" i="40"/>
  <c r="G378" i="40"/>
  <c r="F378" i="40"/>
  <c r="E378" i="40"/>
  <c r="D378" i="40"/>
  <c r="C378" i="40"/>
  <c r="B378" i="40"/>
  <c r="A378" i="40"/>
  <c r="K377" i="40"/>
  <c r="J377" i="40"/>
  <c r="I377" i="40"/>
  <c r="H377" i="40"/>
  <c r="G377" i="40"/>
  <c r="F377" i="40"/>
  <c r="E377" i="40"/>
  <c r="D377" i="40"/>
  <c r="C377" i="40"/>
  <c r="B377" i="40"/>
  <c r="A377" i="40"/>
  <c r="K376" i="40"/>
  <c r="J376" i="40"/>
  <c r="I376" i="40"/>
  <c r="H376" i="40"/>
  <c r="G376" i="40"/>
  <c r="F376" i="40"/>
  <c r="E376" i="40"/>
  <c r="D376" i="40"/>
  <c r="C376" i="40"/>
  <c r="B376" i="40"/>
  <c r="A376" i="40"/>
  <c r="K375" i="40"/>
  <c r="J375" i="40"/>
  <c r="I375" i="40"/>
  <c r="H375" i="40"/>
  <c r="G375" i="40"/>
  <c r="F375" i="40"/>
  <c r="E375" i="40"/>
  <c r="D375" i="40"/>
  <c r="C375" i="40"/>
  <c r="B375" i="40"/>
  <c r="A375" i="40"/>
  <c r="K374" i="40"/>
  <c r="J374" i="40"/>
  <c r="I374" i="40"/>
  <c r="H374" i="40"/>
  <c r="G374" i="40"/>
  <c r="F374" i="40"/>
  <c r="E374" i="40"/>
  <c r="D374" i="40"/>
  <c r="C374" i="40"/>
  <c r="B374" i="40"/>
  <c r="A374" i="40"/>
  <c r="K373" i="40"/>
  <c r="J373" i="40"/>
  <c r="I373" i="40"/>
  <c r="H373" i="40"/>
  <c r="G373" i="40"/>
  <c r="F373" i="40"/>
  <c r="E373" i="40"/>
  <c r="D373" i="40"/>
  <c r="C373" i="40"/>
  <c r="B373" i="40"/>
  <c r="A373" i="40"/>
  <c r="K372" i="40"/>
  <c r="J372" i="40"/>
  <c r="I372" i="40"/>
  <c r="H372" i="40"/>
  <c r="G372" i="40"/>
  <c r="F372" i="40"/>
  <c r="E372" i="40"/>
  <c r="D372" i="40"/>
  <c r="C372" i="40"/>
  <c r="B372" i="40"/>
  <c r="A372" i="40"/>
  <c r="K371" i="40"/>
  <c r="J371" i="40"/>
  <c r="I371" i="40"/>
  <c r="H371" i="40"/>
  <c r="G371" i="40"/>
  <c r="F371" i="40"/>
  <c r="E371" i="40"/>
  <c r="D371" i="40"/>
  <c r="C371" i="40"/>
  <c r="B371" i="40"/>
  <c r="A371" i="40"/>
  <c r="K370" i="40"/>
  <c r="J370" i="40"/>
  <c r="I370" i="40"/>
  <c r="H370" i="40"/>
  <c r="G370" i="40"/>
  <c r="F370" i="40"/>
  <c r="E370" i="40"/>
  <c r="D370" i="40"/>
  <c r="C370" i="40"/>
  <c r="B370" i="40"/>
  <c r="A370" i="40"/>
  <c r="K369" i="40"/>
  <c r="J369" i="40"/>
  <c r="I369" i="40"/>
  <c r="H369" i="40"/>
  <c r="G369" i="40"/>
  <c r="F369" i="40"/>
  <c r="E369" i="40"/>
  <c r="D369" i="40"/>
  <c r="C369" i="40"/>
  <c r="B369" i="40"/>
  <c r="A369" i="40"/>
  <c r="K368" i="40"/>
  <c r="J368" i="40"/>
  <c r="I368" i="40"/>
  <c r="H368" i="40"/>
  <c r="G368" i="40"/>
  <c r="F368" i="40"/>
  <c r="E368" i="40"/>
  <c r="D368" i="40"/>
  <c r="C368" i="40"/>
  <c r="B368" i="40"/>
  <c r="A368" i="40"/>
  <c r="K367" i="40"/>
  <c r="J367" i="40"/>
  <c r="I367" i="40"/>
  <c r="H367" i="40"/>
  <c r="G367" i="40"/>
  <c r="F367" i="40"/>
  <c r="E367" i="40"/>
  <c r="D367" i="40"/>
  <c r="C367" i="40"/>
  <c r="B367" i="40"/>
  <c r="A367" i="40"/>
  <c r="K366" i="40"/>
  <c r="J366" i="40"/>
  <c r="I366" i="40"/>
  <c r="H366" i="40"/>
  <c r="G366" i="40"/>
  <c r="F366" i="40"/>
  <c r="E366" i="40"/>
  <c r="D366" i="40"/>
  <c r="C366" i="40"/>
  <c r="B366" i="40"/>
  <c r="A366" i="40"/>
  <c r="K365" i="40"/>
  <c r="J365" i="40"/>
  <c r="I365" i="40"/>
  <c r="H365" i="40"/>
  <c r="G365" i="40"/>
  <c r="F365" i="40"/>
  <c r="E365" i="40"/>
  <c r="D365" i="40"/>
  <c r="C365" i="40"/>
  <c r="B365" i="40"/>
  <c r="A365" i="40"/>
  <c r="K364" i="40"/>
  <c r="J364" i="40"/>
  <c r="I364" i="40"/>
  <c r="H364" i="40"/>
  <c r="G364" i="40"/>
  <c r="F364" i="40"/>
  <c r="E364" i="40"/>
  <c r="D364" i="40"/>
  <c r="C364" i="40"/>
  <c r="A364" i="40"/>
  <c r="K363" i="40"/>
  <c r="J363" i="40"/>
  <c r="I363" i="40"/>
  <c r="H363" i="40"/>
  <c r="G363" i="40"/>
  <c r="F363" i="40"/>
  <c r="E363" i="40"/>
  <c r="D363" i="40"/>
  <c r="C363" i="40"/>
  <c r="B363" i="40"/>
  <c r="A363" i="40"/>
  <c r="K362" i="40"/>
  <c r="J362" i="40"/>
  <c r="I362" i="40"/>
  <c r="H362" i="40"/>
  <c r="G362" i="40"/>
  <c r="F362" i="40"/>
  <c r="E362" i="40"/>
  <c r="D362" i="40"/>
  <c r="C362" i="40"/>
  <c r="B362" i="40"/>
  <c r="A362" i="40"/>
  <c r="K361" i="40"/>
  <c r="J361" i="40"/>
  <c r="I361" i="40"/>
  <c r="H361" i="40"/>
  <c r="G361" i="40"/>
  <c r="F361" i="40"/>
  <c r="E361" i="40"/>
  <c r="D361" i="40"/>
  <c r="C361" i="40"/>
  <c r="B361" i="40"/>
  <c r="A361" i="40"/>
  <c r="K360" i="40"/>
  <c r="J360" i="40"/>
  <c r="I360" i="40"/>
  <c r="H360" i="40"/>
  <c r="G360" i="40"/>
  <c r="F360" i="40"/>
  <c r="E360" i="40"/>
  <c r="D360" i="40"/>
  <c r="C360" i="40"/>
  <c r="B360" i="40"/>
  <c r="A360" i="40"/>
  <c r="B364" i="40"/>
  <c r="K358" i="40"/>
  <c r="O84" i="27"/>
  <c r="J358" i="40"/>
  <c r="I358" i="40"/>
  <c r="H358" i="40"/>
  <c r="G358" i="40"/>
  <c r="F358" i="40"/>
  <c r="E358" i="40"/>
  <c r="D358" i="40"/>
  <c r="C358" i="40"/>
  <c r="B358" i="40"/>
  <c r="A358" i="40"/>
  <c r="K357" i="40"/>
  <c r="O83" i="27"/>
  <c r="J357" i="40"/>
  <c r="I357" i="40"/>
  <c r="H357" i="40"/>
  <c r="G357" i="40"/>
  <c r="F357" i="40"/>
  <c r="E357" i="40"/>
  <c r="D357" i="40"/>
  <c r="C357" i="40"/>
  <c r="B357" i="40"/>
  <c r="A357" i="40"/>
  <c r="K356" i="40"/>
  <c r="O82" i="27"/>
  <c r="J356" i="40"/>
  <c r="I356" i="40"/>
  <c r="H356" i="40"/>
  <c r="G356" i="40"/>
  <c r="F356" i="40"/>
  <c r="E356" i="40"/>
  <c r="D356" i="40"/>
  <c r="C356" i="40"/>
  <c r="B356" i="40"/>
  <c r="A356" i="40"/>
  <c r="K355" i="40"/>
  <c r="O81" i="27"/>
  <c r="J355" i="40"/>
  <c r="I355" i="40"/>
  <c r="H355" i="40"/>
  <c r="G355" i="40"/>
  <c r="F355" i="40"/>
  <c r="E355" i="40"/>
  <c r="D355" i="40"/>
  <c r="C355" i="40"/>
  <c r="B355" i="40"/>
  <c r="A355" i="40"/>
  <c r="K354" i="40"/>
  <c r="O80" i="27"/>
  <c r="J354" i="40"/>
  <c r="I354" i="40"/>
  <c r="H354" i="40"/>
  <c r="G354" i="40"/>
  <c r="F354" i="40"/>
  <c r="E354" i="40"/>
  <c r="D354" i="40"/>
  <c r="C354" i="40"/>
  <c r="B354" i="40"/>
  <c r="A354" i="40"/>
  <c r="K353" i="40"/>
  <c r="O79" i="27"/>
  <c r="J353" i="40"/>
  <c r="I353" i="40"/>
  <c r="H353" i="40"/>
  <c r="G353" i="40"/>
  <c r="F353" i="40"/>
  <c r="E353" i="40"/>
  <c r="D353" i="40"/>
  <c r="C353" i="40"/>
  <c r="B353" i="40"/>
  <c r="A353" i="40"/>
  <c r="K352" i="40"/>
  <c r="O78" i="27"/>
  <c r="J352" i="40"/>
  <c r="I352" i="40"/>
  <c r="H352" i="40"/>
  <c r="G352" i="40"/>
  <c r="F352" i="40"/>
  <c r="E352" i="40"/>
  <c r="D352" i="40"/>
  <c r="C352" i="40"/>
  <c r="B352" i="40"/>
  <c r="A352" i="40"/>
  <c r="K351" i="40"/>
  <c r="O77" i="27"/>
  <c r="J351" i="40"/>
  <c r="I351" i="40"/>
  <c r="H351" i="40"/>
  <c r="G351" i="40"/>
  <c r="F351" i="40"/>
  <c r="E351" i="40"/>
  <c r="D351" i="40"/>
  <c r="C351" i="40"/>
  <c r="B351" i="40"/>
  <c r="A351" i="40"/>
  <c r="K350" i="40"/>
  <c r="O76" i="27"/>
  <c r="J350" i="40"/>
  <c r="I350" i="40"/>
  <c r="H350" i="40"/>
  <c r="G350" i="40"/>
  <c r="F350" i="40"/>
  <c r="E350" i="40"/>
  <c r="D350" i="40"/>
  <c r="C350" i="40"/>
  <c r="B350" i="40"/>
  <c r="A350" i="40"/>
  <c r="K349" i="40"/>
  <c r="O75" i="27"/>
  <c r="J349" i="40"/>
  <c r="I349" i="40"/>
  <c r="H349" i="40"/>
  <c r="G349" i="40"/>
  <c r="F349" i="40"/>
  <c r="E349" i="40"/>
  <c r="D349" i="40"/>
  <c r="C349" i="40"/>
  <c r="B349" i="40"/>
  <c r="A349" i="40"/>
  <c r="K348" i="40"/>
  <c r="O74" i="27"/>
  <c r="J348" i="40"/>
  <c r="I348" i="40"/>
  <c r="H348" i="40"/>
  <c r="G348" i="40"/>
  <c r="F348" i="40"/>
  <c r="E348" i="40"/>
  <c r="D348" i="40"/>
  <c r="C348" i="40"/>
  <c r="B348" i="40"/>
  <c r="A348" i="40"/>
  <c r="K347" i="40"/>
  <c r="O73" i="27"/>
  <c r="J347" i="40"/>
  <c r="I347" i="40"/>
  <c r="H347" i="40"/>
  <c r="G347" i="40"/>
  <c r="F347" i="40"/>
  <c r="E347" i="40"/>
  <c r="D347" i="40"/>
  <c r="C347" i="40"/>
  <c r="B347" i="40"/>
  <c r="A347" i="40"/>
  <c r="K346" i="40"/>
  <c r="O72" i="27"/>
  <c r="J346" i="40"/>
  <c r="I346" i="40"/>
  <c r="H346" i="40"/>
  <c r="G346" i="40"/>
  <c r="F346" i="40"/>
  <c r="E346" i="40"/>
  <c r="D346" i="40"/>
  <c r="C346" i="40"/>
  <c r="B346" i="40"/>
  <c r="A346" i="40"/>
  <c r="K345" i="40"/>
  <c r="O71" i="27"/>
  <c r="J345" i="40"/>
  <c r="I345" i="40"/>
  <c r="H345" i="40"/>
  <c r="G345" i="40"/>
  <c r="F345" i="40"/>
  <c r="E345" i="40"/>
  <c r="D345" i="40"/>
  <c r="C345" i="40"/>
  <c r="B345" i="40"/>
  <c r="A345" i="40"/>
  <c r="K344" i="40"/>
  <c r="O70" i="27"/>
  <c r="J344" i="40"/>
  <c r="I344" i="40"/>
  <c r="H344" i="40"/>
  <c r="G344" i="40"/>
  <c r="F344" i="40"/>
  <c r="E344" i="40"/>
  <c r="D344" i="40"/>
  <c r="C344" i="40"/>
  <c r="B344" i="40"/>
  <c r="A344" i="40"/>
  <c r="K343" i="40"/>
  <c r="O69" i="27"/>
  <c r="J343" i="40"/>
  <c r="I343" i="40"/>
  <c r="H343" i="40"/>
  <c r="G343" i="40"/>
  <c r="F343" i="40"/>
  <c r="E343" i="40"/>
  <c r="D343" i="40"/>
  <c r="C343" i="40"/>
  <c r="B343" i="40"/>
  <c r="A343" i="40"/>
  <c r="K342" i="40"/>
  <c r="O68" i="27"/>
  <c r="J342" i="40"/>
  <c r="I342" i="40"/>
  <c r="H342" i="40"/>
  <c r="G342" i="40"/>
  <c r="F342" i="40"/>
  <c r="E342" i="40"/>
  <c r="D342" i="40"/>
  <c r="C342" i="40"/>
  <c r="B342" i="40"/>
  <c r="A342" i="40"/>
  <c r="K341" i="40"/>
  <c r="O67" i="27"/>
  <c r="J341" i="40"/>
  <c r="I341" i="40"/>
  <c r="H341" i="40"/>
  <c r="G341" i="40"/>
  <c r="F341" i="40"/>
  <c r="E341" i="40"/>
  <c r="D341" i="40"/>
  <c r="C341" i="40"/>
  <c r="B341" i="40"/>
  <c r="A341" i="40"/>
  <c r="K340" i="40"/>
  <c r="O66" i="27"/>
  <c r="J340" i="40"/>
  <c r="I340" i="40"/>
  <c r="H340" i="40"/>
  <c r="G340" i="40"/>
  <c r="F340" i="40"/>
  <c r="E340" i="40"/>
  <c r="D340" i="40"/>
  <c r="C340" i="40"/>
  <c r="B340" i="40"/>
  <c r="A340" i="40"/>
  <c r="K339" i="40"/>
  <c r="O65" i="27"/>
  <c r="J339" i="40"/>
  <c r="I339" i="40"/>
  <c r="H339" i="40"/>
  <c r="G339" i="40"/>
  <c r="F339" i="40"/>
  <c r="E339" i="40"/>
  <c r="D339" i="40"/>
  <c r="C339" i="40"/>
  <c r="B339" i="40"/>
  <c r="A339" i="40"/>
  <c r="K338" i="40"/>
  <c r="O64" i="27"/>
  <c r="J338" i="40"/>
  <c r="I338" i="40"/>
  <c r="H338" i="40"/>
  <c r="G338" i="40"/>
  <c r="F338" i="40"/>
  <c r="E338" i="40"/>
  <c r="D338" i="40"/>
  <c r="C338" i="40"/>
  <c r="B338" i="40"/>
  <c r="A338" i="40"/>
  <c r="K337" i="40"/>
  <c r="O63" i="27"/>
  <c r="J337" i="40"/>
  <c r="I337" i="40"/>
  <c r="H337" i="40"/>
  <c r="G337" i="40"/>
  <c r="F337" i="40"/>
  <c r="E337" i="40"/>
  <c r="D337" i="40"/>
  <c r="C337" i="40"/>
  <c r="B337" i="40"/>
  <c r="A337" i="40"/>
  <c r="K336" i="40"/>
  <c r="O62" i="27"/>
  <c r="J336" i="40"/>
  <c r="I336" i="40"/>
  <c r="H336" i="40"/>
  <c r="G336" i="40"/>
  <c r="F336" i="40"/>
  <c r="E336" i="40"/>
  <c r="D336" i="40"/>
  <c r="C336" i="40"/>
  <c r="B336" i="40"/>
  <c r="A336" i="40"/>
  <c r="K335" i="40"/>
  <c r="O61" i="27"/>
  <c r="J335" i="40"/>
  <c r="I335" i="40"/>
  <c r="H335" i="40"/>
  <c r="G335" i="40"/>
  <c r="F335" i="40"/>
  <c r="E335" i="40"/>
  <c r="D335" i="40"/>
  <c r="C335" i="40"/>
  <c r="B335" i="40"/>
  <c r="A335" i="40"/>
  <c r="K334" i="40"/>
  <c r="O60" i="27"/>
  <c r="J334" i="40"/>
  <c r="I334" i="40"/>
  <c r="H334" i="40"/>
  <c r="G334" i="40"/>
  <c r="F334" i="40"/>
  <c r="E334" i="40"/>
  <c r="D334" i="40"/>
  <c r="C334" i="40"/>
  <c r="B334" i="40"/>
  <c r="A334" i="40"/>
  <c r="K333" i="40"/>
  <c r="O59" i="27"/>
  <c r="J333" i="40"/>
  <c r="I333" i="40"/>
  <c r="H333" i="40"/>
  <c r="G333" i="40"/>
  <c r="F333" i="40"/>
  <c r="E333" i="40"/>
  <c r="D333" i="40"/>
  <c r="C333" i="40"/>
  <c r="B333" i="40"/>
  <c r="A333" i="40"/>
  <c r="K332" i="40"/>
  <c r="O58" i="27"/>
  <c r="J332" i="40"/>
  <c r="I332" i="40"/>
  <c r="H332" i="40"/>
  <c r="G332" i="40"/>
  <c r="F332" i="40"/>
  <c r="E332" i="40"/>
  <c r="D332" i="40"/>
  <c r="C332" i="40"/>
  <c r="B332" i="40"/>
  <c r="A332" i="40"/>
  <c r="K331" i="40"/>
  <c r="O57" i="27"/>
  <c r="J331" i="40"/>
  <c r="I331" i="40"/>
  <c r="H331" i="40"/>
  <c r="G331" i="40"/>
  <c r="F331" i="40"/>
  <c r="E331" i="40"/>
  <c r="D331" i="40"/>
  <c r="C331" i="40"/>
  <c r="B331" i="40"/>
  <c r="A331" i="40"/>
  <c r="K330" i="40"/>
  <c r="O56" i="27"/>
  <c r="J330" i="40"/>
  <c r="I330" i="40"/>
  <c r="H330" i="40"/>
  <c r="G330" i="40"/>
  <c r="F330" i="40"/>
  <c r="E330" i="40"/>
  <c r="D330" i="40"/>
  <c r="C330" i="40"/>
  <c r="B330" i="40"/>
  <c r="A330" i="40"/>
  <c r="K329" i="40"/>
  <c r="O55" i="27"/>
  <c r="J329" i="40"/>
  <c r="I329" i="40"/>
  <c r="H329" i="40"/>
  <c r="G329" i="40"/>
  <c r="F329" i="40"/>
  <c r="E329" i="40"/>
  <c r="D329" i="40"/>
  <c r="C329" i="40"/>
  <c r="B329" i="40"/>
  <c r="A329" i="40"/>
  <c r="K328" i="40"/>
  <c r="O54" i="27"/>
  <c r="J328" i="40"/>
  <c r="I328" i="40"/>
  <c r="H328" i="40"/>
  <c r="G328" i="40"/>
  <c r="F328" i="40"/>
  <c r="E328" i="40"/>
  <c r="D328" i="40"/>
  <c r="C328" i="40"/>
  <c r="B328" i="40"/>
  <c r="A328" i="40"/>
  <c r="K327" i="40"/>
  <c r="O53" i="27"/>
  <c r="J327" i="40"/>
  <c r="I327" i="40"/>
  <c r="H327" i="40"/>
  <c r="G327" i="40"/>
  <c r="F327" i="40"/>
  <c r="E327" i="40"/>
  <c r="D327" i="40"/>
  <c r="C327" i="40"/>
  <c r="B327" i="40"/>
  <c r="A327" i="40"/>
  <c r="K326" i="40"/>
  <c r="O52" i="27"/>
  <c r="J326" i="40"/>
  <c r="I326" i="40"/>
  <c r="H326" i="40"/>
  <c r="G326" i="40"/>
  <c r="F326" i="40"/>
  <c r="E326" i="40"/>
  <c r="D326" i="40"/>
  <c r="C326" i="40"/>
  <c r="B326" i="40"/>
  <c r="A326" i="40"/>
  <c r="K325" i="40"/>
  <c r="O51" i="27"/>
  <c r="J325" i="40"/>
  <c r="I325" i="40"/>
  <c r="H325" i="40"/>
  <c r="G325" i="40"/>
  <c r="F325" i="40"/>
  <c r="E325" i="40"/>
  <c r="D325" i="40"/>
  <c r="C325" i="40"/>
  <c r="B325" i="40"/>
  <c r="A325" i="40"/>
  <c r="K324" i="40"/>
  <c r="O50" i="27"/>
  <c r="J324" i="40"/>
  <c r="I324" i="40"/>
  <c r="H324" i="40"/>
  <c r="G324" i="40"/>
  <c r="F324" i="40"/>
  <c r="E324" i="40"/>
  <c r="D324" i="40"/>
  <c r="C324" i="40"/>
  <c r="B324" i="40"/>
  <c r="A324" i="40"/>
  <c r="K323" i="40"/>
  <c r="O49" i="27"/>
  <c r="J323" i="40"/>
  <c r="I323" i="40"/>
  <c r="H323" i="40"/>
  <c r="G323" i="40"/>
  <c r="F323" i="40"/>
  <c r="E323" i="40"/>
  <c r="D323" i="40"/>
  <c r="C323" i="40"/>
  <c r="B323" i="40"/>
  <c r="A323" i="40"/>
  <c r="K322" i="40"/>
  <c r="O48" i="27"/>
  <c r="J322" i="40"/>
  <c r="I322" i="40"/>
  <c r="H322" i="40"/>
  <c r="G322" i="40"/>
  <c r="F322" i="40"/>
  <c r="E322" i="40"/>
  <c r="D322" i="40"/>
  <c r="C322" i="40"/>
  <c r="B322" i="40"/>
  <c r="A322" i="40"/>
  <c r="K321" i="40"/>
  <c r="O47" i="27"/>
  <c r="J321" i="40"/>
  <c r="I321" i="40"/>
  <c r="H321" i="40"/>
  <c r="G321" i="40"/>
  <c r="F321" i="40"/>
  <c r="E321" i="40"/>
  <c r="D321" i="40"/>
  <c r="C321" i="40"/>
  <c r="B321" i="40"/>
  <c r="A321" i="40"/>
  <c r="K320" i="40"/>
  <c r="O46" i="27"/>
  <c r="J320" i="40"/>
  <c r="I320" i="40"/>
  <c r="H320" i="40"/>
  <c r="G320" i="40"/>
  <c r="F320" i="40"/>
  <c r="E320" i="40"/>
  <c r="D320" i="40"/>
  <c r="C320" i="40"/>
  <c r="B320" i="40"/>
  <c r="A320" i="40"/>
  <c r="K319" i="40"/>
  <c r="O45" i="27"/>
  <c r="J319" i="40"/>
  <c r="I319" i="40"/>
  <c r="H319" i="40"/>
  <c r="G319" i="40"/>
  <c r="F319" i="40"/>
  <c r="E319" i="40"/>
  <c r="D319" i="40"/>
  <c r="C319" i="40"/>
  <c r="B319" i="40"/>
  <c r="A319" i="40"/>
  <c r="K318" i="40"/>
  <c r="O44" i="27"/>
  <c r="J318" i="40"/>
  <c r="I318" i="40"/>
  <c r="H318" i="40"/>
  <c r="G318" i="40"/>
  <c r="F318" i="40"/>
  <c r="E318" i="40"/>
  <c r="D318" i="40"/>
  <c r="C318" i="40"/>
  <c r="B318" i="40"/>
  <c r="A318" i="40"/>
  <c r="K317" i="40"/>
  <c r="O43" i="27"/>
  <c r="J317" i="40"/>
  <c r="I317" i="40"/>
  <c r="H317" i="40"/>
  <c r="G317" i="40"/>
  <c r="F317" i="40"/>
  <c r="E317" i="40"/>
  <c r="D317" i="40"/>
  <c r="C317" i="40"/>
  <c r="B317" i="40"/>
  <c r="A317" i="40"/>
  <c r="K316" i="40"/>
  <c r="O42" i="27"/>
  <c r="J316" i="40"/>
  <c r="I316" i="40"/>
  <c r="H316" i="40"/>
  <c r="G316" i="40"/>
  <c r="F316" i="40"/>
  <c r="E316" i="40"/>
  <c r="D316" i="40"/>
  <c r="C316" i="40"/>
  <c r="B316" i="40"/>
  <c r="A316" i="40"/>
  <c r="K315" i="40"/>
  <c r="O41" i="27"/>
  <c r="J315" i="40"/>
  <c r="I315" i="40"/>
  <c r="H315" i="40"/>
  <c r="G315" i="40"/>
  <c r="F315" i="40"/>
  <c r="E315" i="40"/>
  <c r="D315" i="40"/>
  <c r="C315" i="40"/>
  <c r="B315" i="40"/>
  <c r="A315" i="40"/>
  <c r="K314" i="40"/>
  <c r="O40" i="27"/>
  <c r="J314" i="40"/>
  <c r="I314" i="40"/>
  <c r="H314" i="40"/>
  <c r="G314" i="40"/>
  <c r="F314" i="40"/>
  <c r="E314" i="40"/>
  <c r="D314" i="40"/>
  <c r="C314" i="40"/>
  <c r="B314" i="40"/>
  <c r="A314" i="40"/>
  <c r="K313" i="40"/>
  <c r="O39" i="27"/>
  <c r="J313" i="40"/>
  <c r="I313" i="40"/>
  <c r="H313" i="40"/>
  <c r="G313" i="40"/>
  <c r="F313" i="40"/>
  <c r="E313" i="40"/>
  <c r="D313" i="40"/>
  <c r="C313" i="40"/>
  <c r="B313" i="40"/>
  <c r="A313" i="40"/>
  <c r="K312" i="40"/>
  <c r="O38" i="27"/>
  <c r="J312" i="40"/>
  <c r="I312" i="40"/>
  <c r="H312" i="40"/>
  <c r="G312" i="40"/>
  <c r="F312" i="40"/>
  <c r="E312" i="40"/>
  <c r="D312" i="40"/>
  <c r="C312" i="40"/>
  <c r="B312" i="40"/>
  <c r="A312" i="40"/>
  <c r="K311" i="40"/>
  <c r="O37" i="27"/>
  <c r="J311" i="40"/>
  <c r="I311" i="40"/>
  <c r="H311" i="40"/>
  <c r="G311" i="40"/>
  <c r="F311" i="40"/>
  <c r="E311" i="40"/>
  <c r="D311" i="40"/>
  <c r="C311" i="40"/>
  <c r="B311" i="40"/>
  <c r="A311" i="40"/>
  <c r="K310" i="40"/>
  <c r="O36" i="27"/>
  <c r="J310" i="40"/>
  <c r="I310" i="40"/>
  <c r="H310" i="40"/>
  <c r="G310" i="40"/>
  <c r="F310" i="40"/>
  <c r="E310" i="40"/>
  <c r="D310" i="40"/>
  <c r="C310" i="40"/>
  <c r="B310" i="40"/>
  <c r="A310" i="40"/>
  <c r="K309" i="40"/>
  <c r="O35" i="27"/>
  <c r="J309" i="40"/>
  <c r="I309" i="40"/>
  <c r="H309" i="40"/>
  <c r="G309" i="40"/>
  <c r="F309" i="40"/>
  <c r="E309" i="40"/>
  <c r="D309" i="40"/>
  <c r="C309" i="40"/>
  <c r="B309" i="40"/>
  <c r="A309" i="40"/>
  <c r="K308" i="40"/>
  <c r="O34" i="27"/>
  <c r="J308" i="40"/>
  <c r="I308" i="40"/>
  <c r="H308" i="40"/>
  <c r="G308" i="40"/>
  <c r="F308" i="40"/>
  <c r="E308" i="40"/>
  <c r="D308" i="40"/>
  <c r="C308" i="40"/>
  <c r="B308" i="40"/>
  <c r="A308" i="40"/>
  <c r="K307" i="40"/>
  <c r="O33" i="27"/>
  <c r="J307" i="40"/>
  <c r="I307" i="40"/>
  <c r="H307" i="40"/>
  <c r="G307" i="40"/>
  <c r="F307" i="40"/>
  <c r="E307" i="40"/>
  <c r="D307" i="40"/>
  <c r="C307" i="40"/>
  <c r="B307" i="40"/>
  <c r="A307" i="40"/>
  <c r="K306" i="40"/>
  <c r="O31" i="27"/>
  <c r="J306" i="40"/>
  <c r="I306" i="40"/>
  <c r="H306" i="40"/>
  <c r="G306" i="40"/>
  <c r="F306" i="40"/>
  <c r="E306" i="40"/>
  <c r="D306" i="40"/>
  <c r="C306" i="40"/>
  <c r="B306" i="40"/>
  <c r="A306" i="40"/>
  <c r="K305" i="40"/>
  <c r="O30" i="27"/>
  <c r="J305" i="40"/>
  <c r="I305" i="40"/>
  <c r="H305" i="40"/>
  <c r="G305" i="40"/>
  <c r="F305" i="40"/>
  <c r="E305" i="40"/>
  <c r="D305" i="40"/>
  <c r="C305" i="40"/>
  <c r="B305" i="40"/>
  <c r="A305" i="40"/>
  <c r="K304" i="40"/>
  <c r="O29" i="27"/>
  <c r="J304" i="40"/>
  <c r="I304" i="40"/>
  <c r="H304" i="40"/>
  <c r="G304" i="40"/>
  <c r="F304" i="40"/>
  <c r="E304" i="40"/>
  <c r="D304" i="40"/>
  <c r="C304" i="40"/>
  <c r="B304" i="40"/>
  <c r="A304" i="40"/>
  <c r="K303" i="40"/>
  <c r="O28" i="27"/>
  <c r="J303" i="40"/>
  <c r="I303" i="40"/>
  <c r="H303" i="40"/>
  <c r="G303" i="40"/>
  <c r="F303" i="40"/>
  <c r="E303" i="40"/>
  <c r="D303" i="40"/>
  <c r="C303" i="40"/>
  <c r="B303" i="40"/>
  <c r="A303" i="40"/>
  <c r="K302" i="40"/>
  <c r="O27" i="27"/>
  <c r="J302" i="40"/>
  <c r="I302" i="40"/>
  <c r="H302" i="40"/>
  <c r="G302" i="40"/>
  <c r="F302" i="40"/>
  <c r="E302" i="40"/>
  <c r="D302" i="40"/>
  <c r="C302" i="40"/>
  <c r="B302" i="40"/>
  <c r="A302" i="40"/>
  <c r="K301" i="40"/>
  <c r="O26" i="27"/>
  <c r="J301" i="40"/>
  <c r="I301" i="40"/>
  <c r="H301" i="40"/>
  <c r="G301" i="40"/>
  <c r="F301" i="40"/>
  <c r="E301" i="40"/>
  <c r="D301" i="40"/>
  <c r="C301" i="40"/>
  <c r="B301" i="40"/>
  <c r="A301" i="40"/>
  <c r="K300" i="40"/>
  <c r="J300" i="40"/>
  <c r="I300" i="40"/>
  <c r="H300" i="40"/>
  <c r="G300" i="40"/>
  <c r="F300" i="40"/>
  <c r="E300" i="40"/>
  <c r="D300" i="40"/>
  <c r="C300" i="40"/>
  <c r="B300" i="40"/>
  <c r="A300" i="40"/>
  <c r="K299" i="40"/>
  <c r="O24" i="27"/>
  <c r="J299" i="40"/>
  <c r="I299" i="40"/>
  <c r="H299" i="40"/>
  <c r="G299" i="40"/>
  <c r="F299" i="40"/>
  <c r="E299" i="40"/>
  <c r="D299" i="40"/>
  <c r="C299" i="40"/>
  <c r="B299" i="40"/>
  <c r="A299" i="40"/>
  <c r="K298" i="40"/>
  <c r="O23" i="27"/>
  <c r="J298" i="40"/>
  <c r="I298" i="40"/>
  <c r="H298" i="40"/>
  <c r="G298" i="40"/>
  <c r="F298" i="40"/>
  <c r="E298" i="40"/>
  <c r="D298" i="40"/>
  <c r="C298" i="40"/>
  <c r="B298" i="40"/>
  <c r="A298" i="40"/>
  <c r="K297" i="40"/>
  <c r="J297" i="40"/>
  <c r="I297" i="40"/>
  <c r="H297" i="40"/>
  <c r="G297" i="40"/>
  <c r="F297" i="40"/>
  <c r="E297" i="40"/>
  <c r="D297" i="40"/>
  <c r="C297" i="40"/>
  <c r="B297" i="40"/>
  <c r="A297" i="40"/>
  <c r="K296" i="40"/>
  <c r="O21" i="27"/>
  <c r="J296" i="40"/>
  <c r="I296" i="40"/>
  <c r="H296" i="40"/>
  <c r="G296" i="40"/>
  <c r="F296" i="40"/>
  <c r="E296" i="40"/>
  <c r="D296" i="40"/>
  <c r="C296" i="40"/>
  <c r="B296" i="40"/>
  <c r="A296" i="40"/>
  <c r="K295" i="40"/>
  <c r="O20" i="27"/>
  <c r="J295" i="40"/>
  <c r="I295" i="40"/>
  <c r="H295" i="40"/>
  <c r="G295" i="40"/>
  <c r="F295" i="40"/>
  <c r="E295" i="40"/>
  <c r="D295" i="40"/>
  <c r="C295" i="40"/>
  <c r="B295" i="40"/>
  <c r="A295" i="40"/>
  <c r="K294" i="40"/>
  <c r="O19" i="27"/>
  <c r="J294" i="40"/>
  <c r="I294" i="40"/>
  <c r="H294" i="40"/>
  <c r="G294" i="40"/>
  <c r="F294" i="40"/>
  <c r="E294" i="40"/>
  <c r="D294" i="40"/>
  <c r="C294" i="40"/>
  <c r="B294" i="40"/>
  <c r="A294" i="40"/>
  <c r="K293" i="40"/>
  <c r="O18" i="27"/>
  <c r="J293" i="40"/>
  <c r="I293" i="40"/>
  <c r="H293" i="40"/>
  <c r="G293" i="40"/>
  <c r="F293" i="40"/>
  <c r="E293" i="40"/>
  <c r="D293" i="40"/>
  <c r="C293" i="40"/>
  <c r="B293" i="40"/>
  <c r="A293" i="40"/>
  <c r="K292" i="40"/>
  <c r="O17" i="27"/>
  <c r="J292" i="40"/>
  <c r="I292" i="40"/>
  <c r="H292" i="40"/>
  <c r="G292" i="40"/>
  <c r="F292" i="40"/>
  <c r="E292" i="40"/>
  <c r="D292" i="40"/>
  <c r="C292" i="40"/>
  <c r="A292" i="40"/>
  <c r="B292" i="40"/>
</calcChain>
</file>

<file path=xl/comments1.xml><?xml version="1.0" encoding="utf-8"?>
<comments xmlns="http://schemas.openxmlformats.org/spreadsheetml/2006/main">
  <authors>
    <author>User</author>
  </authors>
  <commentList>
    <comment ref="F8"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List>
</comments>
</file>

<file path=xl/comments10.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11.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12.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4.xml><?xml version="1.0" encoding="utf-8"?>
<comments xmlns="http://schemas.openxmlformats.org/spreadsheetml/2006/main">
  <authors>
    <author>User</author>
    <author>ETITC etitc</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 ref="G70" authorId="1">
      <text>
        <r>
          <rPr>
            <b/>
            <sz val="9"/>
            <color indexed="81"/>
            <rFont val="Calibri"/>
            <family val="2"/>
          </rPr>
          <t>ETITC etitc:</t>
        </r>
        <r>
          <rPr>
            <sz val="9"/>
            <color indexed="81"/>
            <rFont val="Calibri"/>
            <family val="2"/>
          </rPr>
          <t xml:space="preserve">
Se hizo el curso de investigación </t>
        </r>
      </text>
    </comment>
    <comment ref="H72" authorId="1">
      <text>
        <r>
          <rPr>
            <b/>
            <sz val="9"/>
            <color indexed="81"/>
            <rFont val="Calibri"/>
            <family val="2"/>
          </rPr>
          <t>ETITC etitc:</t>
        </r>
        <r>
          <rPr>
            <sz val="9"/>
            <color indexed="81"/>
            <rFont val="Calibri"/>
            <family val="2"/>
          </rPr>
          <t xml:space="preserve">
Se realizó el curso de Metodología General Ajustada </t>
        </r>
      </text>
    </comment>
    <comment ref="G75" authorId="1">
      <text>
        <r>
          <rPr>
            <b/>
            <sz val="9"/>
            <color indexed="81"/>
            <rFont val="Calibri"/>
            <family val="2"/>
          </rPr>
          <t>ETITC etitc:</t>
        </r>
        <r>
          <rPr>
            <sz val="9"/>
            <color indexed="81"/>
            <rFont val="Calibri"/>
            <family val="2"/>
          </rPr>
          <t xml:space="preserve">
Realizable en  Semana cultural
</t>
        </r>
      </text>
    </comment>
  </commentList>
</comments>
</file>

<file path=xl/comments5.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6.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7.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8.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comments9.xml><?xml version="1.0" encoding="utf-8"?>
<comments xmlns="http://schemas.openxmlformats.org/spreadsheetml/2006/main">
  <authors>
    <author>User</author>
  </authors>
  <commentList>
    <comment ref="K16" author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L16" author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M16" author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N16" authorId="0">
      <text>
        <r>
          <rPr>
            <b/>
            <sz val="9"/>
            <color indexed="81"/>
            <rFont val="Tahoma"/>
            <family val="2"/>
          </rPr>
          <t>Número de unidades a contratar o adquirir por lo definido en las columnas RECURSOS y  DETALLE DEL RECURSO A CONTRATAR/ADQUIRIR</t>
        </r>
      </text>
    </comment>
    <comment ref="O16" authorId="0">
      <text>
        <r>
          <rPr>
            <b/>
            <sz val="9"/>
            <color indexed="81"/>
            <rFont val="Tahoma"/>
            <family val="2"/>
          </rPr>
          <t>Valor unitario del recurso, incluyendo impuestos</t>
        </r>
        <r>
          <rPr>
            <sz val="9"/>
            <color indexed="81"/>
            <rFont val="Tahoma"/>
            <family val="2"/>
          </rPr>
          <t xml:space="preserve">
</t>
        </r>
      </text>
    </comment>
  </commentList>
</comments>
</file>

<file path=xl/sharedStrings.xml><?xml version="1.0" encoding="utf-8"?>
<sst xmlns="http://schemas.openxmlformats.org/spreadsheetml/2006/main" count="2500" uniqueCount="1169">
  <si>
    <t>RESPONSABLE</t>
  </si>
  <si>
    <t>RECURSOS</t>
  </si>
  <si>
    <t>PROYECTO</t>
  </si>
  <si>
    <t>ACTIVIDADES</t>
  </si>
  <si>
    <t>CANTIDAD</t>
  </si>
  <si>
    <t>VR. UNITARIO</t>
  </si>
  <si>
    <t>VR. TOTAL</t>
  </si>
  <si>
    <t>FECHA INICIO</t>
  </si>
  <si>
    <t>FECHA FIN</t>
  </si>
  <si>
    <t>PRODUCTO DE LA ACTIVIDAD (RESULTADO)</t>
  </si>
  <si>
    <t>DETALLE DEL RECURSO A CONTRATAR / ADQUIRIR</t>
  </si>
  <si>
    <t>Agosto</t>
  </si>
  <si>
    <t>Febrero</t>
  </si>
  <si>
    <t>Centro de Innovación y Desarrollo Tecnológico</t>
  </si>
  <si>
    <t>Martha Sarria</t>
  </si>
  <si>
    <t>Documento</t>
  </si>
  <si>
    <t>Estudio de Mercado</t>
  </si>
  <si>
    <t>Vigilancia Tecnológica e Inteligencia Competitiva</t>
  </si>
  <si>
    <t>Divulgación</t>
  </si>
  <si>
    <t>Publicación</t>
  </si>
  <si>
    <t>Persona jurídica</t>
  </si>
  <si>
    <t>Contratación de Diplomado</t>
  </si>
  <si>
    <t>Contratación de Publicación</t>
  </si>
  <si>
    <t>Participación en eventos</t>
  </si>
  <si>
    <t>Informe</t>
  </si>
  <si>
    <t>Inscripción, Pasajes, Viáticos</t>
  </si>
  <si>
    <t>Certificado</t>
  </si>
  <si>
    <t>Capacitación en Vigilancia Tecnológica e Inteligencia Competitiva</t>
  </si>
  <si>
    <t>Escuela Tecnológica
Instituto Técnico Central</t>
  </si>
  <si>
    <t>PLAN DE ACCIÓN</t>
  </si>
  <si>
    <t>CÓDIGO:  DIE-FO-05</t>
  </si>
  <si>
    <t>PÁGINA:    1 de 1</t>
  </si>
  <si>
    <t>CEPS</t>
  </si>
  <si>
    <t xml:space="preserve">Base de datos actualizada </t>
  </si>
  <si>
    <t>Software especializado</t>
  </si>
  <si>
    <t>Encuentro RED SEIS</t>
  </si>
  <si>
    <t xml:space="preserve">Contratación de personal </t>
  </si>
  <si>
    <t>Un tecnólogo de apoyo</t>
  </si>
  <si>
    <t>Ofertas laborales</t>
  </si>
  <si>
    <t>diseño de pagina web con  base de datos</t>
  </si>
  <si>
    <t>Realizar análisis de normatividad</t>
  </si>
  <si>
    <t>Persona natural</t>
  </si>
  <si>
    <t>Propiedad Intelectual</t>
  </si>
  <si>
    <t>Juanita Dávila</t>
  </si>
  <si>
    <t>Prestación de Servicio</t>
  </si>
  <si>
    <t>Aprobación del Manual de PI, implementación de los protocolos de PI , Divulgación Reglamento de Propiedad Intelectual</t>
  </si>
  <si>
    <t>Inventario de Propiedad Intelectual</t>
  </si>
  <si>
    <t>Identificar las tecnologías susceptibles de ser patentadas,  de los grupos de investigación, semilleros.</t>
  </si>
  <si>
    <t>Contratación de la valoración tecnológica</t>
  </si>
  <si>
    <t>Redes de Innovación</t>
  </si>
  <si>
    <t>Participación en Redes nacionales (OTRI) y Connect</t>
  </si>
  <si>
    <t>Sensibilización a la comunidad académica del proceso de innovación.</t>
  </si>
  <si>
    <t>Persona Jurídica</t>
  </si>
  <si>
    <t xml:space="preserve">Inscripción, logística </t>
  </si>
  <si>
    <t xml:space="preserve">Participación en Eventos de innovación </t>
  </si>
  <si>
    <t>Aprendizaje de buenas practicas, Visibilidad de la ETITC, networking, conocer ultimas tendencias y desafíos en innovación</t>
  </si>
  <si>
    <t>Emprendimiento</t>
  </si>
  <si>
    <t>Talleres Vivenciales de Creatividad,  Emprendimiento, Liderazgo, Comunicación</t>
  </si>
  <si>
    <t>Formación certificada para la comunidad académica</t>
  </si>
  <si>
    <t>Prestación Servicio</t>
  </si>
  <si>
    <t xml:space="preserve">Paquetes Tecnológicos para empresas </t>
  </si>
  <si>
    <t xml:space="preserve">Soluciones tecnológicas para empresas, industria y sociedad </t>
  </si>
  <si>
    <t>Prestación servicio</t>
  </si>
  <si>
    <t>Realizar alianzas estratégicas para la asesoría de proyectos de emprendimiento</t>
  </si>
  <si>
    <t>Orientación para emprendedores  (alumnos &amp; egresados)</t>
  </si>
  <si>
    <t>Implementación Software Antiplagio</t>
  </si>
  <si>
    <t xml:space="preserve">Realizar gestiones para la compra del software </t>
  </si>
  <si>
    <t>Mejora y optimización  de la producción de conocimiento en la ETITC</t>
  </si>
  <si>
    <t>Adquisición de Software</t>
  </si>
  <si>
    <t>Segunda Fase Campus Virtual</t>
  </si>
  <si>
    <t>Sensibilizar y capacitar  a profesores para la generación de conocimiento para cursos de E-learning</t>
  </si>
  <si>
    <t>Contenidos cursos</t>
  </si>
  <si>
    <t>Junio</t>
  </si>
  <si>
    <t>Martha Herrera</t>
  </si>
  <si>
    <t>Membresía un año</t>
  </si>
  <si>
    <t>Renovación  membresía</t>
  </si>
  <si>
    <t>Martha Herrera            Marc Fleurisca</t>
  </si>
  <si>
    <t>Papelería</t>
  </si>
  <si>
    <t>Pares evaluadores</t>
  </si>
  <si>
    <t>Persona Natural</t>
  </si>
  <si>
    <t xml:space="preserve">Refrigerios </t>
  </si>
  <si>
    <t>Encuentro Semilleros Nodo Bogotá</t>
  </si>
  <si>
    <t>Encuentro Nacional Semilleros de investigación Montería</t>
  </si>
  <si>
    <t>Transporte</t>
  </si>
  <si>
    <t>Estadía</t>
  </si>
  <si>
    <t>3 ponencias</t>
  </si>
  <si>
    <t xml:space="preserve"> Campamento estudiantes investigadores</t>
  </si>
  <si>
    <t>Tallerista</t>
  </si>
  <si>
    <t>10 participantes</t>
  </si>
  <si>
    <t>Diseño e impresión</t>
  </si>
  <si>
    <t>Martha Herrera -  Grupos de investigación - Comité de investigación</t>
  </si>
  <si>
    <t>Compra de materiales</t>
  </si>
  <si>
    <t>Personal</t>
  </si>
  <si>
    <t xml:space="preserve">       Marc Fleurisca</t>
  </si>
  <si>
    <t>30 profesores</t>
  </si>
  <si>
    <t>Curricularización del ACTI</t>
  </si>
  <si>
    <t xml:space="preserve">Manuel Cancelado </t>
  </si>
  <si>
    <t xml:space="preserve">Profesores con Maestría </t>
  </si>
  <si>
    <t>Computadores controles</t>
  </si>
  <si>
    <t>Computadores robótica</t>
  </si>
  <si>
    <t>Tornos convencionales</t>
  </si>
  <si>
    <t>Centros mecanizado CNC</t>
  </si>
  <si>
    <t>Tornos CNC</t>
  </si>
  <si>
    <t>Herramental</t>
  </si>
  <si>
    <t>Equipos fundición</t>
  </si>
  <si>
    <t>Software actualizaciones</t>
  </si>
  <si>
    <t>Electrónica</t>
  </si>
  <si>
    <t>Instalaciones eléctricas</t>
  </si>
  <si>
    <t>Piezas promocionales</t>
  </si>
  <si>
    <t>Seguimiento</t>
  </si>
  <si>
    <t>Equipos</t>
  </si>
  <si>
    <t>Mobiliario</t>
  </si>
  <si>
    <t>Infraestructura</t>
  </si>
  <si>
    <t>Diplomados 120 horas</t>
  </si>
  <si>
    <t>Cursos intersemestrales</t>
  </si>
  <si>
    <t>Cursos pre ingeniero 360 horas</t>
  </si>
  <si>
    <t>Punto Vive Digital Plus</t>
  </si>
  <si>
    <t>Diagnóstico del manejo del inglés en la planta de personal docente administrativo y de estudiantes del bachillerato de los grados 10o y 11o.</t>
  </si>
  <si>
    <t>Lista oficial notas</t>
  </si>
  <si>
    <t>Capacitación</t>
  </si>
  <si>
    <t>Piezas publicitarias</t>
  </si>
  <si>
    <t>Salones, talleres, personal, hardware, material didáctico e insumos de papelería y escritorio</t>
  </si>
  <si>
    <t>Contratación del sitio, desayuno, divulgación, esferos y libretas</t>
  </si>
  <si>
    <t>Salones, Talleres Y Personal</t>
  </si>
  <si>
    <t>Personal, Divulgación, Logística, Hardware</t>
  </si>
  <si>
    <t>Normatividad vigente</t>
  </si>
  <si>
    <t>Centro de lenguas</t>
  </si>
  <si>
    <t>Contratación, plegables, volantes, cuadernillo, esferos, pendones, afiches y carpetas, pocillos</t>
  </si>
  <si>
    <t>Formación y sensibilización a los Grupos investigación, profesores, alumnos de semilleros, alumnos de la asignatura fundamentos de Investigación.</t>
  </si>
  <si>
    <t>Equipo de computo con gran capacidad de almacenamiento e impresora multifuncional</t>
  </si>
  <si>
    <t>Docentes de idiomas contratistas</t>
  </si>
  <si>
    <t>Pendones, volantes agendas, USB, esferos, pocillos, escudos, certificados</t>
  </si>
  <si>
    <t>Mesas, sillas.</t>
  </si>
  <si>
    <t>Licencias de idiomas virtual</t>
  </si>
  <si>
    <t>Docentes para cursos de producción diseño, creación de video juegos y dispositivos móviles</t>
  </si>
  <si>
    <t>Pendones, volantes agendas, USB, esferos, pocillos</t>
  </si>
  <si>
    <t>Licencia educativa adobe</t>
  </si>
  <si>
    <t>2 administradores</t>
  </si>
  <si>
    <t>Mantenimiento</t>
  </si>
  <si>
    <t>Afiliación RedColsi (Afiliación RedColsi)</t>
  </si>
  <si>
    <t xml:space="preserve">V  Encuentro institucional Semilleros de investigación </t>
  </si>
  <si>
    <t>Convocatoria Financiación  Proyectos de investigación (SAPIENTIAM)</t>
  </si>
  <si>
    <t>Plataforma Tecnológica (Diseño de software investigativo)</t>
  </si>
  <si>
    <t>Consolidación semilleros de investigación (Apoyo coordinación de  Semilleros)</t>
  </si>
  <si>
    <t>Curso redacción artículos (Diplomado redacción de artículos)</t>
  </si>
  <si>
    <t>Cursos de actualización  en diferentes temáticas (Curso MGA)</t>
  </si>
  <si>
    <t xml:space="preserve">Diplomado  120 horas (75  profesores capacitados) </t>
  </si>
  <si>
    <t>Diplomado 120 horas (20 profesores capacitados)</t>
  </si>
  <si>
    <t>Cursos  en diferentes temáticas (15 profesores capacitados)</t>
  </si>
  <si>
    <t>300 participantes / 20 ponencias  200 participantes</t>
  </si>
  <si>
    <t>25 participantes (7 ponencias   25 participantes)</t>
  </si>
  <si>
    <t>7  ponencias (15 participantes  7 ponencias)</t>
  </si>
  <si>
    <t>Taller investigación (60 participantes)</t>
  </si>
  <si>
    <t>Premiación (200 participantes)</t>
  </si>
  <si>
    <t>Cursos  en diferentes temáticas (50  participantes)</t>
  </si>
  <si>
    <t>5 Grupos elegidos (10 proyectos)</t>
  </si>
  <si>
    <t>1 software (Plataforma investigación)</t>
  </si>
  <si>
    <t>10 semilleros (5 semilleros de investigación)</t>
  </si>
  <si>
    <t>Diplomado  120 horas (Traer un  profesor internacional  para apoyar grupos )</t>
  </si>
  <si>
    <t xml:space="preserve">"Quédate en la ETITC" Trabajo Social y Psicología </t>
  </si>
  <si>
    <t>Monitorias</t>
  </si>
  <si>
    <t xml:space="preserve">Atención psicosocial y caracterización de la población </t>
  </si>
  <si>
    <t xml:space="preserve">Pruebas Psicológicas </t>
  </si>
  <si>
    <t xml:space="preserve">Programa Macgym memoria, atención y concentración </t>
  </si>
  <si>
    <t>Técnicas y métodos de estudios</t>
  </si>
  <si>
    <t>Programa-Manejo de Ansiedad</t>
  </si>
  <si>
    <t xml:space="preserve">Acompañamiento al estudiante Bogotá Noctámbula </t>
  </si>
  <si>
    <t>Acompañamiento Estudiantes de Provincia</t>
  </si>
  <si>
    <t>Transporte Ruta cultural</t>
  </si>
  <si>
    <t>Transporte Bogotá noctámbula</t>
  </si>
  <si>
    <t xml:space="preserve">Subsidio Alimentario </t>
  </si>
  <si>
    <t>Tiquetera-Banco de Alimentos</t>
  </si>
  <si>
    <t>Mujer B.I.T.</t>
  </si>
  <si>
    <t>Conferencia - Mujeres</t>
  </si>
  <si>
    <t>Semana de la Mujer</t>
  </si>
  <si>
    <t>Campañas de prevención y jornadas de crecimiento Humano</t>
  </si>
  <si>
    <t>Conferencia (Sustancias Psicoactivas)</t>
  </si>
  <si>
    <t>Campaña Espacio Libre de Humo</t>
  </si>
  <si>
    <t xml:space="preserve">Gestión y alianzas estratégicas. </t>
  </si>
  <si>
    <t>Impresora a color</t>
  </si>
  <si>
    <t>Portafolio: Servicios de Bienestar</t>
  </si>
  <si>
    <t xml:space="preserve">Quédate en la ETITC. Una ETITC activa.                             Recreación  y Deporte  </t>
  </si>
  <si>
    <t xml:space="preserve">Entrenamientos </t>
  </si>
  <si>
    <t>Dotación y adecuación de los espacios deportivos para la comunidad académica</t>
  </si>
  <si>
    <t xml:space="preserve">Campeonatos y torneos </t>
  </si>
  <si>
    <t>Uniformes para todas las selecciones deportivas. (Bachillerato y Programas de Educación Superior)</t>
  </si>
  <si>
    <t>Mantenimiento de áreas Deportivas (Canchas)</t>
  </si>
  <si>
    <t>Juzgamiento (Campeonatos Todas Disciplinas)</t>
  </si>
  <si>
    <t>Premiación (Trofeos)</t>
  </si>
  <si>
    <t>Premiación (Medallas)</t>
  </si>
  <si>
    <t xml:space="preserve">Acondicionamiento Físico </t>
  </si>
  <si>
    <t>Mantenimiento de maquinaria del Gimnasio</t>
  </si>
  <si>
    <t xml:space="preserve">Inscripción de Campeonatos (Todas Disciplinas) </t>
  </si>
  <si>
    <t>Atletismo: Media Maratón de Bogotá</t>
  </si>
  <si>
    <t>Atletismo: Carrera de la Mujer</t>
  </si>
  <si>
    <t>Atletismo: Carrera Allianz</t>
  </si>
  <si>
    <t>Atletismo: 10K Polar</t>
  </si>
  <si>
    <t>Programación de actividades recreativas</t>
  </si>
  <si>
    <t>Subsidio y seguro de transporte caminatas</t>
  </si>
  <si>
    <t>Hidratación</t>
  </si>
  <si>
    <t>Conformación de Grupos</t>
  </si>
  <si>
    <t>Compra de Vestuario (Danzas) Completo</t>
  </si>
  <si>
    <t>Alquiler de vestuario (Danzas)</t>
  </si>
  <si>
    <t>Inscripciones para Concursos de Bandas</t>
  </si>
  <si>
    <t>Transporte (Externo-Ciudades) Banda de marcha y Coro</t>
  </si>
  <si>
    <t>Jurados festival de la canción</t>
  </si>
  <si>
    <t xml:space="preserve">Instrumentos </t>
  </si>
  <si>
    <t xml:space="preserve">Creación de espacios culturales </t>
  </si>
  <si>
    <t>Arte y Cultura: Noches de tertulia</t>
  </si>
  <si>
    <t>Placas premiación arte, cultura y música.</t>
  </si>
  <si>
    <t>Salud</t>
  </si>
  <si>
    <t>Atención Básica</t>
  </si>
  <si>
    <t>Conferencia de Enfermedades de Transmisión Sexual</t>
  </si>
  <si>
    <t xml:space="preserve">Taller de primeros auxilios </t>
  </si>
  <si>
    <t>Por un "Bienestar de Calidad con Calidez"</t>
  </si>
  <si>
    <t>Logística para el desarrollo de la Semana Lasallista</t>
  </si>
  <si>
    <t>Logística para el desarrollo de la Semana Técnica</t>
  </si>
  <si>
    <t>Manillas (PES)</t>
  </si>
  <si>
    <t>Día del ingeniero (souvenir)</t>
  </si>
  <si>
    <t>Logística para el desarrollo del Día del Estudiante</t>
  </si>
  <si>
    <t xml:space="preserve">Logística para el desarrollo de la jornada de integración para administrativos </t>
  </si>
  <si>
    <t>Compra de material académico para apoyar las diferentes jornadas de bienestar</t>
  </si>
  <si>
    <t>Camisetas Representativas ETITC</t>
  </si>
  <si>
    <t>Logística para el desarrollo de la Convivencia maestros</t>
  </si>
  <si>
    <t>Logística para el desarrollo de Encuentro para parejas</t>
  </si>
  <si>
    <t xml:space="preserve">Logística para el desarrollo de Escuela de Animadores </t>
  </si>
  <si>
    <t>Logística para el desarrollo de Escuela de Catequistas</t>
  </si>
  <si>
    <t>Logística para el desarrollo de Misiones Académicas</t>
  </si>
  <si>
    <t>Logística para el desarrollo de Misiones vocacionales</t>
  </si>
  <si>
    <t>Canal de Internet sedes Calle 13</t>
  </si>
  <si>
    <t xml:space="preserve">Canal de Internet sedes  Cl 18, carvajal y tintal </t>
  </si>
  <si>
    <t>Adquisición de un software de apoyo al proceso  de acreditación</t>
  </si>
  <si>
    <t>Modernizar la infraestructura de laboratorios, talleres y aulas especializadas para desarrollar y afirmar las competencias</t>
  </si>
  <si>
    <t>Adquisición o renovación de software salas, talleres y laboratorios</t>
  </si>
  <si>
    <t>Implementar políticas y metodologías para la enseñanza de otros idiomas</t>
  </si>
  <si>
    <t>Adquisición de licencias de ingles (paquete de 1000)</t>
  </si>
  <si>
    <t>Mantenimiento de impresoras</t>
  </si>
  <si>
    <t>Adquisición de insumos para impresoras</t>
  </si>
  <si>
    <t xml:space="preserve">Adquisición e Instalación de sonido profesional tipo orquesta  para eventos en el auditorio </t>
  </si>
  <si>
    <t>Adquisición de equipos proyecto emisora FM</t>
  </si>
  <si>
    <t>Modernización del front end del sitio web</t>
  </si>
  <si>
    <t>Desarrollo software prototipo para automatización de aulas piso 3 y 4 patio central</t>
  </si>
  <si>
    <t>Desarrollar proyectos de capacitación a través de cursos, diplomados y otros programas de educación continuada, que contribuyan al mejoramiento de la calidad de vida de los colombianos y a la construcción de una sociedad incluyente</t>
  </si>
  <si>
    <t>Diseño de nuevos cursos virtuales</t>
  </si>
  <si>
    <t>Diseño del portafolio del datacenter</t>
  </si>
  <si>
    <t>Pruebas de pentesting a servicios en datacenter</t>
  </si>
  <si>
    <t>Prestación de servicios profesionales de un arquitecto de TI para apoyo a proyectos GEL</t>
  </si>
  <si>
    <t>Prestación de servicios profesionales de un ingeniero especializado para soporte ERP</t>
  </si>
  <si>
    <t>Prestación de servicios de un profesional o estudiante  de ultimo semestre con experiencia para  infraestructura de TI</t>
  </si>
  <si>
    <t>Tecnólogo ejecutivo técnico y de producción</t>
  </si>
  <si>
    <t>Prestación de servicios de un tecnólogos para soporte salas mañana</t>
  </si>
  <si>
    <t>Prestación de servicios de un tecnólogos para soporte salas tarde</t>
  </si>
  <si>
    <t>Tecnólogo soporte sede Cl 18</t>
  </si>
  <si>
    <t>Tecnólogo soporte sede Tintal</t>
  </si>
  <si>
    <t>Tecnólogo soporte sede Carvajal</t>
  </si>
  <si>
    <t>Técnico soporte aula virtual mañana</t>
  </si>
  <si>
    <t>Técnico soporte aula virtual tarde</t>
  </si>
  <si>
    <r>
      <rPr>
        <sz val="11"/>
        <color theme="1"/>
        <rFont val="Arial"/>
        <family val="2"/>
      </rPr>
      <t>Parti</t>
    </r>
    <r>
      <rPr>
        <sz val="11"/>
        <rFont val="Arial"/>
        <family val="2"/>
      </rPr>
      <t>cipación en encuentros deportivos externos e internos</t>
    </r>
  </si>
  <si>
    <t>Fortalecimiento oficina  ORII</t>
  </si>
  <si>
    <t>Tiquetes</t>
  </si>
  <si>
    <t>Capacitación para el fortalecimiento idioma inglés - docentes y administrativos</t>
  </si>
  <si>
    <t>Curso in situ y  en el exterior</t>
  </si>
  <si>
    <t>Diseño y construcción página web ORII-ETITC</t>
  </si>
  <si>
    <t>Software apoyo procesos de internacionalización</t>
  </si>
  <si>
    <t>Bilingüismo</t>
  </si>
  <si>
    <t>Movilidad estudiantil nacional/internacional</t>
  </si>
  <si>
    <t>Apoyo procesos de movilidad y apoyo técnico</t>
  </si>
  <si>
    <t>Pago inscripción a eventos académicos</t>
  </si>
  <si>
    <t>Apoyo gastos de viaje estudiantes</t>
  </si>
  <si>
    <t>Organización congresos</t>
  </si>
  <si>
    <t>Actividades interculturales</t>
  </si>
  <si>
    <t>Educación continuada</t>
  </si>
  <si>
    <t>Contratación docente, adquisición material didáctico, talleres especializados, salones con ayudas audiovisuales.</t>
  </si>
  <si>
    <t>Cursos nivelatorios y académicos</t>
  </si>
  <si>
    <t>Cursos de formación y proyección social</t>
  </si>
  <si>
    <t>Interrelación con el sector productivo</t>
  </si>
  <si>
    <t>Capacitación especializada de 30 a 120 horas</t>
  </si>
  <si>
    <t>Eventos académicos</t>
  </si>
  <si>
    <t>Logística</t>
  </si>
  <si>
    <t>Servicios especializados, asesorías a empresas</t>
  </si>
  <si>
    <t>Contratación docentes</t>
  </si>
  <si>
    <t>Identificación de necesidades de capacitación</t>
  </si>
  <si>
    <t>Logística (sitio, recursos de comunicación, personal de apoyo, divulgación, refrigerio</t>
  </si>
  <si>
    <t>Pendones, volantes agendas, USB , esferos, pocillos, escudos, certificados</t>
  </si>
  <si>
    <t>Insumos y papelería</t>
  </si>
  <si>
    <t>Papel, tóner, libros.</t>
  </si>
  <si>
    <t>Logística (sitio, recursos de comunicación, personal de apoyo, divulgación, coctel)</t>
  </si>
  <si>
    <t>Intermediación laboral</t>
  </si>
  <si>
    <t>Capacitación personal docente y administrativo</t>
  </si>
  <si>
    <t>Adecuación del centro de lenguas</t>
  </si>
  <si>
    <t>Capacitación de la comunidad académica y general</t>
  </si>
  <si>
    <t>Renovación de licencias</t>
  </si>
  <si>
    <t xml:space="preserve">Curso de formación  en  Pedagogía,  investigación (Diplomado formulación  proyectos 120 horas) </t>
  </si>
  <si>
    <t xml:space="preserve">Inscripción </t>
  </si>
  <si>
    <t>Inscripción</t>
  </si>
  <si>
    <t>Afiliación ACAC (Renovación membresía)</t>
  </si>
  <si>
    <t>Encuentro Internacional semilleros investigación</t>
  </si>
  <si>
    <t>Participación  eventos académicos distintas temáticas (Inscripción Eventos académicos)</t>
  </si>
  <si>
    <t>Participación en V congreso internacional ETITC</t>
  </si>
  <si>
    <t>Congreso Internacional participación de  grupos (Curso MGA)</t>
  </si>
  <si>
    <t>Publicaciones institucionales (Dos ediciones revista letras)</t>
  </si>
  <si>
    <t>14 artículos publicados (2 ediciones revista letras)</t>
  </si>
  <si>
    <t>Consolidación Vive Digital Plus (Contrato Coordinador Vive Lab y asistente)</t>
  </si>
  <si>
    <t>Nohemy Guzmán</t>
  </si>
  <si>
    <t>Apoyo técnico formulación  proyectos MGA</t>
  </si>
  <si>
    <t>Movilidad  profesor    visitante internacional  para apoyo ACTI (Diplomado formulación  proyectos 120 horas)</t>
  </si>
  <si>
    <t xml:space="preserve">Acceso a bases de datos (Renovación membresía) </t>
  </si>
  <si>
    <t>Fortalecimiento Calidad proceso investigación</t>
  </si>
  <si>
    <t>Química</t>
  </si>
  <si>
    <t>Computadores electrónica</t>
  </si>
  <si>
    <t>Puente grúa</t>
  </si>
  <si>
    <t xml:space="preserve">Reparación alisadora </t>
  </si>
  <si>
    <t>Motores, metalistería</t>
  </si>
  <si>
    <t>Logística para el desarrollo de encuentros deportivos</t>
  </si>
  <si>
    <t>Camisetas Ciclo paseos</t>
  </si>
  <si>
    <t>Cursos de Danza Árabe y Yoga</t>
  </si>
  <si>
    <t>Suministro de elementos Básicos para la atención (curas, vendas, isodine, etc.)</t>
  </si>
  <si>
    <t>Logística para el desarrollo de Neología</t>
  </si>
  <si>
    <t xml:space="preserve">Tableros acrílicos para el desarrollo de la monitoria </t>
  </si>
  <si>
    <t xml:space="preserve">Prestación de servicios de un profesional o estudiante  de últimos semestre de ingeniería con experiencia en medios </t>
  </si>
  <si>
    <t>Apoyo financiero</t>
  </si>
  <si>
    <t>Visiblización ETITC</t>
  </si>
  <si>
    <t>Contratación de mano de obra y repuestos para mantenimiento de equipos de UPS y reguladores</t>
  </si>
  <si>
    <t>Mantenimiento preventivo de la planta eléctrica de emergencia principal  de 515 kVA</t>
  </si>
  <si>
    <t>Mantenimiento y lubricación de sistema automatizado de las puertas calle 15 y carrera 17</t>
  </si>
  <si>
    <t>Iluminación de talleres y laboratorios</t>
  </si>
  <si>
    <t>Iluminación de talleres de Mecánica, Metalistería, Motores, Fundición, Electrónica</t>
  </si>
  <si>
    <t>Iluminación zonas comunes</t>
  </si>
  <si>
    <t>Sistema de iluminación para los parqueadero calle 15, cancha carrera 17, patio oriental, entrada calle 13</t>
  </si>
  <si>
    <t>Control de Acceso automarizado a aulas de clase, fase I.</t>
  </si>
  <si>
    <t>Estudio, implementación de un piloto para aulas de aulas del tercero y cuarto piso patio central, fase I.</t>
  </si>
  <si>
    <t>Automatización iluminación Biblioteca</t>
  </si>
  <si>
    <t>Sistema Automatizado de iluminación Biblioteca y museo.</t>
  </si>
  <si>
    <t>Iluminación Cafetería</t>
  </si>
  <si>
    <t>Estudio e implementación de un sistema de iluminación para los espacios de cafetería.</t>
  </si>
  <si>
    <t>Cambio de cableado salas 8-10</t>
  </si>
  <si>
    <t>Segunda fase del sistema de tierras fase II.</t>
  </si>
  <si>
    <t>Material para adecuaciones, protecciones, modificaciones, instalaciones nuevas, DPS.</t>
  </si>
  <si>
    <t>Software VIRTUAL PLANT para simulación de Procesos Agroindustriales</t>
  </si>
  <si>
    <t>Licencia para 100 estudiantes por el término de dos años</t>
  </si>
  <si>
    <t>Por definir</t>
  </si>
  <si>
    <t xml:space="preserve">Participación en cursos, seminarios, ferias o congresos nacionales sobre actualización o innovación en procesos industriales </t>
  </si>
  <si>
    <t>Laboratorio de manejo de chapa metálica</t>
  </si>
  <si>
    <t>Laboratorio de Plásticos y Química Industrial</t>
  </si>
  <si>
    <t>Visita de Decano y dos profesores a la Feria Internacional de Hannover (Alemania)</t>
  </si>
  <si>
    <t>Tiquetes aéreos ida y vuelta y viáticos (8 dias)</t>
  </si>
  <si>
    <t>Participación de un (1) Profesor y un (1) estudiante en congreso de ingeniería e Investigación-Universidad CUJAE-Cuba</t>
  </si>
  <si>
    <t>Tiquetes aéreos ida y vuelta, viáticos e inscripción a evento académico</t>
  </si>
  <si>
    <t>Misión Académica de dos (2) profesores a la Universidad Técnica de Sofía (Bulgaria)</t>
  </si>
  <si>
    <t>Invitar dos profesores de la CUJAE para diagnosticar situación actual y capacitar profesores en diseño e implementación de laboratorios virtuales</t>
  </si>
  <si>
    <t>Tiquetes aéreos ida y vuelta y honorarios (4 semanas)</t>
  </si>
  <si>
    <t>Tiquetes aéreos ida y vuelta y honorarios (8 dias)</t>
  </si>
  <si>
    <t xml:space="preserve">Libros, revistas, membresías </t>
  </si>
  <si>
    <t>FAB LAB</t>
  </si>
  <si>
    <t>Planes de mantenimiento</t>
  </si>
  <si>
    <t>ANSYS</t>
  </si>
  <si>
    <t>Asistencia y representación de la ETITC en eventos nacionales e internacionales</t>
  </si>
  <si>
    <t>Bancos de condensadores </t>
  </si>
  <si>
    <t>Bancos de diodos</t>
  </si>
  <si>
    <t>Contactores de 9A</t>
  </si>
  <si>
    <t>Controlador de temperatura con conexión RS485 AUTONIX  o DELTA</t>
  </si>
  <si>
    <t>Escáner 3D HandySCAN 700 con software de digitalización</t>
  </si>
  <si>
    <t>Interfaz Siemens TD-200</t>
  </si>
  <si>
    <t>Motores de Baja potencia AC y DC (entre 100 – 500W)</t>
  </si>
  <si>
    <t>Pantallas HMI tactil 10 pulgadas</t>
  </si>
  <si>
    <t>Pantallas Wintek de 7 pulgadas</t>
  </si>
  <si>
    <t>PLC Delta DVP 12SA-11R</t>
  </si>
  <si>
    <t>PLC Schneider de gamma media alta</t>
  </si>
  <si>
    <t>Ponchadoras para RJ45</t>
  </si>
  <si>
    <t>Probador de cable de conexion UTP y RJ45</t>
  </si>
  <si>
    <t>programadores universales</t>
  </si>
  <si>
    <t>Variadores de velocidad Schneider</t>
  </si>
  <si>
    <t>NI myRIO Kits: Mechatronics Kit</t>
  </si>
  <si>
    <t>Paquete de Enseñanza de Electrónica de Potencia</t>
  </si>
  <si>
    <t>Paquete de Medidas de Termopares NI USB-TC01</t>
  </si>
  <si>
    <t>Módulo LabVIEW Real-Time</t>
  </si>
  <si>
    <t>Juego de Evaluación NI LabVIEW RIO</t>
  </si>
  <si>
    <t>USB-6001. Dispositivo DAQ Multifunción de Bajo Costo para Medidas Básicas de Alta Calidad</t>
  </si>
  <si>
    <t>Rotpen SE Self Erecting. Rotary Inverted Pendulum - optical encoder</t>
  </si>
  <si>
    <t>Aula robótica TinkerKit ARDUINO</t>
  </si>
  <si>
    <t>Fischertechnik Robótica de competición</t>
  </si>
  <si>
    <t>Locación y herramientas personal de apoyo de las Facultades de PES</t>
  </si>
  <si>
    <t>Mobiliario ( Escritorios con cajones)</t>
  </si>
  <si>
    <t>Equipos de computo portátiles</t>
  </si>
  <si>
    <t>Archivadores</t>
  </si>
  <si>
    <t>Impresora multifuncional</t>
  </si>
  <si>
    <t>Sillas ergonómicas</t>
  </si>
  <si>
    <t>Tableros acrílicos</t>
  </si>
  <si>
    <t>Multitomas</t>
  </si>
  <si>
    <t>Tableros de corcho</t>
  </si>
  <si>
    <t>Coordinadores</t>
  </si>
  <si>
    <t>Auxiliares</t>
  </si>
  <si>
    <t>Auxiliares de biblioteca</t>
  </si>
  <si>
    <t>Apoyo de carga académica Tecnologo</t>
  </si>
  <si>
    <t>Auxiliar de archivo</t>
  </si>
  <si>
    <t>Gobierno en Línea</t>
  </si>
  <si>
    <t>Plan Anticorrupción</t>
  </si>
  <si>
    <t>TIPO</t>
  </si>
  <si>
    <t>Divulgación y comunicación</t>
  </si>
  <si>
    <t>Generación de conocimiento</t>
  </si>
  <si>
    <t>Formación de investigadores</t>
  </si>
  <si>
    <t>VERSIÓN: 3</t>
  </si>
  <si>
    <t>VIGENCIA: ENERO de 2016</t>
  </si>
  <si>
    <t>Profesional egresados</t>
  </si>
  <si>
    <t>Realizar el mantenimiento de los talleres y laboratorios</t>
  </si>
  <si>
    <t>Renovación de talleres</t>
  </si>
  <si>
    <t>Realizar la renovación de los talleres y laboratorios</t>
  </si>
  <si>
    <t>Licencias</t>
  </si>
  <si>
    <t>Licencias de exámenes de inglés OOPT</t>
  </si>
  <si>
    <t>Insumos</t>
  </si>
  <si>
    <t>Licenciamiento</t>
  </si>
  <si>
    <t>Equipos de cómputo</t>
  </si>
  <si>
    <t>Mueble tipo armario</t>
  </si>
  <si>
    <t>Pilas recargable, papelería, tóner</t>
  </si>
  <si>
    <t>Portátiles televisores, cámaras de seguridad, KVM, discos duros</t>
  </si>
  <si>
    <t>Mantenimiento de cámara fotográfica y video</t>
  </si>
  <si>
    <t>Papel, tóner, libros</t>
  </si>
  <si>
    <t>Insumos y papelería adquiridos</t>
  </si>
  <si>
    <t>Encuentro de egresados ejecutado</t>
  </si>
  <si>
    <t>Fortalecimiento a la gestión de egresados</t>
  </si>
  <si>
    <t>Diagnóstico</t>
  </si>
  <si>
    <t>Adquisición de elementos para el centro de lenguas</t>
  </si>
  <si>
    <t>Computadores portátiles con auriculares, muebles para libros, diccionarios, grabadoras, CD, USB</t>
  </si>
  <si>
    <t>Docentes de idiomas contratistas (horas)</t>
  </si>
  <si>
    <t>Contratación de docentes, adquisición material didáctico , talleres especializados, salones con ayudas audiovisuales (horas)</t>
  </si>
  <si>
    <t>Desarrollo de cursos</t>
  </si>
  <si>
    <t>Capacitación en idioma inglés</t>
  </si>
  <si>
    <t>Estudiantes matriculados</t>
  </si>
  <si>
    <t>Estudiantes capacitados</t>
  </si>
  <si>
    <t>Docentes y administrativos capacitados</t>
  </si>
  <si>
    <t>Adecuación salones con video audio monitor</t>
  </si>
  <si>
    <t>Cursos desarrollados</t>
  </si>
  <si>
    <t>Promoción y difusión</t>
  </si>
  <si>
    <t>Elementos de promoción</t>
  </si>
  <si>
    <t>Insumos adquiridos</t>
  </si>
  <si>
    <t>Equipos instalados</t>
  </si>
  <si>
    <t>Mobiliario instalado</t>
  </si>
  <si>
    <t>Mantenimientos realizados</t>
  </si>
  <si>
    <t>Adecuación y mantenimiento del punto</t>
  </si>
  <si>
    <t>Gestión del Punto Vive Digital Plus</t>
  </si>
  <si>
    <t>Desarrollo y definición de protocolos</t>
  </si>
  <si>
    <t>Desarrollo de capacitaciones</t>
  </si>
  <si>
    <t>Materiales</t>
  </si>
  <si>
    <t>Proyectos formulados</t>
  </si>
  <si>
    <t>Procesos consolidados</t>
  </si>
  <si>
    <t>Consolidación innovación</t>
  </si>
  <si>
    <t>Apoyo proceso autoevaluación en lo referente al proceso de investigación</t>
  </si>
  <si>
    <t>Equipos de Computo</t>
  </si>
  <si>
    <t>Adecuación espacio investigaciones</t>
  </si>
  <si>
    <t>Procesos fortalecidos</t>
  </si>
  <si>
    <t>Membresía</t>
  </si>
  <si>
    <t>Rosemberg Ardila</t>
  </si>
  <si>
    <t>Mantenimiento de Tornos</t>
  </si>
  <si>
    <t>Mantenimiento de Fresadoras</t>
  </si>
  <si>
    <t>Mantenimiento de Taladros</t>
  </si>
  <si>
    <t>Mantenimiento de Esmeriles</t>
  </si>
  <si>
    <t>Mantenimiento de Taladros Manuales</t>
  </si>
  <si>
    <t>Mantenimiento de Motores eléctricos</t>
  </si>
  <si>
    <t>Mantenimiento de Bancos neumáticos</t>
  </si>
  <si>
    <t>Mantenimiento de Bancos de procesos</t>
  </si>
  <si>
    <t>Mantenimiento de Bancos electrónica</t>
  </si>
  <si>
    <t>Mantenimiento de Multímetros</t>
  </si>
  <si>
    <t>Mantenimiento de Electrónica</t>
  </si>
  <si>
    <t>Mantenimiento de Equipos Modeleria</t>
  </si>
  <si>
    <t>Mantenimiento de Química</t>
  </si>
  <si>
    <t>Mantenimiento de CNC</t>
  </si>
  <si>
    <t>Mantenimiento de Máquinas mecánicas</t>
  </si>
  <si>
    <t>Mantenimiento de Fundición</t>
  </si>
  <si>
    <t>Mantenimiento de Controles</t>
  </si>
  <si>
    <t>Mantenimiento de Metalistería</t>
  </si>
  <si>
    <t>Mantenimiento de Tratamientos térmicos</t>
  </si>
  <si>
    <t>Mantenimiento de los equipos de talleres y laboratorios</t>
  </si>
  <si>
    <t>Adquisición de equipos</t>
  </si>
  <si>
    <t>Insumos para los talleres</t>
  </si>
  <si>
    <t>Personal de talleres contratado</t>
  </si>
  <si>
    <t>Personal para el taller de Química</t>
  </si>
  <si>
    <t>Personal para el taller de Electrónica</t>
  </si>
  <si>
    <t>Personal para el taller de Instalaciones eléctricas</t>
  </si>
  <si>
    <t>Personal para el taller de motores y de metalistería</t>
  </si>
  <si>
    <t>Mantener a disposición los equipos para los proyectos de los alumnos</t>
  </si>
  <si>
    <t>Mantener los elementos necesarios para la operación de los talleres y laboratorios</t>
  </si>
  <si>
    <t>Adquisición de insumos de talleres</t>
  </si>
  <si>
    <t>Equipos disponibles</t>
  </si>
  <si>
    <t>Suscripción</t>
  </si>
  <si>
    <t>Martha Herrera      
Manuel Cancelado</t>
  </si>
  <si>
    <t>50 participantes</t>
  </si>
  <si>
    <t>OBJETIVOS ESTRATÉGICOS DEL ÁREA</t>
  </si>
  <si>
    <t>INDICADORES</t>
  </si>
  <si>
    <t>META</t>
  </si>
  <si>
    <t>CONVENCIONES TIPO</t>
  </si>
  <si>
    <t>Talleres, actividades</t>
  </si>
  <si>
    <t>Kits maquillaje artístico</t>
  </si>
  <si>
    <t>Kits material artístico (pintura, carboncillo, sanguina, ecolin)</t>
  </si>
  <si>
    <t>Publicidad (Poster, pendones, afiches)</t>
  </si>
  <si>
    <t>Contratación de personal para el desarrollo de las actividades institucionales de bienestar universitario</t>
  </si>
  <si>
    <t>Contratación de personal para el desarrollo de las actividades pastorales</t>
  </si>
  <si>
    <t>Contratación del personal para la atención del banco de alimentos</t>
  </si>
  <si>
    <t>Contratación personal para el desarrollo de las actividades artísticas y culturales</t>
  </si>
  <si>
    <t>Personas de la comunidad educativa que participan de las actividades de arte y cultura ejecutadas</t>
  </si>
  <si>
    <t>Personas de la comunidad educativa que participan de las actividades deportivas y de recreación ejecutadas</t>
  </si>
  <si>
    <t>Personas de la comunidad educativa que utilizan los servicios de salud</t>
  </si>
  <si>
    <t>Personas de la comunidad educativa que participan de las actividades de bienestar académico</t>
  </si>
  <si>
    <t>Atletismo: Cartoon Network</t>
  </si>
  <si>
    <t>Suministros</t>
  </si>
  <si>
    <t>Contratación del personal para el desarrollo de actividades deportivas</t>
  </si>
  <si>
    <t>Refrigerios</t>
  </si>
  <si>
    <t>Modernización Tecnológica de la Escuela</t>
  </si>
  <si>
    <t>Ampliación de cobertura de los recursos tecnológicos</t>
  </si>
  <si>
    <t>Soporte anual y nuevos módulos para sistema de información de bachillerato (Gnosoft)</t>
  </si>
  <si>
    <t>Canales en operación</t>
  </si>
  <si>
    <t>Adquisición de elementos e insumos para mantenimientos de equipos de cómputo</t>
  </si>
  <si>
    <t>Mejoramiento de los recursos tecnológicos</t>
  </si>
  <si>
    <t>Desarrollo de servicios</t>
  </si>
  <si>
    <t>Implementación de la estrategia GEL</t>
  </si>
  <si>
    <t>Software adquirido y renovado</t>
  </si>
  <si>
    <t>Licencias adquiridas</t>
  </si>
  <si>
    <t>Equipos adquiridos y con mantenimientos</t>
  </si>
  <si>
    <t>Cursos virtuales desarrollados</t>
  </si>
  <si>
    <t>Servicios del datacenter desarrollados</t>
  </si>
  <si>
    <t>Actividades para implementación del GEL desarrolladas</t>
  </si>
  <si>
    <t>ERP en funcionamiento</t>
  </si>
  <si>
    <t>Recursos tecnológicos en funcionamiento</t>
  </si>
  <si>
    <t>Movilidad docentes y administrativos nacional e internacional</t>
  </si>
  <si>
    <t>Apoyo logístico para el desarrollo del evento</t>
  </si>
  <si>
    <t>Optimizar los procesos del área</t>
  </si>
  <si>
    <t>Software implementado</t>
  </si>
  <si>
    <t>Página web implementada de la ORII</t>
  </si>
  <si>
    <t>Estudiantes movilizados nacional e internacionalmente</t>
  </si>
  <si>
    <t>Viáticos</t>
  </si>
  <si>
    <t>Apoyo gastos de viaje docentes y administrativos</t>
  </si>
  <si>
    <t>Inscripción eventos de la academia</t>
  </si>
  <si>
    <t>Docentes y administrativos movilizados</t>
  </si>
  <si>
    <t>Congresos organizados</t>
  </si>
  <si>
    <t>Actividades ejecutadas</t>
  </si>
  <si>
    <t>Plan de Acción Estratégico</t>
  </si>
  <si>
    <t>Plan de Acción Operativo</t>
  </si>
  <si>
    <t>Mantenimiento planta física</t>
  </si>
  <si>
    <t>Contratación de técnicos, tecnlólogos para mantenimiento eléctrico en las sedes y trabajos de adecuaciones, instalaciones nuevas, etc</t>
  </si>
  <si>
    <t>Realizar el mantenimiento del sistema eléctrico y demás necesidades locativas</t>
  </si>
  <si>
    <t>Instalaciones con mantenimiento</t>
  </si>
  <si>
    <t>Mejoramiento de la infraestructura física</t>
  </si>
  <si>
    <t>Sistema de tierras</t>
  </si>
  <si>
    <t/>
  </si>
  <si>
    <t>Licencias de software</t>
  </si>
  <si>
    <t xml:space="preserve">Equipo para montaje  desmontaje de rodamientos </t>
  </si>
  <si>
    <t>Internacionalización</t>
  </si>
  <si>
    <t>Suministro y montaje de dos ambientes didácticos para prácticas de  electricidad  (convenio Ministerio de Educación de Francia)</t>
  </si>
  <si>
    <t>Representación Exporecerca Barcelona 2016</t>
  </si>
  <si>
    <t>Representacion Ecuador</t>
  </si>
  <si>
    <t>Representacion Rumania</t>
  </si>
  <si>
    <t>Representación y participación internacional de la ETITC por proyecto infomatrix colombia (Ardesign app)</t>
  </si>
  <si>
    <t>Acreditación para Exporecerca Bacelona 2016, presentación y participación internacional de la ETITC por obtener platinum en Guadalajara, México (proyectos konciencia -Barcelona- y homematik - Rumania-)</t>
  </si>
  <si>
    <t>Aprovechar convenios, eventos, visitas a universidades pares y empresas</t>
  </si>
  <si>
    <t>Intercambio docentes</t>
  </si>
  <si>
    <t>3er jorada de la seguridad informática</t>
  </si>
  <si>
    <t>Infomatrix latinoamerica 2016</t>
  </si>
  <si>
    <t xml:space="preserve">Evento de la facultad donde se promueve la seguridad informatica </t>
  </si>
  <si>
    <t>Participación en eventos académicos</t>
  </si>
  <si>
    <t>Evento internacional donde la ETITC es sede en la versión colombia 2016</t>
  </si>
  <si>
    <t>Conferencistas, material, posters, refrigerios y premios</t>
  </si>
  <si>
    <t>Modernización de Laboratorios</t>
  </si>
  <si>
    <t>Implementación seguridad informática fase II</t>
  </si>
  <si>
    <t>Adquisición, instigación y analisis de evidencias digitales con el uso de kits forenses  duolicadores, toma de imágenes forenses, bloqeadores de dispositivos, recuperacion de datos</t>
  </si>
  <si>
    <t>Móviles, recuperación de información, análisis de información</t>
  </si>
  <si>
    <t>Internet de las cosas</t>
  </si>
  <si>
    <t>Compra de Raspberry Pi y tarjetas  Arduino</t>
  </si>
  <si>
    <t>Elementos adquiridos</t>
  </si>
  <si>
    <t>Academia implementada</t>
  </si>
  <si>
    <t>Implementación de academia HANA Huawei</t>
  </si>
  <si>
    <t>Implementación academia HANA Huawei</t>
  </si>
  <si>
    <t>Actualización Unity 5</t>
  </si>
  <si>
    <t>Actualización Enterprise Archictect</t>
  </si>
  <si>
    <t>Adquisicion IDEA</t>
  </si>
  <si>
    <t>Licencias actualizadas</t>
  </si>
  <si>
    <t>Adquisición de bases de datos</t>
  </si>
  <si>
    <t>Fortalecimiento del material bibliográfico para el apoyo académico</t>
  </si>
  <si>
    <t>Actualización de talleres de electricidad para los niveles técnico, tecnológico e ingeniería</t>
  </si>
  <si>
    <t>Equipos didácticos especializados para prácticas de electricidad, electrónica de potencia, redes y subestaciones, calidad de energía, instalaciones eléctricas</t>
  </si>
  <si>
    <t xml:space="preserve">Alineador de ejes, calentador de inducción, extensiones de rodamientos </t>
  </si>
  <si>
    <t>Actualización taller de mantenimiento mecanico</t>
  </si>
  <si>
    <t>Entrenamiento para docentes</t>
  </si>
  <si>
    <t>Medidor de aislamiento, multimedidor de energia electrica activa y reactiva.</t>
  </si>
  <si>
    <t>Entrenamiento en diseño de plantas con software autodesk</t>
  </si>
  <si>
    <t>Equipo para mediciones eléctricas</t>
  </si>
  <si>
    <t>Docentes entrenados</t>
  </si>
  <si>
    <t>Tiquetes, viáticos y hospedaje, stand</t>
  </si>
  <si>
    <t>Adquisición y actualización de software para los programas de pregrado</t>
  </si>
  <si>
    <t>Equipo audiovisual</t>
  </si>
  <si>
    <t>Impresora</t>
  </si>
  <si>
    <t>Actualización de software</t>
  </si>
  <si>
    <t>Actualización de software didáctico educativo</t>
  </si>
  <si>
    <t>Didáctico educativo adquirido</t>
  </si>
  <si>
    <t>Adquisición y actualización de los talleres para los programas de especialización</t>
  </si>
  <si>
    <t>Software multisin para circuitos</t>
  </si>
  <si>
    <t>Sofware proteus para la simulación de circuitos luxometro</t>
  </si>
  <si>
    <t>Luminancimetro</t>
  </si>
  <si>
    <t>Televisores</t>
  </si>
  <si>
    <t>Telones para proyección</t>
  </si>
  <si>
    <t>Cables HDMI</t>
  </si>
  <si>
    <t>Video beam</t>
  </si>
  <si>
    <t>Equipo de apoyo</t>
  </si>
  <si>
    <t>Material</t>
  </si>
  <si>
    <t>Actualización del laboratorio para Procesos IV</t>
  </si>
  <si>
    <t xml:space="preserve">Visitas a  empresas industriales o agroindustriales ubicadas en ciudades diferentes a Bogotá </t>
  </si>
  <si>
    <t>Transporte aéreo o terrestre y viáticos o subsidio para tres grupos de estudiantes (uno de cada nivel de formación) acompañados de su respectivo profesor</t>
  </si>
  <si>
    <t>Estudiantes y docentes que visitaron empresas</t>
  </si>
  <si>
    <t>Inscripción de al menos cinco (5) profesores a uno  de los eventos y transporte y viáticos</t>
  </si>
  <si>
    <t>Participaciones de la comunidad académica</t>
  </si>
  <si>
    <t>Visita a la feria internacional</t>
  </si>
  <si>
    <t>Particpación en el congreso</t>
  </si>
  <si>
    <t>Participación en la misión académica</t>
  </si>
  <si>
    <t>Participación en CUJAE</t>
  </si>
  <si>
    <t xml:space="preserve">Invitar un (1) profesor de la Universidad Técnica de Sofía </t>
  </si>
  <si>
    <t>Profesor invitado</t>
  </si>
  <si>
    <t>Implementación de los laboratorios de ingeniería mecánica</t>
  </si>
  <si>
    <t>Laboratorio de diseño implementado</t>
  </si>
  <si>
    <t>Laboratorio de mecanizado implementado</t>
  </si>
  <si>
    <t>Laboratorio de prototipos implementado</t>
  </si>
  <si>
    <t>Laboratorio de fabricación digital implementado</t>
  </si>
  <si>
    <t>Laboratorio de plantas térmicas implementado</t>
  </si>
  <si>
    <t>Laboratorio de ensayos mecanicos implementado</t>
  </si>
  <si>
    <t>Laboratorio metrología implementado</t>
  </si>
  <si>
    <t>Laboratorio CAD/CAM/CAE implementado</t>
  </si>
  <si>
    <t>Adecuaciones / Mobiliario / Instalaciones de equipos de medición</t>
  </si>
  <si>
    <t>Cortadora láser / Ruteadoras / Impresoras 3D / Scaner</t>
  </si>
  <si>
    <t>PC / Mobiliario / Adecuaciones / Impresoras 3D</t>
  </si>
  <si>
    <t>PC / Mobiliario / Adecuaciones</t>
  </si>
  <si>
    <t>Centros de mecanizado / Tornos de control numérico / Ruteadoras / Sistemas de extracción puntual</t>
  </si>
  <si>
    <t>Caldera / Sistema de generación / Adecuaciones</t>
  </si>
  <si>
    <t>Ensayo Sharpy y Ensayo a torsión / fotoelasticidad</t>
  </si>
  <si>
    <t>Libros / Revistas especializadas / Membresias</t>
  </si>
  <si>
    <t>Capacitación a profesores / Software especializado / Equipos especializados / Relación Interfacultades de Ingeniería Mecánica</t>
  </si>
  <si>
    <t>Cabina de pintura / Bancos / Sistemas de extracción puntual</t>
  </si>
  <si>
    <t>Contratista ejecutor estructuras metálicas</t>
  </si>
  <si>
    <t>Consultoría red contraincendios y levantamiento redes hidrosanitarias existentes</t>
  </si>
  <si>
    <t>Contratista ejecutor red contraincendios</t>
  </si>
  <si>
    <t>Impermeabilización de tanques</t>
  </si>
  <si>
    <t>Consultoría edificio parqueadero</t>
  </si>
  <si>
    <t>Contratista reforzamiento bloque oriental</t>
  </si>
  <si>
    <t>Interventoría reforzamiento bloque oriental</t>
  </si>
  <si>
    <t>Prestación servicios control de olores baños</t>
  </si>
  <si>
    <t>Mobiliario aulas Fase III</t>
  </si>
  <si>
    <t>Contratista muro verde patio casona y jardín calle 13</t>
  </si>
  <si>
    <t>Adquisición de predios</t>
  </si>
  <si>
    <t>Administración planta física</t>
  </si>
  <si>
    <t>Adecuación de nuevos espacios</t>
  </si>
  <si>
    <t>Reforzamiento edificios</t>
  </si>
  <si>
    <t>Interacción con el medio ambiente</t>
  </si>
  <si>
    <t>Restauración de la tarima patio central</t>
  </si>
  <si>
    <t>Suministro mesas y sillas</t>
  </si>
  <si>
    <t>Estudio, para la implementación de un sistema de detección y extinción de incendios piso 4, biblioteca, archivo y registro y control.</t>
  </si>
  <si>
    <t>Mantenimiento y adecuación de rampas</t>
  </si>
  <si>
    <t>Diseños ascensores y mezanine taller de fundición y metalistería</t>
  </si>
  <si>
    <t>Levantamiento de planos red hidrosanitarias, gas y contraincendios</t>
  </si>
  <si>
    <t>Habilitación de aljibe y reducción consumo de agua potable por filtraciones</t>
  </si>
  <si>
    <t>Supervisor reforzamiento edificio oriental mayor afectado por grietas, fisuras y cubiertas</t>
  </si>
  <si>
    <t>Neutralización de malos olores de baños por cañerías antiguas</t>
  </si>
  <si>
    <t>Supervisor mejoramiento cancha patio oriental, adecuación de dos canchas de basquetbol, reparación de sumideros</t>
  </si>
  <si>
    <t>Aprovechamiento de espacios para zonas verdes</t>
  </si>
  <si>
    <t>Consultoría estructuras metálicas</t>
  </si>
  <si>
    <t>Interventor red contraincendios</t>
  </si>
  <si>
    <t>Auxiliar de Ingeniería para el apoyo coordinación equipo, dibujos y diseños de oficinas</t>
  </si>
  <si>
    <t>Carpintero para reparación mobiliario y atención en arreglo de chapas edificio calle 18</t>
  </si>
  <si>
    <t>Toderos pisos: albañilería, ebanistería, pintura con trabajo en altura</t>
  </si>
  <si>
    <t>Toderos para trabajos de albañilería, ebanistería, pintura con trabajo en altura</t>
  </si>
  <si>
    <t>Predios adquiridos</t>
  </si>
  <si>
    <t>Elaboración de estudios previos y trámites de obras civiles</t>
  </si>
  <si>
    <t>Elaboración de dibujos y diseños de oficinas</t>
  </si>
  <si>
    <t>Restauración edificio calle 18</t>
  </si>
  <si>
    <t>Edificio restaurado</t>
  </si>
  <si>
    <t>Restauración instalaciones de la Escuela</t>
  </si>
  <si>
    <t>Adquisición y adecuaciones de obras civiles para proyectos indicados en el plan de desarrollo</t>
  </si>
  <si>
    <t>Montaje ascensores y mezanine taller de fundición y metalistería</t>
  </si>
  <si>
    <t>Diseños y trámites de licencias para construcción edificio parqueaderos</t>
  </si>
  <si>
    <t>Asensores y mezanine instalados</t>
  </si>
  <si>
    <t>Interventoría obras civiles ascensores y mezanine taller de fundición y metalistería</t>
  </si>
  <si>
    <t>Modernización red hidráulica y sanitaria</t>
  </si>
  <si>
    <t>Trámites y diseños elaborados</t>
  </si>
  <si>
    <t>Instalación suministro e instalación red contraincendios</t>
  </si>
  <si>
    <t>Red instalada</t>
  </si>
  <si>
    <t>Disminución consumo de agua</t>
  </si>
  <si>
    <t>Mantenimiento y rehabilitación baños</t>
  </si>
  <si>
    <t>Renovación licencia reforzamiento estructural</t>
  </si>
  <si>
    <t>Suministro de materiales para la planta física - Ferretería</t>
  </si>
  <si>
    <t>Reforzamiento estructural</t>
  </si>
  <si>
    <t>Ejecución reforzamiento edificio oriental mayor afectado por grietas, fisuras y cubiertas</t>
  </si>
  <si>
    <t>Renovación licencias</t>
  </si>
  <si>
    <t>Mejoramiento de la planta física</t>
  </si>
  <si>
    <t>Adecuación de dos canchas de basquetbol</t>
  </si>
  <si>
    <t>Mejoramiento cancha patio oriental</t>
  </si>
  <si>
    <t>Reparación de sumideros</t>
  </si>
  <si>
    <t>Cancha mejorada</t>
  </si>
  <si>
    <t>Canchas adecuadas</t>
  </si>
  <si>
    <t>Sumideros reparados</t>
  </si>
  <si>
    <t>Contratista mantenimiento</t>
  </si>
  <si>
    <t>Suministro 300 mesas y 600 sillas</t>
  </si>
  <si>
    <t>Inversión</t>
  </si>
  <si>
    <t>Ingeniero Civil asesor para la coordinación equipo y elaboración de estudios previos y trámites de obras civiles</t>
  </si>
  <si>
    <t>Adquisición de material bibliográfico facultad de sistemas</t>
  </si>
  <si>
    <t>Material bibliográfico</t>
  </si>
  <si>
    <t>Bases de datos adquiridas facultad sistemas IEEE y ACM</t>
  </si>
  <si>
    <t>Montaje facultad de Ingeniería Mecánica</t>
  </si>
  <si>
    <t>Plan de capacitación docente</t>
  </si>
  <si>
    <t>Adecuaciones pisos, muros (reforzamiento estructural)</t>
  </si>
  <si>
    <t>Adecuación redes (eléctricas, comunicaciones de ventilación)</t>
  </si>
  <si>
    <t>Suministro mobiliario</t>
  </si>
  <si>
    <t xml:space="preserve">Archivador </t>
  </si>
  <si>
    <t>Rollos de abs / PLA  / Acrílico / MDF</t>
  </si>
  <si>
    <t>Computador portátil o torre y monitor de 22"</t>
  </si>
  <si>
    <t>Adquisición de elementos de la facultad</t>
  </si>
  <si>
    <t>Espacios adecuados para los talleres de Ingeniería Mecánica</t>
  </si>
  <si>
    <t>Equipos adquiridos e instalados</t>
  </si>
  <si>
    <t>Punzonadora  (USD 318.000)</t>
  </si>
  <si>
    <t>Plegadora hidráulica CNC (USD 53.000)</t>
  </si>
  <si>
    <t>Cizalla de 1,5 mt hidráulicas</t>
  </si>
  <si>
    <t>Descantonado hidráulica</t>
  </si>
  <si>
    <t>Termoformadora de formato 500 X 500 mm - Marca VERPACKEN o equivalente</t>
  </si>
  <si>
    <t>Extrusora de diámetro, tornillo 30 mm 10 kilos/hora - Marca LIANSU o equivalente</t>
  </si>
  <si>
    <t>Sopladora e 1 lt de fuerza de cierre 3,4 tn - Marca BEKUM o equivalente</t>
  </si>
  <si>
    <t>Inyectora de 200 gr - 100 tn de cierre - Marca ROMI o equivalente</t>
  </si>
  <si>
    <t>Impresos y publicaciones</t>
  </si>
  <si>
    <t>Elementos de oficina</t>
  </si>
  <si>
    <t>Centro neumático de mecanizado fischertechnik Articulo No. 524064</t>
  </si>
  <si>
    <t>Interruptores magneticos tripolares de 10a</t>
  </si>
  <si>
    <t>Kit de botoneras, pulsadores, interruptores notmalmente cerrados y abiertos industriales y luces piloto</t>
  </si>
  <si>
    <t>Licencia de Altium Designer (serviría también para ing. electrónica y para desarrollar una linea de investigación en integración de diseño mecanico y electrónico)</t>
  </si>
  <si>
    <t>Máquina de corte láser para corte y grabado de acero, plásticos, aluminio y cobre, volumen de trabajo 610 x 305 x 125mm</t>
  </si>
  <si>
    <t xml:space="preserve">Máquina de prototipado rapido (impresión 3d) orion delta, rango de trabajo 6" diámetro, 9" altura, </t>
  </si>
  <si>
    <t>Planta didáctica pendulo invertido marca Quanser</t>
  </si>
  <si>
    <t>Medidores de capacitancia e inductancia</t>
  </si>
  <si>
    <t>Motores ac trifásicos, 1 hp, 220v</t>
  </si>
  <si>
    <t>Adquisición de libros impresos temática bigdata, cloud, BI, IOT y seguridad informática</t>
  </si>
  <si>
    <t>30 libros especializados e inscripción a revistas especializadas</t>
  </si>
  <si>
    <t>Libros especializados e inscripción a mínimo cinco revistas especializadas</t>
  </si>
  <si>
    <t>Laboratorio de impresión 3D implementado</t>
  </si>
  <si>
    <t>Mejoramiento de los medios bibliográficos</t>
  </si>
  <si>
    <t>Porta documentos</t>
  </si>
  <si>
    <t>Tranca libros</t>
  </si>
  <si>
    <t>Laboratorios de Mecatrónica</t>
  </si>
  <si>
    <t>Actualización de los equipos de biblioteca</t>
  </si>
  <si>
    <t>Adquisición Walkie Talkie</t>
  </si>
  <si>
    <t>Adquisición televisor o monitor de 42"</t>
  </si>
  <si>
    <t>Adquisición equipo todo en uno</t>
  </si>
  <si>
    <t>Equipos adquiridos</t>
  </si>
  <si>
    <t>Actualización elementos de la biblioteca</t>
  </si>
  <si>
    <t>Revisteros</t>
  </si>
  <si>
    <t>Actualización colecciones</t>
  </si>
  <si>
    <t>Suscripciones de publicaciones periódicas</t>
  </si>
  <si>
    <t>Bases de datos adquiridas</t>
  </si>
  <si>
    <t>Licenciamiento de EBSCO, G-GLOBAL, MAC GRAW HILL</t>
  </si>
  <si>
    <t>Mejoramiento de los elementos de apoyo para la administración de la academia</t>
  </si>
  <si>
    <t>Descansapies</t>
  </si>
  <si>
    <t>Cosedora industrial y eléctrica</t>
  </si>
  <si>
    <t>Mobiliario Vicerrectoría Académica</t>
  </si>
  <si>
    <t>Adquisición elementos de oficina</t>
  </si>
  <si>
    <t>Adquisición equipos</t>
  </si>
  <si>
    <t>Disco 5 teras para la facultad sistemas</t>
  </si>
  <si>
    <t>Personal de apoyo a la academia</t>
  </si>
  <si>
    <t>Soporte de los procesos de la academia</t>
  </si>
  <si>
    <t>Personal de apoyo contratado</t>
  </si>
  <si>
    <t>Docentes</t>
  </si>
  <si>
    <t>docentes</t>
  </si>
  <si>
    <t>Hora catedra</t>
  </si>
  <si>
    <t>Educación Inclusiva de Calidad</t>
  </si>
  <si>
    <t>Asegurar la prestación del servicio educativo a nivel de bachillerato técnico industrial</t>
  </si>
  <si>
    <t>Reconocimientos académicos (medallería)</t>
  </si>
  <si>
    <t>Logística para el desarrollo de actividades académicas de bachillerato (expo técnica)</t>
  </si>
  <si>
    <t>Publicaciones académicas bachilleratos</t>
  </si>
  <si>
    <t>Mantenimiento de la plataforma tecnológica de Bachillerato</t>
  </si>
  <si>
    <t>Plataforma Gnosoft</t>
  </si>
  <si>
    <t>Adquisición de aplicaciones complementarias (Inscripciones en línea para estudiantes de bachillerato, solicitud de elementos de taller, certificados en línea, encuestas, evaluación de desempeño docente, pruebas saber, registro de asistencia)</t>
  </si>
  <si>
    <t>Implementación de herramientas tecnológicas para la operación del Bachillerato</t>
  </si>
  <si>
    <t>Implementación de los periféricos del observador en línea implementado para el observador en línea</t>
  </si>
  <si>
    <t xml:space="preserve">Montaje de las pruebas de desempeño académico con en las plataformas tecnológicas de la Escuela </t>
  </si>
  <si>
    <t>Pruebas implementadas</t>
  </si>
  <si>
    <t>Formación docente en aplicaciones virtuales y en Moodle</t>
  </si>
  <si>
    <t>Docentes capacitados</t>
  </si>
  <si>
    <t>Fortalecimiento tecnológico (tabletas y aplicativos)</t>
  </si>
  <si>
    <t>Infraestructura tecnológica</t>
  </si>
  <si>
    <t>Acceso a bibliotecas virtuales</t>
  </si>
  <si>
    <t>Conectividad, redes, etc.</t>
  </si>
  <si>
    <t>Equipos de cómputo nuevos</t>
  </si>
  <si>
    <t>Equipos para articulación</t>
  </si>
  <si>
    <t>Impresora, papelería</t>
  </si>
  <si>
    <t>Profesores para artes</t>
  </si>
  <si>
    <t>Profesores para sistemas</t>
  </si>
  <si>
    <t>Profesor de castellano e inglés</t>
  </si>
  <si>
    <t>Profesores para dibujo</t>
  </si>
  <si>
    <t>Profesor para sociales</t>
  </si>
  <si>
    <t>Profesor para biología</t>
  </si>
  <si>
    <t>Profesor de matemáticas</t>
  </si>
  <si>
    <t>Profesores para educación física</t>
  </si>
  <si>
    <t>Secretaria de bachillerato</t>
  </si>
  <si>
    <t>Lectores de códigos y huelleros implementados</t>
  </si>
  <si>
    <t>Servicio educativo prestado</t>
  </si>
  <si>
    <t>Plataforma en funcionamiento</t>
  </si>
  <si>
    <t>Nuevos mòdulos implementados</t>
  </si>
  <si>
    <t>Implementación de nuevos módulos para la gestión del Bachillerato</t>
  </si>
  <si>
    <t>Desarrollo e implementación de pruebas por medios electrónicos</t>
  </si>
  <si>
    <t>Desarrollo de capacitaciones en uso de aplicaciones virtuales y Moodle</t>
  </si>
  <si>
    <t>Desarrollo de nuevas aplicaciones virtuales (TICs en educación)</t>
  </si>
  <si>
    <t>Bibliotecas virtuales en funcionamiento</t>
  </si>
  <si>
    <t>Adquisición de equipos de cómputo para el soporte y la administración del Bachillerato</t>
  </si>
  <si>
    <t>Plan integral de auditorías</t>
  </si>
  <si>
    <t>Evaluar el sistema integrado de control interno</t>
  </si>
  <si>
    <t>Porcentaje de cumplimiento de las auditorías programadas de control interno</t>
  </si>
  <si>
    <t>Informes de auditoría</t>
  </si>
  <si>
    <t>Administrador público</t>
  </si>
  <si>
    <t>Ingeniero financiero</t>
  </si>
  <si>
    <t>Actualización de los procesos de control interno</t>
  </si>
  <si>
    <t>Procesos actualizados</t>
  </si>
  <si>
    <t xml:space="preserve">Procesos del área publicados en la página </t>
  </si>
  <si>
    <t>Presentar la totalidad de los informes solicitados</t>
  </si>
  <si>
    <t>Presentación de los infom es de ley a los entes externos</t>
  </si>
  <si>
    <t>Informes entregados a los entes de control</t>
  </si>
  <si>
    <t>Informes o presentaciones de seguimiento</t>
  </si>
  <si>
    <t>Gestión de calidad</t>
  </si>
  <si>
    <t>Autoevaluación con fines de acreditación</t>
  </si>
  <si>
    <t>Procesos de planeación</t>
  </si>
  <si>
    <t>Seguimiento a planes de mejoramiento resultantes de las auditorías internas</t>
  </si>
  <si>
    <t>Programación y realización de auditorías con pares amigos.</t>
  </si>
  <si>
    <t>Revisión por la Dirección</t>
  </si>
  <si>
    <t>Ejecución auditorías externas de certificación</t>
  </si>
  <si>
    <t>Realizar los acompañamientos del seguimiento de la estrategia</t>
  </si>
  <si>
    <t>Realizar rendiciones de cuentas: Presentaciones focalizadas a grupos de interés, consolidación y publicación de estadísticas, elaboración de informes de gestión</t>
  </si>
  <si>
    <t>Ejecución de reuniones, acompañamiento y apoyo en el desarrollo de actividades de mejora de indicadores de Desarrollo administrativo</t>
  </si>
  <si>
    <t>Consolidar y presentar los informes solicitados por las entidades de Gobierno y elaboración de anteproyecto de presupuesto</t>
  </si>
  <si>
    <t>Implementar y ejecutar actividades de sensibilización sobre planeación, calidad y acreditación</t>
  </si>
  <si>
    <t>Mantenimiento y actualizacion de proyectos ante el DNP</t>
  </si>
  <si>
    <t>Contratista</t>
  </si>
  <si>
    <t>Personal técnico para el apoyo en la documentación y el desarrollo de diferentes procesos de las áreas administrativas y académicas</t>
  </si>
  <si>
    <t>Firma auditora</t>
  </si>
  <si>
    <t>Contratar la firma certificadora</t>
  </si>
  <si>
    <t>Certificación de calidad</t>
  </si>
  <si>
    <t>Informes</t>
  </si>
  <si>
    <t>Realizar el monitoreo y gestionar la actualización de la información en la página web de la Escuela y de las demás páginas de Gobierno</t>
  </si>
  <si>
    <t>Informes de rendiciones de cuenta
Informe de gestión</t>
  </si>
  <si>
    <t>Reportes y actas de reuniones de acompañamiento relacionadas con el modelo de desarrollo administrativo</t>
  </si>
  <si>
    <t>Reportes presentados
Anteproyecto de presupuesto presentado</t>
  </si>
  <si>
    <t>Sesiones de socialización y publicaciones realizadas</t>
  </si>
  <si>
    <t>Página actualizada</t>
  </si>
  <si>
    <t>Proyectos actualizados en la plataforma SUIFP</t>
  </si>
  <si>
    <t>Apoyo, asesoría y desarrollo de estrategias de sensibilización, así como en la elaboración del material de divulgación</t>
  </si>
  <si>
    <t>Sustanciar los procesos disciplinarios que se adelanten en contra de los servidores públicos de la ETITC</t>
  </si>
  <si>
    <t>Digitalizar los documentos físicos del Archivo de la ETITC</t>
  </si>
  <si>
    <t>Adecuar un puesto físico único para Atención al Ciudadano y recepción de PQRS</t>
  </si>
  <si>
    <t>Contratar un profesional del derecho que apoye el cumplimiento de las obligaciones de la Secretaría General de la ETITC en lo relacionado con la sustanciación de procesos disciplinarios que sean de competencia de la entidad.</t>
  </si>
  <si>
    <t>Comprar 3 scaners para los técnicos o profesionales referidos en la casilla anterior, a fin de que pueda cumplir con el objeto de su contrato.</t>
  </si>
  <si>
    <t>Contratar una empresa que lleve a cabo todas las acciones tendientes a lograr la adecuación física de un puesto único de Atención al Ciudadano y  recepción de PQRS, de coformidad con lo ordenado por la Ley.</t>
  </si>
  <si>
    <t>Gestión de Control Interno Disciplinario</t>
  </si>
  <si>
    <t>Digitalizar los documentos físicos del Archivo histórico de la ETITC</t>
  </si>
  <si>
    <t>Contratar una empresa que digitalice los documentos físicos que ya están debidamente organizados y que reposan en el Archivo de la ETITC correspondientes a las siguientes dependencias: Talento Humano, archivo central (incluido el archivo histórico) y registro y control</t>
  </si>
  <si>
    <t>Digitalización y organización del archivo de la ETITC -  Fase I</t>
  </si>
  <si>
    <t>Contratar tres (3) proefsionales o técnicos con experiencia en Archivística, que: 1) Organicen los documentos que reposan en el Archivo de la ETITC, de todas las dependencias de la Escuela que así lo requieran, de conformidad con las tablas de retención documental que se aprueben. 2) Digitalizar todas las transferencias documentales que lleguen al Archivo de la ETITC.</t>
  </si>
  <si>
    <t>Dotación de equipos para la digitalización del archivo</t>
  </si>
  <si>
    <t>Procesos tramitados</t>
  </si>
  <si>
    <t>Puesto adecuado</t>
  </si>
  <si>
    <t>INVESTIGACIONES</t>
  </si>
  <si>
    <t>BIENESTAR</t>
  </si>
  <si>
    <t>TECNOLOGÍA</t>
  </si>
  <si>
    <t>PLAN DE ADQUISICIONES</t>
  </si>
  <si>
    <t>INFRAESTRUCTURA</t>
  </si>
  <si>
    <t>ACADÉMICA</t>
  </si>
  <si>
    <t>BACHILLERATO</t>
  </si>
  <si>
    <t>ORII</t>
  </si>
  <si>
    <t>SECRETARÍA GENERAL</t>
  </si>
  <si>
    <t>PLANEACIÓN</t>
  </si>
  <si>
    <t>Contratación de un profesional en Ingeniería Industrial, Economía o Administración de empresas para realizar el monitoreo y seguimiento al plan operativo y estratégico de la Escuela, así como para el monitoreo y gestión de la actualización de la información de la página web</t>
  </si>
  <si>
    <t>CONTROL INTERNO</t>
  </si>
  <si>
    <t>TOTAL</t>
  </si>
  <si>
    <t>Cosenofímetro</t>
  </si>
  <si>
    <t>Encoders incrementales de 1024 puntos por revolución</t>
  </si>
  <si>
    <t>POLITICAS MIPG</t>
  </si>
  <si>
    <t xml:space="preserve">• Indicadores y metas de gobierno
• Gestión de la Calidad
• Gestión de Tecnologías de Información
• Modernización Institucional 
</t>
  </si>
  <si>
    <t xml:space="preserve">• Indicadores y metas de gobierno
• Participación Ciudadana
• Servicio al Ciudadano
• Modernización Institucional
</t>
  </si>
  <si>
    <t>• Indicadores y metas de gobierno
• Participación Ciudadana
• Servicio al Ciudadano
• Modernización Institucional</t>
  </si>
  <si>
    <t xml:space="preserve">• Indicadores y metas de gobierno
• Participación Ciudadana
• Servicio al Ciudadano
• Gestión de la Calidad </t>
  </si>
  <si>
    <t>• Indicadores y metas de gobierno
• Participación Ciudadana
• Servicio al Ciudadano
• Gestión de la Calidad
• Capacitación</t>
  </si>
  <si>
    <t>• Indicadores y metas de gobierno
• Gestión de la Calidad
• Gestión de Tecnologías de Información
• Modernización Institucional</t>
  </si>
  <si>
    <t xml:space="preserve">• Indicadores y metas de gobierno
• Participación Ciudadana
• Servicio al Ciudadano
• Gestión de la Calidad
• Capacitación
• Gestión de Tecnologías de Información
• Modernización Institucional
• Transparencia y Acceso a la Información Pública </t>
  </si>
  <si>
    <t>• Capacitación</t>
  </si>
  <si>
    <t xml:space="preserve">• Participación Ciudadana
• Gestión de la Calidad
• Modernización Institucional </t>
  </si>
  <si>
    <t xml:space="preserve">• Indicadores y metas de gobierno
• Participación Ciudadana
• Servicio al Ciudadano
• Gestión de Tecnologías de Información
• Modernización Institucional
</t>
  </si>
  <si>
    <t>• Gestión de Tecnologías de Información</t>
  </si>
  <si>
    <t xml:space="preserve">• Servicio al Ciudadano
• Gestión de la Calidad
</t>
  </si>
  <si>
    <t>• Servicio al Ciudadano
• Gestión de la Calidad</t>
  </si>
  <si>
    <t xml:space="preserve">• Gestión de Tecnologías de Información
• Gestión de la Calidad
• Modernización Institucional
• Indicadores y metas de gobierno
</t>
  </si>
  <si>
    <t>• Indicadores y metas de gobierno
• Proyectos de Inversión
• Modernización Institucional
• Gestión de la Calidad</t>
  </si>
  <si>
    <t>• Indicadores y metas de gobierno 
• Participación Ciudadana 
• Rendición de Cuentas 
• Servicio al Ciudadano
• Capacitación 
• Bienestar e Incentivos 
• Gestión de la Calidad</t>
  </si>
  <si>
    <t>• Indicadores y metas de gobierno 
• Plan Anticorrupción y de Atención al Ciudadano 
• Transparencia y Acceso a la Información Pública 
• Participación Ciudadana 
• Rendición de Cuentas 
• Servicio al Ciudadano
• Capacitación
• Gestión de la Calidad 
• Eficiencia Administrativa y Cero Papel
• Modernización Institucional 
• Gestión de Tecnologías de Información 
• Gestión Documental
• Proyectos de Inversión 
• Plan de Anual de Adquisiciones</t>
  </si>
  <si>
    <t>• Indicadores y metas de gobierno   
• Rendición de Cuentas 
• Servicio al Ciudadano
• Gestión de la Calidad 
• Modernización Institucional  
• Proyectos de Inversión 
• Plan de Anual de Adquisiciones</t>
  </si>
  <si>
    <t>• Servicio al Ciudadano
• Racionalización de Trámites
• Indicadores y metas de gobierno
• Capacitación</t>
  </si>
  <si>
    <t>• Indicadores y metas de gobierno 
• Transparencia y Acceso a la Información Pública 
• Participación Ciudadana 
• Rendición de Cuentas 
• Servicio al Ciudadano
• Gestión de la Calidad 
• Modernización Institucional 
• Gestión de Tecnologías de Información 
• Proyectos de Inversión 
• Plan de Anual de Adquisiciones</t>
  </si>
  <si>
    <t>• Gestión de Tecnologías de Información
• Modernización Institucional
• Gestión de la Calidad</t>
  </si>
  <si>
    <t xml:space="preserve">• Indicadores y metas de gobierno 
• Plan Anticorrupción y de Atención al Ciudadano 
• Transparencia y Acceso a la Información Pública 
• Participación Ciudadana
• Rendición de Cuentas
• Servicio al Ciudadano 
• Capacitación 
• Bienestar e Incentivos 
• Gestión de la Calidad 
• Eficiencia Administrativa y Cero Papel 
• Racionalización de Trámites 
• Modernización Institucional 
• Gestión de Tecnologías de Información 
• Gestión Documental
</t>
  </si>
  <si>
    <t>• Indicadores y metas de gobierno 
• Plan Anticorrupción y de Atención al Ciudadano 
• Transparencia y Acceso a la Información Pública
• Rendición de Cuentas
• Gestión de la Calidad 
• Racionalización de Trámites 
• Gestión Documental</t>
  </si>
  <si>
    <t>• Indicadores y metas de gobierno
• Gestión de la Calidad
• Gestión Documental</t>
  </si>
  <si>
    <t>• Indicadores y metas de gobierno
• Gestión de la Calidad
• Gestión Documental
• Participación Ciudadana</t>
  </si>
  <si>
    <t xml:space="preserve">• Indicadores y metas de gobierno
• Gestión de la Calidad
• Gestión Documental
• Participación Ciudadana
• Rendición de Cuentas
• Proyectos de Inversión 
• Plan de Anual de Adquisiciones
• Transparencia y Acceso a la Información Pública
</t>
  </si>
  <si>
    <t>• Indicadores y metas de gobierno
• Transparencia y Acceso a la Información Pública
• Plan Anticorrupción y de Atención al Ciudadano
• Servicio al Ciudadano
• Gestión de Tecnologías de Información
• Eficiencia Administrativa y Cero Papel</t>
  </si>
  <si>
    <t>• Indicadores y metas de gobierno
• Transparencia y Acceso a la Información Pública
• Plan Anticorrupción y de Atención al Ciudadano
• Servicio al Ciudadano
• Gestión de Tecnologías de Información
• Eficiencia Administrativa y Cero Papel
• Servicio al Ciudadano
• Participación Ciudadana</t>
  </si>
  <si>
    <t>• Racionalización de Trámites
• Indicadores y metas de gobierno</t>
  </si>
  <si>
    <t>• Servicio al Ciudadano
• Racionalización de Trámites
• Indicadores y metas de gobierno</t>
  </si>
  <si>
    <t>Plan de Fomento (depende de los recursos CREE)</t>
  </si>
  <si>
    <t>Si</t>
  </si>
  <si>
    <t>No</t>
  </si>
  <si>
    <t>Becas</t>
  </si>
  <si>
    <t>Otorgamiento de Becas</t>
  </si>
  <si>
    <t>Apoyo a los estudiantes destacados</t>
  </si>
  <si>
    <t>Implementación aula de maestría</t>
  </si>
  <si>
    <t>Aula implementada</t>
  </si>
  <si>
    <t>Montaje aula maestría</t>
  </si>
  <si>
    <t>Desarrollo nueva oferta de programas</t>
  </si>
  <si>
    <t>Creación Licenciatura</t>
  </si>
  <si>
    <t>Creación Maestría</t>
  </si>
  <si>
    <t>Registro calificado</t>
  </si>
  <si>
    <t>Contratos y adquisiciones para la creación del programa</t>
  </si>
  <si>
    <t>Aumento de cobertura en Bogotá y municipios aledaños</t>
  </si>
  <si>
    <t>Maquinaria y equipos para Bogotá y municipios aledaños</t>
  </si>
  <si>
    <t>Adquisición de equipos sedes Bogotá y municipios aledaños</t>
  </si>
  <si>
    <t>Fortalecer los procesos de contratación</t>
  </si>
  <si>
    <t>Profesional para el apoyo de los procesos contractuales</t>
  </si>
  <si>
    <t>Apoyo personal para los procesos contractuales</t>
  </si>
  <si>
    <t>Procesos contractuales ejecutados</t>
  </si>
  <si>
    <t>Gestionar los procesos de apoyo administrativo para la academia</t>
  </si>
  <si>
    <t>Contratos en ejecución</t>
  </si>
  <si>
    <t>Contratación de persona jurídica para la prestación del servicio de vigilancia</t>
  </si>
  <si>
    <t>Contratación de persona jurídica para la prestación del servicio de aseo</t>
  </si>
  <si>
    <t>Aseguramiento de los servicios básicos de operación</t>
  </si>
  <si>
    <t>Suministros adquiridos</t>
  </si>
  <si>
    <t>Adquisición de combustible y lubricantes</t>
  </si>
  <si>
    <t>Adquisición de dotacion</t>
  </si>
  <si>
    <t>Adquisición de papeleria, utiles de escritorio y oficina</t>
  </si>
  <si>
    <t>Adquisición de productos de aseo y limpieza</t>
  </si>
  <si>
    <t>Adquisición de productos de cafeteria y restaurante</t>
  </si>
  <si>
    <t>Adquisición de repuestos</t>
  </si>
  <si>
    <t>Adquisición de otros materiales y suministros</t>
  </si>
  <si>
    <t>Combustible y lubricantes</t>
  </si>
  <si>
    <t>Dotacion</t>
  </si>
  <si>
    <t>Papeleria, utiles de escritorio y oficina</t>
  </si>
  <si>
    <t>Productos de aseo y limpieza</t>
  </si>
  <si>
    <t>Productos de cafeteria y restaurante</t>
  </si>
  <si>
    <t>Repuestos</t>
  </si>
  <si>
    <t>Otros materiales y suministros</t>
  </si>
  <si>
    <t>Desarrollo del talento humano a través de las actividades de bienestar y capacitación</t>
  </si>
  <si>
    <t>Actividades realizadas</t>
  </si>
  <si>
    <t>Servicios de bienestar social</t>
  </si>
  <si>
    <t xml:space="preserve">• Transparencia y Acceso a la Información Pública
• Gestión de la Calidad </t>
  </si>
  <si>
    <t>Adquisición de cursos y de elementos logísticos para el desarrollo de las actividades de bienestar</t>
  </si>
  <si>
    <t>VICEADMINISTRATIVA</t>
  </si>
  <si>
    <t>Docentes con Maestría</t>
  </si>
  <si>
    <t>Formación</t>
  </si>
  <si>
    <t>Adquisición de cursos de posgrado en la modalidad de maestría para la formación docentes</t>
  </si>
  <si>
    <t>Becas otorgadas</t>
  </si>
  <si>
    <t>Formar docentes a través de Maestrías</t>
  </si>
  <si>
    <t>•T. deserción anual meta (Plan de fomento)</t>
  </si>
  <si>
    <t>• Mejorar la calidad de vida de la comunidad universitaria, mediante la planeación y ejecución de proyectos, programas y actividades que fortalezcan las condiciones de bienestar.</t>
  </si>
  <si>
    <t>• Mejorar el equipamiento tecnológico 
• Implementar un sistema de información y comunicación 
• Satisfacer las expectativas de los usuarios asociadas con un servicio educativo de calidad, a través del fortalecimiento del Sistema de Gestión de Calidad y la evaluación permanente</t>
  </si>
  <si>
    <t>• Contribuir en la realización publicaciones institucionales y  ponencias en eventos académicos nacionales e internacionales 
• Apoyar la participación en redes de CTI 
• Contribuir en prestar servicios de asesorías, consultoría e impulsar el licenciamiento 
• Establecer proyectos multilaterales a nivel local, regional o nacional orientados a la apropiación del conocimiento en comunidades vulnerables, mediante la oferta de voluntariados y programas de educación continuada. 
• Apoyar la vinculación la institución con el entorno nacional e internacional para acceder a recursos y generar intercambios.</t>
  </si>
  <si>
    <t>• Continuar con la gestión de desarrollo de la planta física.
• Modernizar la infraestructura de laboratorios, talleres y aulas especializadas</t>
  </si>
  <si>
    <t xml:space="preserve">• Implementar el modelo de aseguramiento de la calidad que alimente la toma de decisiones de la alta dirección. (Objetivo heredado) 
• Contribuir con el establecimiento de las estrategias y mecanismos que conduzcan a la Institución al cambio de carácter académico como  Universidad Tecnológica. (Objetivo de contribución) 
• Consolidar las estadísticas de la Escuela (Objetivo propio) 
• Iniciativas estrategicas del área </t>
  </si>
  <si>
    <t>• Incentivar una educación de calidad en el Bachillerato Técnico Industrial</t>
  </si>
  <si>
    <t xml:space="preserve">• Fortalecer la planta de profesores 
• Garantizar la participación de los docentes en comunidades académicas para la construcción, transferencia y socialización del conocimiento. 
• Revisar y ajustar permanentemente los currículos de las nuevas mallas a la luz de los peps de  acuerdo con los avances del conocimiento y los requerimientos de la sociedad para darles pertinencia y coherencia con el perfil institucional.  
• Garantizar la pertinencia de los programas de ES ofrecidos por la ETITC, a partir de la identificación de las tendencias y necesidades de la sociedad, del  mercado laboral y de los procesos de ES, tanto a nivel nacional como internacional. 
• Iniciar con el (Continuar con el) proceso de acreditación de los programas. </t>
  </si>
  <si>
    <t>Personas de la comunidad educativa que participan de las actividades de trabajo social</t>
  </si>
  <si>
    <t>Apoyo en los créditos ICETEX</t>
  </si>
  <si>
    <t>NA</t>
  </si>
  <si>
    <t>ETITC una ♪ con arte y Cultura</t>
  </si>
  <si>
    <t xml:space="preserve">Desarrollo de campañas </t>
  </si>
  <si>
    <t>Actividades institucionales de bienestar universitario</t>
  </si>
  <si>
    <t>Desarrollo de actividades de pastoral</t>
  </si>
  <si>
    <t>Adecuación de espacios de bienestar universitario</t>
  </si>
  <si>
    <t>Materiales y suministros</t>
  </si>
  <si>
    <t>Adquisición de Mesas 2 piso Casona, elementos de adecuación sala de estár, adquisición mesas de ajedrez 1 piso casona, adquisición de cortinas para favorecer proyección, adecuación oficinas para atención de privacidad de estudiantes</t>
  </si>
  <si>
    <t>Mantenimiento de la red eléctrica de la planta física de las diferentes sedes de la Escuela</t>
  </si>
  <si>
    <t>Adecuación de infraestructura eléctrica y de datos en sedes diferentes a la sede calle 13</t>
  </si>
  <si>
    <t>Modernización  planta física en las sedes de la Escuela</t>
  </si>
  <si>
    <t>Mejoramiento del sistema de iluminación en las sedes de la Escuela</t>
  </si>
  <si>
    <t>Adecuación del sistema de iluminación en otras sedes de la Escuela</t>
  </si>
  <si>
    <t>Iluminación en sedes de la Escuela</t>
  </si>
  <si>
    <t>100% 80%</t>
  </si>
  <si>
    <t>Modernización de espacios para la academia</t>
  </si>
  <si>
    <t>Fase II CCTV</t>
  </si>
  <si>
    <t>Camaras, software y almacenamiento</t>
  </si>
  <si>
    <t>Fase III multimedia</t>
  </si>
  <si>
    <t>Monitores, multiplexores HDMI, mediacento (Transmisión/Recepción IP)</t>
  </si>
  <si>
    <t>Aulas modernizadas</t>
  </si>
  <si>
    <t>Día del  investigador</t>
  </si>
  <si>
    <t>Socialización</t>
  </si>
  <si>
    <t>Ajuste y formalización</t>
  </si>
  <si>
    <t>Actualizar el manual de atención al ciudadano</t>
  </si>
  <si>
    <t>Publicación del manual</t>
  </si>
  <si>
    <t>Desarrollo de una herramienta de caracterización del ciudadano</t>
  </si>
  <si>
    <t>Revisión de la estructura organizacional actual por áreas para identificar la documentación que se maneja en cada una</t>
  </si>
  <si>
    <t>Archivo de la Escuela digitalizado
Diagnóstico de manejo documental por área
Tablas de rención documental actualizadas</t>
  </si>
  <si>
    <t>Presentación del borrador de la Tabla de retención Documental al comité de archivo y correspondencia</t>
  </si>
  <si>
    <t>Mejoramiento de los procesos de atención al ciudadano - PQRD</t>
  </si>
  <si>
    <t>Adecuación física puesto de atención al ciudadano - PQRD</t>
  </si>
  <si>
    <t xml:space="preserve">• Establecer  estrategias y mecanismos apropiados de fácil aplicación para la atención y  resolución oportuna de las peticiones, quejas, reclamos y solicitudes  de los  ciudadano
• Apoyar la satisfacción de las expectativas de los usuarios asociadas con un servicio educativo de calidad, a través del fortalecimiento del Sistema de Gestión de Calidad y la evaluación permanente </t>
  </si>
  <si>
    <t>Capacitar a los funcionarios en atención a PQRD</t>
  </si>
  <si>
    <t>• Plan Anticorrupción y de Atención al Ciudadano</t>
  </si>
  <si>
    <t>Certificaciones otorgadas</t>
  </si>
  <si>
    <t>Encuentro con empresarios ejecutado</t>
  </si>
  <si>
    <t>Servicios prestados</t>
  </si>
  <si>
    <t>Piezas promocionales producidas</t>
  </si>
  <si>
    <t>Cursos libres</t>
  </si>
  <si>
    <t xml:space="preserve">Estudiantes y docentes en programas de formación </t>
  </si>
  <si>
    <t>Convenios interinstitucionales con instituciones de educación superior</t>
  </si>
  <si>
    <t>Participación de los estudiantes en concursos y eventos académicos a nivel nacional e internacional</t>
  </si>
  <si>
    <t>Fortalecimiento de enseñanza del inglés y otras lenguas con la articulación entre centro de lenguas y el bachillerato</t>
  </si>
  <si>
    <t>Fortalecimiento del Bachillerato Técnico Industrial</t>
  </si>
  <si>
    <t>Implementar estrategias de formación en semilleros de investigación en el bachillerato</t>
  </si>
  <si>
    <t>Estudiantes</t>
  </si>
  <si>
    <t>Promovidos</t>
  </si>
  <si>
    <t>No Promovidos</t>
  </si>
  <si>
    <t>GRADO</t>
  </si>
  <si>
    <t>Índice de promoción</t>
  </si>
  <si>
    <t>Índice de no promoción</t>
  </si>
  <si>
    <t>Semilleros de bachillerato</t>
  </si>
  <si>
    <t>Convenios vigentes</t>
  </si>
  <si>
    <t>Estudiantes participantes</t>
  </si>
  <si>
    <t>Recursos del centro de lenguas</t>
  </si>
  <si>
    <t>FURAG y Transparencia</t>
  </si>
  <si>
    <t>Programación y ejecución de auditorías internas de calidad</t>
  </si>
  <si>
    <t>Verificación y actualización de la documentación existente</t>
  </si>
  <si>
    <t>PLAN DE ACCIÓN 2016</t>
  </si>
  <si>
    <t>Aseguramiento de la publicación de los trámites de la Escuela en el SUIT</t>
  </si>
  <si>
    <t>Informes publicados</t>
  </si>
  <si>
    <t>Actualización de mapas de riesgos</t>
  </si>
  <si>
    <t>Trámites optimizados</t>
  </si>
  <si>
    <t>Mapas de riesgos actualizados</t>
  </si>
  <si>
    <t>PLAN DE ADQUISICIONES CONSOLIDADO</t>
  </si>
  <si>
    <t xml:space="preserve">Seguimiento a los informes que la entidad debe entregar a los entes de control externo </t>
  </si>
  <si>
    <t>• Implementar el modelo de aseguramiento de la calidad que alimente la toma de decisiones de la alta dirección.</t>
  </si>
  <si>
    <t>Vinculación de las hojas de vida en el SIGEP</t>
  </si>
  <si>
    <t>Gestionar los procesos de apoyo contractual y financiero</t>
  </si>
  <si>
    <t>Gestionar los procesos de apoyo del talento humano</t>
  </si>
  <si>
    <t>Consolidar y publicar los acuerdos de gestión</t>
  </si>
  <si>
    <t>Realizar el seguimiento y publicación de los informes de ejecución financiera mensual</t>
  </si>
  <si>
    <t>Hojas de vida actualizadas en el SIGEP</t>
  </si>
  <si>
    <t>Actualización del taller de mediciones eléctricas.</t>
  </si>
  <si>
    <t>• Formar  investigadores  en la gestión de grupos, formulación de proyectos de investigación y ACTI para posicionar a la ETITC como centro líder entre sus pares en ciencia, tecnología e innovación  
• Realizar publicaciones institucionales y  ponencias en eventos académicos nacionales e internacionales 
• Incentivar la formulación y realización de proyectos que consoliden los grupos de investigación 
• Identificar las ACTI susceptibles de desarrollo tecnológico 
• Divulgar  el conocimiento generado en la ETITC  
• Aportar solución tecnológica a necesidades de la sociedad</t>
  </si>
  <si>
    <t>Publicación de los informesde supervisión e interventoría en la página SECOP</t>
  </si>
  <si>
    <t>Contratación de operador para la prestación del servicio de vigilancia</t>
  </si>
  <si>
    <t>Contratación de operador para la prestación del servicio de aseo</t>
  </si>
  <si>
    <t>Informes presentados ante el Consejo Directivo y publicados en la página Web de la Escuela</t>
  </si>
  <si>
    <t>Esfuerzos administrativos</t>
  </si>
  <si>
    <t>Actividades de capacitación (talleres, seminarios, cursos, maestría, otros) y de bienestar social con funcionarios</t>
  </si>
  <si>
    <t>Recursos CREE (Plan de fomento a la calidad )</t>
  </si>
  <si>
    <t>• Investigadores (Profesores y estudiantes) formados = # De investigadores que reciben formación /# total de investigadores integrantes de grupos x100 
• Publicaciones seriadas: No. Publicaciones (seriadas y no seriadas)
• Proyectos de investigación generados: # de productos de investigación generado# de productos de investigación propuestos en los proyectos x100
• ACTI  desarrolladas en la ETITC: N  de ACTI   en la ETIC
• Cursos y patentes obtenidas: N  de cursos y patente registrados
• Proyectos desarrollados: N  de soluciones tecnológicas
• Ingresos obtenidos por extensión:
•  Personas atendidas por cursos de extensión
•  Empresas atendidas para desarrollo de programas de extensión
• Uso adecuado de las herramientas informáticas (SEVENET, Mesa de Ayuda, Office 365)</t>
  </si>
  <si>
    <t xml:space="preserve">
50
0
0
10
50
18
478 millones
350
15
100%
</t>
  </si>
  <si>
    <t>Corto</t>
  </si>
  <si>
    <t>Mediano</t>
  </si>
  <si>
    <t>Largo</t>
  </si>
  <si>
    <t>Plan de mantenimiento de equipos especializados de prototipaje rápido</t>
  </si>
  <si>
    <t>Bases de datos facultad procesos industriales</t>
  </si>
  <si>
    <t>Calderín, kit ventiladores, kit de bombas, compresores pequeños</t>
  </si>
  <si>
    <t>•Matricula meta (Plan de fomento)
•P. acreditados meta (Plan de fomento)
•Regionalización meta (Plan de fomento)
•T. deserción anual meta (Plan de fomento)
• Programas reacreditados
• Uso adecuado de las herramientas informáticas (SEVENET, Mesa de Ayuda, Office 365)</t>
  </si>
  <si>
    <t xml:space="preserve">2.375
15%
600
13%
1
100%
</t>
  </si>
  <si>
    <t>Priorización</t>
  </si>
  <si>
    <t>Recursos cree</t>
  </si>
  <si>
    <t>• Contar con un equipo humano eficiente, en un ambiente laboral confortable, capaz de dar soluciones
• Implementar un sistema de información y comunicación que apoye el desarrollo de una cultura organizacional alineada con el sistema de valores y la gestión en todos sus ámbitos.</t>
  </si>
  <si>
    <t>Documento con el plan anueal de actividades de bienestar y de capacitación publicado en la página web</t>
  </si>
  <si>
    <t>Ejecución del plan</t>
  </si>
  <si>
    <t>Talleres de actualización de hoja de vida actualizados</t>
  </si>
  <si>
    <t>Acuerdos publicados evaluaciones 2015 y compromisos de los acuerdos 2016</t>
  </si>
  <si>
    <t>Diseñar la estrategia y herramientas de evaluación de rendición de cuentas</t>
  </si>
  <si>
    <t>Documento con la estrategia a desarrollar</t>
  </si>
  <si>
    <t>Internos</t>
  </si>
  <si>
    <t>Relizar análisis de los trámites inscritos en el SUIT para identificar oportunidades de mejora y/o automatización</t>
  </si>
  <si>
    <t>Publicar informes trimestrales de PQRD y de de solicitudes de información</t>
  </si>
  <si>
    <t>1. Mapa de riesgos de corrupción</t>
  </si>
  <si>
    <t>2. Rendición de cuentas</t>
  </si>
  <si>
    <t>3. Racionalización de trámites</t>
  </si>
  <si>
    <t>4. Atención al ciudadano</t>
  </si>
  <si>
    <t>5. Transparencia y acceso a la información Pública</t>
  </si>
  <si>
    <t>Acreditación de programas de Educación Superior</t>
  </si>
  <si>
    <t>• Indicadores y metas de gobierno</t>
  </si>
  <si>
    <t>• Índice de promoción escolar: Promedio de los niveles de promoción de todos los grados del bachillerato (indicador 2015: 87%)
• Uso adecuado de las herramientas informáticas (SEVENET, Mesa de Ayuda, Office 365)</t>
  </si>
  <si>
    <t>90%
100%</t>
  </si>
  <si>
    <t xml:space="preserve">
90%
5
100%
</t>
  </si>
  <si>
    <t>• Obras de Rehabilitación: Porcentaje de avance de las obras del año =
• Incidencias atendidas / Incidencias solicitadas &gt;=
• Acreditación de programas =
• Uso adecuado de las herramientas informáticas (SEVENET, Mesa de Ayuda, Office 365) =</t>
  </si>
  <si>
    <t xml:space="preserve">
100% 
80%
5
100%
</t>
  </si>
  <si>
    <t>Mejoramiento de los recursos tecnológicos para la academia</t>
  </si>
  <si>
    <t>Nuevos módulos implementados para sistema de información de bachillerato (Gnosoft)</t>
  </si>
  <si>
    <t>Sistema de información académico desarrollado</t>
  </si>
  <si>
    <t>Desarrollo del sistema de información académico</t>
  </si>
  <si>
    <t>Software de apoyo al proceso  de acreditación implementado</t>
  </si>
  <si>
    <t>Implementación de ITIL V3 (gestión de servicios)</t>
  </si>
  <si>
    <t>Apoyo del soporte tecnológico para la Gestión Financiera y Administrativa</t>
  </si>
  <si>
    <t>• Avence en proyectos de tecnología propuestos en el plan de acción
• Uso adecuado de las herramientas informáticas (SEVENET, Mesa de Ayuda, Office 365)</t>
  </si>
  <si>
    <t>100%
100%</t>
  </si>
  <si>
    <t>• Movilidad de los docentes: Docentes que se movilizan / Docentes solicitantes que cumplen con requisitos de movilidad
• Movilidad de losestudiantes: Estudiantes que se movilizan / Estudiantes solicitantes que cumplen con requisitos de movilidad
• Uso adecuado de las herramientas informáticas (SEVENET, Mesa de Ayuda, Office 365)</t>
  </si>
  <si>
    <t>100%
100%
100%</t>
  </si>
  <si>
    <t>• % Atención de derechos de petición y tutelas
• % avance de digitalización del archivo histórico previsto para 2016
• % avance de digitalización del archivo de gestión previsto para 2016
• Uso adecuado de las herramientas informáticas (SEVENET, Mesa de Ayuda, Office 365)</t>
  </si>
  <si>
    <t xml:space="preserve">90%
100%
100%
100%
</t>
  </si>
  <si>
    <t>• Auditorías de gestión realizadas: Total de auditorías realizadas / Auditorías planeadas
• Uso adecuado de las herramientas informáticas (SEVENET, Mesa de Ayuda, Office 365)</t>
  </si>
  <si>
    <t>• Ejecución presupuestal: Presupuesto ejecutado / Presupuesto apobado
• Informes publicados de ejecución presupuestal
• Ejecución del plan de bienestar y capacitación
• Publicación de hojas de vida en el SIGEP
• Publicación de informes de supervisión en el SECOP
• Implementación del sistema de gestión de seguridad y salud en el trabajo
• Uso adecuado de las herramientas informáticas (SEVENET, Mesa de Ayuda, Office 365)</t>
  </si>
  <si>
    <t>100%
6
100%
90%
100%
90%
100%</t>
  </si>
  <si>
    <t>Implementación sistema de gestión de seguridad y salud en el trabajo</t>
  </si>
  <si>
    <t>Implementación</t>
  </si>
  <si>
    <t>Insumos y capacitaciones</t>
  </si>
  <si>
    <t>Equipos de dotación, capacitaciones específicas, intervención al riesgo</t>
  </si>
  <si>
    <t>Ejecución</t>
  </si>
  <si>
    <t>Auditoría interna en el sistema de gestión</t>
  </si>
  <si>
    <t>Fase 0: Valoración y Normatividad - Conformación del Comité del SIG (Resolución)</t>
  </si>
  <si>
    <t>Fase 0: Valoración y Normatividad - Revisión y actualización de documentos institucionales: PEU, Modelo de Autoevaluación, Plan de Acción, PEP.</t>
  </si>
  <si>
    <t>Fase 0: Valoración y Normatividad - Visita a las dependencias: Con el fin de revisar los documentos que apoyan el proceso de Autoevaluación.</t>
  </si>
  <si>
    <t>Fase 1: Socialización Proceso de Autoevaluación - Jornadas de Sensibilización sobre el proceso de Autoevaluación con fines de Acreditación</t>
  </si>
  <si>
    <t>Fase 2: Condiciones Iniciales - Cartas de intensión al CNA para iniciar proceso</t>
  </si>
  <si>
    <t>Fase 2: Condiciones Iniciales - Construcción del documento de condiciones iniciales</t>
  </si>
  <si>
    <t>Fase 2: Condiciones Iniciales - Envío de documento de condiciones iniciales al CNA</t>
  </si>
  <si>
    <t>Fase 2: Condiciones Iniciales - Visita de verificación por parte del CNA</t>
  </si>
  <si>
    <t>Fase 2: Condiciones Iniciales - Concepto sobre la visita</t>
  </si>
  <si>
    <t>Fase 3: Recolección de Información - Validación de Instrumentos (Acta)</t>
  </si>
  <si>
    <t>Fase 3: Recolección de Información - Recolección de información según fuente:
Dcoumental, estadística y apreciación</t>
  </si>
  <si>
    <t>Fase 4: Analisis de Información - Valoración de la Información</t>
  </si>
  <si>
    <t>Fase 4: Analisis de Información - Hallazgos de fortalezas y aspectos por mejorar de acuerdo a los resultados obtenidos</t>
  </si>
  <si>
    <t>Fase 5: Elaboración de Planes de mejoramiento - Elaboración de planes de mejoramiento, lineas generales, enmarcados en planes de acción con recursos, indicadores y responsable</t>
  </si>
  <si>
    <t xml:space="preserve">Fase 6: Informe de Autoevaluación - Construcción del primer borrador del informe de acuerdo a la estructura del CNA: 
Información histórica de la Escuela - Información del programa 01/02/2016 al 14/02/2016.
Validación y Ajustes del 15/02/2016 al 29/02/201.
Resultados de autoevaluación y planes de mejoramiento 15/02/2016 al 31/03/2016 
</t>
  </si>
  <si>
    <t>Fase 6: Informe de Autoevaluación - Validación del borrador del informe y ajustes</t>
  </si>
  <si>
    <t>Fase 6: Informe de Autoevaluación - Redacción final del informe</t>
  </si>
  <si>
    <t>Fase 7: Socialización Proceso de Acreditación - Socialización de los resultados del proceso de Autoevaluación y el proceso de Acreditación</t>
  </si>
  <si>
    <t>Fase 8: Evaluación externa  - Aval Institucional y radicación de informe de autoevaluación ante el CNA</t>
  </si>
  <si>
    <t>Fase 8: Evaluación externa  - Visita de verificación Pares del CNA</t>
  </si>
  <si>
    <t>Fase 8: Evaluación externa  - Concepto del CNA al MEN</t>
  </si>
  <si>
    <t>Fase 8: Evaluación externa  - Resolución de Acreditación</t>
  </si>
  <si>
    <t>Fase 9: Post - Acreditación - Seguimiento a planes de mejoramiento</t>
  </si>
  <si>
    <t> 04/03/2015</t>
  </si>
  <si>
    <t> 15/01/2016</t>
  </si>
  <si>
    <t> 29/02/2016</t>
  </si>
  <si>
    <t> Programas Acreditación 20/02/2016</t>
  </si>
  <si>
    <t> Programas Acreditación 01/04/2016</t>
  </si>
  <si>
    <t>Programas Acreditación 01/02/2016</t>
  </si>
  <si>
    <t>Programas Acreditación 31/03/2016</t>
  </si>
  <si>
    <t> 05/04/2016</t>
  </si>
  <si>
    <t> 04/02/2016</t>
  </si>
  <si>
    <t> 11/03/2016</t>
  </si>
  <si>
    <t> 01/04/2016</t>
  </si>
  <si>
    <t>Logística  15/03/2016
Socialización 11/04/2016</t>
  </si>
  <si>
    <t>Logística 10/04/2016
Socialización 17/06/2016</t>
  </si>
  <si>
    <t>Diagnostico de capital humano</t>
  </si>
  <si>
    <t>Reubicación del taller de ajuste</t>
  </si>
  <si>
    <t>Reubicación CNC2</t>
  </si>
  <si>
    <t>Reubicación CNC1</t>
  </si>
  <si>
    <t>Adecuación del laboratorio de Metrología</t>
  </si>
  <si>
    <t>Adecuación laboratorio de tratamientos térmicos y metalografía</t>
  </si>
  <si>
    <t>Adecuación del laboratorio de fundición (Mezzaninne)</t>
  </si>
  <si>
    <t>Adquisición de equipos y suministros para los laboratorios</t>
  </si>
  <si>
    <t>Adecuaciones, reparaciones y montaje de las redes hidrosanitarias en el pozo y zona freática</t>
  </si>
  <si>
    <t>Contratación de la obra</t>
  </si>
  <si>
    <t>Talleres adecuados</t>
  </si>
  <si>
    <t>Readecuacion de talleres y laboratorios</t>
  </si>
  <si>
    <t>Ferretería y adecuaciones</t>
  </si>
  <si>
    <t>Equipos y suministros</t>
  </si>
  <si>
    <t>Contratación obra</t>
  </si>
  <si>
    <t>Depende de CNA</t>
  </si>
  <si>
    <t>- Estudiantes que no desertan por actividades de monitoría = 
(Estudiantes que mejoraron desempeño que acudieron a monitorias) / (Estudiantes que acudieron a monitorias)
- Adecuación de espacios de Bienestar Universitario = Número de adecuaciones realizadas
• Uso adecuado de las herramientas informáticas (SEVENET, Mesa de Ayuda, Office 365)</t>
  </si>
  <si>
    <t>Planes de mejoramiento</t>
  </si>
  <si>
    <t>Resolución</t>
  </si>
  <si>
    <t>Contrato interadministrativo para realizar visita de pares amigos</t>
  </si>
  <si>
    <t>Documentos radicados ante CNA</t>
  </si>
  <si>
    <t>Contar con un profesional de apoyo en el proceso de autoevaluación y acreditación de los programas de educación superior</t>
  </si>
  <si>
    <t>Empresa de desarrollo</t>
  </si>
  <si>
    <t>Desarrollo e implementación del módulo de acreditación de programas</t>
  </si>
  <si>
    <t>Mantenimiento laboratorios</t>
  </si>
  <si>
    <t>• Porcentaje de mejora en la calificación FURAG
• P. acreditados meta (Plan de fomento)
• Programas reacreditados
• Certificaciones de calidad obtenidas
• Uso adecuado de las herramientas informáticas (SEVENET, Mesa de Ayuda, Office 365)</t>
  </si>
  <si>
    <t>10%
15%
1
1
100%</t>
  </si>
  <si>
    <t>Componentes del Plan Anticorrupción y Atención al Ciudadano</t>
  </si>
  <si>
    <t>PLAN DE ACCIÓN 2016
ESCUELA TECNOLÓGICA INSTITUTO TÉCNICO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</si>
</sst>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quot;$&quot;\ * #,##0.00_);_(&quot;$&quot;\ * \(#,##0.00\);_(&quot;$&quot;\ * &quot;-&quot;??_);_(@_)"/>
    <numFmt numFmtId="165" formatCode="_(* #,##0.00_);_(* \(#,##0.00\);_(* &quot;-&quot;??_);_(@_)"/>
    <numFmt numFmtId="166" formatCode="_(* #,##0_);_(* \(#,##0\);_(* &quot;-&quot;??_);_(@_)"/>
    <numFmt numFmtId="167" formatCode="_-* #,##0_-;\-* #,##0_-;_-* &quot;-&quot;??_-;_-@_-"/>
    <numFmt numFmtId="168" formatCode="0.0%"/>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color indexed="8"/>
      <name val="Arial"/>
      <family val="2"/>
    </font>
    <font>
      <sz val="9"/>
      <color indexed="81"/>
      <name val="Tahoma"/>
      <family val="2"/>
    </font>
    <font>
      <b/>
      <sz val="9"/>
      <color indexed="81"/>
      <name val="Tahoma"/>
      <family val="2"/>
    </font>
    <font>
      <b/>
      <sz val="10"/>
      <name val="Arial"/>
      <family val="2"/>
    </font>
    <font>
      <sz val="10"/>
      <name val="Arial"/>
      <family val="2"/>
    </font>
    <font>
      <u/>
      <sz val="11"/>
      <color theme="10"/>
      <name val="Calibri"/>
      <family val="2"/>
      <scheme val="minor"/>
    </font>
    <font>
      <u/>
      <sz val="11"/>
      <color theme="11"/>
      <name val="Calibri"/>
      <family val="2"/>
      <scheme val="minor"/>
    </font>
    <font>
      <sz val="9"/>
      <color rgb="FF000000"/>
      <name val="Arial"/>
      <family val="2"/>
    </font>
    <font>
      <b/>
      <sz val="11"/>
      <color rgb="FF000000"/>
      <name val="Arial"/>
      <family val="2"/>
    </font>
    <font>
      <sz val="10"/>
      <color theme="1"/>
      <name val="Arial"/>
      <family val="2"/>
    </font>
    <font>
      <b/>
      <sz val="9"/>
      <color indexed="81"/>
      <name val="Calibri"/>
      <family val="2"/>
    </font>
    <font>
      <sz val="9"/>
      <color indexed="81"/>
      <name val="Calibri"/>
      <family val="2"/>
    </font>
    <font>
      <sz val="11"/>
      <color theme="1"/>
      <name val="Arial"/>
      <family val="2"/>
    </font>
    <font>
      <b/>
      <sz val="11"/>
      <name val="Arial"/>
      <family val="2"/>
    </font>
    <font>
      <sz val="11"/>
      <name val="Arial"/>
      <family val="2"/>
    </font>
    <font>
      <sz val="11"/>
      <color rgb="FFC00000"/>
      <name val="Arial"/>
      <family val="2"/>
    </font>
    <font>
      <sz val="11"/>
      <color rgb="FF000000"/>
      <name val="Arial"/>
      <family val="2"/>
    </font>
    <font>
      <b/>
      <sz val="11"/>
      <color theme="0"/>
      <name val="Arial"/>
      <family val="2"/>
    </font>
    <font>
      <b/>
      <sz val="16"/>
      <color theme="0"/>
      <name val="Arial"/>
      <family val="2"/>
    </font>
    <font>
      <sz val="10"/>
      <color rgb="FF000000"/>
      <name val="Arial"/>
      <family val="2"/>
    </font>
    <font>
      <b/>
      <sz val="11"/>
      <color theme="1"/>
      <name val="Arial"/>
    </font>
    <font>
      <b/>
      <sz val="11"/>
      <color rgb="FF660066"/>
      <name val="Arial"/>
    </font>
    <font>
      <b/>
      <sz val="11"/>
      <color rgb="FFFF0000"/>
      <name val="Arial"/>
    </font>
    <font>
      <sz val="18"/>
      <color theme="1"/>
      <name val="Calibri"/>
      <scheme val="minor"/>
    </font>
    <font>
      <sz val="24"/>
      <color theme="0"/>
      <name val="Calibri"/>
      <scheme val="minor"/>
    </font>
    <font>
      <b/>
      <sz val="36"/>
      <color theme="1"/>
      <name val="Calibri"/>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C00000"/>
        <bgColor indexed="64"/>
      </patternFill>
    </fill>
    <fill>
      <patternFill patternType="solid">
        <fgColor theme="7"/>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7030A0"/>
        <bgColor indexed="64"/>
      </patternFill>
    </fill>
    <fill>
      <patternFill patternType="solid">
        <fgColor rgb="FF660066"/>
        <bgColor indexed="64"/>
      </patternFill>
    </fill>
    <fill>
      <patternFill patternType="solid">
        <fgColor theme="0" tint="-0.249977111117893"/>
        <bgColor indexed="64"/>
      </patternFill>
    </fill>
    <fill>
      <patternFill patternType="solid">
        <fgColor rgb="FFCCFFCC"/>
        <bgColor indexed="64"/>
      </patternFill>
    </fill>
    <fill>
      <patternFill patternType="solid">
        <fgColor theme="8"/>
        <bgColor indexed="64"/>
      </patternFill>
    </fill>
    <fill>
      <patternFill patternType="solid">
        <fgColor rgb="FF3366FF"/>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auto="1"/>
      </right>
      <top/>
      <bottom style="medium">
        <color auto="1"/>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0"/>
      </left>
      <right/>
      <top/>
      <bottom/>
      <diagonal/>
    </border>
    <border>
      <left/>
      <right style="thin">
        <color theme="0"/>
      </right>
      <top/>
      <bottom/>
      <diagonal/>
    </border>
    <border>
      <left style="thin">
        <color auto="1"/>
      </left>
      <right style="medium">
        <color auto="1"/>
      </right>
      <top style="medium">
        <color auto="1"/>
      </top>
      <bottom/>
      <diagonal/>
    </border>
    <border>
      <left/>
      <right/>
      <top style="medium">
        <color auto="1"/>
      </top>
      <bottom style="medium">
        <color theme="0"/>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indexed="0"/>
      </right>
      <top style="medium">
        <color auto="1"/>
      </top>
      <bottom/>
      <diagonal/>
    </border>
    <border>
      <left style="thin">
        <color indexed="0"/>
      </left>
      <right style="thin">
        <color indexed="0"/>
      </right>
      <top style="medium">
        <color auto="1"/>
      </top>
      <bottom style="thin">
        <color indexed="0"/>
      </bottom>
      <diagonal/>
    </border>
    <border>
      <left style="thin">
        <color indexed="0"/>
      </left>
      <right style="thin">
        <color indexed="0"/>
      </right>
      <top style="medium">
        <color auto="1"/>
      </top>
      <bottom/>
      <diagonal/>
    </border>
    <border>
      <left style="thin">
        <color indexed="0"/>
      </left>
      <right style="medium">
        <color auto="1"/>
      </right>
      <top style="medium">
        <color auto="1"/>
      </top>
      <bottom style="thin">
        <color indexed="0"/>
      </bottom>
      <diagonal/>
    </border>
    <border>
      <left style="medium">
        <color auto="1"/>
      </left>
      <right style="thin">
        <color indexed="0"/>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medium">
        <color auto="1"/>
      </right>
      <top style="thin">
        <color indexed="0"/>
      </top>
      <bottom style="thin">
        <color indexed="0"/>
      </bottom>
      <diagonal/>
    </border>
    <border>
      <left style="medium">
        <color auto="1"/>
      </left>
      <right style="thin">
        <color indexed="0"/>
      </right>
      <top/>
      <bottom style="medium">
        <color auto="1"/>
      </bottom>
      <diagonal/>
    </border>
    <border>
      <left style="thin">
        <color indexed="0"/>
      </left>
      <right style="thin">
        <color indexed="0"/>
      </right>
      <top style="thin">
        <color indexed="0"/>
      </top>
      <bottom style="medium">
        <color auto="1"/>
      </bottom>
      <diagonal/>
    </border>
    <border>
      <left style="thin">
        <color indexed="0"/>
      </left>
      <right style="thin">
        <color indexed="0"/>
      </right>
      <top/>
      <bottom style="medium">
        <color auto="1"/>
      </bottom>
      <diagonal/>
    </border>
    <border>
      <left style="thin">
        <color indexed="0"/>
      </left>
      <right style="medium">
        <color auto="1"/>
      </right>
      <top style="thin">
        <color indexed="0"/>
      </top>
      <bottom style="medium">
        <color auto="1"/>
      </bottom>
      <diagonal/>
    </border>
    <border>
      <left style="thin">
        <color indexed="0"/>
      </left>
      <right style="thin">
        <color indexed="0"/>
      </right>
      <top/>
      <bottom style="thin">
        <color indexed="0"/>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indexed="0"/>
      </right>
      <top style="medium">
        <color auto="1"/>
      </top>
      <bottom/>
      <diagonal/>
    </border>
    <border>
      <left style="thin">
        <color auto="1"/>
      </left>
      <right style="thin">
        <color indexed="0"/>
      </right>
      <top/>
      <bottom/>
      <diagonal/>
    </border>
    <border>
      <left style="thin">
        <color auto="1"/>
      </left>
      <right style="thin">
        <color indexed="0"/>
      </right>
      <top/>
      <bottom style="medium">
        <color auto="1"/>
      </bottom>
      <diagonal/>
    </border>
    <border>
      <left style="thin">
        <color indexed="0"/>
      </left>
      <right style="thin">
        <color indexed="0"/>
      </right>
      <top/>
      <bottom style="thin">
        <color indexed="8"/>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indexed="0"/>
      </left>
      <right style="thin">
        <color indexed="0"/>
      </right>
      <top style="medium">
        <color auto="1"/>
      </top>
      <bottom style="thin">
        <color auto="1"/>
      </bottom>
      <diagonal/>
    </border>
    <border>
      <left style="thin">
        <color indexed="0"/>
      </left>
      <right style="thin">
        <color indexed="0"/>
      </right>
      <top style="thin">
        <color auto="1"/>
      </top>
      <bottom style="thin">
        <color auto="1"/>
      </bottom>
      <diagonal/>
    </border>
    <border>
      <left style="thin">
        <color indexed="0"/>
      </left>
      <right style="thin">
        <color indexed="0"/>
      </right>
      <top style="thin">
        <color auto="1"/>
      </top>
      <bottom style="medium">
        <color auto="1"/>
      </bottom>
      <diagonal/>
    </border>
    <border>
      <left style="thin">
        <color indexed="0"/>
      </left>
      <right/>
      <top style="medium">
        <color auto="1"/>
      </top>
      <bottom style="thin">
        <color indexed="0"/>
      </bottom>
      <diagonal/>
    </border>
    <border>
      <left style="thin">
        <color indexed="0"/>
      </left>
      <right/>
      <top style="thin">
        <color indexed="0"/>
      </top>
      <bottom style="thin">
        <color indexed="0"/>
      </bottom>
      <diagonal/>
    </border>
    <border>
      <left style="thin">
        <color indexed="0"/>
      </left>
      <right/>
      <top style="thin">
        <color indexed="0"/>
      </top>
      <bottom style="medium">
        <color auto="1"/>
      </bottom>
      <diagonal/>
    </border>
    <border>
      <left style="medium">
        <color auto="1"/>
      </left>
      <right style="thin">
        <color indexed="0"/>
      </right>
      <top style="medium">
        <color auto="1"/>
      </top>
      <bottom style="thin">
        <color indexed="0"/>
      </bottom>
      <diagonal/>
    </border>
    <border>
      <left style="medium">
        <color auto="1"/>
      </left>
      <right style="thin">
        <color indexed="0"/>
      </right>
      <top style="thin">
        <color indexed="0"/>
      </top>
      <bottom style="thin">
        <color indexed="0"/>
      </bottom>
      <diagonal/>
    </border>
    <border>
      <left style="medium">
        <color auto="1"/>
      </left>
      <right style="thin">
        <color indexed="0"/>
      </right>
      <top style="thin">
        <color indexed="0"/>
      </top>
      <bottom style="medium">
        <color auto="1"/>
      </bottom>
      <diagonal/>
    </border>
    <border>
      <left style="thin">
        <color auto="1"/>
      </left>
      <right style="medium">
        <color auto="1"/>
      </right>
      <top/>
      <bottom style="medium">
        <color auto="1"/>
      </bottom>
      <diagonal/>
    </border>
  </borders>
  <cellStyleXfs count="527">
    <xf numFmtId="0" fontId="0" fillId="0" borderId="0"/>
    <xf numFmtId="165" fontId="3" fillId="0" borderId="0" applyFont="0" applyFill="0" applyBorder="0" applyAlignment="0" applyProtection="0"/>
    <xf numFmtId="0" fontId="4" fillId="0" borderId="0">
      <alignment vertical="top"/>
    </xf>
    <xf numFmtId="164" fontId="3" fillId="0" borderId="0" applyFont="0" applyFill="0" applyBorder="0" applyAlignment="0" applyProtection="0"/>
    <xf numFmtId="0" fontId="3" fillId="0" borderId="0"/>
    <xf numFmtId="41" fontId="2" fillId="0" borderId="0" applyFont="0" applyFill="0" applyBorder="0" applyAlignment="0" applyProtection="0"/>
    <xf numFmtId="41" fontId="2"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1"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585">
    <xf numFmtId="0" fontId="0" fillId="0" borderId="0" xfId="0"/>
    <xf numFmtId="0" fontId="8" fillId="0" borderId="1" xfId="2" applyNumberFormat="1" applyFont="1" applyFill="1" applyBorder="1" applyAlignment="1">
      <alignment vertical="center" wrapText="1"/>
    </xf>
    <xf numFmtId="0" fontId="8" fillId="3" borderId="1" xfId="0" applyFont="1" applyFill="1" applyBorder="1" applyAlignment="1">
      <alignment horizontal="center" vertical="center" wrapText="1"/>
    </xf>
    <xf numFmtId="0" fontId="16" fillId="0" borderId="0" xfId="0" applyFont="1"/>
    <xf numFmtId="0" fontId="16" fillId="0" borderId="1" xfId="0" applyFont="1" applyBorder="1"/>
    <xf numFmtId="0" fontId="16" fillId="0" borderId="13" xfId="0" applyFont="1" applyBorder="1"/>
    <xf numFmtId="0" fontId="8" fillId="0" borderId="13" xfId="2" applyNumberFormat="1" applyFont="1" applyFill="1" applyBorder="1" applyAlignment="1">
      <alignment vertical="center" wrapText="1"/>
    </xf>
    <xf numFmtId="166" fontId="8" fillId="0" borderId="14" xfId="1" applyNumberFormat="1" applyFont="1" applyFill="1" applyBorder="1" applyAlignment="1" applyProtection="1">
      <alignment horizontal="justify" vertical="center" wrapText="1"/>
      <protection hidden="1"/>
    </xf>
    <xf numFmtId="166" fontId="8" fillId="0" borderId="15" xfId="1" applyNumberFormat="1" applyFont="1" applyFill="1" applyBorder="1" applyAlignment="1" applyProtection="1">
      <alignment horizontal="justify" vertical="center" wrapText="1"/>
      <protection hidden="1"/>
    </xf>
    <xf numFmtId="0" fontId="16" fillId="0" borderId="18" xfId="0" applyFont="1" applyBorder="1"/>
    <xf numFmtId="0" fontId="8" fillId="0" borderId="18" xfId="2" applyNumberFormat="1" applyFont="1" applyFill="1" applyBorder="1" applyAlignment="1">
      <alignment vertical="center" wrapText="1"/>
    </xf>
    <xf numFmtId="166" fontId="8" fillId="0" borderId="19" xfId="1" applyNumberFormat="1" applyFont="1" applyFill="1" applyBorder="1" applyAlignment="1" applyProtection="1">
      <alignment horizontal="justify" vertical="center" wrapText="1"/>
      <protection hidden="1"/>
    </xf>
    <xf numFmtId="166" fontId="13" fillId="0" borderId="15" xfId="1" applyNumberFormat="1" applyFont="1" applyFill="1" applyBorder="1" applyAlignment="1">
      <alignment horizontal="center" vertical="center" wrapText="1"/>
    </xf>
    <xf numFmtId="166" fontId="8" fillId="3" borderId="15" xfId="1" applyNumberFormat="1" applyFont="1" applyFill="1" applyBorder="1" applyAlignment="1">
      <alignment horizontal="center" vertical="center" wrapText="1"/>
    </xf>
    <xf numFmtId="166" fontId="8" fillId="0" borderId="3" xfId="1" applyNumberFormat="1" applyFont="1" applyFill="1" applyBorder="1" applyAlignment="1">
      <alignment horizontal="center" vertical="center" wrapText="1"/>
    </xf>
    <xf numFmtId="166" fontId="8" fillId="0" borderId="30" xfId="1" applyNumberFormat="1" applyFont="1" applyFill="1" applyBorder="1" applyAlignment="1" applyProtection="1">
      <alignment horizontal="center" vertical="center" wrapText="1"/>
      <protection hidden="1"/>
    </xf>
    <xf numFmtId="166" fontId="8" fillId="0" borderId="1" xfId="0" applyNumberFormat="1" applyFont="1" applyBorder="1" applyAlignment="1">
      <alignment horizontal="center" vertical="center" wrapText="1"/>
    </xf>
    <xf numFmtId="166" fontId="8" fillId="0" borderId="15" xfId="0" applyNumberFormat="1" applyFont="1" applyBorder="1" applyAlignment="1" applyProtection="1">
      <alignment horizontal="justify" vertical="center" wrapText="1"/>
      <protection hidden="1"/>
    </xf>
    <xf numFmtId="0" fontId="16" fillId="0" borderId="0" xfId="0" applyFont="1" applyAlignment="1">
      <alignment horizontal="center"/>
    </xf>
    <xf numFmtId="0" fontId="16" fillId="0" borderId="0" xfId="0" applyFont="1" applyAlignment="1">
      <alignment horizontal="center" wrapText="1"/>
    </xf>
    <xf numFmtId="0" fontId="16" fillId="0" borderId="13" xfId="0" applyFont="1" applyFill="1" applyBorder="1" applyAlignment="1">
      <alignment horizontal="center" vertical="center"/>
    </xf>
    <xf numFmtId="0" fontId="1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6" fillId="0" borderId="13" xfId="0" applyFont="1" applyBorder="1" applyAlignment="1">
      <alignment vertical="center" wrapText="1"/>
    </xf>
    <xf numFmtId="0" fontId="16" fillId="0" borderId="1" xfId="0" applyFont="1" applyBorder="1" applyAlignment="1">
      <alignment vertical="center" wrapText="1"/>
    </xf>
    <xf numFmtId="0" fontId="16" fillId="0" borderId="18" xfId="0" applyFont="1" applyBorder="1" applyAlignment="1">
      <alignment vertical="center" wrapText="1"/>
    </xf>
    <xf numFmtId="166" fontId="16" fillId="0" borderId="13" xfId="1" applyNumberFormat="1" applyFont="1" applyBorder="1" applyAlignment="1">
      <alignment vertical="center"/>
    </xf>
    <xf numFmtId="166" fontId="16" fillId="0" borderId="14" xfId="1" applyNumberFormat="1" applyFont="1" applyBorder="1" applyAlignment="1">
      <alignment vertical="center"/>
    </xf>
    <xf numFmtId="166" fontId="16" fillId="0" borderId="1" xfId="1" applyNumberFormat="1" applyFont="1" applyBorder="1" applyAlignment="1">
      <alignment vertical="center"/>
    </xf>
    <xf numFmtId="166" fontId="16" fillId="0" borderId="15" xfId="1" applyNumberFormat="1" applyFont="1" applyBorder="1" applyAlignment="1">
      <alignment vertical="center"/>
    </xf>
    <xf numFmtId="166" fontId="16" fillId="0" borderId="18" xfId="1" applyNumberFormat="1" applyFont="1" applyBorder="1" applyAlignment="1">
      <alignment vertical="center"/>
    </xf>
    <xf numFmtId="166" fontId="16" fillId="0" borderId="19" xfId="1" applyNumberFormat="1" applyFont="1" applyBorder="1" applyAlignment="1">
      <alignment vertical="center"/>
    </xf>
    <xf numFmtId="166" fontId="16" fillId="0" borderId="13" xfId="1" applyNumberFormat="1" applyFont="1" applyFill="1" applyBorder="1" applyAlignment="1">
      <alignment horizontal="center" vertical="center"/>
    </xf>
    <xf numFmtId="166" fontId="16" fillId="0" borderId="14" xfId="1" applyNumberFormat="1" applyFont="1" applyFill="1" applyBorder="1" applyAlignment="1">
      <alignment horizontal="right" vertical="center"/>
    </xf>
    <xf numFmtId="166" fontId="16" fillId="0" borderId="1" xfId="1" applyNumberFormat="1" applyFont="1" applyFill="1" applyBorder="1" applyAlignment="1">
      <alignment horizontal="center" vertical="center"/>
    </xf>
    <xf numFmtId="166" fontId="16" fillId="0" borderId="15" xfId="1" applyNumberFormat="1" applyFont="1" applyFill="1" applyBorder="1" applyAlignment="1">
      <alignment horizontal="right" vertical="center"/>
    </xf>
    <xf numFmtId="0" fontId="16" fillId="0" borderId="13" xfId="0" applyFont="1" applyBorder="1" applyAlignment="1">
      <alignment vertical="center"/>
    </xf>
    <xf numFmtId="0" fontId="16" fillId="0" borderId="1" xfId="0" applyFont="1" applyBorder="1" applyAlignment="1">
      <alignment vertical="center"/>
    </xf>
    <xf numFmtId="0" fontId="16" fillId="0" borderId="18" xfId="0" applyFont="1" applyBorder="1" applyAlignment="1">
      <alignment vertical="center"/>
    </xf>
    <xf numFmtId="0" fontId="16" fillId="0" borderId="0" xfId="0" applyFont="1" applyAlignment="1">
      <alignment horizontal="center" vertical="center"/>
    </xf>
    <xf numFmtId="0" fontId="8" fillId="0" borderId="13"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13" xfId="0" applyFont="1" applyBorder="1" applyAlignment="1">
      <alignment horizontal="center" vertical="center"/>
    </xf>
    <xf numFmtId="166" fontId="16" fillId="0" borderId="13" xfId="1" applyNumberFormat="1" applyFont="1" applyBorder="1" applyAlignment="1">
      <alignment horizontal="center" vertical="center"/>
    </xf>
    <xf numFmtId="166" fontId="16" fillId="0" borderId="14" xfId="1" applyNumberFormat="1" applyFont="1" applyBorder="1" applyAlignment="1">
      <alignment horizontal="center" vertical="center"/>
    </xf>
    <xf numFmtId="166" fontId="16" fillId="0" borderId="1" xfId="1" applyNumberFormat="1" applyFont="1" applyBorder="1" applyAlignment="1">
      <alignment horizontal="center" vertical="center"/>
    </xf>
    <xf numFmtId="166" fontId="16" fillId="0" borderId="15" xfId="1" applyNumberFormat="1" applyFont="1" applyBorder="1" applyAlignment="1">
      <alignment horizontal="center" vertical="center"/>
    </xf>
    <xf numFmtId="166" fontId="16" fillId="0" borderId="18" xfId="1" applyNumberFormat="1" applyFont="1" applyBorder="1" applyAlignment="1">
      <alignment horizontal="center" vertical="center"/>
    </xf>
    <xf numFmtId="166" fontId="16" fillId="0" borderId="19" xfId="1" applyNumberFormat="1" applyFont="1" applyBorder="1" applyAlignment="1">
      <alignment horizontal="center" vertical="center"/>
    </xf>
    <xf numFmtId="166" fontId="16" fillId="0" borderId="0" xfId="0" applyNumberFormat="1" applyFont="1"/>
    <xf numFmtId="0" fontId="16" fillId="0" borderId="11" xfId="0" applyFont="1" applyBorder="1"/>
    <xf numFmtId="166" fontId="8" fillId="0" borderId="30" xfId="1" applyNumberFormat="1" applyFont="1" applyFill="1" applyBorder="1" applyAlignment="1" applyProtection="1">
      <alignment horizontal="justify" vertical="center" wrapText="1"/>
      <protection hidden="1"/>
    </xf>
    <xf numFmtId="0" fontId="16" fillId="0" borderId="0" xfId="0" applyFont="1" applyBorder="1"/>
    <xf numFmtId="0" fontId="7" fillId="2" borderId="42" xfId="0" applyNumberFormat="1" applyFont="1" applyFill="1" applyBorder="1" applyAlignment="1">
      <alignment horizontal="center" vertical="center" wrapText="1"/>
    </xf>
    <xf numFmtId="166" fontId="7" fillId="2" borderId="42" xfId="1" applyNumberFormat="1" applyFont="1" applyFill="1" applyBorder="1" applyAlignment="1">
      <alignment horizontal="center" vertical="center" wrapText="1"/>
    </xf>
    <xf numFmtId="166" fontId="7" fillId="2" borderId="43" xfId="1"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6" fillId="0" borderId="13" xfId="0" applyFont="1" applyBorder="1" applyAlignment="1">
      <alignment horizontal="left" wrapText="1"/>
    </xf>
    <xf numFmtId="0" fontId="13" fillId="4" borderId="20" xfId="0" applyFont="1" applyFill="1" applyBorder="1"/>
    <xf numFmtId="0" fontId="13" fillId="4" borderId="23" xfId="0" applyFont="1" applyFill="1" applyBorder="1"/>
    <xf numFmtId="0" fontId="13" fillId="4" borderId="21" xfId="0" applyFont="1" applyFill="1" applyBorder="1"/>
    <xf numFmtId="0" fontId="13" fillId="4" borderId="49" xfId="0" applyFont="1" applyFill="1" applyBorder="1"/>
    <xf numFmtId="0" fontId="13" fillId="4" borderId="50" xfId="0" applyFont="1" applyFill="1" applyBorder="1"/>
    <xf numFmtId="0" fontId="13" fillId="4" borderId="6" xfId="0" applyFont="1" applyFill="1" applyBorder="1"/>
    <xf numFmtId="0" fontId="13" fillId="4" borderId="45" xfId="0" applyFont="1" applyFill="1" applyBorder="1"/>
    <xf numFmtId="0" fontId="13" fillId="4" borderId="46" xfId="0" applyFont="1" applyFill="1" applyBorder="1"/>
    <xf numFmtId="0" fontId="13" fillId="4" borderId="9" xfId="0" applyFont="1" applyFill="1" applyBorder="1"/>
    <xf numFmtId="0" fontId="13" fillId="4" borderId="24" xfId="0" applyFont="1" applyFill="1" applyBorder="1"/>
    <xf numFmtId="0" fontId="13" fillId="4" borderId="27" xfId="0" applyFont="1" applyFill="1" applyBorder="1"/>
    <xf numFmtId="0" fontId="13" fillId="4" borderId="25" xfId="0" applyFont="1" applyFill="1" applyBorder="1"/>
    <xf numFmtId="0" fontId="13" fillId="4" borderId="49"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44" xfId="0" applyFont="1" applyFill="1" applyBorder="1" applyAlignment="1">
      <alignment wrapText="1"/>
    </xf>
    <xf numFmtId="0" fontId="13" fillId="4" borderId="51" xfId="0" applyFont="1" applyFill="1" applyBorder="1"/>
    <xf numFmtId="0" fontId="13" fillId="4" borderId="44" xfId="0" applyFont="1" applyFill="1" applyBorder="1"/>
    <xf numFmtId="0" fontId="13" fillId="5" borderId="44" xfId="0" applyFont="1" applyFill="1" applyBorder="1"/>
    <xf numFmtId="0" fontId="13" fillId="5" borderId="48" xfId="0" applyFont="1" applyFill="1" applyBorder="1"/>
    <xf numFmtId="0" fontId="13" fillId="5" borderId="33" xfId="0" applyFont="1" applyFill="1" applyBorder="1"/>
    <xf numFmtId="0" fontId="13" fillId="5" borderId="49" xfId="0" applyFont="1" applyFill="1" applyBorder="1"/>
    <xf numFmtId="0" fontId="13" fillId="5" borderId="50" xfId="0" applyFont="1" applyFill="1" applyBorder="1"/>
    <xf numFmtId="0" fontId="13" fillId="5" borderId="6" xfId="0" applyFont="1" applyFill="1" applyBorder="1"/>
    <xf numFmtId="0" fontId="13" fillId="10" borderId="44" xfId="0" applyFont="1" applyFill="1" applyBorder="1" applyAlignment="1">
      <alignment horizontal="center" vertical="center" wrapText="1"/>
    </xf>
    <xf numFmtId="0" fontId="13" fillId="10" borderId="48" xfId="0" applyFont="1" applyFill="1" applyBorder="1" applyAlignment="1">
      <alignment horizontal="center" vertical="center" wrapText="1"/>
    </xf>
    <xf numFmtId="0" fontId="13" fillId="10" borderId="33" xfId="0" applyFont="1" applyFill="1" applyBorder="1" applyAlignment="1">
      <alignment horizontal="center" vertical="center" wrapText="1"/>
    </xf>
    <xf numFmtId="0" fontId="13" fillId="10" borderId="49" xfId="0" applyFont="1" applyFill="1" applyBorder="1" applyAlignment="1">
      <alignment horizontal="center" vertical="center" wrapText="1"/>
    </xf>
    <xf numFmtId="0" fontId="13" fillId="10" borderId="50"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14" fontId="8" fillId="0" borderId="13" xfId="2" applyNumberFormat="1" applyFont="1" applyFill="1" applyBorder="1" applyAlignment="1">
      <alignment vertical="center" wrapText="1"/>
    </xf>
    <xf numFmtId="0" fontId="16" fillId="0" borderId="0" xfId="0" applyFont="1" applyAlignment="1">
      <alignment horizontal="left"/>
    </xf>
    <xf numFmtId="0" fontId="13" fillId="10" borderId="50" xfId="0" applyFont="1" applyFill="1" applyBorder="1"/>
    <xf numFmtId="0" fontId="13" fillId="10" borderId="6" xfId="0" applyFont="1" applyFill="1" applyBorder="1"/>
    <xf numFmtId="14" fontId="8" fillId="0" borderId="1" xfId="2" applyNumberFormat="1" applyFont="1" applyFill="1" applyBorder="1" applyAlignment="1">
      <alignment vertical="center" wrapText="1"/>
    </xf>
    <xf numFmtId="14" fontId="8" fillId="0" borderId="18" xfId="2" applyNumberFormat="1" applyFont="1" applyFill="1" applyBorder="1" applyAlignment="1">
      <alignment vertical="center" wrapText="1"/>
    </xf>
    <xf numFmtId="166" fontId="13" fillId="0" borderId="30" xfId="1" applyNumberFormat="1"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10" borderId="52" xfId="0" applyFont="1" applyFill="1" applyBorder="1" applyAlignment="1">
      <alignment horizontal="center" vertical="center" wrapText="1"/>
    </xf>
    <xf numFmtId="0" fontId="13" fillId="10" borderId="35"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3" fillId="10" borderId="37"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10" borderId="51" xfId="0" applyFont="1" applyFill="1" applyBorder="1" applyAlignment="1">
      <alignment horizontal="center" vertical="center" wrapText="1"/>
    </xf>
    <xf numFmtId="3" fontId="8" fillId="0" borderId="1" xfId="1" applyNumberFormat="1" applyFont="1" applyFill="1" applyBorder="1" applyAlignment="1" applyProtection="1">
      <alignment horizontal="center" vertical="center" wrapText="1"/>
      <protection hidden="1"/>
    </xf>
    <xf numFmtId="3" fontId="8" fillId="0" borderId="13" xfId="0" applyNumberFormat="1" applyFont="1" applyFill="1" applyBorder="1" applyAlignment="1" applyProtection="1">
      <alignment horizontal="center" vertical="center" wrapText="1"/>
      <protection hidden="1"/>
    </xf>
    <xf numFmtId="3" fontId="8" fillId="0" borderId="1" xfId="0" applyNumberFormat="1" applyFont="1" applyFill="1" applyBorder="1" applyAlignment="1" applyProtection="1">
      <alignment horizontal="center" vertical="center" wrapText="1"/>
      <protection hidden="1"/>
    </xf>
    <xf numFmtId="3" fontId="8" fillId="0" borderId="18" xfId="0" applyNumberFormat="1" applyFont="1" applyFill="1" applyBorder="1" applyAlignment="1" applyProtection="1">
      <alignment horizontal="center" vertical="center" wrapText="1"/>
      <protection hidden="1"/>
    </xf>
    <xf numFmtId="3" fontId="8" fillId="0" borderId="4" xfId="0" applyNumberFormat="1" applyFont="1" applyFill="1" applyBorder="1" applyAlignment="1" applyProtection="1">
      <alignment horizontal="center" vertical="center" wrapText="1"/>
      <protection hidden="1"/>
    </xf>
    <xf numFmtId="3" fontId="8" fillId="0" borderId="3" xfId="0" applyNumberFormat="1" applyFont="1" applyFill="1" applyBorder="1" applyAlignment="1" applyProtection="1">
      <alignment horizontal="center" vertical="center" wrapText="1"/>
      <protection hidden="1"/>
    </xf>
    <xf numFmtId="3" fontId="8" fillId="0" borderId="1" xfId="0" applyNumberFormat="1" applyFont="1" applyBorder="1" applyAlignment="1" applyProtection="1">
      <alignment horizontal="center" vertical="center" wrapText="1"/>
      <protection hidden="1"/>
    </xf>
    <xf numFmtId="3" fontId="13" fillId="0" borderId="13" xfId="0" applyNumberFormat="1" applyFont="1" applyBorder="1" applyAlignment="1">
      <alignment horizontal="center"/>
    </xf>
    <xf numFmtId="3" fontId="13" fillId="0" borderId="1" xfId="0" applyNumberFormat="1" applyFont="1" applyBorder="1" applyAlignment="1">
      <alignment horizontal="center"/>
    </xf>
    <xf numFmtId="3" fontId="13" fillId="0" borderId="18" xfId="0" applyNumberFormat="1" applyFont="1" applyBorder="1" applyAlignment="1">
      <alignment horizontal="center"/>
    </xf>
    <xf numFmtId="166" fontId="13" fillId="0" borderId="11" xfId="1" applyNumberFormat="1" applyFont="1" applyFill="1" applyBorder="1" applyAlignment="1">
      <alignment vertical="center" wrapText="1"/>
    </xf>
    <xf numFmtId="166" fontId="13" fillId="0" borderId="15" xfId="0" applyNumberFormat="1" applyFont="1" applyFill="1" applyBorder="1" applyAlignment="1">
      <alignment vertical="center" wrapText="1"/>
    </xf>
    <xf numFmtId="166" fontId="13" fillId="0" borderId="1" xfId="1" applyNumberFormat="1" applyFont="1" applyFill="1" applyBorder="1" applyAlignment="1">
      <alignment vertical="center" wrapText="1"/>
    </xf>
    <xf numFmtId="166" fontId="13" fillId="0" borderId="15" xfId="1" applyNumberFormat="1" applyFont="1" applyFill="1" applyBorder="1" applyAlignment="1">
      <alignment vertical="center" wrapText="1"/>
    </xf>
    <xf numFmtId="166" fontId="13" fillId="0" borderId="11" xfId="1" applyNumberFormat="1" applyFont="1" applyFill="1" applyBorder="1" applyAlignment="1">
      <alignment horizontal="center" vertical="center" wrapText="1"/>
    </xf>
    <xf numFmtId="41" fontId="13" fillId="0" borderId="11" xfId="75" applyFont="1" applyFill="1" applyBorder="1" applyAlignment="1">
      <alignment vertical="center" wrapText="1"/>
    </xf>
    <xf numFmtId="166" fontId="13" fillId="0" borderId="3" xfId="1" applyNumberFormat="1" applyFont="1" applyFill="1" applyBorder="1" applyAlignment="1">
      <alignment vertical="center" wrapText="1"/>
    </xf>
    <xf numFmtId="0" fontId="13" fillId="0" borderId="30" xfId="0" applyFont="1" applyFill="1" applyBorder="1" applyAlignment="1">
      <alignment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166" fontId="13" fillId="0" borderId="29" xfId="1" applyNumberFormat="1" applyFont="1" applyFill="1" applyBorder="1" applyAlignment="1">
      <alignment vertical="center" wrapText="1"/>
    </xf>
    <xf numFmtId="166" fontId="13" fillId="0" borderId="14" xfId="0" applyNumberFormat="1" applyFont="1" applyFill="1" applyBorder="1" applyAlignment="1">
      <alignment vertical="center" wrapText="1"/>
    </xf>
    <xf numFmtId="3" fontId="8" fillId="3" borderId="1" xfId="0" applyNumberFormat="1" applyFont="1" applyFill="1" applyBorder="1" applyAlignment="1">
      <alignment horizontal="center" vertical="center" wrapText="1"/>
    </xf>
    <xf numFmtId="166" fontId="8" fillId="3" borderId="1" xfId="1"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3" borderId="1" xfId="0" applyNumberFormat="1" applyFont="1" applyFill="1" applyBorder="1" applyAlignment="1">
      <alignment horizontal="center" vertical="center" wrapText="1"/>
    </xf>
    <xf numFmtId="0" fontId="13" fillId="0" borderId="1" xfId="0" applyFont="1" applyBorder="1" applyAlignment="1">
      <alignment vertical="center"/>
    </xf>
    <xf numFmtId="166" fontId="13" fillId="0" borderId="13" xfId="1" applyNumberFormat="1" applyFont="1" applyBorder="1" applyAlignment="1">
      <alignment horizontal="center" vertical="center"/>
    </xf>
    <xf numFmtId="166" fontId="13" fillId="0" borderId="14" xfId="1" applyNumberFormat="1" applyFont="1" applyBorder="1" applyAlignment="1">
      <alignment horizontal="center" vertical="center"/>
    </xf>
    <xf numFmtId="166" fontId="13" fillId="0" borderId="1" xfId="1" applyNumberFormat="1" applyFont="1" applyBorder="1" applyAlignment="1">
      <alignment horizontal="center" vertical="center"/>
    </xf>
    <xf numFmtId="166" fontId="13" fillId="0" borderId="15" xfId="1" applyNumberFormat="1" applyFont="1" applyBorder="1" applyAlignment="1">
      <alignment horizontal="center" vertical="center"/>
    </xf>
    <xf numFmtId="166" fontId="13" fillId="0" borderId="1" xfId="1" applyNumberFormat="1" applyFont="1" applyFill="1" applyBorder="1" applyAlignment="1">
      <alignment vertical="center"/>
    </xf>
    <xf numFmtId="166" fontId="13" fillId="0" borderId="15" xfId="1" applyNumberFormat="1" applyFont="1" applyFill="1" applyBorder="1" applyAlignment="1">
      <alignment vertical="center"/>
    </xf>
    <xf numFmtId="166" fontId="13" fillId="0" borderId="18" xfId="1" applyNumberFormat="1" applyFont="1" applyBorder="1" applyAlignment="1">
      <alignment horizontal="center" vertical="center"/>
    </xf>
    <xf numFmtId="166" fontId="13" fillId="0" borderId="19" xfId="1" applyNumberFormat="1" applyFont="1" applyBorder="1" applyAlignment="1">
      <alignment horizontal="center" vertical="center"/>
    </xf>
    <xf numFmtId="0" fontId="13" fillId="0" borderId="13" xfId="0" applyFont="1" applyBorder="1" applyAlignment="1">
      <alignment wrapText="1"/>
    </xf>
    <xf numFmtId="0" fontId="13" fillId="0" borderId="1" xfId="0" applyFont="1" applyBorder="1" applyAlignment="1">
      <alignment wrapText="1"/>
    </xf>
    <xf numFmtId="0" fontId="13" fillId="0" borderId="1" xfId="0" applyFont="1" applyBorder="1" applyAlignment="1">
      <alignment vertical="center" wrapText="1"/>
    </xf>
    <xf numFmtId="0" fontId="21" fillId="9" borderId="57" xfId="0" applyFont="1" applyFill="1" applyBorder="1" applyAlignment="1">
      <alignment horizontal="center"/>
    </xf>
    <xf numFmtId="0" fontId="16" fillId="0" borderId="63" xfId="0" applyFont="1" applyBorder="1"/>
    <xf numFmtId="0" fontId="16" fillId="0" borderId="64" xfId="0" applyFont="1" applyBorder="1" applyAlignment="1">
      <alignment horizontal="center" wrapText="1"/>
    </xf>
    <xf numFmtId="0" fontId="16" fillId="0" borderId="0" xfId="0" applyFont="1" applyBorder="1" applyAlignment="1">
      <alignment horizontal="center" wrapText="1"/>
    </xf>
    <xf numFmtId="0" fontId="20" fillId="0" borderId="18" xfId="0" applyFont="1" applyFill="1" applyBorder="1" applyAlignment="1">
      <alignment horizontal="center" vertical="center" wrapText="1"/>
    </xf>
    <xf numFmtId="166" fontId="16" fillId="0" borderId="18" xfId="1" applyNumberFormat="1" applyFont="1" applyFill="1" applyBorder="1" applyAlignment="1">
      <alignment horizontal="center" vertical="center"/>
    </xf>
    <xf numFmtId="166" fontId="16" fillId="0" borderId="19" xfId="1" applyNumberFormat="1" applyFont="1" applyFill="1" applyBorder="1" applyAlignment="1">
      <alignment horizontal="right" vertical="center"/>
    </xf>
    <xf numFmtId="0" fontId="18" fillId="0" borderId="13" xfId="2" applyNumberFormat="1" applyFont="1" applyFill="1" applyBorder="1" applyAlignment="1" applyProtection="1">
      <alignment horizontal="left" vertical="center" wrapText="1"/>
    </xf>
    <xf numFmtId="0" fontId="16" fillId="0" borderId="4" xfId="0" applyFont="1" applyBorder="1"/>
    <xf numFmtId="0" fontId="16" fillId="0" borderId="4" xfId="0" applyFont="1" applyBorder="1" applyAlignment="1">
      <alignment horizontal="center" vertical="center"/>
    </xf>
    <xf numFmtId="166" fontId="16" fillId="0" borderId="32" xfId="1" applyNumberFormat="1" applyFont="1" applyFill="1" applyBorder="1" applyAlignment="1">
      <alignment horizontal="right" vertical="center"/>
    </xf>
    <xf numFmtId="0" fontId="20" fillId="0" borderId="13"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8" xfId="0" applyFont="1" applyBorder="1" applyAlignment="1">
      <alignment horizontal="left" vertical="center" wrapText="1"/>
    </xf>
    <xf numFmtId="0" fontId="16" fillId="0" borderId="1" xfId="0" applyFont="1" applyBorder="1" applyAlignment="1">
      <alignment horizontal="left" vertical="center" wrapText="1"/>
    </xf>
    <xf numFmtId="0" fontId="20" fillId="0" borderId="13" xfId="0" applyFont="1" applyBorder="1" applyAlignment="1">
      <alignment horizontal="left" vertical="center" wrapText="1"/>
    </xf>
    <xf numFmtId="0" fontId="16" fillId="11" borderId="48" xfId="0" applyFont="1" applyFill="1" applyBorder="1"/>
    <xf numFmtId="0" fontId="16" fillId="11" borderId="33" xfId="0" applyFont="1" applyFill="1" applyBorder="1"/>
    <xf numFmtId="0" fontId="16" fillId="11" borderId="50" xfId="0" applyFont="1" applyFill="1" applyBorder="1"/>
    <xf numFmtId="0" fontId="16" fillId="11" borderId="6" xfId="0" applyFont="1" applyFill="1" applyBorder="1"/>
    <xf numFmtId="0" fontId="16" fillId="11" borderId="35" xfId="0" applyFont="1" applyFill="1" applyBorder="1"/>
    <xf numFmtId="0" fontId="16" fillId="11" borderId="36" xfId="0" applyFont="1" applyFill="1" applyBorder="1"/>
    <xf numFmtId="0" fontId="16" fillId="11" borderId="46" xfId="0" applyFont="1" applyFill="1" applyBorder="1"/>
    <xf numFmtId="0" fontId="16" fillId="11" borderId="9" xfId="0" applyFont="1" applyFill="1" applyBorder="1"/>
    <xf numFmtId="0" fontId="16" fillId="0" borderId="29" xfId="0" applyFont="1" applyBorder="1"/>
    <xf numFmtId="0" fontId="16" fillId="0" borderId="34" xfId="0" applyFont="1" applyBorder="1"/>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vertical="center"/>
    </xf>
    <xf numFmtId="0" fontId="16" fillId="0" borderId="4" xfId="0" applyFont="1" applyBorder="1" applyAlignment="1">
      <alignment vertical="center"/>
    </xf>
    <xf numFmtId="0" fontId="16" fillId="5" borderId="15" xfId="0" applyFont="1" applyFill="1" applyBorder="1"/>
    <xf numFmtId="0" fontId="16" fillId="6" borderId="15" xfId="0" applyFont="1" applyFill="1" applyBorder="1"/>
    <xf numFmtId="0" fontId="16" fillId="7" borderId="15" xfId="0" applyFont="1" applyFill="1" applyBorder="1"/>
    <xf numFmtId="0" fontId="16" fillId="4" borderId="44" xfId="0" applyFont="1" applyFill="1" applyBorder="1"/>
    <xf numFmtId="0" fontId="16" fillId="4" borderId="48" xfId="0" applyFont="1" applyFill="1" applyBorder="1"/>
    <xf numFmtId="0" fontId="16" fillId="4" borderId="49" xfId="0" applyFont="1" applyFill="1" applyBorder="1"/>
    <xf numFmtId="0" fontId="16" fillId="4" borderId="50" xfId="0" applyFont="1" applyFill="1" applyBorder="1"/>
    <xf numFmtId="0" fontId="16" fillId="4" borderId="52" xfId="0" applyFont="1" applyFill="1" applyBorder="1"/>
    <xf numFmtId="0" fontId="16" fillId="4" borderId="35" xfId="0" applyFont="1" applyFill="1" applyBorder="1"/>
    <xf numFmtId="0" fontId="16" fillId="4" borderId="45" xfId="0" applyFont="1" applyFill="1" applyBorder="1"/>
    <xf numFmtId="0" fontId="16" fillId="4" borderId="46" xfId="0" applyFont="1" applyFill="1" applyBorder="1"/>
    <xf numFmtId="0" fontId="16" fillId="4" borderId="6" xfId="0" applyFont="1" applyFill="1" applyBorder="1"/>
    <xf numFmtId="0" fontId="16" fillId="8" borderId="33" xfId="0" applyFont="1" applyFill="1" applyBorder="1"/>
    <xf numFmtId="0" fontId="16" fillId="8" borderId="6" xfId="0" applyFont="1" applyFill="1" applyBorder="1"/>
    <xf numFmtId="14" fontId="16" fillId="0" borderId="1" xfId="0" applyNumberFormat="1" applyFont="1" applyBorder="1" applyAlignment="1">
      <alignment vertical="center"/>
    </xf>
    <xf numFmtId="14" fontId="16" fillId="0" borderId="1" xfId="0" applyNumberFormat="1" applyFont="1" applyBorder="1" applyAlignment="1">
      <alignment horizontal="right" vertical="center"/>
    </xf>
    <xf numFmtId="0" fontId="16" fillId="10" borderId="49" xfId="0" applyFont="1" applyFill="1" applyBorder="1"/>
    <xf numFmtId="0" fontId="16" fillId="10" borderId="50" xfId="0" applyFont="1" applyFill="1" applyBorder="1"/>
    <xf numFmtId="0" fontId="16" fillId="10" borderId="6" xfId="0" applyFont="1" applyFill="1" applyBorder="1"/>
    <xf numFmtId="0" fontId="16" fillId="0" borderId="0" xfId="0" applyFont="1" applyAlignment="1">
      <alignment horizontal="left" vertical="center"/>
    </xf>
    <xf numFmtId="0" fontId="16" fillId="10" borderId="52" xfId="0" applyFont="1" applyFill="1" applyBorder="1"/>
    <xf numFmtId="0" fontId="16" fillId="10" borderId="35" xfId="0" applyFont="1" applyFill="1" applyBorder="1"/>
    <xf numFmtId="0" fontId="16" fillId="10" borderId="36" xfId="0" applyFont="1" applyFill="1" applyBorder="1"/>
    <xf numFmtId="0" fontId="16" fillId="10" borderId="44" xfId="0" applyFont="1" applyFill="1" applyBorder="1"/>
    <xf numFmtId="0" fontId="16" fillId="10" borderId="48" xfId="0" applyFont="1" applyFill="1" applyBorder="1"/>
    <xf numFmtId="0" fontId="16" fillId="10" borderId="33" xfId="0" applyFont="1" applyFill="1" applyBorder="1"/>
    <xf numFmtId="0" fontId="16" fillId="0" borderId="1" xfId="0" applyFont="1" applyBorder="1" applyAlignment="1">
      <alignment horizontal="left" vertical="center" wrapText="1"/>
    </xf>
    <xf numFmtId="14" fontId="16" fillId="0" borderId="13" xfId="0" applyNumberFormat="1" applyFont="1" applyBorder="1" applyAlignment="1">
      <alignment vertical="center"/>
    </xf>
    <xf numFmtId="14" fontId="16" fillId="0" borderId="18" xfId="0" applyNumberFormat="1" applyFont="1" applyBorder="1" applyAlignment="1">
      <alignment vertical="center"/>
    </xf>
    <xf numFmtId="0" fontId="16" fillId="0" borderId="66" xfId="0" applyFont="1" applyBorder="1" applyAlignment="1">
      <alignment horizontal="center" wrapText="1"/>
    </xf>
    <xf numFmtId="14" fontId="16" fillId="0" borderId="13" xfId="0" applyNumberFormat="1" applyFont="1" applyBorder="1" applyAlignment="1">
      <alignment horizontal="center" vertical="center"/>
    </xf>
    <xf numFmtId="14" fontId="16" fillId="0" borderId="1" xfId="0" applyNumberFormat="1" applyFont="1" applyBorder="1" applyAlignment="1">
      <alignment horizontal="center" vertical="center"/>
    </xf>
    <xf numFmtId="0" fontId="16" fillId="0" borderId="0" xfId="0" applyFont="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3" fontId="16" fillId="0" borderId="0" xfId="1" applyNumberFormat="1" applyFont="1" applyAlignment="1">
      <alignment horizontal="center" vertical="center"/>
    </xf>
    <xf numFmtId="3" fontId="16" fillId="0" borderId="0" xfId="1" applyNumberFormat="1" applyFont="1" applyAlignment="1">
      <alignment horizontal="right" vertical="center"/>
    </xf>
    <xf numFmtId="0" fontId="16" fillId="0" borderId="0" xfId="0" applyFont="1" applyAlignment="1">
      <alignment horizontal="left" vertical="center" wrapText="1"/>
    </xf>
    <xf numFmtId="0" fontId="16" fillId="10" borderId="51" xfId="0" applyFont="1" applyFill="1" applyBorder="1"/>
    <xf numFmtId="0" fontId="16" fillId="10" borderId="37" xfId="0" applyFont="1" applyFill="1" applyBorder="1"/>
    <xf numFmtId="0" fontId="16" fillId="0" borderId="3" xfId="0" applyFont="1" applyBorder="1"/>
    <xf numFmtId="0" fontId="16" fillId="0" borderId="3" xfId="0" applyFont="1" applyBorder="1" applyAlignment="1">
      <alignment horizontal="center" vertical="center"/>
    </xf>
    <xf numFmtId="3" fontId="16" fillId="0" borderId="1" xfId="1" applyNumberFormat="1" applyFont="1" applyBorder="1" applyAlignment="1">
      <alignment horizontal="center" vertical="center"/>
    </xf>
    <xf numFmtId="3" fontId="16" fillId="0" borderId="13" xfId="1" applyNumberFormat="1" applyFont="1" applyBorder="1" applyAlignment="1">
      <alignment horizontal="center" vertical="center"/>
    </xf>
    <xf numFmtId="0" fontId="16" fillId="0" borderId="0" xfId="0" applyFont="1" applyAlignment="1">
      <alignment horizontal="right"/>
    </xf>
    <xf numFmtId="0" fontId="16" fillId="4" borderId="51" xfId="0" applyFont="1" applyFill="1" applyBorder="1"/>
    <xf numFmtId="0" fontId="16" fillId="4" borderId="37" xfId="0" applyFont="1" applyFill="1" applyBorder="1"/>
    <xf numFmtId="0" fontId="16" fillId="0" borderId="3" xfId="0" applyFont="1" applyBorder="1" applyAlignment="1">
      <alignment vertical="center" wrapText="1"/>
    </xf>
    <xf numFmtId="0" fontId="16" fillId="13"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8" xfId="0" applyFont="1" applyBorder="1" applyAlignment="1">
      <alignment horizontal="left" vertical="center"/>
    </xf>
    <xf numFmtId="0" fontId="16" fillId="0" borderId="1" xfId="0" applyFont="1" applyBorder="1" applyAlignment="1">
      <alignment horizontal="center" vertical="center" wrapText="1"/>
    </xf>
    <xf numFmtId="14" fontId="16" fillId="0" borderId="4" xfId="0" applyNumberFormat="1" applyFont="1" applyBorder="1" applyAlignment="1">
      <alignment horizontal="center" vertical="center"/>
    </xf>
    <xf numFmtId="0" fontId="16" fillId="0" borderId="4" xfId="0" applyFont="1" applyBorder="1" applyAlignment="1">
      <alignment horizontal="center" vertical="center" wrapText="1"/>
    </xf>
    <xf numFmtId="0" fontId="16" fillId="4" borderId="48" xfId="0" applyFont="1" applyFill="1" applyBorder="1" applyAlignment="1">
      <alignment horizontal="center" vertical="center"/>
    </xf>
    <xf numFmtId="0" fontId="16" fillId="10" borderId="48" xfId="0" applyFont="1" applyFill="1" applyBorder="1" applyAlignment="1">
      <alignment horizontal="center" vertical="center"/>
    </xf>
    <xf numFmtId="0" fontId="16" fillId="10" borderId="33" xfId="0" applyFont="1" applyFill="1" applyBorder="1" applyAlignment="1">
      <alignment horizontal="center" vertical="center"/>
    </xf>
    <xf numFmtId="0" fontId="16" fillId="4" borderId="46" xfId="0" applyFont="1" applyFill="1" applyBorder="1" applyAlignment="1">
      <alignment horizontal="center" vertical="center"/>
    </xf>
    <xf numFmtId="0" fontId="16" fillId="10" borderId="46" xfId="0" applyFont="1" applyFill="1" applyBorder="1" applyAlignment="1">
      <alignment horizontal="center" vertical="center"/>
    </xf>
    <xf numFmtId="0" fontId="16" fillId="10" borderId="9" xfId="0" applyFont="1" applyFill="1" applyBorder="1" applyAlignment="1">
      <alignment horizontal="center" vertical="center"/>
    </xf>
    <xf numFmtId="0" fontId="16" fillId="4" borderId="50" xfId="0" applyFont="1" applyFill="1" applyBorder="1" applyAlignment="1">
      <alignment horizontal="center" vertical="center"/>
    </xf>
    <xf numFmtId="0" fontId="16" fillId="10" borderId="50" xfId="0" applyFont="1" applyFill="1" applyBorder="1" applyAlignment="1">
      <alignment horizontal="center" vertical="center"/>
    </xf>
    <xf numFmtId="0" fontId="16" fillId="10" borderId="6" xfId="0" applyFont="1" applyFill="1" applyBorder="1" applyAlignment="1">
      <alignment horizontal="center" vertical="center"/>
    </xf>
    <xf numFmtId="0" fontId="7" fillId="2" borderId="4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10" borderId="37" xfId="0" applyFont="1" applyFill="1" applyBorder="1" applyAlignment="1">
      <alignment horizontal="center" vertical="center"/>
    </xf>
    <xf numFmtId="0" fontId="16" fillId="10" borderId="5" xfId="0" applyFont="1" applyFill="1" applyBorder="1" applyAlignment="1">
      <alignment horizontal="center" vertical="center"/>
    </xf>
    <xf numFmtId="0" fontId="16" fillId="10" borderId="16" xfId="0" applyFont="1" applyFill="1" applyBorder="1"/>
    <xf numFmtId="0" fontId="16" fillId="10" borderId="0" xfId="0" applyFont="1" applyFill="1" applyBorder="1" applyAlignment="1">
      <alignment horizontal="center" vertical="center"/>
    </xf>
    <xf numFmtId="0" fontId="16" fillId="10" borderId="8" xfId="0" applyFont="1" applyFill="1" applyBorder="1" applyAlignment="1">
      <alignment horizontal="center" vertical="center"/>
    </xf>
    <xf numFmtId="0" fontId="16" fillId="10" borderId="45" xfId="0" applyFont="1" applyFill="1" applyBorder="1"/>
    <xf numFmtId="0" fontId="16" fillId="4" borderId="37" xfId="0" applyFont="1" applyFill="1" applyBorder="1" applyAlignment="1">
      <alignment horizontal="center" vertical="center"/>
    </xf>
    <xf numFmtId="0" fontId="16" fillId="4" borderId="16" xfId="0" applyFont="1" applyFill="1" applyBorder="1"/>
    <xf numFmtId="0" fontId="16" fillId="4" borderId="0" xfId="0" applyFont="1" applyFill="1" applyBorder="1" applyAlignment="1">
      <alignment horizontal="center" vertical="center"/>
    </xf>
    <xf numFmtId="14" fontId="16" fillId="0" borderId="18" xfId="0" applyNumberFormat="1" applyFont="1" applyBorder="1" applyAlignment="1">
      <alignment horizontal="center" vertical="center"/>
    </xf>
    <xf numFmtId="0" fontId="16" fillId="13" borderId="1" xfId="0" applyFont="1" applyFill="1" applyBorder="1" applyAlignment="1">
      <alignment horizontal="center" vertical="center" wrapText="1"/>
    </xf>
    <xf numFmtId="166" fontId="16" fillId="13" borderId="1" xfId="1" applyNumberFormat="1" applyFont="1" applyFill="1" applyBorder="1" applyAlignment="1">
      <alignment horizontal="center" vertical="center"/>
    </xf>
    <xf numFmtId="166" fontId="16" fillId="13" borderId="15" xfId="1" applyNumberFormat="1" applyFont="1" applyFill="1" applyBorder="1" applyAlignment="1">
      <alignment horizontal="center" vertical="center"/>
    </xf>
    <xf numFmtId="14" fontId="16" fillId="13" borderId="1" xfId="0" applyNumberFormat="1" applyFont="1" applyFill="1" applyBorder="1" applyAlignment="1">
      <alignment horizontal="center" vertical="center"/>
    </xf>
    <xf numFmtId="166" fontId="16" fillId="0" borderId="13" xfId="1" applyNumberFormat="1" applyFont="1" applyBorder="1" applyAlignment="1">
      <alignment vertical="center" wrapText="1"/>
    </xf>
    <xf numFmtId="166" fontId="16" fillId="0" borderId="14" xfId="1" applyNumberFormat="1" applyFont="1" applyBorder="1" applyAlignment="1">
      <alignment vertical="center" wrapText="1"/>
    </xf>
    <xf numFmtId="0" fontId="16" fillId="4" borderId="68" xfId="0" applyFont="1" applyFill="1" applyBorder="1"/>
    <xf numFmtId="0" fontId="16" fillId="4" borderId="4" xfId="0" applyFont="1" applyFill="1" applyBorder="1" applyAlignment="1">
      <alignment horizontal="center" vertical="center"/>
    </xf>
    <xf numFmtId="0" fontId="16" fillId="10" borderId="4" xfId="0" applyFont="1" applyFill="1" applyBorder="1" applyAlignment="1">
      <alignment horizontal="center" vertical="center"/>
    </xf>
    <xf numFmtId="166" fontId="16" fillId="0" borderId="1" xfId="1" applyNumberFormat="1" applyFont="1" applyBorder="1" applyAlignment="1">
      <alignment vertical="center" wrapText="1"/>
    </xf>
    <xf numFmtId="166" fontId="16" fillId="0" borderId="15" xfId="1" applyNumberFormat="1" applyFont="1" applyBorder="1" applyAlignment="1">
      <alignment vertical="center" wrapText="1"/>
    </xf>
    <xf numFmtId="0" fontId="16" fillId="4" borderId="10" xfId="0" applyFont="1" applyFill="1" applyBorder="1"/>
    <xf numFmtId="0" fontId="16" fillId="4" borderId="1" xfId="0" applyFont="1" applyFill="1" applyBorder="1" applyAlignment="1">
      <alignment horizontal="center" vertical="center"/>
    </xf>
    <xf numFmtId="167" fontId="18" fillId="0" borderId="1" xfId="1" applyNumberFormat="1" applyFont="1" applyFill="1" applyBorder="1" applyAlignment="1">
      <alignment vertical="center" wrapText="1"/>
    </xf>
    <xf numFmtId="0" fontId="16" fillId="4" borderId="67" xfId="0" applyFont="1" applyFill="1" applyBorder="1"/>
    <xf numFmtId="0" fontId="16" fillId="4" borderId="28" xfId="0" applyFont="1" applyFill="1" applyBorder="1" applyAlignment="1">
      <alignment horizontal="center" vertical="center"/>
    </xf>
    <xf numFmtId="0" fontId="16" fillId="10" borderId="28" xfId="0" applyFont="1" applyFill="1" applyBorder="1" applyAlignment="1">
      <alignment horizontal="center" vertical="center"/>
    </xf>
    <xf numFmtId="0" fontId="16" fillId="4" borderId="69" xfId="0" applyFont="1" applyFill="1" applyBorder="1"/>
    <xf numFmtId="166" fontId="16" fillId="0" borderId="18" xfId="1" applyNumberFormat="1" applyFont="1" applyBorder="1" applyAlignment="1">
      <alignment vertical="center" wrapText="1"/>
    </xf>
    <xf numFmtId="166" fontId="16" fillId="0" borderId="19" xfId="1" applyNumberFormat="1" applyFont="1" applyBorder="1" applyAlignment="1">
      <alignment vertical="center" wrapText="1"/>
    </xf>
    <xf numFmtId="14" fontId="16" fillId="0" borderId="13" xfId="0" applyNumberFormat="1" applyFont="1" applyBorder="1" applyAlignment="1">
      <alignment vertical="center" wrapText="1"/>
    </xf>
    <xf numFmtId="14" fontId="16" fillId="0" borderId="1" xfId="0" applyNumberFormat="1" applyFont="1" applyBorder="1" applyAlignment="1">
      <alignment vertical="center" wrapText="1"/>
    </xf>
    <xf numFmtId="14" fontId="16" fillId="0" borderId="18" xfId="0" applyNumberFormat="1" applyFont="1" applyBorder="1" applyAlignment="1">
      <alignment vertical="center" wrapText="1"/>
    </xf>
    <xf numFmtId="166" fontId="16" fillId="3" borderId="73" xfId="1" applyNumberFormat="1" applyFont="1" applyFill="1" applyBorder="1" applyAlignment="1">
      <alignment horizontal="center" vertical="center" wrapText="1"/>
    </xf>
    <xf numFmtId="166" fontId="16" fillId="3" borderId="73" xfId="1" applyNumberFormat="1" applyFont="1" applyFill="1" applyBorder="1" applyAlignment="1">
      <alignment vertical="center" wrapText="1"/>
    </xf>
    <xf numFmtId="166" fontId="16" fillId="3" borderId="75" xfId="1" applyNumberFormat="1" applyFont="1" applyFill="1" applyBorder="1" applyAlignment="1">
      <alignment vertical="center" wrapText="1"/>
    </xf>
    <xf numFmtId="166" fontId="16" fillId="3" borderId="77" xfId="1" applyNumberFormat="1" applyFont="1" applyFill="1" applyBorder="1" applyAlignment="1">
      <alignment horizontal="center" vertical="center" wrapText="1"/>
    </xf>
    <xf numFmtId="166" fontId="16" fillId="3" borderId="77" xfId="1" applyNumberFormat="1" applyFont="1" applyFill="1" applyBorder="1" applyAlignment="1">
      <alignment vertical="center" wrapText="1"/>
    </xf>
    <xf numFmtId="166" fontId="16" fillId="3" borderId="79" xfId="1" applyNumberFormat="1" applyFont="1" applyFill="1" applyBorder="1" applyAlignment="1">
      <alignment vertical="center" wrapText="1"/>
    </xf>
    <xf numFmtId="0" fontId="16" fillId="3" borderId="77" xfId="0" applyFont="1" applyFill="1" applyBorder="1" applyAlignment="1">
      <alignment horizontal="left" vertical="center" wrapText="1"/>
    </xf>
    <xf numFmtId="14" fontId="16" fillId="3" borderId="77" xfId="0" applyNumberFormat="1" applyFont="1" applyFill="1" applyBorder="1" applyAlignment="1">
      <alignment horizontal="center" vertical="center" wrapText="1"/>
    </xf>
    <xf numFmtId="0" fontId="16" fillId="3" borderId="81" xfId="0" applyFont="1" applyFill="1" applyBorder="1" applyAlignment="1">
      <alignment horizontal="left" vertical="center" wrapText="1"/>
    </xf>
    <xf numFmtId="14" fontId="16" fillId="3" borderId="81" xfId="0" applyNumberFormat="1" applyFont="1" applyFill="1" applyBorder="1" applyAlignment="1">
      <alignment horizontal="center" vertical="center" wrapText="1"/>
    </xf>
    <xf numFmtId="0" fontId="16" fillId="3" borderId="81" xfId="0" applyFont="1" applyFill="1" applyBorder="1" applyAlignment="1">
      <alignment horizontal="center" vertical="center" wrapText="1"/>
    </xf>
    <xf numFmtId="166" fontId="16" fillId="3" borderId="81" xfId="1" applyNumberFormat="1" applyFont="1" applyFill="1" applyBorder="1" applyAlignment="1">
      <alignment horizontal="center" vertical="center" wrapText="1"/>
    </xf>
    <xf numFmtId="166" fontId="16" fillId="3" borderId="81" xfId="1" applyNumberFormat="1" applyFont="1" applyFill="1" applyBorder="1" applyAlignment="1">
      <alignment vertical="center" wrapText="1"/>
    </xf>
    <xf numFmtId="166" fontId="16" fillId="3" borderId="83" xfId="1" applyNumberFormat="1" applyFont="1" applyFill="1" applyBorder="1" applyAlignment="1">
      <alignment vertical="center" wrapText="1"/>
    </xf>
    <xf numFmtId="0" fontId="8" fillId="0" borderId="3" xfId="0" applyNumberFormat="1" applyFont="1" applyFill="1" applyBorder="1" applyAlignment="1" applyProtection="1">
      <alignment horizontal="center" vertical="center" wrapText="1"/>
      <protection hidden="1"/>
    </xf>
    <xf numFmtId="0" fontId="16" fillId="0" borderId="23" xfId="0" applyFont="1" applyBorder="1" applyAlignment="1">
      <alignment wrapText="1"/>
    </xf>
    <xf numFmtId="0" fontId="16" fillId="0" borderId="0" xfId="0" applyFont="1" applyBorder="1" applyAlignment="1">
      <alignment wrapText="1"/>
    </xf>
    <xf numFmtId="0" fontId="16" fillId="0" borderId="27" xfId="0" applyFont="1" applyBorder="1" applyAlignment="1">
      <alignment wrapText="1"/>
    </xf>
    <xf numFmtId="0" fontId="16" fillId="14" borderId="44" xfId="0" applyFont="1" applyFill="1" applyBorder="1" applyAlignment="1"/>
    <xf numFmtId="0" fontId="16" fillId="14" borderId="48" xfId="0" applyFont="1" applyFill="1" applyBorder="1" applyAlignment="1">
      <alignment vertical="center"/>
    </xf>
    <xf numFmtId="0" fontId="16" fillId="15" borderId="48" xfId="0" applyFont="1" applyFill="1" applyBorder="1" applyAlignment="1">
      <alignment vertical="center"/>
    </xf>
    <xf numFmtId="0" fontId="16" fillId="10" borderId="85" xfId="0" applyFont="1" applyFill="1" applyBorder="1" applyAlignment="1">
      <alignment vertical="center"/>
    </xf>
    <xf numFmtId="0" fontId="16" fillId="14" borderId="49" xfId="0" applyFont="1" applyFill="1" applyBorder="1" applyAlignment="1"/>
    <xf numFmtId="0" fontId="16" fillId="14" borderId="50" xfId="0" applyFont="1" applyFill="1" applyBorder="1" applyAlignment="1">
      <alignment vertical="center"/>
    </xf>
    <xf numFmtId="0" fontId="16" fillId="15" borderId="50" xfId="0" applyFont="1" applyFill="1" applyBorder="1" applyAlignment="1">
      <alignment vertical="center"/>
    </xf>
    <xf numFmtId="0" fontId="16" fillId="10" borderId="86" xfId="0" applyFont="1" applyFill="1" applyBorder="1" applyAlignment="1">
      <alignment vertical="center"/>
    </xf>
    <xf numFmtId="0" fontId="16" fillId="14" borderId="52" xfId="0" applyFont="1" applyFill="1" applyBorder="1" applyAlignment="1"/>
    <xf numFmtId="0" fontId="16" fillId="14" borderId="35" xfId="0" applyFont="1" applyFill="1" applyBorder="1" applyAlignment="1">
      <alignment vertical="center"/>
    </xf>
    <xf numFmtId="0" fontId="16" fillId="15" borderId="35" xfId="0" applyFont="1" applyFill="1" applyBorder="1" applyAlignment="1">
      <alignment vertical="center"/>
    </xf>
    <xf numFmtId="0" fontId="16" fillId="10" borderId="87" xfId="0" applyFont="1" applyFill="1" applyBorder="1" applyAlignment="1">
      <alignment vertical="center"/>
    </xf>
    <xf numFmtId="0" fontId="16" fillId="14" borderId="35" xfId="0" applyFont="1" applyFill="1" applyBorder="1"/>
    <xf numFmtId="0" fontId="16" fillId="10" borderId="46" xfId="0" applyFont="1" applyFill="1" applyBorder="1"/>
    <xf numFmtId="0" fontId="16" fillId="14" borderId="48" xfId="0" applyFont="1" applyFill="1" applyBorder="1"/>
    <xf numFmtId="0" fontId="16" fillId="14" borderId="46" xfId="0" applyFont="1" applyFill="1" applyBorder="1"/>
    <xf numFmtId="0" fontId="16" fillId="14" borderId="50" xfId="0" applyFont="1" applyFill="1" applyBorder="1"/>
    <xf numFmtId="0" fontId="16" fillId="15" borderId="85" xfId="0" applyFont="1" applyFill="1" applyBorder="1"/>
    <xf numFmtId="0" fontId="16" fillId="15" borderId="88" xfId="0" applyFont="1" applyFill="1" applyBorder="1"/>
    <xf numFmtId="0" fontId="16" fillId="15" borderId="86" xfId="0" applyFont="1" applyFill="1" applyBorder="1"/>
    <xf numFmtId="0" fontId="16" fillId="15" borderId="87" xfId="0" applyFont="1" applyFill="1" applyBorder="1"/>
    <xf numFmtId="0" fontId="0" fillId="0" borderId="1" xfId="0" applyBorder="1" applyAlignment="1">
      <alignment wrapText="1"/>
    </xf>
    <xf numFmtId="0" fontId="0" fillId="0" borderId="1" xfId="0" applyBorder="1"/>
    <xf numFmtId="0" fontId="0" fillId="0" borderId="1" xfId="0" applyBorder="1" applyAlignment="1">
      <alignment horizontal="left" vertical="center" wrapText="1"/>
    </xf>
    <xf numFmtId="0" fontId="0" fillId="0" borderId="18" xfId="0" applyBorder="1"/>
    <xf numFmtId="0" fontId="0" fillId="0" borderId="1" xfId="0" applyBorder="1" applyAlignment="1">
      <alignment vertical="center"/>
    </xf>
    <xf numFmtId="14" fontId="0" fillId="0" borderId="1" xfId="0" applyNumberFormat="1" applyBorder="1" applyAlignment="1">
      <alignment vertical="center"/>
    </xf>
    <xf numFmtId="0" fontId="0" fillId="0" borderId="13" xfId="0" applyBorder="1" applyAlignment="1">
      <alignment horizontal="left" vertical="center" wrapText="1"/>
    </xf>
    <xf numFmtId="0" fontId="0" fillId="0" borderId="13" xfId="0" applyBorder="1"/>
    <xf numFmtId="14" fontId="0" fillId="0" borderId="13" xfId="0" applyNumberFormat="1" applyBorder="1" applyAlignment="1">
      <alignment vertical="center"/>
    </xf>
    <xf numFmtId="0" fontId="0" fillId="0" borderId="13" xfId="0" applyBorder="1" applyAlignment="1">
      <alignment vertical="center"/>
    </xf>
    <xf numFmtId="41" fontId="7" fillId="2" borderId="89" xfId="75" applyFont="1" applyFill="1" applyBorder="1" applyAlignment="1">
      <alignment vertical="center" wrapText="1"/>
    </xf>
    <xf numFmtId="41" fontId="7" fillId="2" borderId="40" xfId="75" applyFont="1" applyFill="1" applyBorder="1" applyAlignment="1">
      <alignment vertical="center" wrapText="1"/>
    </xf>
    <xf numFmtId="41" fontId="7" fillId="2" borderId="90" xfId="75" applyFont="1" applyFill="1" applyBorder="1" applyAlignment="1">
      <alignment vertical="center" wrapText="1"/>
    </xf>
    <xf numFmtId="0" fontId="7" fillId="0" borderId="39" xfId="0" applyFont="1" applyFill="1" applyBorder="1" applyAlignment="1">
      <alignment vertical="center" wrapText="1"/>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10" fontId="7" fillId="2" borderId="40" xfId="222" applyNumberFormat="1" applyFont="1" applyFill="1" applyBorder="1" applyAlignment="1">
      <alignment horizontal="center" vertical="center" wrapText="1"/>
    </xf>
    <xf numFmtId="41" fontId="16" fillId="0" borderId="0" xfId="0" applyNumberFormat="1" applyFont="1" applyAlignment="1">
      <alignment horizontal="left"/>
    </xf>
    <xf numFmtId="0" fontId="22" fillId="9" borderId="40" xfId="0" applyFont="1" applyFill="1" applyBorder="1"/>
    <xf numFmtId="41" fontId="22" fillId="9" borderId="40" xfId="0" applyNumberFormat="1" applyFont="1" applyFill="1" applyBorder="1" applyAlignment="1">
      <alignment horizontal="left"/>
    </xf>
    <xf numFmtId="0" fontId="22" fillId="9" borderId="40" xfId="0" applyFont="1" applyFill="1" applyBorder="1" applyAlignment="1">
      <alignment horizontal="center"/>
    </xf>
    <xf numFmtId="0" fontId="22" fillId="9" borderId="90" xfId="0" applyFont="1" applyFill="1" applyBorder="1"/>
    <xf numFmtId="0" fontId="8" fillId="0" borderId="1" xfId="0" applyNumberFormat="1" applyFont="1" applyFill="1" applyBorder="1" applyAlignment="1" applyProtection="1">
      <alignment horizontal="center" vertical="center" wrapText="1"/>
      <protection hidden="1"/>
    </xf>
    <xf numFmtId="166" fontId="8" fillId="0" borderId="1" xfId="1"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wrapText="1"/>
      <protection hidden="1"/>
    </xf>
    <xf numFmtId="166" fontId="8" fillId="0" borderId="13" xfId="1" applyNumberFormat="1" applyFont="1" applyFill="1" applyBorder="1" applyAlignment="1">
      <alignment horizontal="center" vertical="center" wrapText="1"/>
    </xf>
    <xf numFmtId="0" fontId="8" fillId="0" borderId="18" xfId="0" applyNumberFormat="1" applyFont="1" applyFill="1" applyBorder="1" applyAlignment="1" applyProtection="1">
      <alignment horizontal="center" vertical="center" wrapText="1"/>
      <protection hidden="1"/>
    </xf>
    <xf numFmtId="166" fontId="8" fillId="0" borderId="18" xfId="1" applyNumberFormat="1" applyFont="1" applyFill="1" applyBorder="1" applyAlignment="1">
      <alignment horizontal="center" vertical="center" wrapText="1"/>
    </xf>
    <xf numFmtId="0" fontId="16" fillId="0" borderId="1" xfId="0" applyFont="1" applyBorder="1" applyAlignment="1">
      <alignment horizontal="left" vertical="center" wrapText="1"/>
    </xf>
    <xf numFmtId="14" fontId="8" fillId="0" borderId="13" xfId="2" applyNumberFormat="1" applyFont="1" applyFill="1" applyBorder="1" applyAlignment="1">
      <alignment horizontal="center" vertical="center" wrapText="1"/>
    </xf>
    <xf numFmtId="14" fontId="8" fillId="0" borderId="18" xfId="2" applyNumberFormat="1"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14" fontId="16" fillId="0" borderId="3" xfId="0" applyNumberFormat="1" applyFont="1" applyBorder="1" applyAlignment="1">
      <alignment horizontal="center" vertical="center"/>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4" xfId="2" applyNumberFormat="1" applyFont="1" applyFill="1" applyBorder="1" applyAlignment="1">
      <alignment vertical="center" wrapText="1"/>
    </xf>
    <xf numFmtId="14" fontId="8" fillId="0" borderId="3" xfId="2"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8" xfId="0" applyFont="1" applyBorder="1" applyAlignment="1">
      <alignment horizontal="left" vertical="center" wrapText="1"/>
    </xf>
    <xf numFmtId="0" fontId="8" fillId="0" borderId="3" xfId="2" applyNumberFormat="1" applyFont="1" applyFill="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4" xfId="0" applyFont="1" applyBorder="1" applyAlignment="1">
      <alignment vertical="center" wrapText="1"/>
    </xf>
    <xf numFmtId="14" fontId="16" fillId="0" borderId="3" xfId="0" applyNumberFormat="1" applyFont="1" applyBorder="1" applyAlignment="1">
      <alignment vertical="center"/>
    </xf>
    <xf numFmtId="14" fontId="7" fillId="2" borderId="42" xfId="0" applyNumberFormat="1" applyFont="1" applyFill="1" applyBorder="1" applyAlignment="1">
      <alignment horizontal="center" vertical="center" wrapText="1"/>
    </xf>
    <xf numFmtId="14" fontId="16" fillId="0" borderId="0" xfId="0" applyNumberFormat="1" applyFont="1" applyAlignment="1">
      <alignment horizontal="center" vertical="center"/>
    </xf>
    <xf numFmtId="0" fontId="13" fillId="0" borderId="0" xfId="0" applyFont="1"/>
    <xf numFmtId="0" fontId="13" fillId="0" borderId="13" xfId="0" applyFont="1" applyBorder="1" applyAlignment="1">
      <alignment horizontal="center" vertical="center" wrapText="1"/>
    </xf>
    <xf numFmtId="14" fontId="13" fillId="0" borderId="13" xfId="0" applyNumberFormat="1" applyFont="1" applyBorder="1" applyAlignment="1">
      <alignment horizontal="center" vertical="center"/>
    </xf>
    <xf numFmtId="0" fontId="13" fillId="0" borderId="13" xfId="0" applyFont="1" applyBorder="1" applyAlignment="1">
      <alignment horizontal="left"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166" fontId="13" fillId="0" borderId="32" xfId="1" applyNumberFormat="1" applyFont="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left" vertical="center"/>
    </xf>
    <xf numFmtId="166" fontId="13" fillId="0" borderId="4" xfId="1" applyNumberFormat="1" applyFont="1" applyBorder="1" applyAlignment="1">
      <alignment horizontal="center" vertical="center"/>
    </xf>
    <xf numFmtId="166" fontId="13" fillId="0" borderId="1" xfId="1" applyNumberFormat="1" applyFont="1" applyFill="1" applyBorder="1" applyAlignment="1">
      <alignment horizontal="center" vertical="center"/>
    </xf>
    <xf numFmtId="166" fontId="13" fillId="0" borderId="30" xfId="1" applyNumberFormat="1" applyFont="1" applyFill="1" applyBorder="1" applyAlignment="1">
      <alignment horizontal="center" vertical="center"/>
    </xf>
    <xf numFmtId="14" fontId="13" fillId="13" borderId="1" xfId="0" applyNumberFormat="1" applyFont="1" applyFill="1" applyBorder="1" applyAlignment="1">
      <alignment horizontal="center" vertical="center"/>
    </xf>
    <xf numFmtId="0" fontId="13" fillId="13" borderId="1" xfId="0" applyFont="1" applyFill="1" applyBorder="1" applyAlignment="1">
      <alignment horizontal="left" vertical="center" wrapText="1"/>
    </xf>
    <xf numFmtId="0" fontId="13" fillId="13" borderId="1" xfId="0" applyFont="1" applyFill="1" applyBorder="1" applyAlignment="1">
      <alignment horizontal="center" vertical="center" wrapText="1"/>
    </xf>
    <xf numFmtId="166" fontId="13" fillId="13" borderId="1" xfId="1" applyNumberFormat="1" applyFont="1" applyFill="1" applyBorder="1" applyAlignment="1">
      <alignment horizontal="center" vertical="center"/>
    </xf>
    <xf numFmtId="166" fontId="13" fillId="13" borderId="15" xfId="1" applyNumberFormat="1" applyFont="1" applyFill="1" applyBorder="1" applyAlignment="1">
      <alignment horizontal="center" vertical="center"/>
    </xf>
    <xf numFmtId="0" fontId="13" fillId="13" borderId="2" xfId="0" applyFont="1" applyFill="1" applyBorder="1" applyAlignment="1">
      <alignment horizontal="left" vertical="center"/>
    </xf>
    <xf numFmtId="0" fontId="13" fillId="0" borderId="18" xfId="0" applyFont="1" applyBorder="1" applyAlignment="1">
      <alignment horizontal="center" vertical="center" wrapText="1"/>
    </xf>
    <xf numFmtId="14" fontId="13" fillId="0" borderId="18" xfId="0" applyNumberFormat="1" applyFont="1" applyBorder="1" applyAlignment="1">
      <alignment horizontal="center" vertical="center"/>
    </xf>
    <xf numFmtId="0" fontId="13" fillId="0" borderId="18" xfId="0" applyFont="1" applyBorder="1" applyAlignment="1">
      <alignment horizontal="left" vertical="center"/>
    </xf>
    <xf numFmtId="0" fontId="13" fillId="0" borderId="13" xfId="0" applyFont="1" applyBorder="1" applyAlignment="1">
      <alignment vertical="center" wrapText="1"/>
    </xf>
    <xf numFmtId="14" fontId="13" fillId="0" borderId="13" xfId="0" applyNumberFormat="1" applyFont="1" applyBorder="1" applyAlignment="1">
      <alignment horizontal="center" vertical="center" wrapText="1"/>
    </xf>
    <xf numFmtId="166" fontId="13" fillId="0" borderId="13" xfId="1" applyNumberFormat="1" applyFont="1" applyBorder="1" applyAlignment="1">
      <alignment vertical="center" wrapText="1"/>
    </xf>
    <xf numFmtId="166" fontId="13" fillId="0" borderId="14" xfId="1" applyNumberFormat="1" applyFont="1" applyBorder="1" applyAlignment="1">
      <alignment vertical="center" wrapText="1"/>
    </xf>
    <xf numFmtId="14" fontId="13" fillId="0" borderId="1" xfId="0" applyNumberFormat="1" applyFont="1" applyBorder="1" applyAlignment="1">
      <alignment horizontal="center" vertical="center" wrapText="1"/>
    </xf>
    <xf numFmtId="166" fontId="13" fillId="0" borderId="1" xfId="1" applyNumberFormat="1" applyFont="1" applyBorder="1" applyAlignment="1">
      <alignment vertical="center" wrapText="1"/>
    </xf>
    <xf numFmtId="166" fontId="13" fillId="0" borderId="15" xfId="1" applyNumberFormat="1" applyFont="1" applyBorder="1" applyAlignment="1">
      <alignment vertical="center" wrapText="1"/>
    </xf>
    <xf numFmtId="167" fontId="8" fillId="0" borderId="1" xfId="1" applyNumberFormat="1" applyFont="1" applyFill="1" applyBorder="1" applyAlignment="1">
      <alignment vertical="center" wrapText="1"/>
    </xf>
    <xf numFmtId="14" fontId="13" fillId="0" borderId="1" xfId="0" applyNumberFormat="1" applyFont="1" applyBorder="1" applyAlignment="1">
      <alignment vertical="center" wrapText="1"/>
    </xf>
    <xf numFmtId="14" fontId="13" fillId="13" borderId="1" xfId="0" applyNumberFormat="1" applyFont="1" applyFill="1" applyBorder="1" applyAlignment="1">
      <alignment vertical="center" wrapText="1"/>
    </xf>
    <xf numFmtId="0" fontId="13" fillId="13" borderId="1" xfId="0" applyFont="1" applyFill="1" applyBorder="1" applyAlignment="1">
      <alignment vertical="center" wrapText="1"/>
    </xf>
    <xf numFmtId="0" fontId="13" fillId="13" borderId="0" xfId="0" applyFont="1" applyFill="1" applyBorder="1" applyAlignment="1">
      <alignment horizontal="left" vertical="center" wrapText="1"/>
    </xf>
    <xf numFmtId="166" fontId="13" fillId="13" borderId="1" xfId="1" applyNumberFormat="1" applyFont="1" applyFill="1" applyBorder="1" applyAlignment="1">
      <alignment vertical="center" wrapText="1"/>
    </xf>
    <xf numFmtId="166" fontId="13" fillId="13" borderId="15" xfId="1" applyNumberFormat="1" applyFont="1" applyFill="1" applyBorder="1" applyAlignment="1">
      <alignment vertical="center" wrapText="1"/>
    </xf>
    <xf numFmtId="0" fontId="13" fillId="0" borderId="18" xfId="0" applyFont="1" applyBorder="1" applyAlignment="1">
      <alignment vertical="center" wrapText="1"/>
    </xf>
    <xf numFmtId="14" fontId="13" fillId="0" borderId="18" xfId="0" applyNumberFormat="1" applyFont="1" applyBorder="1" applyAlignment="1">
      <alignment vertical="center" wrapText="1"/>
    </xf>
    <xf numFmtId="166" fontId="13" fillId="0" borderId="18" xfId="1" applyNumberFormat="1" applyFont="1" applyBorder="1" applyAlignment="1">
      <alignment vertical="center" wrapText="1"/>
    </xf>
    <xf numFmtId="166" fontId="13" fillId="0" borderId="19" xfId="1" applyNumberFormat="1" applyFont="1" applyBorder="1" applyAlignment="1">
      <alignment vertical="center" wrapText="1"/>
    </xf>
    <xf numFmtId="166" fontId="13" fillId="0" borderId="0" xfId="0" applyNumberFormat="1" applyFont="1"/>
    <xf numFmtId="0" fontId="8" fillId="0" borderId="13" xfId="2" applyNumberFormat="1" applyFont="1" applyFill="1" applyBorder="1" applyAlignment="1" applyProtection="1">
      <alignment horizontal="left" vertical="center" wrapText="1"/>
    </xf>
    <xf numFmtId="0" fontId="13" fillId="0" borderId="13" xfId="0" applyFont="1" applyBorder="1" applyAlignment="1">
      <alignment vertical="center"/>
    </xf>
    <xf numFmtId="0" fontId="13" fillId="0" borderId="13" xfId="0" applyFont="1" applyFill="1" applyBorder="1" applyAlignment="1">
      <alignment horizontal="center" vertical="center"/>
    </xf>
    <xf numFmtId="166" fontId="13" fillId="0" borderId="13" xfId="1" applyNumberFormat="1" applyFont="1" applyFill="1" applyBorder="1" applyAlignment="1">
      <alignment horizontal="center" vertical="center"/>
    </xf>
    <xf numFmtId="166" fontId="13" fillId="0" borderId="14" xfId="1" applyNumberFormat="1" applyFont="1" applyFill="1" applyBorder="1" applyAlignment="1">
      <alignment horizontal="right" vertical="center"/>
    </xf>
    <xf numFmtId="0" fontId="8" fillId="0" borderId="1" xfId="2" applyNumberFormat="1" applyFont="1" applyFill="1" applyBorder="1" applyAlignment="1" applyProtection="1">
      <alignment horizontal="left" vertical="center" wrapText="1"/>
    </xf>
    <xf numFmtId="0" fontId="13" fillId="0" borderId="1" xfId="0" applyFont="1" applyFill="1" applyBorder="1" applyAlignment="1">
      <alignment horizontal="center" vertical="center"/>
    </xf>
    <xf numFmtId="166" fontId="13" fillId="0" borderId="15" xfId="1" applyNumberFormat="1" applyFont="1" applyFill="1" applyBorder="1" applyAlignment="1">
      <alignment horizontal="right" vertical="center"/>
    </xf>
    <xf numFmtId="0" fontId="13" fillId="0" borderId="18" xfId="0" applyFont="1" applyBorder="1" applyAlignment="1">
      <alignment vertical="center"/>
    </xf>
    <xf numFmtId="0" fontId="13" fillId="0" borderId="18" xfId="0" applyFont="1" applyBorder="1" applyAlignment="1">
      <alignment horizontal="center" vertical="center"/>
    </xf>
    <xf numFmtId="166" fontId="13" fillId="0" borderId="18" xfId="1" applyNumberFormat="1" applyFont="1" applyFill="1" applyBorder="1" applyAlignment="1">
      <alignment horizontal="center" vertical="center"/>
    </xf>
    <xf numFmtId="166" fontId="13" fillId="0" borderId="19" xfId="1" applyNumberFormat="1" applyFont="1" applyFill="1" applyBorder="1" applyAlignment="1">
      <alignment horizontal="right" vertical="center"/>
    </xf>
    <xf numFmtId="0" fontId="13" fillId="0" borderId="13" xfId="0" applyFont="1" applyBorder="1"/>
    <xf numFmtId="0" fontId="13" fillId="0" borderId="13" xfId="0" applyFont="1" applyBorder="1" applyAlignment="1">
      <alignment horizontal="left" wrapText="1"/>
    </xf>
    <xf numFmtId="0" fontId="13" fillId="0" borderId="13" xfId="0" applyFont="1" applyBorder="1" applyAlignment="1">
      <alignment horizontal="center" vertical="center"/>
    </xf>
    <xf numFmtId="0" fontId="13" fillId="0" borderId="1" xfId="0" applyFont="1" applyBorder="1"/>
    <xf numFmtId="0" fontId="13" fillId="0" borderId="0" xfId="0" applyFont="1" applyAlignment="1">
      <alignment vertical="center"/>
    </xf>
    <xf numFmtId="0" fontId="13" fillId="0" borderId="18" xfId="0" applyFont="1" applyBorder="1"/>
    <xf numFmtId="0" fontId="13" fillId="0" borderId="29" xfId="0" applyFont="1" applyBorder="1"/>
    <xf numFmtId="0" fontId="13" fillId="0" borderId="11" xfId="0" applyFont="1" applyBorder="1"/>
    <xf numFmtId="0" fontId="13" fillId="0" borderId="34" xfId="0" applyFont="1" applyBorder="1"/>
    <xf numFmtId="0" fontId="23" fillId="0" borderId="13" xfId="0" applyFont="1" applyBorder="1" applyAlignment="1">
      <alignment horizontal="left" vertical="center" wrapText="1"/>
    </xf>
    <xf numFmtId="0" fontId="23" fillId="0" borderId="1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3" fillId="0" borderId="4" xfId="0" applyFont="1" applyBorder="1"/>
    <xf numFmtId="0" fontId="13" fillId="0" borderId="4" xfId="0" applyFont="1" applyBorder="1" applyAlignment="1">
      <alignment horizontal="center" vertical="center"/>
    </xf>
    <xf numFmtId="166" fontId="13" fillId="0" borderId="4" xfId="1" applyNumberFormat="1" applyFont="1" applyFill="1" applyBorder="1" applyAlignment="1">
      <alignment horizontal="center" vertical="center"/>
    </xf>
    <xf numFmtId="166" fontId="13" fillId="0" borderId="32" xfId="1" applyNumberFormat="1" applyFont="1" applyFill="1" applyBorder="1" applyAlignment="1">
      <alignment horizontal="right" vertical="center"/>
    </xf>
    <xf numFmtId="0" fontId="13" fillId="0" borderId="18" xfId="0" applyFont="1" applyFill="1" applyBorder="1" applyAlignment="1">
      <alignment horizontal="left" vertical="center" wrapText="1"/>
    </xf>
    <xf numFmtId="166" fontId="13" fillId="0" borderId="13" xfId="1" applyNumberFormat="1" applyFont="1" applyBorder="1" applyAlignment="1">
      <alignment vertical="center"/>
    </xf>
    <xf numFmtId="166" fontId="13" fillId="0" borderId="14" xfId="1" applyNumberFormat="1" applyFont="1" applyBorder="1" applyAlignment="1">
      <alignment vertical="center"/>
    </xf>
    <xf numFmtId="0" fontId="13" fillId="0" borderId="1" xfId="0" applyFont="1" applyBorder="1" applyAlignment="1">
      <alignment horizontal="center" vertical="center" wrapText="1"/>
    </xf>
    <xf numFmtId="166" fontId="13" fillId="0" borderId="1" xfId="1" applyNumberFormat="1" applyFont="1" applyBorder="1" applyAlignment="1">
      <alignment vertical="center"/>
    </xf>
    <xf numFmtId="166" fontId="13" fillId="0" borderId="15" xfId="1" applyNumberFormat="1" applyFont="1" applyBorder="1" applyAlignment="1">
      <alignment vertical="center"/>
    </xf>
    <xf numFmtId="0" fontId="13" fillId="12" borderId="1" xfId="0" applyFont="1" applyFill="1" applyBorder="1" applyAlignment="1">
      <alignment horizontal="left" vertical="center" wrapText="1"/>
    </xf>
    <xf numFmtId="0" fontId="13" fillId="12" borderId="1" xfId="0" applyFont="1" applyFill="1" applyBorder="1"/>
    <xf numFmtId="0" fontId="13" fillId="12" borderId="1" xfId="0" applyFont="1" applyFill="1" applyBorder="1" applyAlignment="1">
      <alignment vertical="center"/>
    </xf>
    <xf numFmtId="166" fontId="13" fillId="12" borderId="1" xfId="1" applyNumberFormat="1" applyFont="1" applyFill="1" applyBorder="1" applyAlignment="1">
      <alignment vertical="center"/>
    </xf>
    <xf numFmtId="166" fontId="13" fillId="12" borderId="15" xfId="1" applyNumberFormat="1" applyFont="1" applyFill="1" applyBorder="1" applyAlignment="1">
      <alignment vertical="center"/>
    </xf>
    <xf numFmtId="166" fontId="13" fillId="0" borderId="18" xfId="1" applyNumberFormat="1" applyFont="1" applyBorder="1" applyAlignment="1">
      <alignment vertical="center"/>
    </xf>
    <xf numFmtId="166" fontId="13" fillId="0" borderId="19" xfId="1" applyNumberFormat="1" applyFont="1" applyBorder="1" applyAlignment="1">
      <alignment vertical="center"/>
    </xf>
    <xf numFmtId="0" fontId="13" fillId="8" borderId="1" xfId="0" applyFont="1" applyFill="1" applyBorder="1" applyAlignment="1">
      <alignment horizontal="left" vertical="center" wrapText="1"/>
    </xf>
    <xf numFmtId="0" fontId="13" fillId="8" borderId="1" xfId="0" applyFont="1" applyFill="1" applyBorder="1" applyAlignment="1">
      <alignment vertical="center"/>
    </xf>
    <xf numFmtId="0" fontId="13" fillId="8" borderId="1" xfId="0" applyFont="1" applyFill="1" applyBorder="1" applyAlignment="1">
      <alignment vertical="center" wrapText="1"/>
    </xf>
    <xf numFmtId="166" fontId="13" fillId="8" borderId="1" xfId="1" applyNumberFormat="1" applyFont="1" applyFill="1" applyBorder="1" applyAlignment="1">
      <alignment vertical="center"/>
    </xf>
    <xf numFmtId="166" fontId="13" fillId="8" borderId="15" xfId="1" applyNumberFormat="1" applyFont="1" applyFill="1" applyBorder="1" applyAlignment="1">
      <alignment vertical="center"/>
    </xf>
    <xf numFmtId="0" fontId="13" fillId="0" borderId="18" xfId="0" applyFont="1" applyBorder="1" applyAlignment="1">
      <alignment wrapText="1"/>
    </xf>
    <xf numFmtId="0" fontId="13" fillId="3" borderId="74" xfId="0" applyFont="1" applyFill="1" applyBorder="1" applyAlignment="1">
      <alignment vertical="center" wrapText="1"/>
    </xf>
    <xf numFmtId="0" fontId="13" fillId="3" borderId="84" xfId="0" applyFont="1" applyFill="1" applyBorder="1" applyAlignment="1">
      <alignment vertical="center" wrapText="1"/>
    </xf>
    <xf numFmtId="0" fontId="13" fillId="3" borderId="77" xfId="0" applyFont="1" applyFill="1" applyBorder="1" applyAlignment="1">
      <alignment horizontal="left" vertical="center" wrapText="1"/>
    </xf>
    <xf numFmtId="0" fontId="13" fillId="3" borderId="81" xfId="0" applyFont="1" applyFill="1" applyBorder="1" applyAlignment="1">
      <alignment horizontal="left" vertical="center" wrapText="1"/>
    </xf>
    <xf numFmtId="0" fontId="13" fillId="0" borderId="0" xfId="0" applyFont="1" applyAlignment="1">
      <alignment wrapText="1"/>
    </xf>
    <xf numFmtId="0" fontId="13" fillId="0" borderId="23" xfId="0" applyFont="1" applyBorder="1" applyAlignment="1">
      <alignment wrapText="1"/>
    </xf>
    <xf numFmtId="0" fontId="13" fillId="0" borderId="0" xfId="0" applyFont="1" applyBorder="1" applyAlignment="1">
      <alignment wrapText="1"/>
    </xf>
    <xf numFmtId="0" fontId="13" fillId="0" borderId="27" xfId="0" applyFont="1" applyBorder="1" applyAlignment="1">
      <alignment wrapText="1"/>
    </xf>
    <xf numFmtId="14" fontId="13" fillId="13" borderId="1" xfId="0" applyNumberFormat="1" applyFont="1" applyFill="1" applyBorder="1" applyAlignment="1">
      <alignment horizontal="center" vertical="center" wrapText="1"/>
    </xf>
    <xf numFmtId="14" fontId="13" fillId="0" borderId="18" xfId="0" applyNumberFormat="1" applyFont="1" applyBorder="1" applyAlignment="1">
      <alignment horizontal="center" vertical="center" wrapText="1"/>
    </xf>
    <xf numFmtId="14" fontId="13" fillId="12" borderId="1" xfId="0" applyNumberFormat="1" applyFont="1" applyFill="1" applyBorder="1" applyAlignment="1">
      <alignment horizontal="center" vertical="center"/>
    </xf>
    <xf numFmtId="14" fontId="13" fillId="8" borderId="1" xfId="0" applyNumberFormat="1" applyFont="1" applyFill="1" applyBorder="1" applyAlignment="1">
      <alignment horizontal="center" vertical="center"/>
    </xf>
    <xf numFmtId="0" fontId="7" fillId="0" borderId="40" xfId="0" applyFont="1" applyFill="1" applyBorder="1" applyAlignment="1">
      <alignment horizontal="center" vertical="center" wrapText="1"/>
    </xf>
    <xf numFmtId="0" fontId="13" fillId="3" borderId="73" xfId="0" applyFont="1" applyFill="1" applyBorder="1" applyAlignment="1">
      <alignment horizontal="center" vertical="center" wrapText="1"/>
    </xf>
    <xf numFmtId="166" fontId="13" fillId="3" borderId="73" xfId="1" applyNumberFormat="1" applyFont="1" applyFill="1" applyBorder="1" applyAlignment="1">
      <alignment horizontal="center" vertical="center" wrapText="1"/>
    </xf>
    <xf numFmtId="166" fontId="13" fillId="3" borderId="73" xfId="1" applyNumberFormat="1" applyFont="1" applyFill="1" applyBorder="1" applyAlignment="1">
      <alignment vertical="center" wrapText="1"/>
    </xf>
    <xf numFmtId="166" fontId="13" fillId="3" borderId="75" xfId="1" applyNumberFormat="1" applyFont="1" applyFill="1" applyBorder="1" applyAlignment="1">
      <alignment vertical="center" wrapText="1"/>
    </xf>
    <xf numFmtId="0" fontId="13" fillId="3" borderId="77" xfId="0" applyFont="1" applyFill="1" applyBorder="1" applyAlignment="1">
      <alignment horizontal="center" vertical="center" wrapText="1"/>
    </xf>
    <xf numFmtId="166" fontId="13" fillId="3" borderId="77" xfId="1" applyNumberFormat="1" applyFont="1" applyFill="1" applyBorder="1" applyAlignment="1">
      <alignment horizontal="center" vertical="center" wrapText="1"/>
    </xf>
    <xf numFmtId="166" fontId="13" fillId="3" borderId="77" xfId="1" applyNumberFormat="1" applyFont="1" applyFill="1" applyBorder="1" applyAlignment="1">
      <alignment vertical="center" wrapText="1"/>
    </xf>
    <xf numFmtId="166" fontId="13" fillId="3" borderId="79" xfId="1" applyNumberFormat="1" applyFont="1" applyFill="1" applyBorder="1" applyAlignment="1">
      <alignment vertical="center" wrapText="1"/>
    </xf>
    <xf numFmtId="14" fontId="13" fillId="3" borderId="77" xfId="0" applyNumberFormat="1" applyFont="1" applyFill="1" applyBorder="1" applyAlignment="1">
      <alignment horizontal="center" vertical="center" wrapText="1"/>
    </xf>
    <xf numFmtId="166" fontId="13" fillId="3" borderId="78" xfId="1" applyNumberFormat="1" applyFont="1" applyFill="1" applyBorder="1" applyAlignment="1">
      <alignment vertical="center" wrapText="1"/>
    </xf>
    <xf numFmtId="14" fontId="13" fillId="3" borderId="81" xfId="0" applyNumberFormat="1" applyFont="1" applyFill="1" applyBorder="1" applyAlignment="1">
      <alignment horizontal="center" vertical="center" wrapText="1"/>
    </xf>
    <xf numFmtId="0" fontId="13" fillId="3" borderId="81" xfId="0" applyFont="1" applyFill="1" applyBorder="1" applyAlignment="1">
      <alignment horizontal="center" vertical="center" wrapText="1"/>
    </xf>
    <xf numFmtId="166" fontId="13" fillId="3" borderId="82" xfId="1" applyNumberFormat="1" applyFont="1" applyFill="1" applyBorder="1" applyAlignment="1">
      <alignment vertical="center" wrapText="1"/>
    </xf>
    <xf numFmtId="166" fontId="13" fillId="3" borderId="81" xfId="1" applyNumberFormat="1" applyFont="1" applyFill="1" applyBorder="1" applyAlignment="1">
      <alignment horizontal="center" vertical="center" wrapText="1"/>
    </xf>
    <xf numFmtId="166" fontId="13" fillId="3" borderId="81" xfId="1" applyNumberFormat="1" applyFont="1" applyFill="1" applyBorder="1" applyAlignment="1">
      <alignment vertical="center" wrapText="1"/>
    </xf>
    <xf numFmtId="166" fontId="13" fillId="3" borderId="83" xfId="1" applyNumberFormat="1" applyFont="1" applyFill="1" applyBorder="1" applyAlignment="1">
      <alignment vertical="center" wrapText="1"/>
    </xf>
    <xf numFmtId="0" fontId="16" fillId="0" borderId="6" xfId="0" applyFont="1" applyFill="1" applyBorder="1" applyAlignment="1">
      <alignment horizontal="left" vertical="center" wrapText="1"/>
    </xf>
    <xf numFmtId="0" fontId="16" fillId="4" borderId="14" xfId="0" applyFont="1" applyFill="1" applyBorder="1"/>
    <xf numFmtId="0" fontId="16" fillId="8" borderId="15" xfId="0" applyFont="1" applyFill="1" applyBorder="1"/>
    <xf numFmtId="0" fontId="16" fillId="16" borderId="19" xfId="0" applyFont="1" applyFill="1" applyBorder="1"/>
    <xf numFmtId="11" fontId="16" fillId="0" borderId="0" xfId="0" applyNumberFormat="1" applyFont="1"/>
    <xf numFmtId="11" fontId="16" fillId="0" borderId="0" xfId="0" applyNumberFormat="1" applyFont="1" applyAlignment="1">
      <alignment horizontal="center" wrapText="1"/>
    </xf>
    <xf numFmtId="11" fontId="16" fillId="0" borderId="0" xfId="0" applyNumberFormat="1" applyFont="1" applyAlignment="1">
      <alignment horizontal="center" vertical="center"/>
    </xf>
    <xf numFmtId="11" fontId="16" fillId="0" borderId="0" xfId="0" applyNumberFormat="1" applyFont="1" applyAlignment="1">
      <alignment vertical="center"/>
    </xf>
    <xf numFmtId="11" fontId="16" fillId="0" borderId="0" xfId="0" applyNumberFormat="1" applyFont="1" applyAlignment="1">
      <alignment horizontal="center"/>
    </xf>
    <xf numFmtId="0" fontId="16" fillId="16" borderId="50" xfId="0" applyFont="1" applyFill="1" applyBorder="1"/>
    <xf numFmtId="0" fontId="16" fillId="0" borderId="42" xfId="0" applyFont="1" applyBorder="1" applyAlignment="1">
      <alignment horizontal="center"/>
    </xf>
    <xf numFmtId="14" fontId="16" fillId="0" borderId="43" xfId="0" applyNumberFormat="1" applyFont="1" applyBorder="1" applyAlignment="1">
      <alignment horizontal="center" vertical="center"/>
    </xf>
    <xf numFmtId="0" fontId="16" fillId="16" borderId="52" xfId="0" applyFont="1" applyFill="1" applyBorder="1" applyAlignment="1"/>
    <xf numFmtId="0" fontId="16" fillId="16" borderId="35" xfId="0" applyFont="1" applyFill="1" applyBorder="1" applyAlignment="1"/>
    <xf numFmtId="0" fontId="16" fillId="16" borderId="36" xfId="0" applyFont="1" applyFill="1" applyBorder="1" applyAlignment="1"/>
    <xf numFmtId="0" fontId="16" fillId="16" borderId="48" xfId="0" applyFont="1" applyFill="1" applyBorder="1"/>
    <xf numFmtId="0" fontId="16" fillId="16" borderId="33" xfId="0" applyFont="1" applyFill="1" applyBorder="1"/>
    <xf numFmtId="0" fontId="16" fillId="16" borderId="6" xfId="0" applyFont="1" applyFill="1" applyBorder="1"/>
    <xf numFmtId="3" fontId="16" fillId="0" borderId="0" xfId="0" applyNumberFormat="1" applyFont="1"/>
    <xf numFmtId="0" fontId="16" fillId="16" borderId="37" xfId="0" applyFont="1" applyFill="1" applyBorder="1"/>
    <xf numFmtId="0" fontId="16" fillId="16" borderId="5" xfId="0" applyFont="1" applyFill="1" applyBorder="1"/>
    <xf numFmtId="0" fontId="16" fillId="16" borderId="50" xfId="0" applyFont="1" applyFill="1" applyBorder="1" applyAlignment="1">
      <alignment horizontal="center"/>
    </xf>
    <xf numFmtId="0" fontId="16" fillId="16" borderId="6" xfId="0" applyFont="1" applyFill="1" applyBorder="1" applyAlignment="1">
      <alignment horizontal="center"/>
    </xf>
    <xf numFmtId="0" fontId="16" fillId="16" borderId="35" xfId="0" applyFont="1" applyFill="1" applyBorder="1"/>
    <xf numFmtId="0" fontId="16" fillId="16" borderId="36" xfId="0" applyFont="1" applyFill="1" applyBorder="1"/>
    <xf numFmtId="0" fontId="16" fillId="16" borderId="6"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37" xfId="0" applyFont="1" applyFill="1" applyBorder="1" applyAlignment="1">
      <alignment horizontal="center" vertical="center"/>
    </xf>
    <xf numFmtId="0" fontId="16" fillId="3" borderId="1" xfId="0" applyFont="1" applyFill="1" applyBorder="1" applyAlignment="1">
      <alignment horizontal="left" vertical="center" wrapText="1"/>
    </xf>
    <xf numFmtId="1" fontId="16" fillId="3" borderId="1" xfId="1" applyNumberFormat="1" applyFont="1" applyFill="1" applyBorder="1" applyAlignment="1">
      <alignment horizontal="center" vertical="center" wrapText="1"/>
    </xf>
    <xf numFmtId="166" fontId="16" fillId="3" borderId="1" xfId="1" applyNumberFormat="1" applyFont="1" applyFill="1" applyBorder="1" applyAlignment="1">
      <alignment vertical="center" wrapText="1"/>
    </xf>
    <xf numFmtId="14" fontId="16" fillId="3" borderId="1" xfId="0" applyNumberFormat="1" applyFont="1" applyFill="1" applyBorder="1" applyAlignment="1">
      <alignment horizontal="left" vertical="center" wrapText="1"/>
    </xf>
    <xf numFmtId="0" fontId="16" fillId="3" borderId="1" xfId="0" applyFont="1" applyFill="1" applyBorder="1" applyAlignment="1">
      <alignment vertical="center" wrapText="1"/>
    </xf>
    <xf numFmtId="0" fontId="16" fillId="3" borderId="13" xfId="0" applyFont="1" applyFill="1" applyBorder="1" applyAlignment="1">
      <alignment horizontal="left" vertical="center" wrapText="1"/>
    </xf>
    <xf numFmtId="1" fontId="16" fillId="3" borderId="13" xfId="1" applyNumberFormat="1" applyFont="1" applyFill="1" applyBorder="1" applyAlignment="1">
      <alignment horizontal="center" vertical="center" wrapText="1"/>
    </xf>
    <xf numFmtId="166" fontId="16" fillId="3" borderId="13" xfId="1" applyNumberFormat="1" applyFont="1" applyFill="1" applyBorder="1" applyAlignment="1">
      <alignment vertical="center" wrapText="1"/>
    </xf>
    <xf numFmtId="166" fontId="16" fillId="3" borderId="14" xfId="1" applyNumberFormat="1" applyFont="1" applyFill="1" applyBorder="1" applyAlignment="1">
      <alignment vertical="center" wrapText="1"/>
    </xf>
    <xf numFmtId="166" fontId="16" fillId="3" borderId="15" xfId="1" applyNumberFormat="1" applyFont="1" applyFill="1" applyBorder="1" applyAlignment="1">
      <alignment vertical="center" wrapText="1"/>
    </xf>
    <xf numFmtId="41" fontId="16" fillId="0" borderId="18" xfId="75" applyFont="1" applyBorder="1" applyAlignment="1">
      <alignment vertical="center"/>
    </xf>
    <xf numFmtId="41" fontId="16" fillId="0" borderId="19" xfId="75" applyFont="1" applyBorder="1" applyAlignment="1">
      <alignment vertical="center"/>
    </xf>
    <xf numFmtId="0" fontId="16" fillId="16" borderId="49" xfId="0" applyFont="1" applyFill="1" applyBorder="1" applyAlignment="1">
      <alignment horizontal="center"/>
    </xf>
    <xf numFmtId="0" fontId="18" fillId="0" borderId="1" xfId="2" applyNumberFormat="1" applyFont="1" applyFill="1" applyBorder="1" applyAlignment="1" applyProtection="1">
      <alignment horizontal="left" vertical="center" wrapText="1"/>
    </xf>
    <xf numFmtId="0" fontId="18" fillId="0" borderId="18" xfId="2" applyNumberFormat="1" applyFont="1" applyFill="1" applyBorder="1" applyAlignment="1" applyProtection="1">
      <alignment horizontal="left" vertical="center" wrapText="1"/>
    </xf>
    <xf numFmtId="0" fontId="18" fillId="0" borderId="13" xfId="2" applyNumberFormat="1" applyFont="1" applyFill="1" applyBorder="1" applyAlignment="1" applyProtection="1">
      <alignment horizontal="left" vertical="center" wrapText="1"/>
    </xf>
    <xf numFmtId="0" fontId="16" fillId="0" borderId="18" xfId="0" applyFont="1" applyBorder="1" applyAlignment="1">
      <alignment horizontal="left" vertical="center" wrapText="1"/>
    </xf>
    <xf numFmtId="0" fontId="0" fillId="0" borderId="13" xfId="0" applyBorder="1" applyAlignment="1">
      <alignment vertical="center" wrapText="1"/>
    </xf>
    <xf numFmtId="0" fontId="16" fillId="4" borderId="0" xfId="0" applyFont="1" applyFill="1" applyBorder="1"/>
    <xf numFmtId="0" fontId="16" fillId="11" borderId="0" xfId="0" applyFont="1" applyFill="1" applyBorder="1"/>
    <xf numFmtId="0" fontId="16" fillId="11" borderId="8" xfId="0" applyFont="1" applyFill="1" applyBorder="1"/>
    <xf numFmtId="0" fontId="16" fillId="0" borderId="18" xfId="0" applyFont="1" applyBorder="1" applyAlignment="1">
      <alignment horizontal="center"/>
    </xf>
    <xf numFmtId="0" fontId="16" fillId="17" borderId="33" xfId="0" applyFont="1" applyFill="1" applyBorder="1"/>
    <xf numFmtId="9" fontId="16" fillId="0" borderId="0" xfId="0" applyNumberFormat="1" applyFont="1"/>
    <xf numFmtId="0" fontId="16" fillId="11" borderId="37" xfId="0" applyFont="1" applyFill="1" applyBorder="1"/>
    <xf numFmtId="0" fontId="16" fillId="11" borderId="5" xfId="0" applyFont="1" applyFill="1" applyBorder="1"/>
    <xf numFmtId="0" fontId="16" fillId="0" borderId="3" xfId="0" applyFont="1" applyBorder="1" applyAlignment="1">
      <alignment vertical="center"/>
    </xf>
    <xf numFmtId="0" fontId="20" fillId="0" borderId="3" xfId="0" applyFont="1" applyFill="1" applyBorder="1" applyAlignment="1">
      <alignment horizontal="center" vertical="center" wrapText="1"/>
    </xf>
    <xf numFmtId="166" fontId="16" fillId="0" borderId="30" xfId="1" applyNumberFormat="1" applyFont="1" applyFill="1" applyBorder="1" applyAlignment="1">
      <alignment horizontal="right" vertical="center"/>
    </xf>
    <xf numFmtId="0" fontId="16" fillId="4" borderId="34" xfId="0" applyFont="1" applyFill="1" applyBorder="1"/>
    <xf numFmtId="0" fontId="16" fillId="10" borderId="0" xfId="0" applyFont="1" applyFill="1" applyBorder="1"/>
    <xf numFmtId="0" fontId="16" fillId="0" borderId="2" xfId="0" applyFont="1" applyBorder="1"/>
    <xf numFmtId="0" fontId="16" fillId="0" borderId="0" xfId="0" applyFont="1" applyAlignment="1"/>
    <xf numFmtId="9" fontId="16" fillId="9" borderId="57" xfId="0" applyNumberFormat="1" applyFont="1" applyFill="1" applyBorder="1" applyAlignment="1">
      <alignment horizontal="center"/>
    </xf>
    <xf numFmtId="0" fontId="16" fillId="0" borderId="3" xfId="0" applyFont="1" applyFill="1" applyBorder="1" applyAlignment="1">
      <alignment horizontal="center" vertical="center"/>
    </xf>
    <xf numFmtId="0" fontId="16" fillId="16" borderId="0" xfId="0" applyFont="1" applyFill="1" applyBorder="1"/>
    <xf numFmtId="0" fontId="16" fillId="16" borderId="8" xfId="0" applyFont="1" applyFill="1" applyBorder="1"/>
    <xf numFmtId="0" fontId="16" fillId="10" borderId="25" xfId="0" applyFont="1" applyFill="1" applyBorder="1" applyAlignment="1"/>
    <xf numFmtId="0" fontId="16" fillId="10" borderId="27" xfId="0" applyFont="1" applyFill="1" applyBorder="1" applyAlignment="1"/>
    <xf numFmtId="0" fontId="16" fillId="10" borderId="24" xfId="0" applyFont="1" applyFill="1" applyBorder="1" applyAlignment="1"/>
    <xf numFmtId="0" fontId="16" fillId="4" borderId="16" xfId="0" applyFont="1" applyFill="1" applyBorder="1" applyAlignment="1"/>
    <xf numFmtId="0" fontId="16" fillId="4" borderId="0" xfId="0" applyFont="1" applyFill="1" applyBorder="1" applyAlignment="1"/>
    <xf numFmtId="0" fontId="16" fillId="17" borderId="0" xfId="0" applyFont="1" applyFill="1" applyBorder="1" applyAlignment="1"/>
    <xf numFmtId="0" fontId="16" fillId="17" borderId="8" xfId="0" applyFont="1" applyFill="1" applyBorder="1" applyAlignment="1"/>
    <xf numFmtId="0" fontId="16" fillId="1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protection hidden="1"/>
    </xf>
    <xf numFmtId="166" fontId="8" fillId="0" borderId="1" xfId="1" applyNumberFormat="1"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wrapText="1"/>
      <protection hidden="1"/>
    </xf>
    <xf numFmtId="166" fontId="8" fillId="0" borderId="13" xfId="1" applyNumberFormat="1" applyFont="1" applyFill="1" applyBorder="1" applyAlignment="1">
      <alignment horizontal="center" vertical="center" wrapText="1"/>
    </xf>
    <xf numFmtId="0" fontId="8" fillId="0" borderId="18" xfId="0" applyNumberFormat="1" applyFont="1" applyFill="1" applyBorder="1" applyAlignment="1" applyProtection="1">
      <alignment horizontal="center" vertical="center" wrapText="1"/>
      <protection hidden="1"/>
    </xf>
    <xf numFmtId="166" fontId="8" fillId="0" borderId="18" xfId="1" applyNumberFormat="1" applyFont="1" applyFill="1" applyBorder="1" applyAlignment="1">
      <alignment horizontal="center" vertical="center" wrapText="1"/>
    </xf>
    <xf numFmtId="166" fontId="8" fillId="0" borderId="19" xfId="1" applyNumberFormat="1" applyFont="1" applyFill="1" applyBorder="1" applyAlignment="1" applyProtection="1">
      <alignment horizontal="center" vertical="center" wrapText="1"/>
      <protection hidden="1"/>
    </xf>
    <xf numFmtId="0" fontId="8" fillId="0" borderId="3" xfId="2" applyNumberFormat="1" applyFont="1" applyFill="1" applyBorder="1" applyAlignment="1">
      <alignment vertical="center" wrapText="1"/>
    </xf>
    <xf numFmtId="0" fontId="16" fillId="0" borderId="1" xfId="0" applyFont="1" applyBorder="1" applyAlignment="1">
      <alignment horizontal="left" vertical="center"/>
    </xf>
    <xf numFmtId="0" fontId="16" fillId="0" borderId="3" xfId="0" applyFont="1" applyFill="1" applyBorder="1" applyAlignment="1">
      <alignment horizontal="left" vertical="center" wrapText="1"/>
    </xf>
    <xf numFmtId="166" fontId="16" fillId="0" borderId="30" xfId="1" applyNumberFormat="1" applyFont="1" applyBorder="1" applyAlignment="1">
      <alignment horizontal="center" vertical="center"/>
    </xf>
    <xf numFmtId="166" fontId="16" fillId="0" borderId="32" xfId="1" applyNumberFormat="1"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4" xfId="0" applyFont="1" applyBorder="1" applyAlignment="1">
      <alignment horizontal="left"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6" fontId="16" fillId="0" borderId="3" xfId="1" applyNumberFormat="1" applyFont="1" applyBorder="1" applyAlignment="1">
      <alignment horizontal="center" vertical="center"/>
    </xf>
    <xf numFmtId="166" fontId="16" fillId="0" borderId="4" xfId="1" applyNumberFormat="1" applyFont="1" applyBorder="1" applyAlignment="1">
      <alignment horizontal="center" vertical="center"/>
    </xf>
    <xf numFmtId="0" fontId="16" fillId="0" borderId="1"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166" fontId="16" fillId="0" borderId="3" xfId="1" applyNumberFormat="1" applyFont="1" applyFill="1" applyBorder="1" applyAlignment="1">
      <alignment horizontal="center" vertical="center"/>
    </xf>
    <xf numFmtId="166" fontId="16" fillId="0" borderId="4" xfId="1" applyNumberFormat="1" applyFont="1" applyFill="1" applyBorder="1" applyAlignment="1">
      <alignment horizontal="center" vertical="center"/>
    </xf>
    <xf numFmtId="166" fontId="16" fillId="0" borderId="30" xfId="1" applyNumberFormat="1" applyFont="1" applyFill="1" applyBorder="1" applyAlignment="1">
      <alignment horizontal="center" vertical="center"/>
    </xf>
    <xf numFmtId="0" fontId="16" fillId="0" borderId="13" xfId="0" applyFont="1" applyBorder="1" applyAlignment="1">
      <alignment horizontal="left" vertical="center" wrapText="1"/>
    </xf>
    <xf numFmtId="0" fontId="16" fillId="0" borderId="18" xfId="0" applyFont="1" applyBorder="1" applyAlignment="1">
      <alignment horizontal="left" vertical="center" wrapText="1"/>
    </xf>
    <xf numFmtId="0" fontId="16" fillId="3" borderId="73"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17" borderId="6" xfId="0" applyFont="1" applyFill="1" applyBorder="1" applyAlignment="1">
      <alignment horizontal="center" vertical="center" wrapText="1"/>
    </xf>
    <xf numFmtId="0" fontId="13" fillId="17" borderId="50"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0" fillId="0" borderId="3" xfId="0" applyBorder="1"/>
    <xf numFmtId="14" fontId="0" fillId="0" borderId="3" xfId="0" applyNumberFormat="1" applyBorder="1" applyAlignment="1">
      <alignment vertical="center"/>
    </xf>
    <xf numFmtId="0" fontId="0" fillId="0" borderId="1" xfId="0" applyFill="1" applyBorder="1" applyAlignment="1">
      <alignment horizontal="left"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5" xfId="0" applyBorder="1"/>
    <xf numFmtId="0" fontId="0" fillId="0" borderId="18" xfId="0" applyFill="1" applyBorder="1" applyAlignment="1">
      <alignment horizontal="left" vertical="center" wrapText="1"/>
    </xf>
    <xf numFmtId="0" fontId="0" fillId="0" borderId="19" xfId="0" applyBorder="1"/>
    <xf numFmtId="0" fontId="0" fillId="0" borderId="3" xfId="0" applyFill="1" applyBorder="1" applyAlignment="1">
      <alignment horizontal="left" vertical="center" wrapText="1"/>
    </xf>
    <xf numFmtId="0" fontId="0" fillId="0" borderId="30" xfId="0" applyBorder="1"/>
    <xf numFmtId="0" fontId="16" fillId="0" borderId="0" xfId="0" applyFont="1" applyAlignment="1">
      <alignment horizontal="left" wrapText="1"/>
    </xf>
    <xf numFmtId="0" fontId="16" fillId="4" borderId="2" xfId="0" applyFont="1" applyFill="1" applyBorder="1"/>
    <xf numFmtId="41" fontId="16" fillId="0" borderId="1" xfId="75" applyFont="1" applyBorder="1" applyAlignment="1">
      <alignment vertical="center"/>
    </xf>
    <xf numFmtId="41" fontId="16" fillId="0" borderId="12" xfId="75" applyFont="1" applyBorder="1" applyAlignment="1">
      <alignment vertical="center"/>
    </xf>
    <xf numFmtId="41" fontId="16" fillId="0" borderId="13" xfId="75" applyFont="1" applyBorder="1" applyAlignment="1">
      <alignment vertical="center"/>
    </xf>
    <xf numFmtId="41" fontId="16" fillId="0" borderId="10" xfId="75" applyFont="1" applyBorder="1" applyAlignment="1">
      <alignment vertical="center"/>
    </xf>
    <xf numFmtId="41" fontId="16" fillId="0" borderId="71" xfId="75" applyFont="1" applyBorder="1" applyAlignment="1">
      <alignment vertical="center"/>
    </xf>
    <xf numFmtId="41" fontId="16" fillId="0" borderId="3" xfId="75" applyFont="1" applyBorder="1" applyAlignment="1">
      <alignment vertical="center"/>
    </xf>
    <xf numFmtId="0" fontId="24" fillId="2" borderId="71"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95" xfId="0" applyFont="1" applyFill="1" applyBorder="1" applyAlignment="1">
      <alignment vertical="center"/>
    </xf>
    <xf numFmtId="0" fontId="24" fillId="2" borderId="96" xfId="0" applyFont="1" applyFill="1" applyBorder="1" applyAlignment="1">
      <alignment vertical="center"/>
    </xf>
    <xf numFmtId="0" fontId="24" fillId="2" borderId="97" xfId="0" applyFont="1" applyFill="1" applyBorder="1" applyAlignment="1">
      <alignment vertical="center"/>
    </xf>
    <xf numFmtId="41" fontId="24" fillId="2" borderId="14" xfId="75" applyFont="1" applyFill="1" applyBorder="1" applyAlignment="1">
      <alignment vertical="center"/>
    </xf>
    <xf numFmtId="41" fontId="24" fillId="2" borderId="15" xfId="75" applyFont="1" applyFill="1" applyBorder="1" applyAlignment="1">
      <alignment vertical="center"/>
    </xf>
    <xf numFmtId="41" fontId="24" fillId="2" borderId="19" xfId="75" applyFont="1" applyFill="1" applyBorder="1" applyAlignment="1">
      <alignment vertical="center"/>
    </xf>
    <xf numFmtId="168" fontId="24" fillId="2" borderId="43" xfId="222" applyNumberFormat="1" applyFont="1" applyFill="1" applyBorder="1" applyAlignment="1">
      <alignment horizontal="center" vertical="center"/>
    </xf>
    <xf numFmtId="0" fontId="16" fillId="4" borderId="3" xfId="0" applyFont="1" applyFill="1" applyBorder="1"/>
    <xf numFmtId="14" fontId="16" fillId="0" borderId="3" xfId="0" applyNumberFormat="1" applyFont="1" applyBorder="1" applyAlignment="1">
      <alignment vertical="center" wrapText="1"/>
    </xf>
    <xf numFmtId="166" fontId="16" fillId="0" borderId="3" xfId="1" applyNumberFormat="1" applyFont="1" applyBorder="1" applyAlignment="1">
      <alignment vertical="center" wrapText="1"/>
    </xf>
    <xf numFmtId="166" fontId="16" fillId="0" borderId="30" xfId="1" applyNumberFormat="1" applyFont="1" applyBorder="1" applyAlignment="1">
      <alignment vertical="center" wrapText="1"/>
    </xf>
    <xf numFmtId="0" fontId="16" fillId="0" borderId="1" xfId="0" applyFont="1" applyBorder="1" applyAlignment="1">
      <alignment wrapText="1"/>
    </xf>
    <xf numFmtId="0" fontId="16" fillId="0" borderId="18" xfId="0" applyFont="1" applyBorder="1" applyAlignment="1">
      <alignment wrapText="1"/>
    </xf>
    <xf numFmtId="0" fontId="16" fillId="0" borderId="13" xfId="0" applyFont="1" applyFill="1" applyBorder="1"/>
    <xf numFmtId="14" fontId="16" fillId="0" borderId="13" xfId="0" applyNumberFormat="1" applyFont="1" applyFill="1" applyBorder="1" applyAlignment="1">
      <alignment vertical="center"/>
    </xf>
    <xf numFmtId="0" fontId="16" fillId="0" borderId="13" xfId="0" applyFont="1" applyFill="1" applyBorder="1" applyAlignment="1">
      <alignment horizontal="left" vertical="center"/>
    </xf>
    <xf numFmtId="0" fontId="16" fillId="0" borderId="13" xfId="0"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4" xfId="0" applyFont="1" applyFill="1" applyBorder="1"/>
    <xf numFmtId="166" fontId="16" fillId="0" borderId="1" xfId="1" applyNumberFormat="1" applyFont="1" applyFill="1" applyBorder="1" applyAlignment="1">
      <alignment vertical="center"/>
    </xf>
    <xf numFmtId="166" fontId="16" fillId="0" borderId="15" xfId="1" applyNumberFormat="1" applyFont="1" applyFill="1" applyBorder="1" applyAlignment="1">
      <alignment vertical="center"/>
    </xf>
    <xf numFmtId="0" fontId="16" fillId="0" borderId="1" xfId="0" applyFont="1" applyFill="1" applyBorder="1"/>
    <xf numFmtId="0" fontId="16" fillId="0" borderId="1" xfId="0" applyFont="1" applyFill="1" applyBorder="1" applyAlignment="1">
      <alignment horizontal="left" vertical="center"/>
    </xf>
    <xf numFmtId="0" fontId="16" fillId="0" borderId="1" xfId="0" applyFont="1" applyFill="1" applyBorder="1" applyAlignment="1">
      <alignment vertical="center" wrapText="1"/>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6" fillId="0" borderId="13" xfId="0" applyFont="1" applyBorder="1" applyAlignment="1">
      <alignment horizontal="left" vertical="center"/>
    </xf>
    <xf numFmtId="0" fontId="16" fillId="0" borderId="3"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left" vertical="center" wrapText="1"/>
    </xf>
    <xf numFmtId="14" fontId="16" fillId="0" borderId="4" xfId="0" applyNumberFormat="1" applyFont="1" applyBorder="1" applyAlignment="1">
      <alignment vertical="center"/>
    </xf>
    <xf numFmtId="0" fontId="16" fillId="0" borderId="1" xfId="0" applyFont="1" applyFill="1" applyBorder="1" applyAlignment="1">
      <alignment horizontal="left" vertical="center" wrapText="1"/>
    </xf>
    <xf numFmtId="14" fontId="8" fillId="0" borderId="11" xfId="2" applyNumberFormat="1" applyFont="1" applyFill="1" applyBorder="1" applyAlignment="1">
      <alignment horizontal="center" vertical="center" wrapText="1"/>
    </xf>
    <xf numFmtId="14" fontId="8" fillId="0" borderId="29" xfId="2" applyNumberFormat="1" applyFont="1" applyFill="1" applyBorder="1" applyAlignment="1">
      <alignment vertical="center" wrapText="1"/>
    </xf>
    <xf numFmtId="14" fontId="8" fillId="0" borderId="11"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8" fillId="0" borderId="71" xfId="2" applyNumberFormat="1" applyFont="1" applyFill="1" applyBorder="1" applyAlignment="1">
      <alignment vertical="center" wrapText="1"/>
    </xf>
    <xf numFmtId="0" fontId="8" fillId="0" borderId="10" xfId="2" applyNumberFormat="1" applyFont="1" applyFill="1" applyBorder="1" applyAlignment="1">
      <alignment vertical="center" wrapText="1"/>
    </xf>
    <xf numFmtId="0" fontId="8" fillId="0" borderId="17" xfId="2" applyNumberFormat="1" applyFont="1" applyFill="1" applyBorder="1" applyAlignment="1">
      <alignment vertical="center" wrapText="1"/>
    </xf>
    <xf numFmtId="14" fontId="8" fillId="0" borderId="14" xfId="2" applyNumberFormat="1" applyFont="1" applyFill="1" applyBorder="1" applyAlignment="1">
      <alignment vertical="center" wrapText="1"/>
    </xf>
    <xf numFmtId="14" fontId="8" fillId="0" borderId="15" xfId="2" applyNumberFormat="1" applyFont="1" applyFill="1" applyBorder="1" applyAlignment="1">
      <alignment vertical="center" wrapText="1"/>
    </xf>
    <xf numFmtId="0" fontId="17" fillId="19" borderId="67" xfId="0" applyNumberFormat="1" applyFont="1" applyFill="1" applyBorder="1" applyAlignment="1">
      <alignment horizontal="center" vertical="center" wrapText="1"/>
    </xf>
    <xf numFmtId="0" fontId="17" fillId="19" borderId="28" xfId="0" applyNumberFormat="1" applyFont="1" applyFill="1" applyBorder="1" applyAlignment="1">
      <alignment horizontal="center" vertical="center" wrapText="1"/>
    </xf>
    <xf numFmtId="166" fontId="17" fillId="19" borderId="28" xfId="1" applyNumberFormat="1" applyFont="1" applyFill="1" applyBorder="1" applyAlignment="1">
      <alignment horizontal="center" vertical="center" wrapText="1"/>
    </xf>
    <xf numFmtId="166" fontId="17" fillId="19" borderId="65" xfId="1" applyNumberFormat="1" applyFont="1" applyFill="1" applyBorder="1" applyAlignment="1">
      <alignment horizontal="center" vertical="center" wrapText="1"/>
    </xf>
    <xf numFmtId="0" fontId="7" fillId="12" borderId="28" xfId="0" applyFont="1" applyFill="1" applyBorder="1" applyAlignment="1">
      <alignment horizontal="center" vertical="center" wrapText="1"/>
    </xf>
    <xf numFmtId="0" fontId="17" fillId="12" borderId="28" xfId="0" applyFont="1" applyFill="1" applyBorder="1" applyAlignment="1">
      <alignment horizontal="center" vertical="center" wrapText="1"/>
    </xf>
    <xf numFmtId="0" fontId="17" fillId="12" borderId="28" xfId="0" applyNumberFormat="1" applyFont="1" applyFill="1" applyBorder="1" applyAlignment="1">
      <alignment horizontal="center" vertical="center" wrapText="1"/>
    </xf>
    <xf numFmtId="0" fontId="17" fillId="12" borderId="65" xfId="0" applyNumberFormat="1" applyFont="1" applyFill="1" applyBorder="1" applyAlignment="1">
      <alignment horizontal="center" vertical="center" wrapText="1"/>
    </xf>
    <xf numFmtId="0" fontId="16" fillId="14" borderId="37" xfId="0" applyFont="1" applyFill="1" applyBorder="1"/>
    <xf numFmtId="0" fontId="16" fillId="15" borderId="98" xfId="0" applyFont="1" applyFill="1" applyBorder="1"/>
    <xf numFmtId="14" fontId="8" fillId="0" borderId="3" xfId="2" applyNumberFormat="1" applyFont="1" applyFill="1" applyBorder="1" applyAlignment="1">
      <alignment horizontal="right" vertical="center" wrapText="1"/>
    </xf>
    <xf numFmtId="14" fontId="8" fillId="0" borderId="30" xfId="2" applyNumberFormat="1" applyFont="1" applyFill="1" applyBorder="1" applyAlignment="1">
      <alignment horizontal="right" vertical="center" wrapText="1"/>
    </xf>
    <xf numFmtId="14" fontId="8" fillId="0" borderId="18" xfId="2" applyNumberFormat="1" applyFont="1" applyFill="1" applyBorder="1" applyAlignment="1">
      <alignment horizontal="right" vertical="center" wrapText="1"/>
    </xf>
    <xf numFmtId="14" fontId="8" fillId="0" borderId="19" xfId="2" applyNumberFormat="1" applyFont="1" applyFill="1" applyBorder="1" applyAlignment="1">
      <alignment horizontal="right" vertical="center" wrapText="1"/>
    </xf>
    <xf numFmtId="0" fontId="16" fillId="3" borderId="101" xfId="0" applyFont="1" applyFill="1" applyBorder="1" applyAlignment="1">
      <alignment vertical="center" wrapText="1"/>
    </xf>
    <xf numFmtId="0" fontId="16" fillId="3" borderId="102" xfId="0" applyFont="1" applyFill="1" applyBorder="1" applyAlignment="1">
      <alignment vertical="center" wrapText="1"/>
    </xf>
    <xf numFmtId="0" fontId="16" fillId="3" borderId="102" xfId="0" applyFont="1" applyFill="1" applyBorder="1" applyAlignment="1">
      <alignment horizontal="left" vertical="center" wrapText="1"/>
    </xf>
    <xf numFmtId="0" fontId="16" fillId="3" borderId="103" xfId="0" applyFont="1" applyFill="1" applyBorder="1" applyAlignment="1">
      <alignment horizontal="left" vertical="center" wrapText="1"/>
    </xf>
    <xf numFmtId="0" fontId="16" fillId="3" borderId="70" xfId="0" applyFont="1" applyFill="1" applyBorder="1" applyAlignment="1">
      <alignment vertical="center" wrapText="1"/>
    </xf>
    <xf numFmtId="0" fontId="16" fillId="3" borderId="10" xfId="0" applyFont="1" applyFill="1" applyBorder="1" applyAlignment="1">
      <alignment vertical="center" wrapText="1"/>
    </xf>
    <xf numFmtId="0" fontId="17" fillId="12" borderId="22" xfId="0" applyNumberFormat="1" applyFont="1" applyFill="1" applyBorder="1" applyAlignment="1">
      <alignment horizontal="center" vertical="center" wrapText="1"/>
    </xf>
    <xf numFmtId="14" fontId="16" fillId="3" borderId="105" xfId="0" applyNumberFormat="1" applyFont="1" applyFill="1" applyBorder="1" applyAlignment="1">
      <alignment horizontal="center" vertical="center" wrapText="1"/>
    </xf>
    <xf numFmtId="14" fontId="16" fillId="3" borderId="106" xfId="0" applyNumberFormat="1" applyFont="1" applyFill="1" applyBorder="1" applyAlignment="1">
      <alignment horizontal="center" vertical="center" wrapText="1"/>
    </xf>
    <xf numFmtId="0" fontId="16" fillId="3" borderId="108" xfId="0" applyFont="1" applyFill="1" applyBorder="1" applyAlignment="1">
      <alignment horizontal="center" vertical="center" wrapText="1"/>
    </xf>
    <xf numFmtId="0" fontId="16" fillId="3" borderId="109" xfId="0" applyFont="1" applyFill="1" applyBorder="1" applyAlignment="1">
      <alignment horizontal="center" vertical="center" wrapText="1"/>
    </xf>
    <xf numFmtId="0" fontId="16" fillId="20" borderId="48" xfId="0" applyFont="1" applyFill="1" applyBorder="1"/>
    <xf numFmtId="0" fontId="16" fillId="20" borderId="50" xfId="0" applyFont="1" applyFill="1" applyBorder="1"/>
    <xf numFmtId="14" fontId="16" fillId="0" borderId="1" xfId="0" applyNumberFormat="1" applyFont="1" applyFill="1" applyBorder="1" applyAlignment="1">
      <alignment vertical="center"/>
    </xf>
    <xf numFmtId="0" fontId="16" fillId="0" borderId="1" xfId="0" applyFont="1" applyFill="1" applyBorder="1" applyAlignment="1">
      <alignment vertical="center"/>
    </xf>
    <xf numFmtId="14" fontId="0" fillId="0" borderId="29" xfId="0" applyNumberFormat="1" applyBorder="1" applyAlignment="1">
      <alignment vertical="center"/>
    </xf>
    <xf numFmtId="14" fontId="0" fillId="0" borderId="11" xfId="0" applyNumberFormat="1" applyBorder="1" applyAlignment="1">
      <alignment vertical="center"/>
    </xf>
    <xf numFmtId="14" fontId="0" fillId="0" borderId="11" xfId="0" applyNumberFormat="1" applyBorder="1" applyAlignment="1">
      <alignment horizontal="center" vertical="center"/>
    </xf>
    <xf numFmtId="14" fontId="0" fillId="0" borderId="99" xfId="0" applyNumberFormat="1" applyBorder="1" applyAlignment="1">
      <alignment vertical="center"/>
    </xf>
    <xf numFmtId="0" fontId="0" fillId="0" borderId="12" xfId="0" applyBorder="1" applyAlignment="1">
      <alignment horizontal="center" vertical="center" wrapText="1"/>
    </xf>
    <xf numFmtId="0" fontId="0" fillId="0" borderId="10" xfId="0" applyBorder="1" applyAlignment="1">
      <alignment horizontal="left" vertical="center" wrapText="1"/>
    </xf>
    <xf numFmtId="14" fontId="0" fillId="0" borderId="18" xfId="0" applyNumberFormat="1" applyBorder="1" applyAlignment="1">
      <alignment vertical="center"/>
    </xf>
    <xf numFmtId="14" fontId="0" fillId="0" borderId="34" xfId="0" applyNumberFormat="1" applyBorder="1" applyAlignment="1">
      <alignment vertical="center"/>
    </xf>
    <xf numFmtId="14" fontId="16" fillId="0" borderId="29" xfId="0" applyNumberFormat="1" applyFont="1" applyBorder="1" applyAlignment="1">
      <alignment vertical="center"/>
    </xf>
    <xf numFmtId="14" fontId="16" fillId="0" borderId="11" xfId="0" applyNumberFormat="1" applyFont="1" applyBorder="1" applyAlignment="1">
      <alignment vertical="center"/>
    </xf>
    <xf numFmtId="14" fontId="16" fillId="0" borderId="34" xfId="0" applyNumberFormat="1" applyFont="1" applyBorder="1" applyAlignment="1">
      <alignment vertical="center"/>
    </xf>
    <xf numFmtId="0" fontId="16" fillId="0" borderId="10" xfId="0" applyFont="1" applyBorder="1" applyAlignment="1">
      <alignment vertical="center" wrapText="1"/>
    </xf>
    <xf numFmtId="0" fontId="16" fillId="0" borderId="17" xfId="0" applyFont="1" applyBorder="1" applyAlignment="1">
      <alignment vertical="center" wrapText="1"/>
    </xf>
    <xf numFmtId="14" fontId="16" fillId="0" borderId="11" xfId="0" applyNumberFormat="1" applyFont="1" applyFill="1" applyBorder="1" applyAlignment="1">
      <alignment vertical="center"/>
    </xf>
    <xf numFmtId="0" fontId="16" fillId="0" borderId="10" xfId="0" applyFont="1" applyFill="1" applyBorder="1" applyAlignment="1">
      <alignment vertical="center"/>
    </xf>
    <xf numFmtId="14" fontId="16" fillId="0" borderId="11" xfId="0" applyNumberFormat="1" applyFont="1" applyBorder="1" applyAlignment="1">
      <alignment horizontal="right" vertical="center"/>
    </xf>
    <xf numFmtId="14" fontId="16" fillId="0" borderId="11" xfId="0" applyNumberFormat="1" applyFont="1" applyFill="1" applyBorder="1" applyAlignment="1">
      <alignment horizontal="right" vertical="center"/>
    </xf>
    <xf numFmtId="0" fontId="16" fillId="0" borderId="10" xfId="0" applyFont="1" applyBorder="1" applyAlignment="1">
      <alignment horizontal="left" vertical="center" wrapText="1"/>
    </xf>
    <xf numFmtId="0" fontId="16" fillId="0" borderId="10" xfId="0" applyFont="1" applyFill="1" applyBorder="1" applyAlignment="1">
      <alignment horizontal="left" vertical="center" wrapText="1"/>
    </xf>
    <xf numFmtId="14" fontId="8" fillId="0" borderId="34" xfId="2" applyNumberFormat="1" applyFont="1" applyFill="1" applyBorder="1" applyAlignment="1">
      <alignment vertical="center" wrapText="1"/>
    </xf>
    <xf numFmtId="14" fontId="8" fillId="0" borderId="29" xfId="2" applyNumberFormat="1" applyFont="1" applyFill="1" applyBorder="1" applyAlignment="1">
      <alignment horizontal="center" vertical="center" wrapText="1"/>
    </xf>
    <xf numFmtId="14" fontId="8" fillId="0" borderId="11" xfId="0" applyNumberFormat="1" applyFont="1" applyBorder="1" applyAlignment="1">
      <alignment horizontal="center" vertical="center" wrapText="1"/>
    </xf>
    <xf numFmtId="14" fontId="8" fillId="3" borderId="11" xfId="0" applyNumberFormat="1" applyFont="1" applyFill="1" applyBorder="1" applyAlignment="1">
      <alignment horizontal="center" vertical="center" wrapText="1"/>
    </xf>
    <xf numFmtId="0" fontId="13" fillId="0" borderId="29" xfId="0" applyFont="1" applyFill="1" applyBorder="1" applyAlignment="1">
      <alignment horizontal="right" vertical="center" wrapText="1"/>
    </xf>
    <xf numFmtId="0" fontId="8" fillId="0" borderId="10" xfId="2" applyFont="1" applyFill="1" applyBorder="1" applyAlignment="1">
      <alignment vertical="center" wrapText="1"/>
    </xf>
    <xf numFmtId="0" fontId="8" fillId="0" borderId="10" xfId="0" applyFont="1" applyBorder="1" applyAlignment="1">
      <alignment vertical="center" wrapText="1"/>
    </xf>
    <xf numFmtId="0" fontId="8" fillId="3" borderId="10" xfId="0" applyNumberFormat="1" applyFont="1" applyFill="1" applyBorder="1" applyAlignment="1">
      <alignment vertical="center" wrapText="1"/>
    </xf>
    <xf numFmtId="0" fontId="13" fillId="0" borderId="12" xfId="0" applyFont="1" applyFill="1" applyBorder="1" applyAlignment="1">
      <alignment vertical="center" wrapText="1"/>
    </xf>
    <xf numFmtId="0" fontId="13" fillId="0" borderId="12" xfId="0" applyFont="1" applyBorder="1" applyAlignment="1">
      <alignment wrapText="1"/>
    </xf>
    <xf numFmtId="0" fontId="13" fillId="0" borderId="10" xfId="0" applyFont="1" applyBorder="1" applyAlignment="1">
      <alignment wrapText="1"/>
    </xf>
    <xf numFmtId="0" fontId="13" fillId="0" borderId="10" xfId="0" applyFont="1" applyBorder="1" applyAlignment="1">
      <alignment vertical="center" wrapText="1"/>
    </xf>
    <xf numFmtId="0" fontId="13" fillId="0" borderId="10" xfId="0" applyFont="1" applyBorder="1" applyAlignment="1">
      <alignment vertical="center"/>
    </xf>
    <xf numFmtId="14" fontId="16" fillId="0" borderId="34" xfId="0" applyNumberFormat="1" applyFont="1" applyBorder="1" applyAlignment="1">
      <alignment horizontal="center" vertical="center"/>
    </xf>
    <xf numFmtId="0" fontId="16" fillId="0" borderId="0" xfId="0" applyFont="1" applyBorder="1" applyAlignment="1">
      <alignment vertical="center"/>
    </xf>
    <xf numFmtId="0" fontId="16" fillId="0" borderId="17" xfId="0" applyFont="1" applyBorder="1" applyAlignment="1">
      <alignment horizontal="center" vertical="center" wrapText="1"/>
    </xf>
    <xf numFmtId="14" fontId="16" fillId="0" borderId="29" xfId="0" applyNumberFormat="1" applyFont="1" applyBorder="1" applyAlignment="1">
      <alignment horizontal="center" vertical="center"/>
    </xf>
    <xf numFmtId="14" fontId="16" fillId="0" borderId="11" xfId="0" applyNumberFormat="1" applyFont="1" applyBorder="1" applyAlignment="1">
      <alignment horizontal="center" vertical="center"/>
    </xf>
    <xf numFmtId="14" fontId="16" fillId="0" borderId="100" xfId="0" applyNumberFormat="1" applyFont="1" applyBorder="1" applyAlignment="1">
      <alignment horizontal="center" vertical="center"/>
    </xf>
    <xf numFmtId="14" fontId="16" fillId="0" borderId="99" xfId="0" applyNumberFormat="1" applyFont="1" applyBorder="1" applyAlignment="1">
      <alignment horizontal="center" vertical="center"/>
    </xf>
    <xf numFmtId="14" fontId="16" fillId="13" borderId="11" xfId="0" applyNumberFormat="1" applyFont="1" applyFill="1" applyBorder="1" applyAlignment="1">
      <alignment horizontal="center" vertical="center"/>
    </xf>
    <xf numFmtId="0" fontId="16" fillId="0" borderId="12" xfId="0" applyFont="1" applyBorder="1" applyAlignment="1">
      <alignment horizontal="left" vertical="center" wrapText="1"/>
    </xf>
    <xf numFmtId="0" fontId="16" fillId="0" borderId="68" xfId="0" applyFont="1" applyBorder="1" applyAlignment="1">
      <alignment horizontal="left" vertical="center" wrapText="1"/>
    </xf>
    <xf numFmtId="0" fontId="16" fillId="0" borderId="71" xfId="0" applyFont="1" applyFill="1" applyBorder="1" applyAlignment="1">
      <alignment horizontal="left" vertical="center" wrapText="1"/>
    </xf>
    <xf numFmtId="0" fontId="16" fillId="0" borderId="71" xfId="0" applyFont="1" applyBorder="1" applyAlignment="1">
      <alignment horizontal="left" vertical="center" wrapText="1"/>
    </xf>
    <xf numFmtId="0" fontId="16" fillId="13" borderId="69" xfId="0" applyFont="1" applyFill="1" applyBorder="1" applyAlignment="1">
      <alignment horizontal="left" vertical="center"/>
    </xf>
    <xf numFmtId="0" fontId="16" fillId="0" borderId="70" xfId="0" applyFont="1" applyBorder="1" applyAlignment="1">
      <alignment vertical="center" wrapText="1"/>
    </xf>
    <xf numFmtId="14" fontId="16" fillId="0" borderId="29" xfId="0" applyNumberFormat="1" applyFont="1" applyBorder="1" applyAlignment="1">
      <alignment vertical="center" wrapText="1"/>
    </xf>
    <xf numFmtId="14" fontId="16" fillId="0" borderId="11" xfId="0" applyNumberFormat="1" applyFont="1" applyBorder="1" applyAlignment="1">
      <alignment vertical="center" wrapText="1"/>
    </xf>
    <xf numFmtId="14" fontId="16" fillId="0" borderId="99" xfId="0" applyNumberFormat="1" applyFont="1" applyBorder="1" applyAlignment="1">
      <alignment vertical="center" wrapText="1"/>
    </xf>
    <xf numFmtId="14" fontId="16" fillId="0" borderId="34" xfId="0" applyNumberFormat="1" applyFont="1" applyBorder="1" applyAlignment="1">
      <alignment vertical="center" wrapText="1"/>
    </xf>
    <xf numFmtId="0" fontId="16" fillId="0" borderId="71" xfId="0" applyFont="1" applyBorder="1" applyAlignment="1">
      <alignment vertical="center" wrapText="1"/>
    </xf>
    <xf numFmtId="0" fontId="16" fillId="0" borderId="10" xfId="0" applyFont="1" applyBorder="1" applyAlignment="1">
      <alignment vertical="center"/>
    </xf>
    <xf numFmtId="14" fontId="16" fillId="0" borderId="29" xfId="0" applyNumberFormat="1" applyFont="1" applyBorder="1" applyAlignment="1">
      <alignment horizontal="right" vertical="center"/>
    </xf>
    <xf numFmtId="14" fontId="16" fillId="0" borderId="29" xfId="0" applyNumberFormat="1" applyFont="1" applyFill="1" applyBorder="1" applyAlignment="1">
      <alignment horizontal="center" vertical="center"/>
    </xf>
    <xf numFmtId="14" fontId="16" fillId="0" borderId="99" xfId="0" applyNumberFormat="1" applyFont="1" applyBorder="1" applyAlignment="1">
      <alignment vertical="center"/>
    </xf>
    <xf numFmtId="14" fontId="16" fillId="0" borderId="100" xfId="0" applyNumberFormat="1" applyFont="1" applyBorder="1" applyAlignment="1">
      <alignment vertical="center"/>
    </xf>
    <xf numFmtId="0" fontId="16" fillId="0" borderId="10" xfId="0" applyFont="1" applyBorder="1" applyAlignment="1">
      <alignment horizontal="left" vertical="center" wrapText="1"/>
    </xf>
    <xf numFmtId="0" fontId="16" fillId="0" borderId="12" xfId="0" applyFont="1" applyBorder="1" applyAlignment="1">
      <alignment vertical="center" wrapTex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14" fontId="16" fillId="3" borderId="3" xfId="0" applyNumberFormat="1" applyFont="1" applyFill="1" applyBorder="1" applyAlignment="1">
      <alignment horizontal="left" vertical="center" wrapText="1"/>
    </xf>
    <xf numFmtId="0" fontId="16" fillId="3" borderId="3" xfId="0" applyFont="1" applyFill="1" applyBorder="1" applyAlignment="1">
      <alignment vertical="center" wrapText="1"/>
    </xf>
    <xf numFmtId="166" fontId="16" fillId="3" borderId="3" xfId="1" applyNumberFormat="1" applyFont="1" applyFill="1" applyBorder="1" applyAlignment="1">
      <alignment vertical="center" wrapText="1"/>
    </xf>
    <xf numFmtId="166" fontId="16" fillId="3" borderId="30" xfId="1" applyNumberFormat="1" applyFont="1" applyFill="1" applyBorder="1" applyAlignment="1">
      <alignment vertical="center" wrapText="1"/>
    </xf>
    <xf numFmtId="41" fontId="16" fillId="0" borderId="15" xfId="75" applyFont="1" applyBorder="1" applyAlignment="1">
      <alignment vertical="center"/>
    </xf>
    <xf numFmtId="0" fontId="16" fillId="3" borderId="71" xfId="0" applyFont="1" applyFill="1" applyBorder="1" applyAlignment="1">
      <alignment vertical="center" wrapText="1"/>
    </xf>
    <xf numFmtId="41" fontId="16" fillId="3" borderId="3" xfId="75" applyFont="1" applyFill="1" applyBorder="1" applyAlignment="1">
      <alignment vertical="center" wrapText="1"/>
    </xf>
    <xf numFmtId="41" fontId="16" fillId="3" borderId="30" xfId="75" applyFont="1" applyFill="1" applyBorder="1" applyAlignment="1">
      <alignment vertical="center" wrapText="1"/>
    </xf>
    <xf numFmtId="41" fontId="13" fillId="0" borderId="0" xfId="75" applyFont="1"/>
    <xf numFmtId="41" fontId="16" fillId="0" borderId="30" xfId="75" applyFont="1" applyBorder="1" applyAlignment="1">
      <alignment vertical="center"/>
    </xf>
    <xf numFmtId="41" fontId="16" fillId="0" borderId="13" xfId="75" applyFont="1" applyBorder="1" applyAlignment="1">
      <alignment horizontal="right" vertical="center"/>
    </xf>
    <xf numFmtId="41" fontId="16" fillId="0" borderId="14" xfId="75" applyFont="1" applyBorder="1" applyAlignment="1">
      <alignment horizontal="right" vertical="center"/>
    </xf>
    <xf numFmtId="41" fontId="16" fillId="0" borderId="1" xfId="75" applyFont="1" applyBorder="1" applyAlignment="1">
      <alignment horizontal="right" vertical="center"/>
    </xf>
    <xf numFmtId="41" fontId="16" fillId="0" borderId="15" xfId="75" applyFont="1" applyBorder="1" applyAlignment="1">
      <alignment horizontal="right" vertical="center"/>
    </xf>
    <xf numFmtId="41" fontId="16" fillId="0" borderId="0" xfId="75" applyFont="1" applyBorder="1" applyAlignment="1">
      <alignment horizontal="right" vertical="center"/>
    </xf>
    <xf numFmtId="41" fontId="16" fillId="0" borderId="3" xfId="75" applyFont="1" applyBorder="1" applyAlignment="1">
      <alignment horizontal="right" vertical="center"/>
    </xf>
    <xf numFmtId="41" fontId="16" fillId="0" borderId="30" xfId="75" applyFont="1" applyBorder="1" applyAlignment="1">
      <alignment horizontal="right" vertical="center"/>
    </xf>
    <xf numFmtId="41" fontId="16" fillId="0" borderId="13" xfId="75" applyFont="1" applyFill="1" applyBorder="1" applyAlignment="1">
      <alignment horizontal="right" vertical="center"/>
    </xf>
    <xf numFmtId="41" fontId="16" fillId="0" borderId="14" xfId="75" applyFont="1" applyFill="1" applyBorder="1" applyAlignment="1">
      <alignment horizontal="right" vertical="center"/>
    </xf>
    <xf numFmtId="41" fontId="16" fillId="0" borderId="1" xfId="75" applyFont="1" applyFill="1" applyBorder="1" applyAlignment="1">
      <alignment vertical="center"/>
    </xf>
    <xf numFmtId="41" fontId="16" fillId="0" borderId="15" xfId="75" applyFont="1" applyFill="1" applyBorder="1" applyAlignment="1">
      <alignment vertical="center"/>
    </xf>
    <xf numFmtId="41" fontId="16" fillId="0" borderId="1" xfId="75" applyFont="1" applyFill="1" applyBorder="1" applyAlignment="1">
      <alignment horizontal="right" vertical="center"/>
    </xf>
    <xf numFmtId="41" fontId="16" fillId="0" borderId="15" xfId="75" applyFont="1" applyFill="1" applyBorder="1" applyAlignment="1">
      <alignment horizontal="right" vertical="center"/>
    </xf>
    <xf numFmtId="41" fontId="16" fillId="0" borderId="18" xfId="75" applyFont="1" applyBorder="1" applyAlignment="1">
      <alignment horizontal="right" vertical="center"/>
    </xf>
    <xf numFmtId="41" fontId="16" fillId="0" borderId="19" xfId="75" applyFont="1" applyBorder="1" applyAlignment="1">
      <alignment horizontal="right" vertical="center"/>
    </xf>
    <xf numFmtId="0" fontId="13" fillId="10" borderId="46"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48" xfId="0" applyFont="1" applyFill="1" applyBorder="1" applyAlignment="1">
      <alignment wrapText="1"/>
    </xf>
    <xf numFmtId="0" fontId="13" fillId="10" borderId="33" xfId="0" applyFont="1" applyFill="1" applyBorder="1" applyAlignment="1">
      <alignment wrapText="1"/>
    </xf>
    <xf numFmtId="0" fontId="13" fillId="10" borderId="37" xfId="0" applyFont="1" applyFill="1" applyBorder="1"/>
    <xf numFmtId="0" fontId="13" fillId="10" borderId="5" xfId="0" applyFont="1" applyFill="1" applyBorder="1"/>
    <xf numFmtId="0" fontId="13" fillId="10" borderId="48" xfId="0" applyFont="1" applyFill="1" applyBorder="1"/>
    <xf numFmtId="0" fontId="13" fillId="10" borderId="33" xfId="0" applyFont="1" applyFill="1" applyBorder="1"/>
    <xf numFmtId="0" fontId="13" fillId="4" borderId="46" xfId="0" applyFont="1" applyFill="1" applyBorder="1" applyAlignment="1">
      <alignment horizontal="center" vertical="center" wrapText="1"/>
    </xf>
    <xf numFmtId="0" fontId="13" fillId="4" borderId="48" xfId="0" applyFont="1" applyFill="1" applyBorder="1" applyAlignment="1">
      <alignment wrapText="1"/>
    </xf>
    <xf numFmtId="0" fontId="13" fillId="4" borderId="37" xfId="0" applyFont="1" applyFill="1" applyBorder="1"/>
    <xf numFmtId="0" fontId="13" fillId="4" borderId="48" xfId="0" applyFont="1" applyFill="1" applyBorder="1"/>
    <xf numFmtId="0" fontId="13" fillId="17" borderId="6" xfId="0" applyFont="1" applyFill="1" applyBorder="1"/>
    <xf numFmtId="9" fontId="16" fillId="0" borderId="97" xfId="0" applyNumberFormat="1" applyFont="1" applyBorder="1" applyAlignment="1">
      <alignment horizontal="center" vertical="center" wrapText="1"/>
    </xf>
    <xf numFmtId="166" fontId="13" fillId="0" borderId="1" xfId="1" applyNumberFormat="1" applyFont="1" applyBorder="1" applyAlignment="1">
      <alignment horizontal="left" vertical="center"/>
    </xf>
    <xf numFmtId="166" fontId="13" fillId="0" borderId="15" xfId="1" applyNumberFormat="1" applyFont="1" applyBorder="1" applyAlignment="1">
      <alignment horizontal="left" vertical="center"/>
    </xf>
    <xf numFmtId="0" fontId="8" fillId="0" borderId="1" xfId="0" applyNumberFormat="1" applyFont="1" applyFill="1" applyBorder="1" applyAlignment="1" applyProtection="1">
      <alignment vertical="center" wrapText="1"/>
      <protection hidden="1"/>
    </xf>
    <xf numFmtId="166" fontId="8" fillId="0" borderId="1" xfId="1" applyNumberFormat="1" applyFont="1" applyFill="1" applyBorder="1" applyAlignment="1">
      <alignment vertical="center" wrapText="1"/>
    </xf>
    <xf numFmtId="166" fontId="8" fillId="0" borderId="15" xfId="1" applyNumberFormat="1" applyFont="1" applyFill="1" applyBorder="1" applyAlignment="1" applyProtection="1">
      <alignment vertical="center" wrapText="1"/>
      <protection hidden="1"/>
    </xf>
    <xf numFmtId="0" fontId="8" fillId="0" borderId="18" xfId="0" applyNumberFormat="1" applyFont="1" applyFill="1" applyBorder="1" applyAlignment="1" applyProtection="1">
      <alignment vertical="center" wrapText="1"/>
      <protection hidden="1"/>
    </xf>
    <xf numFmtId="166" fontId="8" fillId="0" borderId="18" xfId="1" applyNumberFormat="1" applyFont="1" applyFill="1" applyBorder="1" applyAlignment="1">
      <alignment vertical="center" wrapText="1"/>
    </xf>
    <xf numFmtId="166" fontId="8" fillId="0" borderId="19" xfId="1" applyNumberFormat="1" applyFont="1" applyFill="1" applyBorder="1" applyAlignment="1" applyProtection="1">
      <alignment vertical="center" wrapText="1"/>
      <protection hidden="1"/>
    </xf>
    <xf numFmtId="0" fontId="16" fillId="21" borderId="50" xfId="0" applyFont="1" applyFill="1" applyBorder="1"/>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10" borderId="50" xfId="0" applyFont="1" applyFill="1" applyBorder="1" applyAlignment="1">
      <alignment horizontal="center" vertical="center"/>
    </xf>
    <xf numFmtId="0" fontId="16" fillId="0" borderId="10" xfId="0" applyFont="1" applyBorder="1" applyAlignment="1">
      <alignment horizontal="center" vertical="center"/>
    </xf>
    <xf numFmtId="0" fontId="8" fillId="0" borderId="4" xfId="2" applyNumberFormat="1" applyFont="1" applyFill="1" applyBorder="1" applyAlignment="1">
      <alignment horizontal="left" vertical="center" wrapText="1"/>
    </xf>
    <xf numFmtId="0" fontId="8" fillId="0" borderId="4" xfId="0" applyNumberFormat="1" applyFont="1" applyFill="1" applyBorder="1" applyAlignment="1" applyProtection="1">
      <alignment horizontal="center" vertical="center" wrapText="1"/>
      <protection hidden="1"/>
    </xf>
    <xf numFmtId="166" fontId="8" fillId="0" borderId="4" xfId="1" applyNumberFormat="1" applyFont="1" applyFill="1" applyBorder="1" applyAlignment="1">
      <alignment horizontal="center" vertical="center" wrapText="1"/>
    </xf>
    <xf numFmtId="166" fontId="8" fillId="0" borderId="32" xfId="1" applyNumberFormat="1" applyFont="1" applyFill="1" applyBorder="1" applyAlignment="1" applyProtection="1">
      <alignment horizontal="center" vertical="center" wrapText="1"/>
      <protection hidden="1"/>
    </xf>
    <xf numFmtId="0" fontId="8" fillId="0" borderId="3" xfId="2" applyNumberFormat="1" applyFont="1" applyFill="1" applyBorder="1" applyAlignment="1">
      <alignment vertical="center" wrapText="1"/>
    </xf>
    <xf numFmtId="0" fontId="16" fillId="0" borderId="68" xfId="0" applyFont="1" applyBorder="1" applyAlignment="1">
      <alignment horizontal="left" vertical="center" wrapText="1"/>
    </xf>
    <xf numFmtId="0" fontId="16" fillId="0" borderId="3" xfId="0" applyFont="1" applyBorder="1" applyAlignment="1">
      <alignment horizontal="left" vertical="center" wrapText="1"/>
    </xf>
    <xf numFmtId="0" fontId="16" fillId="0" borderId="71"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left" vertical="center" wrapText="1"/>
    </xf>
    <xf numFmtId="0" fontId="16" fillId="0" borderId="3"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3" fillId="0" borderId="1" xfId="0" applyFont="1" applyBorder="1" applyAlignment="1">
      <alignment horizontal="left" vertical="center" wrapText="1"/>
    </xf>
    <xf numFmtId="14" fontId="16" fillId="0" borderId="4" xfId="0" applyNumberFormat="1" applyFont="1" applyBorder="1" applyAlignment="1">
      <alignment vertical="center"/>
    </xf>
    <xf numFmtId="14" fontId="16" fillId="0" borderId="100" xfId="0" applyNumberFormat="1" applyFont="1" applyBorder="1" applyAlignment="1">
      <alignment vertical="center"/>
    </xf>
    <xf numFmtId="0" fontId="8" fillId="0" borderId="3" xfId="2" applyNumberFormat="1" applyFont="1" applyFill="1" applyBorder="1" applyAlignment="1">
      <alignment horizontal="left" vertical="center" wrapText="1"/>
    </xf>
    <xf numFmtId="0" fontId="8" fillId="0" borderId="4"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3" fontId="13" fillId="0" borderId="1" xfId="0" applyNumberFormat="1" applyFont="1" applyFill="1" applyBorder="1" applyAlignment="1">
      <alignment horizontal="center" vertical="center" wrapText="1"/>
    </xf>
    <xf numFmtId="166" fontId="13" fillId="0" borderId="1" xfId="1"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5" xfId="2" applyNumberFormat="1" applyFont="1" applyFill="1" applyBorder="1" applyAlignment="1">
      <alignment horizontal="left" vertical="center" wrapText="1"/>
    </xf>
    <xf numFmtId="0" fontId="13" fillId="0" borderId="18" xfId="0" applyFont="1" applyBorder="1" applyAlignment="1">
      <alignment horizontal="left" vertical="center" wrapText="1"/>
    </xf>
    <xf numFmtId="166" fontId="13" fillId="0" borderId="15"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8" fillId="0" borderId="13" xfId="2"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0" fontId="8" fillId="0" borderId="13" xfId="2" applyNumberFormat="1" applyFont="1" applyFill="1" applyBorder="1" applyAlignment="1">
      <alignment horizontal="left" vertical="center" wrapText="1"/>
    </xf>
    <xf numFmtId="0" fontId="8" fillId="0" borderId="1" xfId="2" applyNumberFormat="1" applyFont="1" applyFill="1" applyBorder="1" applyAlignment="1">
      <alignment horizontal="left" vertical="center" wrapText="1"/>
    </xf>
    <xf numFmtId="166" fontId="8" fillId="0" borderId="13"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166" fontId="8" fillId="0" borderId="14" xfId="1" applyNumberFormat="1" applyFont="1" applyFill="1" applyBorder="1" applyAlignment="1" applyProtection="1">
      <alignment horizontal="center" vertical="center" wrapText="1"/>
      <protection hidden="1"/>
    </xf>
    <xf numFmtId="166" fontId="8" fillId="0" borderId="15" xfId="1" applyNumberFormat="1" applyFont="1" applyFill="1" applyBorder="1" applyAlignment="1" applyProtection="1">
      <alignment horizontal="center" vertical="center" wrapText="1"/>
      <protection hidden="1"/>
    </xf>
    <xf numFmtId="0" fontId="8" fillId="0" borderId="18" xfId="2" applyNumberFormat="1" applyFont="1" applyFill="1" applyBorder="1" applyAlignment="1">
      <alignment horizontal="left" vertical="center" wrapText="1"/>
    </xf>
    <xf numFmtId="166" fontId="8" fillId="0" borderId="18" xfId="1" applyNumberFormat="1" applyFont="1" applyFill="1" applyBorder="1" applyAlignment="1">
      <alignment horizontal="center" vertical="center" wrapText="1"/>
    </xf>
    <xf numFmtId="166" fontId="8" fillId="0" borderId="30" xfId="1" applyNumberFormat="1" applyFont="1" applyFill="1" applyBorder="1" applyAlignment="1" applyProtection="1">
      <alignment horizontal="center" vertical="center" wrapText="1"/>
      <protection hidden="1"/>
    </xf>
    <xf numFmtId="166" fontId="8" fillId="0" borderId="32" xfId="1" applyNumberFormat="1" applyFont="1" applyFill="1" applyBorder="1" applyAlignment="1" applyProtection="1">
      <alignment horizontal="center" vertical="center" wrapText="1"/>
      <protection hidden="1"/>
    </xf>
    <xf numFmtId="166" fontId="8" fillId="0" borderId="4" xfId="1" applyNumberFormat="1" applyFont="1" applyFill="1" applyBorder="1" applyAlignment="1">
      <alignment horizontal="center" vertical="center" wrapText="1"/>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10" borderId="16" xfId="0" applyFont="1" applyFill="1" applyBorder="1" applyAlignment="1">
      <alignment horizontal="center"/>
    </xf>
    <xf numFmtId="0" fontId="16" fillId="10" borderId="8" xfId="0" applyFont="1" applyFill="1" applyBorder="1" applyAlignment="1">
      <alignment horizontal="center"/>
    </xf>
    <xf numFmtId="0" fontId="16" fillId="10" borderId="0" xfId="0" applyFont="1" applyFill="1" applyBorder="1" applyAlignment="1">
      <alignment horizontal="center"/>
    </xf>
    <xf numFmtId="0" fontId="16" fillId="0" borderId="3" xfId="0" applyFont="1" applyBorder="1" applyAlignment="1">
      <alignment horizontal="left" vertical="center"/>
    </xf>
    <xf numFmtId="0" fontId="16" fillId="0" borderId="3" xfId="0" applyFont="1" applyBorder="1" applyAlignment="1">
      <alignment horizontal="center" vertical="center" wrapText="1"/>
    </xf>
    <xf numFmtId="0" fontId="16" fillId="4" borderId="2" xfId="0" applyFont="1" applyFill="1" applyBorder="1" applyAlignment="1">
      <alignment horizontal="center" vertical="center"/>
    </xf>
    <xf numFmtId="0" fontId="16" fillId="10" borderId="2"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14" fontId="13" fillId="0" borderId="1" xfId="0" applyNumberFormat="1" applyFont="1" applyFill="1" applyBorder="1" applyAlignment="1">
      <alignment vertical="center" wrapText="1"/>
    </xf>
    <xf numFmtId="0" fontId="13" fillId="0" borderId="71" xfId="0" applyFont="1" applyFill="1" applyBorder="1" applyAlignment="1">
      <alignment vertical="center" wrapText="1"/>
    </xf>
    <xf numFmtId="14" fontId="13" fillId="0" borderId="11" xfId="0" applyNumberFormat="1" applyFont="1" applyFill="1" applyBorder="1" applyAlignment="1">
      <alignment horizontal="center" vertical="center" wrapText="1"/>
    </xf>
    <xf numFmtId="0" fontId="13" fillId="0" borderId="10" xfId="0" applyFont="1" applyFill="1" applyBorder="1" applyAlignment="1">
      <alignment vertical="center" wrapText="1"/>
    </xf>
    <xf numFmtId="14" fontId="13" fillId="0" borderId="11" xfId="0" applyNumberFormat="1" applyFont="1" applyFill="1" applyBorder="1" applyAlignment="1">
      <alignment vertical="center" wrapText="1"/>
    </xf>
    <xf numFmtId="14" fontId="8" fillId="0" borderId="99" xfId="2" applyNumberFormat="1" applyFont="1" applyFill="1" applyBorder="1" applyAlignment="1">
      <alignment horizontal="center" vertical="center" wrapText="1"/>
    </xf>
    <xf numFmtId="14" fontId="16" fillId="0" borderId="99" xfId="0" applyNumberFormat="1" applyFont="1" applyBorder="1" applyAlignment="1">
      <alignment horizontal="center" vertical="center"/>
    </xf>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 xfId="0" applyFont="1" applyFill="1" applyBorder="1" applyAlignment="1">
      <alignment horizontal="left" vertical="center" wrapText="1"/>
    </xf>
    <xf numFmtId="166" fontId="8" fillId="0" borderId="3" xfId="1" applyNumberFormat="1" applyFont="1" applyFill="1" applyBorder="1" applyAlignment="1">
      <alignment horizontal="center" vertical="center" wrapText="1"/>
    </xf>
    <xf numFmtId="0" fontId="16" fillId="0" borderId="0" xfId="0" applyFont="1" applyBorder="1" applyAlignment="1">
      <alignment horizontal="left" vertical="center" wrapText="1"/>
    </xf>
    <xf numFmtId="0" fontId="16" fillId="3" borderId="10" xfId="0" applyFont="1" applyFill="1" applyBorder="1" applyAlignment="1">
      <alignment horizontal="left" vertical="center" wrapText="1"/>
    </xf>
    <xf numFmtId="1" fontId="16" fillId="3" borderId="3" xfId="1" applyNumberFormat="1" applyFont="1" applyFill="1" applyBorder="1" applyAlignment="1">
      <alignment horizontal="center" vertical="center" wrapText="1"/>
    </xf>
    <xf numFmtId="0" fontId="0" fillId="0" borderId="10" xfId="0" applyBorder="1" applyAlignment="1">
      <alignment vertical="center"/>
    </xf>
    <xf numFmtId="0" fontId="0" fillId="0" borderId="3" xfId="0" applyBorder="1" applyAlignment="1">
      <alignment vertical="center"/>
    </xf>
    <xf numFmtId="0" fontId="0" fillId="0" borderId="71"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10" borderId="44" xfId="0" applyFill="1" applyBorder="1"/>
    <xf numFmtId="0" fontId="0" fillId="10" borderId="48" xfId="0" applyFill="1" applyBorder="1"/>
    <xf numFmtId="0" fontId="0" fillId="10" borderId="33" xfId="0" applyFill="1" applyBorder="1"/>
    <xf numFmtId="0" fontId="0" fillId="14" borderId="49" xfId="0" applyFill="1" applyBorder="1"/>
    <xf numFmtId="0" fontId="0" fillId="14" borderId="50" xfId="0" applyFill="1" applyBorder="1"/>
    <xf numFmtId="0" fontId="0" fillId="15" borderId="50" xfId="0" applyFill="1" applyBorder="1"/>
    <xf numFmtId="0" fontId="0" fillId="10" borderId="6" xfId="0" applyFill="1" applyBorder="1"/>
    <xf numFmtId="0" fontId="27" fillId="0" borderId="0" xfId="0" applyFont="1" applyAlignment="1">
      <alignment horizontal="left" indent="3"/>
    </xf>
    <xf numFmtId="0" fontId="28" fillId="20" borderId="0" xfId="0" applyFont="1" applyFill="1"/>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wrapText="1"/>
    </xf>
    <xf numFmtId="0" fontId="7" fillId="12" borderId="4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10" borderId="12" xfId="0" applyFont="1" applyFill="1" applyBorder="1" applyAlignment="1"/>
    <xf numFmtId="0" fontId="16" fillId="10" borderId="13" xfId="0" applyFont="1" applyFill="1" applyBorder="1" applyAlignment="1">
      <alignment vertical="center"/>
    </xf>
    <xf numFmtId="0" fontId="16" fillId="10" borderId="10" xfId="0" applyFont="1" applyFill="1" applyBorder="1" applyAlignment="1"/>
    <xf numFmtId="0" fontId="16" fillId="10" borderId="1" xfId="0" applyFont="1" applyFill="1" applyBorder="1" applyAlignment="1">
      <alignment vertical="center"/>
    </xf>
    <xf numFmtId="0" fontId="16" fillId="6" borderId="10" xfId="0" applyFont="1" applyFill="1" applyBorder="1" applyAlignment="1"/>
    <xf numFmtId="0" fontId="16" fillId="6" borderId="1" xfId="0" applyFont="1" applyFill="1" applyBorder="1" applyAlignment="1">
      <alignment vertical="center"/>
    </xf>
    <xf numFmtId="0" fontId="16" fillId="6" borderId="10" xfId="0" applyFont="1" applyFill="1" applyBorder="1" applyAlignment="1">
      <alignment horizontal="center"/>
    </xf>
    <xf numFmtId="0" fontId="16" fillId="6" borderId="1" xfId="0" applyFont="1" applyFill="1" applyBorder="1" applyAlignment="1">
      <alignment horizontal="center" vertical="center"/>
    </xf>
    <xf numFmtId="14" fontId="16" fillId="3" borderId="1" xfId="0" applyNumberFormat="1" applyFont="1" applyFill="1" applyBorder="1" applyAlignment="1">
      <alignment vertical="center" wrapText="1"/>
    </xf>
    <xf numFmtId="14" fontId="16" fillId="3" borderId="15" xfId="0" applyNumberFormat="1" applyFont="1" applyFill="1" applyBorder="1" applyAlignment="1">
      <alignment vertical="center" wrapText="1"/>
    </xf>
    <xf numFmtId="14" fontId="16" fillId="0" borderId="15" xfId="0" applyNumberFormat="1" applyFont="1" applyBorder="1" applyAlignment="1">
      <alignment horizontal="center" vertical="center"/>
    </xf>
    <xf numFmtId="0" fontId="16" fillId="10" borderId="10" xfId="0" applyFont="1" applyFill="1" applyBorder="1"/>
    <xf numFmtId="0" fontId="16" fillId="10" borderId="1" xfId="0" applyFont="1" applyFill="1" applyBorder="1"/>
    <xf numFmtId="0" fontId="16" fillId="10" borderId="17" xfId="0" applyFont="1" applyFill="1" applyBorder="1"/>
    <xf numFmtId="0" fontId="16" fillId="10" borderId="18" xfId="0" applyFont="1" applyFill="1" applyBorder="1"/>
    <xf numFmtId="14" fontId="16" fillId="0" borderId="19" xfId="0" applyNumberFormat="1" applyFont="1" applyBorder="1" applyAlignment="1">
      <alignment vertical="center"/>
    </xf>
    <xf numFmtId="14" fontId="13" fillId="0" borderId="1" xfId="0" applyNumberFormat="1" applyFont="1" applyFill="1" applyBorder="1" applyAlignment="1">
      <alignment horizontal="right" vertical="center" wrapText="1"/>
    </xf>
    <xf numFmtId="14" fontId="13" fillId="0" borderId="11" xfId="0" applyNumberFormat="1" applyFont="1" applyFill="1" applyBorder="1" applyAlignment="1">
      <alignment horizontal="right" vertical="center" wrapText="1"/>
    </xf>
    <xf numFmtId="0" fontId="13" fillId="0" borderId="0" xfId="0" applyFont="1" applyBorder="1" applyAlignment="1">
      <alignment horizontal="center" vertical="center"/>
    </xf>
    <xf numFmtId="0" fontId="13" fillId="0" borderId="8" xfId="0" applyFont="1" applyBorder="1" applyAlignment="1">
      <alignment vertical="center"/>
    </xf>
    <xf numFmtId="0" fontId="13" fillId="0" borderId="33" xfId="0" applyFont="1" applyBorder="1" applyAlignment="1">
      <alignment wrapText="1"/>
    </xf>
    <xf numFmtId="0" fontId="13" fillId="0" borderId="6" xfId="0" applyFont="1" applyBorder="1" applyAlignment="1">
      <alignment wrapText="1"/>
    </xf>
    <xf numFmtId="0" fontId="13" fillId="0" borderId="6" xfId="0" applyFont="1" applyBorder="1" applyAlignment="1">
      <alignment vertical="center" wrapText="1"/>
    </xf>
    <xf numFmtId="0" fontId="13" fillId="0" borderId="6" xfId="0" applyFont="1" applyBorder="1" applyAlignment="1">
      <alignment vertical="center"/>
    </xf>
    <xf numFmtId="9" fontId="22" fillId="9" borderId="40" xfId="222" applyFont="1" applyFill="1" applyBorder="1" applyAlignment="1">
      <alignment horizontal="center" vertical="center"/>
    </xf>
    <xf numFmtId="166" fontId="16" fillId="0" borderId="15" xfId="1" applyNumberFormat="1" applyFont="1" applyBorder="1" applyAlignment="1">
      <alignment horizontal="left" vertical="center"/>
    </xf>
    <xf numFmtId="14" fontId="16" fillId="0" borderId="4" xfId="0" applyNumberFormat="1" applyFont="1" applyBorder="1" applyAlignment="1">
      <alignment horizontal="center" vertical="center" wrapText="1"/>
    </xf>
    <xf numFmtId="14" fontId="16" fillId="0" borderId="100" xfId="0" applyNumberFormat="1" applyFont="1" applyBorder="1" applyAlignment="1">
      <alignment horizontal="center" vertical="center" wrapText="1"/>
    </xf>
    <xf numFmtId="14" fontId="16" fillId="0" borderId="1"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18" xfId="0" applyNumberFormat="1" applyFont="1" applyBorder="1" applyAlignment="1">
      <alignment horizontal="center" vertical="center" wrapText="1"/>
    </xf>
    <xf numFmtId="14" fontId="16" fillId="0" borderId="34" xfId="0" applyNumberFormat="1" applyFont="1" applyBorder="1" applyAlignment="1">
      <alignment horizontal="center" vertical="center" wrapText="1"/>
    </xf>
    <xf numFmtId="0" fontId="17" fillId="12" borderId="42" xfId="0" applyFont="1" applyFill="1" applyBorder="1" applyAlignment="1">
      <alignment horizontal="center" vertical="center" wrapText="1"/>
    </xf>
    <xf numFmtId="0" fontId="17" fillId="12" borderId="42" xfId="0" applyNumberFormat="1" applyFont="1" applyFill="1" applyBorder="1" applyAlignment="1">
      <alignment horizontal="center" vertical="center" wrapText="1"/>
    </xf>
    <xf numFmtId="0" fontId="17" fillId="12" borderId="89" xfId="0" applyNumberFormat="1" applyFont="1" applyFill="1" applyBorder="1" applyAlignment="1">
      <alignment horizontal="center" vertical="center" wrapText="1"/>
    </xf>
    <xf numFmtId="0" fontId="17" fillId="19" borderId="47" xfId="0" applyNumberFormat="1" applyFont="1" applyFill="1" applyBorder="1" applyAlignment="1">
      <alignment horizontal="center" vertical="center" wrapText="1"/>
    </xf>
    <xf numFmtId="0" fontId="17" fillId="19" borderId="42" xfId="0" applyNumberFormat="1" applyFont="1" applyFill="1" applyBorder="1" applyAlignment="1">
      <alignment horizontal="center" vertical="center" wrapText="1"/>
    </xf>
    <xf numFmtId="166" fontId="17" fillId="19" borderId="42" xfId="1" applyNumberFormat="1" applyFont="1" applyFill="1" applyBorder="1" applyAlignment="1">
      <alignment horizontal="center" vertical="center" wrapText="1"/>
    </xf>
    <xf numFmtId="166" fontId="17" fillId="19" borderId="43" xfId="1" applyNumberFormat="1" applyFont="1" applyFill="1" applyBorder="1" applyAlignment="1">
      <alignment horizontal="center" vertical="center" wrapText="1"/>
    </xf>
    <xf numFmtId="0" fontId="16" fillId="4" borderId="45" xfId="0" applyFont="1" applyFill="1" applyBorder="1" applyAlignment="1">
      <alignment vertical="center"/>
    </xf>
    <xf numFmtId="0" fontId="0" fillId="0" borderId="46" xfId="0" applyBorder="1" applyAlignment="1">
      <alignment vertical="center" wrapText="1"/>
    </xf>
    <xf numFmtId="0" fontId="16" fillId="4" borderId="16" xfId="0" applyFont="1" applyFill="1" applyBorder="1" applyAlignment="1">
      <alignment vertical="center"/>
    </xf>
    <xf numFmtId="0" fontId="0" fillId="0" borderId="50" xfId="0" applyBorder="1" applyAlignment="1">
      <alignment vertical="center" wrapText="1"/>
    </xf>
    <xf numFmtId="0" fontId="16" fillId="4" borderId="49" xfId="0" applyFont="1" applyFill="1" applyBorder="1" applyAlignment="1">
      <alignment vertical="center"/>
    </xf>
    <xf numFmtId="0" fontId="16" fillId="4" borderId="51" xfId="0" applyFont="1" applyFill="1" applyBorder="1" applyAlignment="1">
      <alignment vertical="center"/>
    </xf>
    <xf numFmtId="0" fontId="0" fillId="0" borderId="35" xfId="0" applyBorder="1" applyAlignment="1">
      <alignment vertical="center" wrapText="1"/>
    </xf>
    <xf numFmtId="0" fontId="16" fillId="0" borderId="2" xfId="0" applyFont="1" applyBorder="1" applyAlignment="1">
      <alignment vertical="center" wrapText="1"/>
    </xf>
    <xf numFmtId="0" fontId="16" fillId="0" borderId="38"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0" xfId="0" applyAlignment="1">
      <alignment vertical="center" wrapText="1"/>
    </xf>
    <xf numFmtId="14" fontId="16" fillId="0" borderId="2" xfId="0" applyNumberFormat="1" applyFont="1" applyFill="1" applyBorder="1" applyAlignment="1">
      <alignment vertical="center"/>
    </xf>
    <xf numFmtId="14" fontId="16" fillId="0" borderId="7" xfId="0" applyNumberFormat="1" applyFont="1" applyFill="1" applyBorder="1" applyAlignment="1">
      <alignment horizontal="center" vertical="center"/>
    </xf>
    <xf numFmtId="0" fontId="16" fillId="0" borderId="4" xfId="0" applyFont="1" applyFill="1" applyBorder="1" applyAlignment="1">
      <alignment vertical="center" wrapText="1"/>
    </xf>
    <xf numFmtId="0" fontId="16" fillId="0" borderId="4" xfId="0" applyFont="1" applyFill="1" applyBorder="1" applyAlignment="1">
      <alignment horizontal="center" vertical="center" wrapText="1"/>
    </xf>
    <xf numFmtId="41" fontId="16" fillId="0" borderId="4" xfId="75" applyFont="1" applyFill="1" applyBorder="1" applyAlignment="1">
      <alignment horizontal="right" vertical="center"/>
    </xf>
    <xf numFmtId="14" fontId="13" fillId="0" borderId="15" xfId="0" applyNumberFormat="1" applyFont="1" applyFill="1" applyBorder="1" applyAlignment="1">
      <alignment horizontal="center" vertical="center" wrapText="1"/>
    </xf>
    <xf numFmtId="0" fontId="16" fillId="0" borderId="69" xfId="0" applyFont="1" applyBorder="1" applyAlignment="1">
      <alignment vertical="center" wrapText="1"/>
    </xf>
    <xf numFmtId="166" fontId="13" fillId="0" borderId="3" xfId="1" applyNumberFormat="1" applyFont="1" applyBorder="1" applyAlignment="1">
      <alignment horizontal="center" vertical="center"/>
    </xf>
    <xf numFmtId="166" fontId="13" fillId="0" borderId="30" xfId="1" applyNumberFormat="1" applyFont="1" applyBorder="1" applyAlignment="1">
      <alignment horizontal="center" vertical="center"/>
    </xf>
    <xf numFmtId="0" fontId="8" fillId="0" borderId="1" xfId="0" applyNumberFormat="1" applyFont="1" applyFill="1" applyBorder="1" applyAlignment="1" applyProtection="1">
      <alignment horizontal="center" vertical="center" wrapText="1"/>
      <protection hidden="1"/>
    </xf>
    <xf numFmtId="166" fontId="8" fillId="0" borderId="1" xfId="1" applyNumberFormat="1" applyFont="1" applyFill="1" applyBorder="1" applyAlignment="1">
      <alignment horizontal="center" vertical="center" wrapText="1"/>
    </xf>
    <xf numFmtId="0" fontId="13" fillId="0" borderId="3" xfId="0" applyFont="1" applyBorder="1" applyAlignment="1">
      <alignment horizontal="left" vertical="center" wrapText="1"/>
    </xf>
    <xf numFmtId="166" fontId="13" fillId="0" borderId="1" xfId="1" applyNumberFormat="1" applyFont="1" applyFill="1" applyBorder="1" applyAlignment="1">
      <alignment horizontal="center" vertical="center" wrapText="1"/>
    </xf>
    <xf numFmtId="166" fontId="13" fillId="0" borderId="15"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3" fontId="13" fillId="0" borderId="3" xfId="0" applyNumberFormat="1" applyFont="1" applyBorder="1" applyAlignment="1">
      <alignment horizontal="center"/>
    </xf>
    <xf numFmtId="0" fontId="13" fillId="0" borderId="18" xfId="0" applyFont="1" applyFill="1" applyBorder="1" applyAlignment="1">
      <alignment horizontal="center" vertical="center" wrapText="1"/>
    </xf>
    <xf numFmtId="3" fontId="13" fillId="0" borderId="18" xfId="0" applyNumberFormat="1" applyFont="1" applyFill="1" applyBorder="1" applyAlignment="1">
      <alignment horizontal="center" vertical="center" wrapText="1"/>
    </xf>
    <xf numFmtId="166" fontId="13" fillId="0" borderId="18" xfId="1" applyNumberFormat="1" applyFont="1" applyFill="1" applyBorder="1" applyAlignment="1">
      <alignment horizontal="center" vertical="center" wrapText="1"/>
    </xf>
    <xf numFmtId="166" fontId="13" fillId="0" borderId="19" xfId="0" applyNumberFormat="1" applyFont="1" applyFill="1" applyBorder="1" applyAlignment="1">
      <alignment horizontal="center" vertical="center" wrapText="1"/>
    </xf>
    <xf numFmtId="14" fontId="13" fillId="0" borderId="18" xfId="0" applyNumberFormat="1" applyFont="1" applyFill="1" applyBorder="1" applyAlignment="1">
      <alignment horizontal="center" vertical="center" wrapText="1"/>
    </xf>
    <xf numFmtId="14" fontId="13" fillId="0" borderId="19" xfId="0" applyNumberFormat="1" applyFont="1" applyFill="1" applyBorder="1" applyAlignment="1">
      <alignment horizontal="center" vertical="center" wrapText="1"/>
    </xf>
    <xf numFmtId="0" fontId="16" fillId="0" borderId="38" xfId="0" applyFont="1" applyBorder="1" applyAlignment="1">
      <alignment horizontal="center" vertical="center" wrapText="1"/>
    </xf>
    <xf numFmtId="0" fontId="29" fillId="0" borderId="0" xfId="0" applyFont="1" applyAlignment="1">
      <alignment horizontal="center" vertical="center" wrapText="1"/>
    </xf>
    <xf numFmtId="0" fontId="16" fillId="0" borderId="67" xfId="0" applyFont="1" applyBorder="1" applyAlignment="1">
      <alignment horizontal="left" vertical="center" wrapText="1"/>
    </xf>
    <xf numFmtId="0" fontId="16" fillId="0" borderId="68" xfId="0" applyFont="1" applyBorder="1" applyAlignment="1">
      <alignment horizontal="left" vertical="center" wrapText="1"/>
    </xf>
    <xf numFmtId="0" fontId="16" fillId="0" borderId="28"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28"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3" fontId="16" fillId="0" borderId="28" xfId="1" applyNumberFormat="1" applyFont="1" applyBorder="1" applyAlignment="1">
      <alignment horizontal="center" vertical="center"/>
    </xf>
    <xf numFmtId="3" fontId="16" fillId="0" borderId="2" xfId="1" applyNumberFormat="1" applyFont="1" applyBorder="1" applyAlignment="1">
      <alignment horizontal="center" vertical="center"/>
    </xf>
    <xf numFmtId="3" fontId="16" fillId="0" borderId="4" xfId="1" applyNumberFormat="1" applyFont="1" applyBorder="1" applyAlignment="1">
      <alignment horizontal="center" vertical="center"/>
    </xf>
    <xf numFmtId="41" fontId="16" fillId="0" borderId="28" xfId="75" applyFont="1" applyBorder="1" applyAlignment="1">
      <alignment horizontal="right" vertical="center"/>
    </xf>
    <xf numFmtId="41" fontId="16" fillId="0" borderId="2" xfId="75" applyFont="1" applyBorder="1" applyAlignment="1">
      <alignment horizontal="right" vertical="center"/>
    </xf>
    <xf numFmtId="41" fontId="16" fillId="0" borderId="4" xfId="75" applyFont="1" applyBorder="1" applyAlignment="1">
      <alignment horizontal="right" vertical="center"/>
    </xf>
    <xf numFmtId="41" fontId="16" fillId="0" borderId="65" xfId="75" applyFont="1" applyBorder="1" applyAlignment="1">
      <alignment horizontal="right" vertical="center"/>
    </xf>
    <xf numFmtId="41" fontId="16" fillId="0" borderId="31" xfId="75" applyFont="1" applyBorder="1" applyAlignment="1">
      <alignment horizontal="right" vertical="center"/>
    </xf>
    <xf numFmtId="41" fontId="16" fillId="0" borderId="32" xfId="75" applyFont="1" applyBorder="1" applyAlignment="1">
      <alignment horizontal="right" vertical="center"/>
    </xf>
    <xf numFmtId="41" fontId="16" fillId="0" borderId="3" xfId="75" applyFont="1" applyFill="1" applyBorder="1" applyAlignment="1">
      <alignment horizontal="center" vertical="center"/>
    </xf>
    <xf numFmtId="41" fontId="16" fillId="0" borderId="4" xfId="75" applyFont="1" applyFill="1" applyBorder="1" applyAlignment="1">
      <alignment horizontal="center" vertical="center"/>
    </xf>
    <xf numFmtId="41" fontId="16" fillId="0" borderId="30" xfId="75" applyFont="1" applyFill="1" applyBorder="1" applyAlignment="1">
      <alignment horizontal="center" vertical="center"/>
    </xf>
    <xf numFmtId="41" fontId="16" fillId="0" borderId="32" xfId="75" applyFont="1" applyFill="1" applyBorder="1" applyAlignment="1">
      <alignment horizontal="center" vertical="center"/>
    </xf>
    <xf numFmtId="0" fontId="16" fillId="0" borderId="3" xfId="0" applyFont="1" applyBorder="1" applyAlignment="1">
      <alignment horizontal="left" vertical="center" wrapText="1"/>
    </xf>
    <xf numFmtId="14" fontId="16" fillId="0" borderId="3" xfId="0" applyNumberFormat="1" applyFont="1" applyBorder="1" applyAlignment="1">
      <alignment horizontal="right" vertical="center" wrapText="1"/>
    </xf>
    <xf numFmtId="0" fontId="16" fillId="0" borderId="4" xfId="0" applyFont="1" applyBorder="1" applyAlignment="1">
      <alignment horizontal="right" vertical="center" wrapText="1"/>
    </xf>
    <xf numFmtId="14" fontId="16" fillId="0" borderId="99" xfId="0" applyNumberFormat="1" applyFont="1" applyBorder="1" applyAlignment="1">
      <alignment horizontal="right" vertical="center"/>
    </xf>
    <xf numFmtId="0" fontId="16" fillId="0" borderId="100" xfId="0" applyFont="1" applyBorder="1" applyAlignment="1">
      <alignment horizontal="right" vertical="center"/>
    </xf>
    <xf numFmtId="0" fontId="16" fillId="0" borderId="71"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38" xfId="0" applyFont="1" applyBorder="1" applyAlignment="1">
      <alignment horizontal="left" vertical="center" wrapText="1"/>
    </xf>
    <xf numFmtId="14" fontId="16" fillId="0" borderId="28" xfId="0" applyNumberFormat="1" applyFont="1" applyBorder="1" applyAlignment="1">
      <alignment horizontal="right" vertical="center"/>
    </xf>
    <xf numFmtId="14" fontId="16" fillId="0" borderId="2" xfId="0" applyNumberFormat="1" applyFont="1" applyBorder="1" applyAlignment="1">
      <alignment horizontal="right" vertical="center"/>
    </xf>
    <xf numFmtId="14" fontId="16" fillId="0" borderId="38" xfId="0" applyNumberFormat="1" applyFont="1" applyBorder="1" applyAlignment="1">
      <alignment horizontal="right" vertical="center"/>
    </xf>
    <xf numFmtId="14" fontId="16" fillId="0" borderId="22" xfId="0" applyNumberFormat="1" applyFont="1" applyBorder="1" applyAlignment="1">
      <alignment horizontal="right" vertical="center"/>
    </xf>
    <xf numFmtId="14" fontId="16" fillId="0" borderId="7" xfId="0" applyNumberFormat="1" applyFont="1" applyBorder="1" applyAlignment="1">
      <alignment horizontal="right" vertical="center"/>
    </xf>
    <xf numFmtId="14" fontId="16" fillId="0" borderId="26" xfId="0" applyNumberFormat="1" applyFont="1" applyBorder="1" applyAlignment="1">
      <alignment horizontal="right" vertical="center"/>
    </xf>
    <xf numFmtId="0" fontId="16" fillId="0" borderId="69" xfId="0" applyFont="1" applyBorder="1" applyAlignment="1">
      <alignment horizontal="left" vertical="center" wrapText="1"/>
    </xf>
    <xf numFmtId="0" fontId="16" fillId="0" borderId="70" xfId="0" applyFont="1" applyBorder="1" applyAlignment="1">
      <alignment horizontal="left" vertical="center" wrapText="1"/>
    </xf>
    <xf numFmtId="14" fontId="16" fillId="0" borderId="4" xfId="0" applyNumberFormat="1" applyFont="1" applyBorder="1" applyAlignment="1">
      <alignment horizontal="right" vertical="center"/>
    </xf>
    <xf numFmtId="14" fontId="16" fillId="0" borderId="100" xfId="0" applyNumberFormat="1" applyFont="1" applyBorder="1" applyAlignment="1">
      <alignment horizontal="right" vertical="center"/>
    </xf>
    <xf numFmtId="0" fontId="16" fillId="0" borderId="71"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13" xfId="0" applyFont="1" applyBorder="1" applyAlignment="1">
      <alignment horizontal="left" vertical="center" wrapText="1"/>
    </xf>
    <xf numFmtId="0" fontId="16" fillId="0" borderId="67"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14" fontId="16" fillId="0" borderId="3" xfId="0" applyNumberFormat="1" applyFont="1" applyFill="1" applyBorder="1" applyAlignment="1">
      <alignment horizontal="right" vertical="center" wrapText="1"/>
    </xf>
    <xf numFmtId="14" fontId="16" fillId="0" borderId="2" xfId="0" applyNumberFormat="1" applyFont="1" applyFill="1" applyBorder="1" applyAlignment="1">
      <alignment horizontal="right" vertical="center" wrapText="1"/>
    </xf>
    <xf numFmtId="14" fontId="16" fillId="0" borderId="4" xfId="0" applyNumberFormat="1" applyFont="1" applyFill="1" applyBorder="1" applyAlignment="1">
      <alignment horizontal="right" vertical="center" wrapText="1"/>
    </xf>
    <xf numFmtId="14" fontId="16"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3"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6" fillId="3" borderId="13" xfId="0" applyNumberFormat="1" applyFont="1" applyFill="1" applyBorder="1" applyAlignment="1">
      <alignment horizontal="center" vertical="center" wrapText="1"/>
    </xf>
    <xf numFmtId="14" fontId="16" fillId="0" borderId="99" xfId="0" applyNumberFormat="1" applyFont="1" applyFill="1" applyBorder="1" applyAlignment="1">
      <alignment horizontal="right" vertical="center"/>
    </xf>
    <xf numFmtId="14" fontId="16" fillId="0" borderId="7" xfId="0" applyNumberFormat="1" applyFont="1" applyFill="1" applyBorder="1" applyAlignment="1">
      <alignment horizontal="right" vertical="center"/>
    </xf>
    <xf numFmtId="14" fontId="16" fillId="0" borderId="100" xfId="0" applyNumberFormat="1" applyFont="1" applyFill="1" applyBorder="1" applyAlignment="1">
      <alignment horizontal="right" vertical="center"/>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4" fontId="16" fillId="0" borderId="28" xfId="0" applyNumberFormat="1" applyFont="1" applyBorder="1" applyAlignment="1">
      <alignment vertical="center"/>
    </xf>
    <xf numFmtId="14" fontId="16" fillId="0" borderId="4" xfId="0" applyNumberFormat="1" applyFont="1" applyBorder="1" applyAlignment="1">
      <alignment vertical="center"/>
    </xf>
    <xf numFmtId="14" fontId="16" fillId="0" borderId="22" xfId="0" applyNumberFormat="1" applyFont="1" applyBorder="1" applyAlignment="1">
      <alignment vertical="center"/>
    </xf>
    <xf numFmtId="14" fontId="16" fillId="0" borderId="100" xfId="0" applyNumberFormat="1" applyFont="1" applyBorder="1" applyAlignment="1">
      <alignment vertical="center"/>
    </xf>
    <xf numFmtId="166" fontId="16" fillId="3" borderId="13" xfId="1" applyNumberFormat="1" applyFont="1" applyFill="1" applyBorder="1" applyAlignment="1">
      <alignment horizontal="left" vertical="center" wrapText="1"/>
    </xf>
    <xf numFmtId="166" fontId="16" fillId="3" borderId="1" xfId="1" applyNumberFormat="1" applyFont="1" applyFill="1" applyBorder="1" applyAlignment="1">
      <alignment horizontal="left" vertical="center" wrapText="1"/>
    </xf>
    <xf numFmtId="0" fontId="11" fillId="0" borderId="13" xfId="0" applyFont="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11" fillId="0" borderId="18" xfId="0" applyFont="1" applyBorder="1" applyAlignment="1" applyProtection="1">
      <alignment horizont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14" fontId="12" fillId="0" borderId="23"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14" fontId="12" fillId="0" borderId="0" xfId="0" applyNumberFormat="1"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14" fontId="12" fillId="0" borderId="27" xfId="0" applyNumberFormat="1"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8" fillId="0" borderId="28" xfId="2" applyNumberFormat="1" applyFont="1" applyFill="1" applyBorder="1" applyAlignment="1">
      <alignment horizontal="left" vertical="center" wrapText="1"/>
    </xf>
    <xf numFmtId="0" fontId="8" fillId="0" borderId="2" xfId="2" applyNumberFormat="1" applyFont="1" applyFill="1" applyBorder="1" applyAlignment="1">
      <alignment horizontal="left" vertical="center" wrapText="1"/>
    </xf>
    <xf numFmtId="0" fontId="8" fillId="0" borderId="4" xfId="2" applyNumberFormat="1" applyFont="1" applyFill="1" applyBorder="1" applyAlignment="1">
      <alignment horizontal="left" vertical="center" wrapText="1"/>
    </xf>
    <xf numFmtId="0" fontId="8" fillId="0" borderId="28"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38" xfId="2" applyNumberFormat="1" applyFont="1" applyFill="1" applyBorder="1" applyAlignment="1">
      <alignment horizontal="center" vertical="center" wrapText="1"/>
    </xf>
    <xf numFmtId="0" fontId="8" fillId="0" borderId="8" xfId="2" applyNumberFormat="1" applyFont="1" applyFill="1" applyBorder="1" applyAlignment="1">
      <alignment horizontal="left" vertical="center" wrapText="1"/>
    </xf>
    <xf numFmtId="0" fontId="8" fillId="0" borderId="9" xfId="2" applyNumberFormat="1" applyFont="1" applyFill="1" applyBorder="1" applyAlignment="1">
      <alignment horizontal="left" vertical="center" wrapText="1"/>
    </xf>
    <xf numFmtId="0" fontId="8" fillId="0" borderId="4" xfId="2" applyNumberFormat="1" applyFont="1" applyFill="1" applyBorder="1" applyAlignment="1">
      <alignment horizontal="center" vertical="center" wrapText="1"/>
    </xf>
    <xf numFmtId="14" fontId="8" fillId="0" borderId="2" xfId="2" applyNumberFormat="1" applyFont="1" applyFill="1" applyBorder="1" applyAlignment="1">
      <alignment horizontal="center" vertical="center" wrapText="1"/>
    </xf>
    <xf numFmtId="14" fontId="8" fillId="0" borderId="7" xfId="2" applyNumberFormat="1" applyFont="1" applyFill="1" applyBorder="1" applyAlignment="1">
      <alignment horizontal="center" vertical="center" wrapText="1"/>
    </xf>
    <xf numFmtId="0" fontId="8" fillId="0" borderId="7" xfId="2" applyNumberFormat="1" applyFont="1" applyFill="1" applyBorder="1" applyAlignment="1">
      <alignment horizontal="center" vertical="center" wrapText="1"/>
    </xf>
    <xf numFmtId="0" fontId="8" fillId="0" borderId="100" xfId="2" applyNumberFormat="1" applyFont="1" applyFill="1" applyBorder="1" applyAlignment="1">
      <alignment horizontal="center" vertical="center" wrapText="1"/>
    </xf>
    <xf numFmtId="0" fontId="8" fillId="0" borderId="67" xfId="2" applyNumberFormat="1" applyFont="1" applyFill="1" applyBorder="1" applyAlignment="1">
      <alignment horizontal="left" vertical="center" wrapText="1"/>
    </xf>
    <xf numFmtId="0" fontId="8" fillId="0" borderId="69" xfId="2" applyNumberFormat="1" applyFont="1" applyFill="1" applyBorder="1" applyAlignment="1">
      <alignment horizontal="left" vertical="center" wrapText="1"/>
    </xf>
    <xf numFmtId="0" fontId="8" fillId="0" borderId="68" xfId="2" applyNumberFormat="1" applyFont="1" applyFill="1" applyBorder="1" applyAlignment="1">
      <alignment horizontal="left" vertical="center" wrapText="1"/>
    </xf>
    <xf numFmtId="0" fontId="8" fillId="0" borderId="3" xfId="2" applyNumberFormat="1" applyFont="1" applyFill="1" applyBorder="1" applyAlignment="1">
      <alignment horizontal="left" vertical="center" wrapText="1"/>
    </xf>
    <xf numFmtId="0" fontId="8" fillId="0" borderId="71" xfId="2" applyNumberFormat="1"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49" fontId="13" fillId="0" borderId="3" xfId="0" applyNumberFormat="1" applyFont="1" applyFill="1" applyBorder="1" applyAlignment="1">
      <alignment horizontal="center" vertical="center" wrapText="1"/>
    </xf>
    <xf numFmtId="49" fontId="13" fillId="0" borderId="99" xfId="0" applyNumberFormat="1" applyFont="1" applyFill="1" applyBorder="1" applyAlignment="1">
      <alignment horizontal="center" vertical="center" wrapText="1"/>
    </xf>
    <xf numFmtId="0" fontId="8" fillId="0" borderId="5" xfId="2" applyNumberFormat="1" applyFont="1" applyFill="1" applyBorder="1" applyAlignment="1">
      <alignment horizontal="left" vertical="center" wrapText="1"/>
    </xf>
    <xf numFmtId="14" fontId="8" fillId="0" borderId="3" xfId="2" applyNumberFormat="1" applyFont="1" applyFill="1" applyBorder="1" applyAlignment="1">
      <alignment horizontal="center" vertical="center" wrapText="1"/>
    </xf>
    <xf numFmtId="14" fontId="8" fillId="0" borderId="38" xfId="2" applyNumberFormat="1" applyFont="1" applyFill="1" applyBorder="1" applyAlignment="1">
      <alignment horizontal="center" vertical="center" wrapText="1"/>
    </xf>
    <xf numFmtId="14" fontId="8" fillId="0" borderId="99" xfId="2" applyNumberFormat="1" applyFont="1" applyFill="1" applyBorder="1" applyAlignment="1">
      <alignment horizontal="center" vertical="center" wrapText="1"/>
    </xf>
    <xf numFmtId="14" fontId="8" fillId="0" borderId="26" xfId="2" applyNumberFormat="1"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9"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8" fillId="0" borderId="1"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0" fontId="8" fillId="0" borderId="38" xfId="2" applyNumberFormat="1" applyFont="1" applyFill="1" applyBorder="1" applyAlignment="1">
      <alignment horizontal="left" vertical="center" wrapText="1"/>
    </xf>
    <xf numFmtId="0" fontId="8" fillId="0" borderId="67" xfId="2" applyNumberFormat="1" applyFont="1" applyFill="1" applyBorder="1" applyAlignment="1">
      <alignment vertical="center" wrapText="1"/>
    </xf>
    <xf numFmtId="0" fontId="8" fillId="0" borderId="68" xfId="2" applyNumberFormat="1" applyFont="1" applyFill="1" applyBorder="1" applyAlignment="1">
      <alignment vertical="center" wrapText="1"/>
    </xf>
    <xf numFmtId="0" fontId="8" fillId="0" borderId="33" xfId="2" applyNumberFormat="1" applyFont="1" applyFill="1" applyBorder="1" applyAlignment="1">
      <alignment horizontal="left" vertical="center" wrapText="1"/>
    </xf>
    <xf numFmtId="0" fontId="8" fillId="0" borderId="6" xfId="2" applyNumberFormat="1" applyFont="1" applyFill="1" applyBorder="1" applyAlignment="1">
      <alignment horizontal="left" vertical="center" wrapText="1"/>
    </xf>
    <xf numFmtId="0" fontId="8" fillId="0" borderId="6" xfId="0" applyFont="1" applyBorder="1" applyAlignment="1">
      <alignment horizontal="left" vertical="center" wrapText="1"/>
    </xf>
    <xf numFmtId="0" fontId="13" fillId="0" borderId="33"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14" fontId="13" fillId="0" borderId="1" xfId="0" applyNumberFormat="1" applyFont="1" applyFill="1" applyBorder="1" applyAlignment="1">
      <alignment vertical="center" wrapText="1"/>
    </xf>
    <xf numFmtId="0" fontId="13" fillId="0" borderId="1" xfId="0" applyFont="1" applyFill="1" applyBorder="1" applyAlignment="1">
      <alignment vertical="center" wrapText="1"/>
    </xf>
    <xf numFmtId="14" fontId="13" fillId="0" borderId="11" xfId="0" applyNumberFormat="1" applyFont="1" applyFill="1" applyBorder="1" applyAlignment="1">
      <alignment vertical="center" wrapText="1"/>
    </xf>
    <xf numFmtId="0" fontId="13" fillId="0" borderId="11" xfId="0" applyFont="1" applyFill="1" applyBorder="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1" xfId="0" applyFont="1" applyFill="1" applyBorder="1" applyAlignment="1">
      <alignment vertical="center" wrapText="1"/>
    </xf>
    <xf numFmtId="0" fontId="13" fillId="0" borderId="69" xfId="0" applyFont="1" applyFill="1" applyBorder="1" applyAlignment="1">
      <alignment vertical="center" wrapText="1"/>
    </xf>
    <xf numFmtId="0" fontId="13" fillId="0" borderId="68" xfId="0" applyFont="1" applyFill="1" applyBorder="1" applyAlignment="1">
      <alignment vertical="center" wrapText="1"/>
    </xf>
    <xf numFmtId="166" fontId="13" fillId="0" borderId="30" xfId="0" applyNumberFormat="1" applyFont="1" applyFill="1" applyBorder="1" applyAlignment="1">
      <alignment horizontal="center" vertical="center" wrapText="1"/>
    </xf>
    <xf numFmtId="166" fontId="13" fillId="0" borderId="31" xfId="0" applyNumberFormat="1" applyFont="1" applyFill="1" applyBorder="1" applyAlignment="1">
      <alignment horizontal="center" vertical="center" wrapText="1"/>
    </xf>
    <xf numFmtId="166" fontId="13" fillId="0" borderId="32" xfId="0" applyNumberFormat="1"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14" fontId="13" fillId="0" borderId="99" xfId="0" applyNumberFormat="1" applyFont="1" applyFill="1" applyBorder="1" applyAlignment="1">
      <alignment horizontal="center" vertical="center" wrapText="1"/>
    </xf>
    <xf numFmtId="14" fontId="13" fillId="0" borderId="100"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0" fontId="13" fillId="0" borderId="28" xfId="0" applyFont="1" applyBorder="1" applyAlignment="1">
      <alignment horizontal="left" vertical="center"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vertical="center"/>
    </xf>
    <xf numFmtId="0" fontId="13" fillId="0" borderId="9" xfId="0" applyFont="1" applyBorder="1" applyAlignment="1">
      <alignment vertical="center"/>
    </xf>
    <xf numFmtId="0" fontId="13" fillId="0" borderId="8" xfId="0" applyFont="1" applyBorder="1" applyAlignment="1">
      <alignment vertical="center"/>
    </xf>
    <xf numFmtId="0" fontId="13" fillId="0" borderId="38" xfId="0" applyFont="1" applyBorder="1" applyAlignment="1">
      <alignment horizontal="left" vertical="center" wrapText="1"/>
    </xf>
    <xf numFmtId="0" fontId="13" fillId="0" borderId="3" xfId="0" applyFont="1" applyBorder="1" applyAlignment="1">
      <alignment vertical="center"/>
    </xf>
    <xf numFmtId="0" fontId="13" fillId="0" borderId="2" xfId="0" applyFont="1" applyBorder="1" applyAlignment="1">
      <alignment vertical="center"/>
    </xf>
    <xf numFmtId="0" fontId="13" fillId="0" borderId="38" xfId="0" applyFont="1" applyBorder="1" applyAlignment="1">
      <alignment vertical="center"/>
    </xf>
    <xf numFmtId="14" fontId="13" fillId="0" borderId="28" xfId="0" applyNumberFormat="1" applyFont="1" applyBorder="1" applyAlignment="1">
      <alignment horizontal="center" vertical="center"/>
    </xf>
    <xf numFmtId="14" fontId="13" fillId="0" borderId="2" xfId="0" applyNumberFormat="1" applyFont="1" applyBorder="1" applyAlignment="1">
      <alignment horizontal="center" vertical="center"/>
    </xf>
    <xf numFmtId="14" fontId="13" fillId="0" borderId="38" xfId="0" applyNumberFormat="1" applyFont="1" applyBorder="1" applyAlignment="1">
      <alignment horizontal="center" vertical="center"/>
    </xf>
    <xf numFmtId="166" fontId="13" fillId="0" borderId="1" xfId="1" applyNumberFormat="1" applyFont="1" applyFill="1" applyBorder="1" applyAlignment="1">
      <alignment horizontal="center" vertical="center" wrapText="1"/>
    </xf>
    <xf numFmtId="166" fontId="13" fillId="0" borderId="15"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41" fontId="13" fillId="0" borderId="3" xfId="75" applyFont="1" applyFill="1" applyBorder="1" applyAlignment="1">
      <alignment horizontal="center" vertical="center" wrapText="1"/>
    </xf>
    <xf numFmtId="41" fontId="13" fillId="0" borderId="4" xfId="75" applyFont="1" applyFill="1" applyBorder="1" applyAlignment="1">
      <alignment horizontal="center" vertical="center" wrapText="1"/>
    </xf>
    <xf numFmtId="166" fontId="13" fillId="0" borderId="30" xfId="1" applyNumberFormat="1" applyFont="1" applyBorder="1" applyAlignment="1">
      <alignment horizontal="center" vertical="center"/>
    </xf>
    <xf numFmtId="166" fontId="13" fillId="0" borderId="31" xfId="1" applyNumberFormat="1" applyFont="1" applyBorder="1" applyAlignment="1">
      <alignment horizontal="center" vertical="center"/>
    </xf>
    <xf numFmtId="166" fontId="13" fillId="0" borderId="32" xfId="1" applyNumberFormat="1" applyFont="1" applyBorder="1" applyAlignment="1">
      <alignment horizontal="center"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8" fillId="0" borderId="28" xfId="2" applyNumberFormat="1" applyFont="1" applyFill="1" applyBorder="1" applyAlignment="1" applyProtection="1">
      <alignment horizontal="left" vertical="center" wrapText="1"/>
    </xf>
    <xf numFmtId="0" fontId="8" fillId="0" borderId="2" xfId="2" applyNumberFormat="1" applyFont="1" applyFill="1" applyBorder="1" applyAlignment="1" applyProtection="1">
      <alignment horizontal="left" vertical="center" wrapText="1"/>
    </xf>
    <xf numFmtId="0" fontId="8" fillId="0" borderId="4" xfId="2" applyNumberFormat="1" applyFont="1" applyFill="1" applyBorder="1" applyAlignment="1" applyProtection="1">
      <alignment horizontal="left" vertical="center" wrapText="1"/>
    </xf>
    <xf numFmtId="0" fontId="13" fillId="0" borderId="28"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8" xfId="0" applyFont="1" applyBorder="1" applyAlignment="1">
      <alignment horizontal="left" vertical="center"/>
    </xf>
    <xf numFmtId="0" fontId="8" fillId="0" borderId="3" xfId="2" applyNumberFormat="1" applyFont="1" applyFill="1" applyBorder="1" applyAlignment="1" applyProtection="1">
      <alignment horizontal="left" vertical="center" wrapText="1"/>
    </xf>
    <xf numFmtId="0" fontId="8" fillId="0" borderId="38" xfId="2" applyNumberFormat="1" applyFont="1" applyFill="1" applyBorder="1" applyAlignment="1" applyProtection="1">
      <alignment horizontal="left" vertical="center" wrapText="1"/>
    </xf>
    <xf numFmtId="0" fontId="7" fillId="0" borderId="28" xfId="2" applyNumberFormat="1" applyFont="1" applyFill="1" applyBorder="1" applyAlignment="1" applyProtection="1">
      <alignment horizontal="center" vertical="center" wrapText="1"/>
    </xf>
    <xf numFmtId="0" fontId="7" fillId="0" borderId="2" xfId="2" applyNumberFormat="1" applyFont="1" applyFill="1" applyBorder="1" applyAlignment="1" applyProtection="1">
      <alignment horizontal="center" vertical="center" wrapText="1"/>
    </xf>
    <xf numFmtId="0" fontId="7" fillId="0" borderId="38" xfId="2" applyNumberFormat="1" applyFont="1" applyFill="1" applyBorder="1" applyAlignment="1" applyProtection="1">
      <alignment horizontal="center" vertical="center" wrapText="1"/>
    </xf>
    <xf numFmtId="0" fontId="13" fillId="0" borderId="67"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6" xfId="0" applyFont="1" applyBorder="1" applyAlignment="1">
      <alignment horizontal="left" vertical="center" wrapText="1"/>
    </xf>
    <xf numFmtId="0" fontId="13" fillId="0" borderId="22" xfId="0" applyFont="1" applyBorder="1" applyAlignment="1">
      <alignment horizontal="center" vertical="center"/>
    </xf>
    <xf numFmtId="0" fontId="13" fillId="0" borderId="7" xfId="0" applyFont="1" applyBorder="1" applyAlignment="1">
      <alignment horizontal="center" vertical="center"/>
    </xf>
    <xf numFmtId="14" fontId="13" fillId="0" borderId="4"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13" xfId="0" applyFont="1" applyBorder="1" applyAlignment="1">
      <alignment horizontal="left" vertical="center" wrapText="1"/>
    </xf>
    <xf numFmtId="0" fontId="13" fillId="0" borderId="28" xfId="0" applyFont="1" applyBorder="1" applyAlignment="1">
      <alignment vertical="center" wrapText="1"/>
    </xf>
    <xf numFmtId="0" fontId="13" fillId="0" borderId="28" xfId="0" applyFont="1" applyBorder="1" applyAlignment="1">
      <alignment horizontal="left" vertical="center"/>
    </xf>
    <xf numFmtId="14" fontId="13" fillId="0" borderId="3" xfId="0" applyNumberFormat="1" applyFont="1" applyBorder="1" applyAlignment="1">
      <alignment horizontal="center" vertical="center"/>
    </xf>
    <xf numFmtId="0" fontId="13" fillId="0" borderId="28" xfId="0" applyFont="1" applyBorder="1" applyAlignment="1">
      <alignment horizontal="center"/>
    </xf>
    <xf numFmtId="0" fontId="13" fillId="0" borderId="2" xfId="0" applyFont="1" applyBorder="1" applyAlignment="1">
      <alignment horizontal="center"/>
    </xf>
    <xf numFmtId="0" fontId="13" fillId="0" borderId="38" xfId="0" applyFont="1" applyBorder="1" applyAlignment="1">
      <alignment horizontal="center"/>
    </xf>
    <xf numFmtId="0" fontId="13" fillId="0" borderId="2" xfId="0" applyFont="1" applyBorder="1" applyAlignment="1">
      <alignment horizontal="center" vertical="center"/>
    </xf>
    <xf numFmtId="0" fontId="8" fillId="0" borderId="67" xfId="2" applyNumberFormat="1" applyFont="1" applyFill="1" applyBorder="1" applyAlignment="1">
      <alignment horizontal="center" vertical="center" wrapText="1"/>
    </xf>
    <xf numFmtId="0" fontId="8" fillId="0" borderId="69" xfId="2" applyNumberFormat="1" applyFont="1" applyFill="1" applyBorder="1" applyAlignment="1">
      <alignment horizontal="center" vertical="center" wrapText="1"/>
    </xf>
    <xf numFmtId="0" fontId="8" fillId="0" borderId="70" xfId="2" applyNumberFormat="1" applyFont="1" applyFill="1" applyBorder="1" applyAlignment="1">
      <alignment horizontal="center" vertical="center" wrapText="1"/>
    </xf>
    <xf numFmtId="14" fontId="8" fillId="0" borderId="13" xfId="2"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14" fontId="8" fillId="0" borderId="18" xfId="2" applyNumberFormat="1" applyFont="1" applyFill="1" applyBorder="1" applyAlignment="1">
      <alignment horizontal="center" vertical="center" wrapText="1"/>
    </xf>
    <xf numFmtId="0" fontId="13" fillId="3" borderId="28"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13" xfId="2" applyNumberFormat="1" applyFont="1" applyFill="1" applyBorder="1" applyAlignment="1">
      <alignment horizontal="left" vertical="center" wrapText="1"/>
    </xf>
    <xf numFmtId="0" fontId="8" fillId="0" borderId="1" xfId="2" applyNumberFormat="1" applyFont="1" applyFill="1" applyBorder="1" applyAlignment="1">
      <alignment horizontal="left" vertical="center" wrapText="1"/>
    </xf>
    <xf numFmtId="0" fontId="8" fillId="0" borderId="13" xfId="0" applyNumberFormat="1" applyFont="1" applyFill="1" applyBorder="1" applyAlignment="1" applyProtection="1">
      <alignment horizontal="center" vertical="center" wrapText="1"/>
      <protection hidden="1"/>
    </xf>
    <xf numFmtId="0" fontId="8" fillId="0" borderId="1" xfId="0" applyNumberFormat="1" applyFont="1" applyFill="1" applyBorder="1" applyAlignment="1" applyProtection="1">
      <alignment horizontal="center" vertical="center" wrapText="1"/>
      <protection hidden="1"/>
    </xf>
    <xf numFmtId="166" fontId="8" fillId="0" borderId="13"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166" fontId="8" fillId="0" borderId="14" xfId="1" applyNumberFormat="1" applyFont="1" applyFill="1" applyBorder="1" applyAlignment="1" applyProtection="1">
      <alignment horizontal="center" vertical="center" wrapText="1"/>
      <protection hidden="1"/>
    </xf>
    <xf numFmtId="166" fontId="8" fillId="0" borderId="15" xfId="1" applyNumberFormat="1" applyFont="1" applyFill="1" applyBorder="1" applyAlignment="1" applyProtection="1">
      <alignment horizontal="center" vertical="center" wrapText="1"/>
      <protection hidden="1"/>
    </xf>
    <xf numFmtId="0" fontId="8" fillId="0" borderId="18" xfId="2" applyNumberFormat="1" applyFont="1" applyFill="1" applyBorder="1" applyAlignment="1">
      <alignment horizontal="left" vertical="center" wrapText="1"/>
    </xf>
    <xf numFmtId="0" fontId="8" fillId="0" borderId="18" xfId="0" applyNumberFormat="1" applyFont="1" applyFill="1" applyBorder="1" applyAlignment="1" applyProtection="1">
      <alignment horizontal="center" vertical="center" wrapText="1"/>
      <protection hidden="1"/>
    </xf>
    <xf numFmtId="166" fontId="8" fillId="0" borderId="18" xfId="1" applyNumberFormat="1" applyFont="1" applyFill="1" applyBorder="1" applyAlignment="1">
      <alignment horizontal="center" vertical="center" wrapText="1"/>
    </xf>
    <xf numFmtId="166" fontId="8" fillId="0" borderId="30" xfId="1" applyNumberFormat="1" applyFont="1" applyFill="1" applyBorder="1" applyAlignment="1" applyProtection="1">
      <alignment horizontal="center" vertical="center" wrapText="1"/>
      <protection hidden="1"/>
    </xf>
    <xf numFmtId="166" fontId="8" fillId="0" borderId="110" xfId="1" applyNumberFormat="1" applyFont="1" applyFill="1" applyBorder="1" applyAlignment="1" applyProtection="1">
      <alignment horizontal="center" vertical="center" wrapText="1"/>
      <protection hidden="1"/>
    </xf>
    <xf numFmtId="166" fontId="8" fillId="0" borderId="32" xfId="1" applyNumberFormat="1" applyFont="1" applyFill="1" applyBorder="1" applyAlignment="1" applyProtection="1">
      <alignment horizontal="center" vertical="center" wrapText="1"/>
      <protection hidden="1"/>
    </xf>
    <xf numFmtId="0" fontId="8" fillId="0" borderId="68" xfId="2" applyNumberFormat="1" applyFont="1" applyFill="1" applyBorder="1" applyAlignment="1">
      <alignment horizontal="center" vertical="center" wrapText="1"/>
    </xf>
    <xf numFmtId="0" fontId="8" fillId="0" borderId="10" xfId="2" applyNumberFormat="1" applyFont="1" applyFill="1" applyBorder="1" applyAlignment="1">
      <alignment horizontal="center" vertical="center" wrapText="1"/>
    </xf>
    <xf numFmtId="0" fontId="8" fillId="0" borderId="71" xfId="2" applyNumberFormat="1" applyFont="1" applyFill="1" applyBorder="1" applyAlignment="1">
      <alignment horizontal="center" vertical="center" wrapText="1"/>
    </xf>
    <xf numFmtId="14" fontId="8" fillId="0" borderId="4" xfId="2" applyNumberFormat="1" applyFont="1" applyFill="1" applyBorder="1" applyAlignment="1">
      <alignment horizontal="center" vertical="center" wrapText="1"/>
    </xf>
    <xf numFmtId="0" fontId="16" fillId="0" borderId="47" xfId="0" applyFont="1" applyBorder="1" applyAlignment="1">
      <alignment horizontal="left"/>
    </xf>
    <xf numFmtId="0" fontId="16" fillId="0" borderId="42" xfId="0" applyFont="1" applyBorder="1" applyAlignment="1">
      <alignment horizontal="left"/>
    </xf>
    <xf numFmtId="166" fontId="13" fillId="0" borderId="3" xfId="1" applyNumberFormat="1" applyFont="1" applyBorder="1" applyAlignment="1">
      <alignment horizontal="center" vertical="center"/>
    </xf>
    <xf numFmtId="166" fontId="13" fillId="0" borderId="4" xfId="1" applyNumberFormat="1" applyFont="1" applyBorder="1" applyAlignment="1">
      <alignment horizontal="center" vertical="center"/>
    </xf>
    <xf numFmtId="166" fontId="13" fillId="3" borderId="74" xfId="1" applyNumberFormat="1" applyFont="1" applyFill="1" applyBorder="1" applyAlignment="1">
      <alignment horizontal="left" vertical="center" wrapText="1"/>
    </xf>
    <xf numFmtId="166" fontId="13" fillId="3" borderId="78" xfId="1" applyNumberFormat="1" applyFont="1" applyFill="1" applyBorder="1" applyAlignment="1">
      <alignment horizontal="left" vertical="center" wrapText="1"/>
    </xf>
    <xf numFmtId="0" fontId="22" fillId="9" borderId="39"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73" xfId="0" applyFont="1" applyFill="1" applyBorder="1" applyAlignment="1">
      <alignment horizontal="left" vertical="center" wrapText="1"/>
    </xf>
    <xf numFmtId="0" fontId="13" fillId="3" borderId="77" xfId="0" applyFont="1" applyFill="1" applyBorder="1" applyAlignment="1">
      <alignment horizontal="left" vertical="center" wrapText="1"/>
    </xf>
    <xf numFmtId="0" fontId="13" fillId="3" borderId="73" xfId="0" applyFont="1" applyFill="1" applyBorder="1" applyAlignment="1">
      <alignment horizontal="center" vertical="center" wrapText="1"/>
    </xf>
    <xf numFmtId="0" fontId="13" fillId="3" borderId="77" xfId="0" applyFont="1" applyFill="1" applyBorder="1" applyAlignment="1">
      <alignment horizontal="center" vertical="center" wrapText="1"/>
    </xf>
    <xf numFmtId="14" fontId="13" fillId="3" borderId="73" xfId="0" applyNumberFormat="1" applyFont="1" applyFill="1" applyBorder="1" applyAlignment="1">
      <alignment horizontal="center" vertical="center" wrapText="1"/>
    </xf>
    <xf numFmtId="14" fontId="13" fillId="3" borderId="77" xfId="0" applyNumberFormat="1" applyFont="1" applyFill="1" applyBorder="1" applyAlignment="1">
      <alignment horizontal="center" vertical="center" wrapText="1"/>
    </xf>
    <xf numFmtId="0" fontId="8" fillId="0" borderId="12" xfId="2" applyNumberFormat="1" applyFont="1" applyFill="1" applyBorder="1" applyAlignment="1">
      <alignment horizontal="left" vertical="center" wrapText="1"/>
    </xf>
    <xf numFmtId="0" fontId="8" fillId="0" borderId="10" xfId="2" applyNumberFormat="1" applyFont="1" applyFill="1" applyBorder="1" applyAlignment="1">
      <alignment horizontal="left" vertical="center" wrapText="1"/>
    </xf>
    <xf numFmtId="0" fontId="8" fillId="0" borderId="17" xfId="2" applyNumberFormat="1" applyFont="1" applyFill="1" applyBorder="1" applyAlignment="1">
      <alignment horizontal="left" vertical="center" wrapText="1"/>
    </xf>
    <xf numFmtId="0" fontId="8" fillId="0" borderId="28" xfId="0" applyNumberFormat="1" applyFont="1" applyFill="1" applyBorder="1" applyAlignment="1" applyProtection="1">
      <alignment horizontal="center" vertical="center" wrapText="1"/>
      <protection hidden="1"/>
    </xf>
    <xf numFmtId="0" fontId="8" fillId="0" borderId="4" xfId="0" applyNumberFormat="1" applyFont="1" applyFill="1" applyBorder="1" applyAlignment="1" applyProtection="1">
      <alignment horizontal="center" vertical="center" wrapText="1"/>
      <protection hidden="1"/>
    </xf>
    <xf numFmtId="166" fontId="8" fillId="0" borderId="28" xfId="1" applyNumberFormat="1" applyFont="1" applyFill="1" applyBorder="1" applyAlignment="1">
      <alignment horizontal="center" vertical="center" wrapText="1"/>
    </xf>
    <xf numFmtId="166" fontId="8" fillId="0" borderId="4" xfId="1" applyNumberFormat="1" applyFont="1" applyFill="1" applyBorder="1" applyAlignment="1">
      <alignment horizontal="center" vertical="center" wrapText="1"/>
    </xf>
    <xf numFmtId="166" fontId="8" fillId="0" borderId="65" xfId="1" applyNumberFormat="1" applyFont="1" applyFill="1" applyBorder="1" applyAlignment="1" applyProtection="1">
      <alignment horizontal="center" vertical="center" wrapText="1"/>
      <protection hidden="1"/>
    </xf>
    <xf numFmtId="0" fontId="16" fillId="0" borderId="71" xfId="0" applyFont="1" applyBorder="1" applyAlignment="1">
      <alignment horizontal="left" vertical="center"/>
    </xf>
    <xf numFmtId="0" fontId="16" fillId="0" borderId="69" xfId="0" applyFont="1" applyBorder="1" applyAlignment="1">
      <alignment horizontal="left" vertical="center"/>
    </xf>
    <xf numFmtId="0" fontId="16" fillId="0" borderId="68" xfId="0" applyFont="1" applyBorder="1" applyAlignment="1">
      <alignment horizontal="left" vertical="center"/>
    </xf>
    <xf numFmtId="0" fontId="16" fillId="0" borderId="28"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4" xfId="0" applyFont="1" applyFill="1" applyBorder="1" applyAlignment="1">
      <alignment horizontal="left" vertical="center"/>
    </xf>
    <xf numFmtId="0" fontId="21" fillId="9" borderId="55" xfId="0" applyFont="1" applyFill="1" applyBorder="1" applyAlignment="1">
      <alignment horizontal="center"/>
    </xf>
    <xf numFmtId="0" fontId="21" fillId="9" borderId="54" xfId="0" applyFont="1" applyFill="1" applyBorder="1" applyAlignment="1">
      <alignment horizontal="center"/>
    </xf>
    <xf numFmtId="0" fontId="21" fillId="9" borderId="56" xfId="0" applyFont="1" applyFill="1" applyBorder="1" applyAlignment="1">
      <alignment horizontal="center"/>
    </xf>
    <xf numFmtId="0" fontId="16" fillId="0" borderId="20" xfId="0" applyFont="1" applyBorder="1" applyAlignment="1">
      <alignment horizontal="left" vertical="center" wrapText="1" indent="1"/>
    </xf>
    <xf numFmtId="0" fontId="16" fillId="0" borderId="23" xfId="0" applyFont="1" applyBorder="1" applyAlignment="1">
      <alignment horizontal="left" vertical="center" wrapText="1" indent="1"/>
    </xf>
    <xf numFmtId="0" fontId="16" fillId="0" borderId="58"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59" xfId="0" applyFont="1" applyBorder="1" applyAlignment="1">
      <alignment horizontal="left" vertical="center" wrapText="1" indent="1"/>
    </xf>
    <xf numFmtId="0" fontId="16" fillId="0" borderId="24" xfId="0" applyFont="1" applyBorder="1" applyAlignment="1">
      <alignment horizontal="left" vertical="center" wrapText="1" indent="1"/>
    </xf>
    <xf numFmtId="0" fontId="16" fillId="0" borderId="27" xfId="0" applyFont="1" applyBorder="1" applyAlignment="1">
      <alignment horizontal="left" vertical="center" wrapText="1" indent="1"/>
    </xf>
    <xf numFmtId="0" fontId="16" fillId="0" borderId="53" xfId="0" applyFont="1" applyBorder="1" applyAlignment="1">
      <alignment horizontal="left" vertical="center" wrapText="1" indent="1"/>
    </xf>
    <xf numFmtId="0" fontId="16" fillId="0" borderId="52"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6" fillId="0" borderId="6" xfId="0" applyFont="1" applyBorder="1" applyAlignment="1">
      <alignment horizontal="left" vertical="center"/>
    </xf>
    <xf numFmtId="0" fontId="11" fillId="0" borderId="12"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10" borderId="51" xfId="0" applyFont="1" applyFill="1" applyBorder="1" applyAlignment="1">
      <alignment horizontal="center"/>
    </xf>
    <xf numFmtId="0" fontId="16" fillId="10" borderId="16" xfId="0" applyFont="1" applyFill="1" applyBorder="1" applyAlignment="1">
      <alignment horizontal="center"/>
    </xf>
    <xf numFmtId="0" fontId="16" fillId="0" borderId="38" xfId="0" applyFont="1" applyFill="1" applyBorder="1" applyAlignment="1">
      <alignment horizontal="left" vertical="center"/>
    </xf>
    <xf numFmtId="0" fontId="16" fillId="10" borderId="5" xfId="0" applyFont="1" applyFill="1" applyBorder="1" applyAlignment="1">
      <alignment horizontal="center"/>
    </xf>
    <xf numFmtId="0" fontId="16" fillId="10" borderId="8" xfId="0" applyFont="1" applyFill="1" applyBorder="1" applyAlignment="1">
      <alignment horizontal="center"/>
    </xf>
    <xf numFmtId="0" fontId="16" fillId="10" borderId="37" xfId="0" applyFont="1" applyFill="1" applyBorder="1" applyAlignment="1">
      <alignment horizontal="center"/>
    </xf>
    <xf numFmtId="0" fontId="16" fillId="10" borderId="0" xfId="0" applyFont="1" applyFill="1" applyBorder="1" applyAlignment="1">
      <alignment horizontal="center"/>
    </xf>
    <xf numFmtId="166" fontId="16" fillId="0" borderId="30" xfId="1" applyNumberFormat="1" applyFont="1" applyBorder="1" applyAlignment="1">
      <alignment horizontal="left" vertical="center"/>
    </xf>
    <xf numFmtId="166" fontId="16" fillId="0" borderId="31" xfId="1" applyNumberFormat="1" applyFont="1" applyBorder="1" applyAlignment="1">
      <alignment horizontal="left" vertical="center"/>
    </xf>
    <xf numFmtId="166" fontId="16" fillId="0" borderId="32" xfId="1" applyNumberFormat="1" applyFont="1" applyBorder="1" applyAlignment="1">
      <alignment horizontal="left" vertical="center"/>
    </xf>
    <xf numFmtId="0" fontId="16" fillId="0" borderId="3" xfId="0" applyFont="1" applyBorder="1" applyAlignment="1">
      <alignment horizontal="left" vertical="center"/>
    </xf>
    <xf numFmtId="166" fontId="16" fillId="0" borderId="30" xfId="1" applyNumberFormat="1" applyFont="1" applyBorder="1" applyAlignment="1">
      <alignment horizontal="center" vertical="center"/>
    </xf>
    <xf numFmtId="166" fontId="16" fillId="0" borderId="32" xfId="1" applyNumberFormat="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6" fontId="16" fillId="0" borderId="3" xfId="1" applyNumberFormat="1" applyFont="1" applyBorder="1" applyAlignment="1">
      <alignment horizontal="center" vertical="center"/>
    </xf>
    <xf numFmtId="166" fontId="16" fillId="0" borderId="4" xfId="1" applyNumberFormat="1" applyFont="1" applyBorder="1" applyAlignment="1">
      <alignment horizontal="center" vertical="center"/>
    </xf>
    <xf numFmtId="0" fontId="16" fillId="0" borderId="1"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7" fillId="12" borderId="39"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58" xfId="0" applyFont="1" applyBorder="1" applyAlignment="1">
      <alignment horizontal="left" vertical="center" wrapText="1"/>
    </xf>
    <xf numFmtId="0" fontId="16" fillId="0" borderId="16" xfId="0" applyFont="1" applyBorder="1" applyAlignment="1">
      <alignment horizontal="left" vertical="center" wrapText="1"/>
    </xf>
    <xf numFmtId="0" fontId="16" fillId="0" borderId="59" xfId="0" applyFont="1" applyBorder="1" applyAlignment="1">
      <alignment horizontal="left" vertical="center" wrapText="1"/>
    </xf>
    <xf numFmtId="0" fontId="16" fillId="0" borderId="24" xfId="0" applyFont="1" applyBorder="1" applyAlignment="1">
      <alignment horizontal="left" vertical="center" wrapText="1"/>
    </xf>
    <xf numFmtId="0" fontId="16" fillId="0" borderId="53" xfId="0" applyFont="1" applyBorder="1" applyAlignment="1">
      <alignment horizontal="left" vertical="center" wrapText="1"/>
    </xf>
    <xf numFmtId="9" fontId="16" fillId="0" borderId="60" xfId="0" applyNumberFormat="1" applyFont="1" applyBorder="1" applyAlignment="1">
      <alignment horizontal="center" vertical="center" wrapText="1"/>
    </xf>
    <xf numFmtId="9" fontId="16" fillId="0" borderId="61" xfId="0" applyNumberFormat="1" applyFont="1" applyBorder="1" applyAlignment="1">
      <alignment horizontal="center" vertical="center" wrapText="1"/>
    </xf>
    <xf numFmtId="9" fontId="16" fillId="0" borderId="62" xfId="0" applyNumberFormat="1" applyFont="1" applyBorder="1" applyAlignment="1">
      <alignment horizontal="center" vertical="center" wrapText="1"/>
    </xf>
    <xf numFmtId="0" fontId="21" fillId="9" borderId="39" xfId="0" applyFont="1" applyFill="1" applyBorder="1" applyAlignment="1">
      <alignment horizontal="center"/>
    </xf>
    <xf numFmtId="0" fontId="21" fillId="9" borderId="40" xfId="0" applyFont="1" applyFill="1" applyBorder="1" applyAlignment="1">
      <alignment horizontal="center"/>
    </xf>
    <xf numFmtId="0" fontId="21" fillId="9" borderId="90" xfId="0" applyFont="1" applyFill="1" applyBorder="1" applyAlignment="1">
      <alignment horizontal="center"/>
    </xf>
    <xf numFmtId="0" fontId="25" fillId="2" borderId="39" xfId="0" applyFont="1" applyFill="1" applyBorder="1" applyAlignment="1">
      <alignment horizontal="center"/>
    </xf>
    <xf numFmtId="0" fontId="25" fillId="2" borderId="40" xfId="0" applyFont="1" applyFill="1" applyBorder="1" applyAlignment="1">
      <alignment horizontal="center"/>
    </xf>
    <xf numFmtId="0" fontId="26" fillId="2" borderId="39" xfId="0" applyFont="1" applyFill="1" applyBorder="1" applyAlignment="1">
      <alignment horizontal="center"/>
    </xf>
    <xf numFmtId="0" fontId="26" fillId="2" borderId="40" xfId="0" applyFont="1" applyFill="1" applyBorder="1" applyAlignment="1">
      <alignment horizontal="center"/>
    </xf>
    <xf numFmtId="0" fontId="26" fillId="2" borderId="90" xfId="0" applyFont="1" applyFill="1" applyBorder="1" applyAlignment="1">
      <alignment horizontal="center"/>
    </xf>
    <xf numFmtId="0" fontId="24" fillId="2" borderId="47" xfId="0" applyFont="1" applyFill="1" applyBorder="1" applyAlignment="1">
      <alignment horizontal="left" vertical="center"/>
    </xf>
    <xf numFmtId="0" fontId="16" fillId="2" borderId="42" xfId="0" applyFont="1" applyFill="1" applyBorder="1" applyAlignment="1">
      <alignment horizontal="left" vertical="center"/>
    </xf>
    <xf numFmtId="0" fontId="24" fillId="2" borderId="42" xfId="0" applyFont="1" applyFill="1" applyBorder="1" applyAlignment="1">
      <alignment horizontal="left" vertical="center"/>
    </xf>
    <xf numFmtId="0" fontId="24" fillId="18" borderId="12" xfId="0" applyFont="1" applyFill="1" applyBorder="1" applyAlignment="1">
      <alignment horizontal="center" vertical="center"/>
    </xf>
    <xf numFmtId="0" fontId="24" fillId="18" borderId="13" xfId="0" applyFont="1" applyFill="1" applyBorder="1" applyAlignment="1">
      <alignment horizontal="center" vertical="center"/>
    </xf>
    <xf numFmtId="0" fontId="24" fillId="18" borderId="14" xfId="0" applyFont="1" applyFill="1" applyBorder="1" applyAlignment="1">
      <alignment horizontal="center" vertical="center"/>
    </xf>
    <xf numFmtId="0" fontId="24" fillId="18" borderId="30" xfId="0" applyFont="1" applyFill="1" applyBorder="1" applyAlignment="1">
      <alignment horizontal="center" vertical="center"/>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4" borderId="3"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71" xfId="0" applyFont="1" applyFill="1" applyBorder="1" applyAlignment="1">
      <alignment horizontal="center"/>
    </xf>
    <xf numFmtId="0" fontId="16" fillId="4" borderId="69" xfId="0" applyFont="1" applyFill="1" applyBorder="1" applyAlignment="1">
      <alignment horizontal="center"/>
    </xf>
    <xf numFmtId="0" fontId="16" fillId="0" borderId="28" xfId="0" applyFont="1" applyBorder="1" applyAlignment="1">
      <alignment horizontal="center" vertical="center" wrapText="1"/>
    </xf>
    <xf numFmtId="0" fontId="16" fillId="0" borderId="2" xfId="0" applyFont="1" applyBorder="1" applyAlignment="1">
      <alignment horizontal="center" vertical="center" wrapText="1"/>
    </xf>
    <xf numFmtId="0" fontId="16" fillId="4" borderId="70" xfId="0" applyFont="1" applyFill="1" applyBorder="1" applyAlignment="1">
      <alignment horizontal="center"/>
    </xf>
    <xf numFmtId="0" fontId="16" fillId="4" borderId="3" xfId="0" applyFont="1" applyFill="1" applyBorder="1" applyAlignment="1">
      <alignment horizontal="center"/>
    </xf>
    <xf numFmtId="0" fontId="16" fillId="4" borderId="2" xfId="0" applyFont="1" applyFill="1" applyBorder="1" applyAlignment="1">
      <alignment horizontal="center"/>
    </xf>
    <xf numFmtId="0" fontId="16" fillId="4" borderId="38" xfId="0" applyFont="1" applyFill="1" applyBorder="1" applyAlignment="1">
      <alignment horizontal="center"/>
    </xf>
    <xf numFmtId="0" fontId="16" fillId="10" borderId="2" xfId="0" applyFont="1" applyFill="1" applyBorder="1" applyAlignment="1">
      <alignment horizontal="center"/>
    </xf>
    <xf numFmtId="0" fontId="16" fillId="10" borderId="38" xfId="0" applyFont="1" applyFill="1" applyBorder="1" applyAlignment="1">
      <alignment horizontal="center"/>
    </xf>
    <xf numFmtId="0" fontId="16" fillId="0" borderId="38" xfId="0" applyFont="1" applyFill="1" applyBorder="1" applyAlignment="1">
      <alignment horizontal="left" vertical="center" wrapText="1"/>
    </xf>
    <xf numFmtId="0" fontId="16" fillId="10" borderId="3" xfId="0" applyFont="1" applyFill="1" applyBorder="1" applyAlignment="1">
      <alignment horizontal="center" vertical="center"/>
    </xf>
    <xf numFmtId="0" fontId="16" fillId="10" borderId="2" xfId="0" applyFont="1" applyFill="1" applyBorder="1" applyAlignment="1">
      <alignment horizontal="center" vertical="center"/>
    </xf>
    <xf numFmtId="0" fontId="13" fillId="0" borderId="1" xfId="0" applyFont="1" applyFill="1" applyBorder="1" applyAlignment="1">
      <alignment horizontal="left" vertical="center"/>
    </xf>
    <xf numFmtId="14" fontId="13" fillId="0" borderId="26"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 xfId="0" applyFont="1" applyBorder="1" applyAlignment="1">
      <alignment horizontal="center" vertical="center"/>
    </xf>
    <xf numFmtId="14" fontId="13" fillId="0" borderId="13" xfId="0" applyNumberFormat="1" applyFont="1" applyBorder="1" applyAlignment="1">
      <alignment horizontal="center" vertical="center"/>
    </xf>
    <xf numFmtId="14" fontId="13" fillId="0" borderId="1" xfId="0" applyNumberFormat="1" applyFont="1" applyBorder="1" applyAlignment="1">
      <alignment horizontal="center" vertical="center"/>
    </xf>
    <xf numFmtId="14" fontId="13" fillId="0" borderId="14" xfId="0" applyNumberFormat="1" applyFont="1" applyBorder="1" applyAlignment="1">
      <alignment horizontal="center" vertical="center"/>
    </xf>
    <xf numFmtId="14" fontId="13" fillId="0" borderId="15" xfId="0" applyNumberFormat="1" applyFont="1" applyBorder="1" applyAlignment="1">
      <alignment horizontal="center" vertical="center"/>
    </xf>
    <xf numFmtId="0" fontId="13" fillId="0" borderId="2"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38" xfId="0" applyFont="1" applyFill="1" applyBorder="1" applyAlignment="1">
      <alignment horizontal="left" vertical="center" wrapText="1"/>
    </xf>
    <xf numFmtId="0" fontId="13" fillId="0" borderId="38" xfId="0" applyFont="1" applyFill="1" applyBorder="1" applyAlignment="1">
      <alignment horizontal="center" vertical="center" wrapText="1"/>
    </xf>
    <xf numFmtId="14" fontId="13" fillId="0" borderId="38" xfId="0" applyNumberFormat="1" applyFont="1" applyFill="1" applyBorder="1" applyAlignment="1">
      <alignment horizontal="center" vertical="center" wrapText="1"/>
    </xf>
    <xf numFmtId="0" fontId="13" fillId="0" borderId="1" xfId="0" applyFont="1" applyBorder="1" applyAlignment="1">
      <alignment vertical="center" wrapText="1"/>
    </xf>
    <xf numFmtId="0" fontId="13" fillId="0" borderId="71" xfId="0" applyFont="1" applyBorder="1" applyAlignment="1">
      <alignment vertical="center"/>
    </xf>
    <xf numFmtId="0" fontId="13" fillId="0" borderId="68" xfId="0" applyFont="1" applyBorder="1" applyAlignment="1">
      <alignment vertical="center"/>
    </xf>
    <xf numFmtId="0" fontId="13" fillId="0" borderId="69" xfId="0" applyFont="1" applyBorder="1" applyAlignment="1">
      <alignment vertical="center"/>
    </xf>
    <xf numFmtId="0" fontId="13" fillId="0" borderId="4" xfId="0" applyFont="1" applyFill="1" applyBorder="1" applyAlignment="1">
      <alignment horizontal="left" vertical="center"/>
    </xf>
    <xf numFmtId="0" fontId="13" fillId="0" borderId="2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6" fillId="0" borderId="60" xfId="0" applyFont="1" applyBorder="1" applyAlignment="1">
      <alignment horizontal="center" vertical="center" wrapText="1"/>
    </xf>
    <xf numFmtId="0" fontId="17" fillId="0" borderId="28" xfId="2" applyNumberFormat="1" applyFont="1" applyFill="1" applyBorder="1" applyAlignment="1" applyProtection="1">
      <alignment horizontal="left" vertical="center" wrapText="1"/>
    </xf>
    <xf numFmtId="0" fontId="17" fillId="0" borderId="2" xfId="2" applyNumberFormat="1" applyFont="1" applyFill="1" applyBorder="1" applyAlignment="1" applyProtection="1">
      <alignment horizontal="left" vertical="center" wrapText="1"/>
    </xf>
    <xf numFmtId="0" fontId="17" fillId="0" borderId="38" xfId="2" applyNumberFormat="1" applyFont="1" applyFill="1" applyBorder="1" applyAlignment="1" applyProtection="1">
      <alignment horizontal="left" vertical="center" wrapText="1"/>
    </xf>
    <xf numFmtId="0" fontId="16" fillId="0" borderId="67"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8" fillId="0" borderId="4" xfId="2" applyNumberFormat="1" applyFont="1" applyFill="1" applyBorder="1" applyAlignment="1" applyProtection="1">
      <alignment horizontal="left" vertical="center" wrapText="1"/>
    </xf>
    <xf numFmtId="0" fontId="18" fillId="0" borderId="1" xfId="2" applyNumberFormat="1" applyFont="1" applyFill="1" applyBorder="1" applyAlignment="1" applyProtection="1">
      <alignment horizontal="left" vertical="center" wrapText="1"/>
    </xf>
    <xf numFmtId="0" fontId="19" fillId="0" borderId="1" xfId="2" applyNumberFormat="1" applyFont="1" applyFill="1" applyBorder="1" applyAlignment="1" applyProtection="1">
      <alignment horizontal="left" vertical="center" wrapText="1"/>
    </xf>
    <xf numFmtId="0" fontId="18" fillId="0" borderId="18" xfId="2" applyNumberFormat="1" applyFont="1" applyFill="1" applyBorder="1" applyAlignment="1" applyProtection="1">
      <alignment horizontal="left" vertical="center" wrapText="1"/>
    </xf>
    <xf numFmtId="0" fontId="18" fillId="0" borderId="13" xfId="2" applyNumberFormat="1" applyFont="1" applyFill="1" applyBorder="1" applyAlignment="1" applyProtection="1">
      <alignment horizontal="left" vertical="center" wrapText="1"/>
    </xf>
    <xf numFmtId="0" fontId="16" fillId="0" borderId="13" xfId="0" applyFont="1" applyBorder="1" applyAlignment="1">
      <alignment horizontal="center"/>
    </xf>
    <xf numFmtId="0" fontId="16" fillId="0" borderId="1" xfId="0" applyFont="1" applyBorder="1" applyAlignment="1">
      <alignment horizontal="center"/>
    </xf>
    <xf numFmtId="14" fontId="16" fillId="0" borderId="28" xfId="0" applyNumberFormat="1" applyFont="1" applyBorder="1" applyAlignment="1">
      <alignment horizontal="center" vertical="center"/>
    </xf>
    <xf numFmtId="14" fontId="16" fillId="0" borderId="2" xfId="0" applyNumberFormat="1" applyFont="1" applyBorder="1" applyAlignment="1">
      <alignment horizontal="center" vertical="center"/>
    </xf>
    <xf numFmtId="14" fontId="16" fillId="0" borderId="38" xfId="0" applyNumberFormat="1" applyFont="1" applyBorder="1" applyAlignment="1">
      <alignment horizontal="center" vertical="center"/>
    </xf>
    <xf numFmtId="0" fontId="16" fillId="0" borderId="52" xfId="0" applyFont="1" applyBorder="1" applyAlignment="1">
      <alignment horizontal="left" vertical="center" wrapText="1"/>
    </xf>
    <xf numFmtId="0" fontId="16" fillId="0" borderId="87" xfId="0" applyFont="1" applyBorder="1" applyAlignment="1">
      <alignment horizontal="left" vertical="center" wrapText="1"/>
    </xf>
    <xf numFmtId="0" fontId="16" fillId="0" borderId="20" xfId="0" quotePrefix="1" applyFont="1" applyBorder="1" applyAlignment="1">
      <alignment horizontal="left" vertical="center" wrapText="1"/>
    </xf>
    <xf numFmtId="14" fontId="16" fillId="0" borderId="22" xfId="0" applyNumberFormat="1" applyFont="1" applyBorder="1" applyAlignment="1">
      <alignment horizontal="center" vertical="center"/>
    </xf>
    <xf numFmtId="14" fontId="16" fillId="0" borderId="7" xfId="0" applyNumberFormat="1" applyFont="1" applyBorder="1" applyAlignment="1">
      <alignment horizontal="center" vertical="center"/>
    </xf>
    <xf numFmtId="14" fontId="16" fillId="0" borderId="26" xfId="0" applyNumberFormat="1" applyFont="1" applyBorder="1" applyAlignment="1">
      <alignment horizontal="center" vertical="center"/>
    </xf>
    <xf numFmtId="0" fontId="16" fillId="0" borderId="2" xfId="0" applyFont="1" applyBorder="1" applyAlignment="1">
      <alignment horizontal="center" vertical="center"/>
    </xf>
    <xf numFmtId="0" fontId="16" fillId="0" borderId="38" xfId="0" applyFont="1" applyBorder="1" applyAlignment="1">
      <alignment horizontal="center" vertical="center"/>
    </xf>
    <xf numFmtId="0" fontId="16" fillId="0" borderId="7" xfId="0" applyFont="1" applyBorder="1" applyAlignment="1">
      <alignment horizontal="center" vertical="center"/>
    </xf>
    <xf numFmtId="0" fontId="16" fillId="0" borderId="26" xfId="0" applyFont="1" applyBorder="1" applyAlignment="1">
      <alignment horizontal="center" vertical="center"/>
    </xf>
    <xf numFmtId="0" fontId="16" fillId="0" borderId="10" xfId="0" applyFont="1" applyBorder="1" applyAlignment="1">
      <alignment horizontal="left"/>
    </xf>
    <xf numFmtId="0" fontId="16" fillId="0" borderId="1" xfId="0" applyFont="1" applyBorder="1" applyAlignment="1">
      <alignment horizontal="left"/>
    </xf>
    <xf numFmtId="0" fontId="16" fillId="10" borderId="23" xfId="0" applyFont="1" applyFill="1" applyBorder="1" applyAlignment="1">
      <alignment horizontal="center"/>
    </xf>
    <xf numFmtId="0" fontId="16" fillId="10" borderId="46" xfId="0" applyFont="1" applyFill="1" applyBorder="1" applyAlignment="1">
      <alignment horizontal="center"/>
    </xf>
    <xf numFmtId="0" fontId="16" fillId="10" borderId="20" xfId="0" applyFont="1" applyFill="1" applyBorder="1" applyAlignment="1">
      <alignment horizontal="center"/>
    </xf>
    <xf numFmtId="0" fontId="16" fillId="10" borderId="45" xfId="0" applyFont="1" applyFill="1" applyBorder="1" applyAlignment="1">
      <alignment horizontal="center"/>
    </xf>
    <xf numFmtId="0" fontId="16" fillId="10" borderId="21" xfId="0" applyFont="1" applyFill="1" applyBorder="1" applyAlignment="1">
      <alignment horizontal="center"/>
    </xf>
    <xf numFmtId="0" fontId="16" fillId="10" borderId="9" xfId="0" applyFont="1" applyFill="1" applyBorder="1" applyAlignment="1">
      <alignment horizontal="center"/>
    </xf>
    <xf numFmtId="0" fontId="16" fillId="0" borderId="52" xfId="0" applyFont="1" applyBorder="1" applyAlignment="1">
      <alignment horizontal="left"/>
    </xf>
    <xf numFmtId="0" fontId="16" fillId="0" borderId="35" xfId="0" applyFont="1" applyBorder="1" applyAlignment="1">
      <alignment horizontal="left"/>
    </xf>
    <xf numFmtId="0" fontId="16" fillId="0" borderId="36" xfId="0" applyFont="1" applyBorder="1" applyAlignment="1">
      <alignment horizontal="left"/>
    </xf>
    <xf numFmtId="0" fontId="7" fillId="12" borderId="47" xfId="0" applyFont="1" applyFill="1" applyBorder="1" applyAlignment="1">
      <alignment horizontal="center" vertical="center" wrapText="1"/>
    </xf>
    <xf numFmtId="0" fontId="7" fillId="12" borderId="42" xfId="0" applyFont="1" applyFill="1" applyBorder="1" applyAlignment="1">
      <alignment horizontal="center" vertical="center" wrapText="1"/>
    </xf>
    <xf numFmtId="0" fontId="16" fillId="0" borderId="12" xfId="0" applyFont="1" applyBorder="1" applyAlignment="1">
      <alignment horizontal="left"/>
    </xf>
    <xf numFmtId="0" fontId="16" fillId="0" borderId="13" xfId="0" applyFont="1" applyBorder="1" applyAlignment="1">
      <alignment horizontal="left"/>
    </xf>
    <xf numFmtId="0" fontId="16" fillId="16" borderId="37" xfId="0" applyFont="1" applyFill="1" applyBorder="1" applyAlignment="1">
      <alignment horizontal="center"/>
    </xf>
    <xf numFmtId="0" fontId="16" fillId="16" borderId="46" xfId="0" applyFont="1" applyFill="1" applyBorder="1" applyAlignment="1">
      <alignment horizontal="center"/>
    </xf>
    <xf numFmtId="0" fontId="16" fillId="10" borderId="44" xfId="0" applyFont="1" applyFill="1" applyBorder="1" applyAlignment="1">
      <alignment horizontal="center"/>
    </xf>
    <xf numFmtId="0" fontId="16" fillId="10" borderId="49" xfId="0" applyFont="1" applyFill="1" applyBorder="1" applyAlignment="1">
      <alignment horizontal="center"/>
    </xf>
    <xf numFmtId="0" fontId="16" fillId="10" borderId="25" xfId="0" applyFont="1" applyFill="1" applyBorder="1" applyAlignment="1">
      <alignment horizontal="center"/>
    </xf>
    <xf numFmtId="0" fontId="16" fillId="10" borderId="27" xfId="0" applyFont="1" applyFill="1" applyBorder="1" applyAlignment="1">
      <alignment horizontal="center"/>
    </xf>
    <xf numFmtId="0" fontId="16" fillId="10" borderId="24" xfId="0" applyFont="1" applyFill="1" applyBorder="1" applyAlignment="1">
      <alignment horizontal="center"/>
    </xf>
    <xf numFmtId="0" fontId="16" fillId="16" borderId="33" xfId="0" applyFont="1" applyFill="1" applyBorder="1" applyAlignment="1">
      <alignment horizontal="center"/>
    </xf>
    <xf numFmtId="0" fontId="16" fillId="16" borderId="9" xfId="0" applyFont="1" applyFill="1" applyBorder="1" applyAlignment="1">
      <alignment horizontal="center"/>
    </xf>
    <xf numFmtId="0" fontId="16" fillId="16" borderId="6" xfId="0" applyFont="1" applyFill="1" applyBorder="1" applyAlignment="1">
      <alignment horizontal="center"/>
    </xf>
    <xf numFmtId="0" fontId="16" fillId="16" borderId="48" xfId="0" applyFont="1" applyFill="1" applyBorder="1" applyAlignment="1">
      <alignment horizontal="center"/>
    </xf>
    <xf numFmtId="0" fontId="16" fillId="16" borderId="50" xfId="0" applyFont="1" applyFill="1" applyBorder="1" applyAlignment="1">
      <alignment horizontal="center"/>
    </xf>
    <xf numFmtId="0" fontId="16" fillId="16" borderId="5" xfId="0" applyFont="1" applyFill="1" applyBorder="1" applyAlignment="1">
      <alignment horizontal="center"/>
    </xf>
    <xf numFmtId="0" fontId="16" fillId="4" borderId="20" xfId="0" applyFont="1" applyFill="1" applyBorder="1" applyAlignment="1">
      <alignment horizontal="center"/>
    </xf>
    <xf numFmtId="0" fontId="16" fillId="4" borderId="16" xfId="0" applyFont="1" applyFill="1" applyBorder="1" applyAlignment="1">
      <alignment horizontal="center"/>
    </xf>
    <xf numFmtId="0" fontId="16" fillId="4" borderId="23" xfId="0" applyFont="1" applyFill="1" applyBorder="1" applyAlignment="1">
      <alignment horizontal="center"/>
    </xf>
    <xf numFmtId="0" fontId="16" fillId="4" borderId="0" xfId="0" applyFont="1" applyFill="1" applyBorder="1" applyAlignment="1">
      <alignment horizontal="center"/>
    </xf>
    <xf numFmtId="0" fontId="16" fillId="16" borderId="23" xfId="0" applyFont="1" applyFill="1" applyBorder="1" applyAlignment="1">
      <alignment horizontal="center"/>
    </xf>
    <xf numFmtId="0" fontId="16" fillId="16" borderId="0" xfId="0" applyFont="1" applyFill="1" applyBorder="1" applyAlignment="1">
      <alignment horizontal="center"/>
    </xf>
    <xf numFmtId="0" fontId="16" fillId="16" borderId="21" xfId="0" applyFont="1" applyFill="1" applyBorder="1" applyAlignment="1">
      <alignment horizontal="center"/>
    </xf>
    <xf numFmtId="0" fontId="16" fillId="16" borderId="8" xfId="0" applyFont="1" applyFill="1" applyBorder="1" applyAlignment="1">
      <alignment horizontal="center"/>
    </xf>
    <xf numFmtId="0" fontId="16" fillId="10" borderId="48" xfId="0" applyFont="1" applyFill="1" applyBorder="1" applyAlignment="1">
      <alignment horizontal="center"/>
    </xf>
    <xf numFmtId="0" fontId="16" fillId="10" borderId="50" xfId="0" applyFont="1" applyFill="1" applyBorder="1" applyAlignment="1">
      <alignment horizontal="center"/>
    </xf>
    <xf numFmtId="0" fontId="21" fillId="9" borderId="20" xfId="0" applyFont="1" applyFill="1" applyBorder="1" applyAlignment="1">
      <alignment horizontal="center"/>
    </xf>
    <xf numFmtId="0" fontId="21" fillId="9" borderId="23" xfId="0" applyFont="1" applyFill="1" applyBorder="1" applyAlignment="1">
      <alignment horizontal="center"/>
    </xf>
    <xf numFmtId="0" fontId="21" fillId="9" borderId="58" xfId="0" applyFont="1" applyFill="1" applyBorder="1" applyAlignment="1">
      <alignment horizontal="center"/>
    </xf>
    <xf numFmtId="14" fontId="16" fillId="0" borderId="3" xfId="0" applyNumberFormat="1" applyFont="1" applyBorder="1" applyAlignment="1">
      <alignment horizontal="center" vertical="center"/>
    </xf>
    <xf numFmtId="14" fontId="16" fillId="0" borderId="99" xfId="0" applyNumberFormat="1" applyFont="1" applyBorder="1" applyAlignment="1">
      <alignment horizontal="center" vertical="center"/>
    </xf>
    <xf numFmtId="14" fontId="16" fillId="0" borderId="100" xfId="0" applyNumberFormat="1" applyFont="1" applyBorder="1" applyAlignment="1">
      <alignment horizontal="center" vertical="center"/>
    </xf>
    <xf numFmtId="14" fontId="16" fillId="0" borderId="4" xfId="0" applyNumberFormat="1" applyFont="1" applyBorder="1" applyAlignment="1">
      <alignment horizontal="center" vertical="center"/>
    </xf>
    <xf numFmtId="0" fontId="16"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67" xfId="0" applyFont="1" applyBorder="1" applyAlignment="1">
      <alignment vertical="center" wrapText="1"/>
    </xf>
    <xf numFmtId="0" fontId="16" fillId="0" borderId="68" xfId="0" applyFont="1" applyBorder="1" applyAlignment="1">
      <alignment vertical="center" wrapText="1"/>
    </xf>
    <xf numFmtId="0" fontId="0" fillId="4" borderId="51" xfId="0" applyFill="1" applyBorder="1" applyAlignment="1">
      <alignment horizontal="center"/>
    </xf>
    <xf numFmtId="0" fontId="0" fillId="4" borderId="16" xfId="0" applyFill="1" applyBorder="1" applyAlignment="1">
      <alignment horizontal="center"/>
    </xf>
    <xf numFmtId="0" fontId="0" fillId="4" borderId="24" xfId="0" applyFill="1" applyBorder="1" applyAlignment="1">
      <alignment horizont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18" xfId="0" applyBorder="1" applyAlignment="1">
      <alignment horizontal="left" vertical="center" wrapText="1"/>
    </xf>
    <xf numFmtId="0" fontId="0" fillId="15" borderId="5" xfId="0" applyFill="1" applyBorder="1" applyAlignment="1">
      <alignment horizontal="center"/>
    </xf>
    <xf numFmtId="0" fontId="0" fillId="15" borderId="8" xfId="0" applyFill="1" applyBorder="1" applyAlignment="1">
      <alignment horizontal="center"/>
    </xf>
    <xf numFmtId="0" fontId="0" fillId="15" borderId="25" xfId="0" applyFill="1" applyBorder="1" applyAlignment="1">
      <alignment horizontal="center"/>
    </xf>
    <xf numFmtId="0" fontId="0" fillId="14" borderId="37" xfId="0" applyFill="1" applyBorder="1" applyAlignment="1">
      <alignment horizontal="center"/>
    </xf>
    <xf numFmtId="0" fontId="0" fillId="14" borderId="0" xfId="0" applyFill="1" applyBorder="1" applyAlignment="1">
      <alignment horizontal="center"/>
    </xf>
    <xf numFmtId="0" fontId="0" fillId="14" borderId="27" xfId="0" applyFill="1" applyBorder="1" applyAlignment="1">
      <alignment horizontal="center"/>
    </xf>
    <xf numFmtId="0" fontId="0" fillId="4" borderId="37"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0" borderId="71"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2" xfId="0" applyBorder="1" applyAlignment="1">
      <alignment horizontal="left" vertical="center" wrapText="1"/>
    </xf>
    <xf numFmtId="0" fontId="8" fillId="0" borderId="12" xfId="2" applyNumberFormat="1" applyFont="1" applyFill="1" applyBorder="1" applyAlignment="1">
      <alignment horizontal="center" vertical="center" wrapText="1"/>
    </xf>
    <xf numFmtId="0" fontId="8" fillId="0" borderId="17" xfId="2"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protection hidden="1"/>
    </xf>
    <xf numFmtId="0" fontId="8" fillId="0" borderId="2" xfId="0" applyNumberFormat="1" applyFont="1" applyFill="1" applyBorder="1" applyAlignment="1" applyProtection="1">
      <alignment horizontal="center" vertical="center" wrapText="1"/>
      <protection hidden="1"/>
    </xf>
    <xf numFmtId="166" fontId="8" fillId="0" borderId="3" xfId="1" applyNumberFormat="1" applyFont="1" applyFill="1" applyBorder="1" applyAlignment="1">
      <alignment horizontal="center" vertical="center" wrapText="1"/>
    </xf>
    <xf numFmtId="166" fontId="8" fillId="0" borderId="2" xfId="1" applyNumberFormat="1" applyFont="1" applyFill="1" applyBorder="1" applyAlignment="1">
      <alignment horizontal="center" vertical="center" wrapText="1"/>
    </xf>
    <xf numFmtId="0" fontId="16" fillId="0" borderId="95" xfId="0" applyFont="1" applyFill="1" applyBorder="1" applyAlignment="1">
      <alignment horizontal="left" vertical="center" wrapText="1"/>
    </xf>
    <xf numFmtId="0" fontId="16" fillId="0" borderId="96" xfId="0" applyFont="1" applyFill="1" applyBorder="1" applyAlignment="1">
      <alignment horizontal="left" vertical="center"/>
    </xf>
    <xf numFmtId="0" fontId="16" fillId="0" borderId="97" xfId="0" applyFont="1" applyFill="1" applyBorder="1" applyAlignment="1">
      <alignment horizontal="left" vertical="center"/>
    </xf>
    <xf numFmtId="0" fontId="16" fillId="0" borderId="61" xfId="0" applyFont="1" applyFill="1" applyBorder="1" applyAlignment="1">
      <alignment horizontal="left" vertical="center" wrapText="1"/>
    </xf>
    <xf numFmtId="0" fontId="16" fillId="0" borderId="61" xfId="0" applyFont="1" applyFill="1" applyBorder="1" applyAlignment="1">
      <alignment horizontal="left" vertical="center"/>
    </xf>
    <xf numFmtId="0" fontId="16" fillId="0" borderId="60" xfId="0" applyFont="1" applyFill="1" applyBorder="1" applyAlignment="1">
      <alignment horizontal="left" vertical="center" wrapText="1"/>
    </xf>
    <xf numFmtId="0" fontId="16" fillId="0" borderId="62" xfId="0" applyFont="1" applyFill="1" applyBorder="1" applyAlignment="1">
      <alignment horizontal="left" vertical="center"/>
    </xf>
    <xf numFmtId="0" fontId="25" fillId="2" borderId="90" xfId="0" applyFont="1" applyFill="1" applyBorder="1" applyAlignment="1">
      <alignment horizontal="center"/>
    </xf>
    <xf numFmtId="0" fontId="16" fillId="3" borderId="67" xfId="0" applyFont="1" applyFill="1" applyBorder="1" applyAlignment="1">
      <alignment horizontal="left" vertical="center" wrapText="1"/>
    </xf>
    <xf numFmtId="0" fontId="16" fillId="3" borderId="69" xfId="0" applyFont="1" applyFill="1" applyBorder="1" applyAlignment="1">
      <alignment horizontal="left" vertical="center" wrapText="1"/>
    </xf>
    <xf numFmtId="0" fontId="16" fillId="3" borderId="68" xfId="0" applyFont="1" applyFill="1" applyBorder="1" applyAlignment="1">
      <alignment horizontal="left" vertical="center" wrapText="1"/>
    </xf>
    <xf numFmtId="14" fontId="8" fillId="0" borderId="14" xfId="2" applyNumberFormat="1" applyFont="1" applyFill="1" applyBorder="1" applyAlignment="1">
      <alignment horizontal="center" vertical="center" wrapText="1"/>
    </xf>
    <xf numFmtId="14" fontId="8" fillId="0" borderId="15" xfId="2" applyNumberFormat="1" applyFont="1" applyFill="1" applyBorder="1" applyAlignment="1">
      <alignment horizontal="center" vertical="center" wrapText="1"/>
    </xf>
    <xf numFmtId="14" fontId="8" fillId="0" borderId="19" xfId="2" applyNumberFormat="1" applyFont="1" applyFill="1" applyBorder="1" applyAlignment="1">
      <alignment horizontal="center" vertical="center" wrapText="1"/>
    </xf>
    <xf numFmtId="166" fontId="8" fillId="0" borderId="31" xfId="1" applyNumberFormat="1" applyFont="1" applyFill="1" applyBorder="1" applyAlignment="1" applyProtection="1">
      <alignment horizontal="center" vertical="center" wrapText="1"/>
      <protection hidden="1"/>
    </xf>
    <xf numFmtId="0" fontId="16" fillId="3" borderId="107" xfId="0" applyFont="1" applyFill="1" applyBorder="1" applyAlignment="1">
      <alignment horizontal="center" vertical="center" wrapText="1"/>
    </xf>
    <xf numFmtId="0" fontId="16" fillId="3" borderId="108" xfId="0" applyFont="1" applyFill="1" applyBorder="1" applyAlignment="1">
      <alignment horizontal="center" vertical="center" wrapText="1"/>
    </xf>
    <xf numFmtId="0" fontId="16" fillId="3" borderId="73" xfId="0" applyFont="1" applyFill="1" applyBorder="1" applyAlignment="1">
      <alignment horizontal="center" vertical="center" wrapText="1"/>
    </xf>
    <xf numFmtId="0" fontId="16" fillId="3" borderId="77" xfId="0" applyFont="1" applyFill="1" applyBorder="1" applyAlignment="1">
      <alignment horizontal="center" vertical="center" wrapText="1"/>
    </xf>
    <xf numFmtId="166" fontId="16" fillId="3" borderId="74" xfId="1" applyNumberFormat="1" applyFont="1" applyFill="1" applyBorder="1" applyAlignment="1">
      <alignment horizontal="left" vertical="center" wrapText="1"/>
    </xf>
    <xf numFmtId="166" fontId="16" fillId="3" borderId="94" xfId="1" applyNumberFormat="1" applyFont="1" applyFill="1" applyBorder="1" applyAlignment="1">
      <alignment horizontal="left" vertical="center" wrapText="1"/>
    </xf>
    <xf numFmtId="0" fontId="11" fillId="0" borderId="20" xfId="0" applyFont="1" applyBorder="1" applyAlignment="1" applyProtection="1">
      <alignment horizontal="center" wrapText="1"/>
      <protection locked="0"/>
    </xf>
    <xf numFmtId="0" fontId="11" fillId="0" borderId="23" xfId="0" applyFont="1" applyBorder="1" applyAlignment="1" applyProtection="1">
      <alignment horizontal="center" wrapText="1"/>
      <protection locked="0"/>
    </xf>
    <xf numFmtId="0" fontId="11" fillId="0" borderId="21" xfId="0" applyFont="1" applyBorder="1" applyAlignment="1" applyProtection="1">
      <alignment horizontal="center" wrapText="1"/>
      <protection locked="0"/>
    </xf>
    <xf numFmtId="0" fontId="11" fillId="0" borderId="16"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11" fillId="0" borderId="8" xfId="0" applyFont="1" applyBorder="1" applyAlignment="1" applyProtection="1">
      <alignment horizontal="center" wrapText="1"/>
      <protection locked="0"/>
    </xf>
    <xf numFmtId="0" fontId="11" fillId="0" borderId="24" xfId="0" applyFont="1" applyBorder="1" applyAlignment="1" applyProtection="1">
      <alignment horizontal="center" wrapText="1"/>
      <protection locked="0"/>
    </xf>
    <xf numFmtId="0" fontId="11" fillId="0" borderId="27"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6" fillId="14" borderId="20" xfId="0" applyFont="1" applyFill="1" applyBorder="1" applyAlignment="1">
      <alignment horizontal="center"/>
    </xf>
    <xf numFmtId="0" fontId="16" fillId="14" borderId="16" xfId="0" applyFont="1" applyFill="1" applyBorder="1" applyAlignment="1">
      <alignment horizontal="center"/>
    </xf>
    <xf numFmtId="0" fontId="16" fillId="14" borderId="24" xfId="0" applyFont="1" applyFill="1" applyBorder="1" applyAlignment="1">
      <alignment horizontal="center"/>
    </xf>
    <xf numFmtId="0" fontId="16" fillId="0" borderId="69" xfId="0" applyFont="1" applyFill="1" applyBorder="1" applyAlignment="1">
      <alignment horizontal="left" vertical="center"/>
    </xf>
    <xf numFmtId="0" fontId="16" fillId="0" borderId="70" xfId="0" applyFont="1" applyFill="1" applyBorder="1" applyAlignment="1">
      <alignment horizontal="left" vertical="center"/>
    </xf>
    <xf numFmtId="0" fontId="16" fillId="3" borderId="73"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91" xfId="0" applyFont="1" applyFill="1" applyBorder="1" applyAlignment="1">
      <alignment horizontal="center" vertical="center" wrapText="1"/>
    </xf>
    <xf numFmtId="0" fontId="16" fillId="3" borderId="92" xfId="0" applyFont="1" applyFill="1" applyBorder="1" applyAlignment="1">
      <alignment horizontal="center" vertical="center" wrapText="1"/>
    </xf>
    <xf numFmtId="0" fontId="16" fillId="3" borderId="93" xfId="0" applyFont="1" applyFill="1" applyBorder="1" applyAlignment="1">
      <alignment horizontal="center" vertical="center" wrapText="1"/>
    </xf>
    <xf numFmtId="0" fontId="16" fillId="0" borderId="23" xfId="0" applyFont="1" applyBorder="1" applyAlignment="1">
      <alignment horizontal="left" vertical="center" wrapText="1"/>
    </xf>
    <xf numFmtId="0" fontId="16" fillId="0" borderId="0" xfId="0" applyFont="1" applyBorder="1" applyAlignment="1">
      <alignment horizontal="left" vertical="center" wrapText="1"/>
    </xf>
    <xf numFmtId="0" fontId="16" fillId="0" borderId="27" xfId="0" applyFont="1" applyBorder="1" applyAlignment="1">
      <alignment horizontal="left" vertical="center" wrapText="1"/>
    </xf>
    <xf numFmtId="0" fontId="16" fillId="14" borderId="23" xfId="0" applyFont="1" applyFill="1" applyBorder="1" applyAlignment="1">
      <alignment horizontal="center" vertical="center"/>
    </xf>
    <xf numFmtId="0" fontId="16" fillId="14" borderId="0" xfId="0" applyFont="1" applyFill="1" applyBorder="1" applyAlignment="1">
      <alignment horizontal="center" vertical="center"/>
    </xf>
    <xf numFmtId="0" fontId="16" fillId="14" borderId="27" xfId="0" applyFont="1" applyFill="1" applyBorder="1" applyAlignment="1">
      <alignment horizontal="center" vertical="center"/>
    </xf>
    <xf numFmtId="0" fontId="16" fillId="15" borderId="23" xfId="0" applyFont="1" applyFill="1" applyBorder="1" applyAlignment="1">
      <alignment horizontal="center" vertical="center"/>
    </xf>
    <xf numFmtId="0" fontId="16" fillId="15" borderId="0" xfId="0" applyFont="1" applyFill="1" applyBorder="1" applyAlignment="1">
      <alignment horizontal="center" vertical="center"/>
    </xf>
    <xf numFmtId="0" fontId="16" fillId="15" borderId="27" xfId="0" applyFont="1" applyFill="1" applyBorder="1" applyAlignment="1">
      <alignment horizontal="center" vertical="center"/>
    </xf>
    <xf numFmtId="0" fontId="16" fillId="10" borderId="58" xfId="0" applyFont="1" applyFill="1" applyBorder="1" applyAlignment="1">
      <alignment horizontal="center" vertical="center"/>
    </xf>
    <xf numFmtId="0" fontId="16" fillId="10" borderId="59" xfId="0" applyFont="1" applyFill="1" applyBorder="1" applyAlignment="1">
      <alignment horizontal="center" vertical="center"/>
    </xf>
    <xf numFmtId="0" fontId="16" fillId="10" borderId="53" xfId="0" applyFont="1" applyFill="1" applyBorder="1" applyAlignment="1">
      <alignment horizontal="center" vertical="center"/>
    </xf>
    <xf numFmtId="14" fontId="16" fillId="3" borderId="73" xfId="0" applyNumberFormat="1" applyFont="1" applyFill="1" applyBorder="1" applyAlignment="1">
      <alignment horizontal="center" vertical="center" wrapText="1"/>
    </xf>
    <xf numFmtId="14" fontId="16" fillId="3" borderId="77" xfId="0" applyNumberFormat="1" applyFont="1" applyFill="1" applyBorder="1" applyAlignment="1">
      <alignment horizontal="center" vertical="center" wrapText="1"/>
    </xf>
    <xf numFmtId="14" fontId="16" fillId="3" borderId="104" xfId="0" applyNumberFormat="1" applyFont="1" applyFill="1" applyBorder="1" applyAlignment="1">
      <alignment horizontal="center" vertical="center" wrapText="1"/>
    </xf>
    <xf numFmtId="14" fontId="16" fillId="3" borderId="105"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18" xfId="0" applyFont="1" applyBorder="1" applyAlignment="1">
      <alignment horizontal="center" vertical="center"/>
    </xf>
    <xf numFmtId="166" fontId="16" fillId="0" borderId="1" xfId="1" applyNumberFormat="1" applyFont="1" applyBorder="1" applyAlignment="1">
      <alignment horizontal="right" vertical="center"/>
    </xf>
    <xf numFmtId="166" fontId="16" fillId="0" borderId="18" xfId="1" applyNumberFormat="1" applyFont="1" applyBorder="1" applyAlignment="1">
      <alignment horizontal="right" vertical="center"/>
    </xf>
    <xf numFmtId="166" fontId="16" fillId="0" borderId="15" xfId="1" applyNumberFormat="1" applyFont="1" applyBorder="1" applyAlignment="1">
      <alignment horizontal="right" vertical="center"/>
    </xf>
    <xf numFmtId="166" fontId="16" fillId="0" borderId="19" xfId="1" applyNumberFormat="1" applyFont="1" applyBorder="1" applyAlignment="1">
      <alignment horizontal="right" vertical="center"/>
    </xf>
    <xf numFmtId="0" fontId="16" fillId="0" borderId="13" xfId="0" applyFont="1" applyFill="1" applyBorder="1" applyAlignment="1">
      <alignment horizontal="left" vertical="center" wrapText="1"/>
    </xf>
    <xf numFmtId="14" fontId="16" fillId="0" borderId="1" xfId="0" applyNumberFormat="1" applyFont="1" applyBorder="1" applyAlignment="1">
      <alignment horizontal="center" vertical="center"/>
    </xf>
    <xf numFmtId="14" fontId="16" fillId="0" borderId="15" xfId="0" applyNumberFormat="1" applyFont="1" applyBorder="1" applyAlignment="1">
      <alignment horizontal="center" vertical="center"/>
    </xf>
    <xf numFmtId="0" fontId="16" fillId="0" borderId="17" xfId="0" applyFont="1" applyBorder="1" applyAlignment="1">
      <alignment horizontal="left" vertical="center" wrapText="1"/>
    </xf>
    <xf numFmtId="0" fontId="16" fillId="3" borderId="10" xfId="0" applyFont="1" applyFill="1" applyBorder="1" applyAlignment="1">
      <alignment horizontal="left" vertical="center" wrapText="1"/>
    </xf>
    <xf numFmtId="0" fontId="16" fillId="3" borderId="71" xfId="0" applyFont="1" applyFill="1" applyBorder="1" applyAlignment="1">
      <alignment horizontal="left" vertical="center" wrapText="1"/>
    </xf>
    <xf numFmtId="14" fontId="16" fillId="3" borderId="15" xfId="0" applyNumberFormat="1" applyFont="1" applyFill="1" applyBorder="1" applyAlignment="1">
      <alignment horizontal="center" vertical="center" wrapText="1"/>
    </xf>
    <xf numFmtId="14" fontId="16" fillId="3" borderId="14" xfId="0" applyNumberFormat="1" applyFont="1" applyFill="1" applyBorder="1" applyAlignment="1">
      <alignment horizontal="center" vertical="center" wrapText="1"/>
    </xf>
    <xf numFmtId="166" fontId="16" fillId="3" borderId="30" xfId="1" applyNumberFormat="1" applyFont="1" applyFill="1" applyBorder="1" applyAlignment="1">
      <alignment horizontal="center" vertical="center" wrapText="1"/>
    </xf>
    <xf numFmtId="166" fontId="16" fillId="3" borderId="32" xfId="1" applyNumberFormat="1" applyFont="1" applyFill="1" applyBorder="1" applyAlignment="1">
      <alignment horizontal="center" vertical="center" wrapText="1"/>
    </xf>
    <xf numFmtId="166" fontId="16" fillId="3" borderId="3" xfId="1" applyNumberFormat="1" applyFont="1" applyFill="1" applyBorder="1" applyAlignment="1">
      <alignment horizontal="center" vertical="center" wrapText="1"/>
    </xf>
    <xf numFmtId="166" fontId="16" fillId="3" borderId="4" xfId="1" applyNumberFormat="1" applyFont="1" applyFill="1" applyBorder="1" applyAlignment="1">
      <alignment horizontal="center" vertical="center" wrapText="1"/>
    </xf>
    <xf numFmtId="1" fontId="16" fillId="3" borderId="3" xfId="1" applyNumberFormat="1" applyFont="1" applyFill="1" applyBorder="1" applyAlignment="1">
      <alignment horizontal="center" vertical="center" wrapText="1"/>
    </xf>
    <xf numFmtId="1" fontId="16" fillId="3" borderId="4" xfId="1" applyNumberFormat="1" applyFont="1" applyFill="1" applyBorder="1" applyAlignment="1">
      <alignment horizontal="center" vertical="center" wrapText="1"/>
    </xf>
    <xf numFmtId="0" fontId="16" fillId="6" borderId="10" xfId="0" applyFont="1" applyFill="1" applyBorder="1" applyAlignment="1">
      <alignment horizontal="center"/>
    </xf>
    <xf numFmtId="0" fontId="16" fillId="6" borderId="1" xfId="0" applyFont="1" applyFill="1" applyBorder="1" applyAlignment="1">
      <alignment horizontal="center" vertical="center"/>
    </xf>
    <xf numFmtId="0" fontId="16" fillId="10" borderId="1" xfId="0" applyFont="1" applyFill="1" applyBorder="1" applyAlignment="1">
      <alignment horizontal="center" vertical="center"/>
    </xf>
    <xf numFmtId="0" fontId="16" fillId="3" borderId="1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10" borderId="10" xfId="0" applyFont="1" applyFill="1" applyBorder="1" applyAlignment="1">
      <alignment horizontal="center"/>
    </xf>
  </cellXfs>
  <cellStyles count="527">
    <cellStyle name="Hipervínculo" xfId="10" builtinId="8" hidden="1"/>
    <cellStyle name="Hipervínculo" xfId="12" builtinId="8" hidden="1"/>
    <cellStyle name="Hipervínculo" xfId="14"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visitado" xfId="11" builtinId="9" hidden="1"/>
    <cellStyle name="Hipervínculo visitado" xfId="13" builtinId="9" hidden="1"/>
    <cellStyle name="Hipervínculo visitado" xfId="15"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Millares" xfId="1" builtinId="3"/>
    <cellStyle name="Millares [0]" xfId="75" builtinId="6"/>
    <cellStyle name="Millares [0] 2" xfId="5"/>
    <cellStyle name="Millares [0] 3" xfId="6"/>
    <cellStyle name="Millares 2" xfId="16"/>
    <cellStyle name="Millares 2 2" xfId="17"/>
    <cellStyle name="Moneda 2" xfId="3"/>
    <cellStyle name="Moneda 3" xfId="7"/>
    <cellStyle name="Moneda 4" xfId="18"/>
    <cellStyle name="Moneda 4 2" xfId="19"/>
    <cellStyle name="Normal" xfId="0" builtinId="0"/>
    <cellStyle name="Normal 2" xfId="4"/>
    <cellStyle name="Normal 3" xfId="2"/>
    <cellStyle name="Normal 3 2" xfId="8"/>
    <cellStyle name="Normal 3 2 2" xfId="20"/>
    <cellStyle name="Normal 4" xfId="9"/>
    <cellStyle name="Porcentaje" xfId="22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393700</xdr:colOff>
      <xdr:row>3</xdr:row>
      <xdr:rowOff>266700</xdr:rowOff>
    </xdr:from>
    <xdr:to>
      <xdr:col>1</xdr:col>
      <xdr:colOff>2362200</xdr:colOff>
      <xdr:row>3</xdr:row>
      <xdr:rowOff>2235200</xdr:rowOff>
    </xdr:to>
    <xdr:pic>
      <xdr:nvPicPr>
        <xdr:cNvPr id="2" name="Imagen 1"/>
        <xdr:cNvPicPr>
          <a:picLocks noChangeAspect="1"/>
        </xdr:cNvPicPr>
      </xdr:nvPicPr>
      <xdr:blipFill>
        <a:blip xmlns:r="http://schemas.openxmlformats.org/officeDocument/2006/relationships" r:embed="rId1"/>
        <a:stretch>
          <a:fillRect/>
        </a:stretch>
      </xdr:blipFill>
      <xdr:spPr>
        <a:xfrm>
          <a:off x="1219200" y="838200"/>
          <a:ext cx="1968500" cy="1968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1047748</xdr:colOff>
      <xdr:row>0</xdr:row>
      <xdr:rowOff>24608</xdr:rowOff>
    </xdr:from>
    <xdr:to>
      <xdr:col>4</xdr:col>
      <xdr:colOff>1414396</xdr:colOff>
      <xdr:row>2</xdr:row>
      <xdr:rowOff>35720</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8" y="24608"/>
          <a:ext cx="366648" cy="368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879478</xdr:colOff>
      <xdr:row>0</xdr:row>
      <xdr:rowOff>46039</xdr:rowOff>
    </xdr:from>
    <xdr:to>
      <xdr:col>4</xdr:col>
      <xdr:colOff>1395351</xdr:colOff>
      <xdr:row>2</xdr:row>
      <xdr:rowOff>57151</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6678" y="46039"/>
          <a:ext cx="366648" cy="3730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841378</xdr:colOff>
      <xdr:row>0</xdr:row>
      <xdr:rowOff>46039</xdr:rowOff>
    </xdr:from>
    <xdr:to>
      <xdr:col>4</xdr:col>
      <xdr:colOff>1208026</xdr:colOff>
      <xdr:row>2</xdr:row>
      <xdr:rowOff>57151</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578" y="46039"/>
          <a:ext cx="366648" cy="3730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927103</xdr:colOff>
      <xdr:row>0</xdr:row>
      <xdr:rowOff>36514</xdr:rowOff>
    </xdr:from>
    <xdr:to>
      <xdr:col>4</xdr:col>
      <xdr:colOff>1293751</xdr:colOff>
      <xdr:row>2</xdr:row>
      <xdr:rowOff>47626</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3" y="36514"/>
          <a:ext cx="366648" cy="3730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1085853</xdr:colOff>
      <xdr:row>0</xdr:row>
      <xdr:rowOff>36514</xdr:rowOff>
    </xdr:from>
    <xdr:to>
      <xdr:col>5</xdr:col>
      <xdr:colOff>4701</xdr:colOff>
      <xdr:row>2</xdr:row>
      <xdr:rowOff>47626</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3853" y="36514"/>
          <a:ext cx="366648" cy="3603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177006</xdr:colOff>
      <xdr:row>1</xdr:row>
      <xdr:rowOff>114300</xdr:rowOff>
    </xdr:from>
    <xdr:to>
      <xdr:col>12</xdr:col>
      <xdr:colOff>132975</xdr:colOff>
      <xdr:row>8</xdr:row>
      <xdr:rowOff>85975</xdr:rowOff>
    </xdr:to>
    <xdr:pic>
      <xdr:nvPicPr>
        <xdr:cNvPr id="2" name="Picture 1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259" t="17295" r="16983" b="33645"/>
        <a:stretch/>
      </xdr:blipFill>
      <xdr:spPr bwMode="auto">
        <a:xfrm>
          <a:off x="4304506" y="292100"/>
          <a:ext cx="5734469" cy="1216275"/>
        </a:xfrm>
        <a:prstGeom prst="rect">
          <a:avLst/>
        </a:prstGeom>
        <a:noFill/>
        <a:ln>
          <a:noFill/>
        </a:ln>
        <a:extLst>
          <a:ext uri="{909E8E84-426E-40dd-AFC4-6F175D3DCCD1}">
            <a14:hiddenFill xmlns="" xmlns:a14="http://schemas.microsoft.com/office/drawing/2010/main">
              <a:solidFill>
                <a:schemeClr val="accent1"/>
              </a:solidFill>
            </a14:hiddenFill>
          </a:ext>
          <a:ext uri="{91240B29-F687-4f45-9708-019B960494DF}">
            <a14:hiddenLine xmlns="" xmlns:a14="http://schemas.microsoft.com/office/drawing/2010/main" w="9525">
              <a:solidFill>
                <a:schemeClr val="tx1"/>
              </a:solidFill>
              <a:miter lim="800000"/>
              <a:headEnd/>
              <a:tailEnd/>
            </a14:hiddenLine>
          </a:ext>
        </a:extLst>
      </xdr:spPr>
    </xdr:pic>
    <xdr:clientData/>
  </xdr:twoCellAnchor>
  <xdr:twoCellAnchor>
    <xdr:from>
      <xdr:col>5</xdr:col>
      <xdr:colOff>197121</xdr:colOff>
      <xdr:row>2</xdr:row>
      <xdr:rowOff>19162</xdr:rowOff>
    </xdr:from>
    <xdr:to>
      <xdr:col>11</xdr:col>
      <xdr:colOff>500812</xdr:colOff>
      <xdr:row>6</xdr:row>
      <xdr:rowOff>138959</xdr:rowOff>
    </xdr:to>
    <xdr:sp macro="" textlink="">
      <xdr:nvSpPr>
        <xdr:cNvPr id="3" name="1 Rectángulo"/>
        <xdr:cNvSpPr/>
      </xdr:nvSpPr>
      <xdr:spPr>
        <a:xfrm>
          <a:off x="4324621" y="374762"/>
          <a:ext cx="5256691" cy="830997"/>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eaLnBrk="0" fontAlgn="base" hangingPunct="0">
            <a:spcBef>
              <a:spcPct val="0"/>
            </a:spcBef>
            <a:spcAft>
              <a:spcPct val="0"/>
            </a:spcAft>
            <a:defRPr/>
          </a:pPr>
          <a:r>
            <a:rPr lang="es-CO" sz="2400" b="1">
              <a:solidFill>
                <a:schemeClr val="bg1"/>
              </a:solidFill>
              <a:latin typeface="Arial" panose="020B0604020202020204" pitchFamily="34" charset="0"/>
              <a:ea typeface="ＭＳ Ｐゴシック" panose="020B0600070205080204" pitchFamily="34" charset="-128"/>
            </a:rPr>
            <a:t>Modelo Integrado de Planeación y Gestión</a:t>
          </a:r>
        </a:p>
      </xdr:txBody>
    </xdr:sp>
    <xdr:clientData/>
  </xdr:twoCellAnchor>
  <xdr:twoCellAnchor>
    <xdr:from>
      <xdr:col>0</xdr:col>
      <xdr:colOff>711200</xdr:colOff>
      <xdr:row>8</xdr:row>
      <xdr:rowOff>123791</xdr:rowOff>
    </xdr:from>
    <xdr:to>
      <xdr:col>13</xdr:col>
      <xdr:colOff>304800</xdr:colOff>
      <xdr:row>43</xdr:row>
      <xdr:rowOff>88900</xdr:rowOff>
    </xdr:to>
    <xdr:grpSp>
      <xdr:nvGrpSpPr>
        <xdr:cNvPr id="4" name="20 Grupo"/>
        <xdr:cNvGrpSpPr/>
      </xdr:nvGrpSpPr>
      <xdr:grpSpPr>
        <a:xfrm>
          <a:off x="711200" y="1647791"/>
          <a:ext cx="10325100" cy="6632609"/>
          <a:chOff x="468313" y="1341438"/>
          <a:chExt cx="8675687" cy="4879975"/>
        </a:xfrm>
      </xdr:grpSpPr>
      <xdr:sp macro="" textlink="">
        <xdr:nvSpPr>
          <xdr:cNvPr id="5" name="9 Rectángulo redondeado"/>
          <xdr:cNvSpPr/>
        </xdr:nvSpPr>
        <xdr:spPr bwMode="auto">
          <a:xfrm>
            <a:off x="508000" y="1341438"/>
            <a:ext cx="3141663" cy="661987"/>
          </a:xfrm>
          <a:prstGeom prst="roundRect">
            <a:avLst/>
          </a:prstGeom>
          <a:solidFill>
            <a:srgbClr val="C0504D">
              <a:lumMod val="40000"/>
              <a:lumOff val="60000"/>
            </a:srgb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0" fontAlgn="base" latinLnBrk="0" hangingPunct="0">
              <a:lnSpc>
                <a:spcPct val="100000"/>
              </a:lnSpc>
              <a:spcBef>
                <a:spcPct val="0"/>
              </a:spcBef>
              <a:spcAft>
                <a:spcPct val="0"/>
              </a:spcAft>
              <a:buClrTx/>
              <a:buSzTx/>
              <a:buFontTx/>
              <a:buNone/>
              <a:tabLst/>
              <a:defRPr/>
            </a:pPr>
            <a:r>
              <a:rPr kumimoji="0" lang="es-CO" sz="2000" b="0" i="0" u="none" strike="noStrike" kern="0" cap="none" spc="0" normalizeH="0" baseline="0">
                <a:ln>
                  <a:noFill/>
                </a:ln>
                <a:solidFill>
                  <a:prstClr val="black"/>
                </a:solidFill>
                <a:effectLst/>
                <a:uLnTx/>
                <a:uFillTx/>
                <a:latin typeface="Futura Std Medium"/>
                <a:ea typeface="+mn-ea"/>
                <a:cs typeface="+mn-cs"/>
              </a:rPr>
              <a:t>Gestión Misional y de Gobierno</a:t>
            </a:r>
          </a:p>
        </xdr:txBody>
      </xdr:sp>
      <xdr:sp macro="" textlink="">
        <xdr:nvSpPr>
          <xdr:cNvPr id="6" name="2 Llamada de flecha a la izquierda"/>
          <xdr:cNvSpPr/>
        </xdr:nvSpPr>
        <xdr:spPr bwMode="auto">
          <a:xfrm>
            <a:off x="8264525" y="2579688"/>
            <a:ext cx="879475" cy="3225800"/>
          </a:xfrm>
          <a:prstGeom prst="leftArrowCallout">
            <a:avLst/>
          </a:prstGeom>
          <a:solidFill>
            <a:srgbClr val="1F497D">
              <a:lumMod val="60000"/>
              <a:lumOff val="40000"/>
            </a:srgbClr>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vert"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0" fontAlgn="base" latinLnBrk="0" hangingPunct="0">
              <a:lnSpc>
                <a:spcPct val="100000"/>
              </a:lnSpc>
              <a:spcBef>
                <a:spcPct val="0"/>
              </a:spcBef>
              <a:spcAft>
                <a:spcPct val="0"/>
              </a:spcAft>
              <a:buClrTx/>
              <a:buSzTx/>
              <a:buFontTx/>
              <a:buNone/>
              <a:tabLst/>
              <a:defRPr/>
            </a:pPr>
            <a:r>
              <a:rPr kumimoji="0" lang="es-CO" sz="1200" b="1" i="0" u="none" strike="noStrike" kern="0" cap="none" spc="0" normalizeH="0" baseline="0">
                <a:ln>
                  <a:noFill/>
                </a:ln>
                <a:solidFill>
                  <a:prstClr val="black"/>
                </a:solidFill>
                <a:effectLst/>
                <a:uLnTx/>
                <a:uFillTx/>
                <a:latin typeface="Futura Std Medium"/>
                <a:ea typeface="+mn-ea"/>
                <a:cs typeface="+mn-cs"/>
              </a:rPr>
              <a:t>MECI –</a:t>
            </a:r>
          </a:p>
          <a:p>
            <a:pPr marL="0" marR="0" lvl="0" indent="0" algn="ctr" defTabSz="914400" eaLnBrk="0" fontAlgn="base" latinLnBrk="0" hangingPunct="0">
              <a:lnSpc>
                <a:spcPct val="100000"/>
              </a:lnSpc>
              <a:spcBef>
                <a:spcPct val="0"/>
              </a:spcBef>
              <a:spcAft>
                <a:spcPct val="0"/>
              </a:spcAft>
              <a:buClrTx/>
              <a:buSzTx/>
              <a:buFontTx/>
              <a:buNone/>
              <a:tabLst/>
              <a:defRPr/>
            </a:pPr>
            <a:r>
              <a:rPr kumimoji="0" lang="es-CO" sz="1200" b="1" i="0" u="none" strike="noStrike" kern="0" cap="none" spc="0" normalizeH="0" baseline="0">
                <a:ln>
                  <a:noFill/>
                </a:ln>
                <a:solidFill>
                  <a:prstClr val="black"/>
                </a:solidFill>
                <a:effectLst/>
                <a:uLnTx/>
                <a:uFillTx/>
                <a:latin typeface="Futura Std Medium"/>
                <a:ea typeface="+mn-ea"/>
                <a:cs typeface="+mn-cs"/>
              </a:rPr>
              <a:t>Monitoreo, Control  y Evaluación</a:t>
            </a:r>
          </a:p>
        </xdr:txBody>
      </xdr:sp>
      <xdr:sp macro="" textlink="">
        <xdr:nvSpPr>
          <xdr:cNvPr id="7" name="3 Llamada de flecha a la izquierda"/>
          <xdr:cNvSpPr/>
        </xdr:nvSpPr>
        <xdr:spPr bwMode="auto">
          <a:xfrm rot="5400000">
            <a:off x="1801269" y="4211590"/>
            <a:ext cx="676867" cy="3342779"/>
          </a:xfrm>
          <a:prstGeom prst="leftArrowCallout">
            <a:avLst/>
          </a:prstGeom>
          <a:solidFill>
            <a:srgbClr val="1F497D">
              <a:lumMod val="60000"/>
              <a:lumOff val="40000"/>
            </a:srgbClr>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vert270"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0" fontAlgn="base" latinLnBrk="0" hangingPunct="0">
              <a:lnSpc>
                <a:spcPct val="100000"/>
              </a:lnSpc>
              <a:spcBef>
                <a:spcPct val="0"/>
              </a:spcBef>
              <a:spcAft>
                <a:spcPct val="0"/>
              </a:spcAft>
              <a:buClrTx/>
              <a:buSzTx/>
              <a:buFontTx/>
              <a:buNone/>
              <a:tabLst/>
              <a:defRPr/>
            </a:pPr>
            <a:r>
              <a:rPr kumimoji="0" lang="es-CO" sz="1200" b="1" i="0" u="none" strike="noStrike" kern="0" cap="none" spc="0" normalizeH="0" baseline="0">
                <a:ln>
                  <a:noFill/>
                </a:ln>
                <a:solidFill>
                  <a:prstClr val="black"/>
                </a:solidFill>
                <a:effectLst/>
                <a:uLnTx/>
                <a:uFillTx/>
                <a:latin typeface="Futura Std Medium"/>
                <a:ea typeface="+mn-ea"/>
                <a:cs typeface="+mn-cs"/>
              </a:rPr>
              <a:t>GOBIERNO EN LÍNEA</a:t>
            </a:r>
          </a:p>
        </xdr:txBody>
      </xdr:sp>
      <xdr:sp macro="" textlink="">
        <xdr:nvSpPr>
          <xdr:cNvPr id="8" name="4 Rectángulo redondeado"/>
          <xdr:cNvSpPr/>
        </xdr:nvSpPr>
        <xdr:spPr bwMode="auto">
          <a:xfrm>
            <a:off x="3827463" y="1570038"/>
            <a:ext cx="4349750" cy="371475"/>
          </a:xfrm>
          <a:prstGeom prst="roundRect">
            <a:avLst/>
          </a:prstGeom>
          <a:solidFill>
            <a:sysClr val="window" lastClr="FFFFFF">
              <a:lumMod val="85000"/>
            </a:sys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92075" marR="0" lvl="0" indent="-92075" defTabSz="914400" eaLnBrk="0" fontAlgn="base" latinLnBrk="0" hangingPunct="0">
              <a:lnSpc>
                <a:spcPct val="100000"/>
              </a:lnSpc>
              <a:spcBef>
                <a:spcPct val="0"/>
              </a:spcBef>
              <a:spcAft>
                <a:spcPct val="0"/>
              </a:spcAft>
              <a:buClrTx/>
              <a:buSzTx/>
              <a:buFont typeface="Arial" pitchFamily="34" charset="0"/>
              <a:buChar char="•"/>
              <a:tabLst/>
              <a:defRPr/>
            </a:pPr>
            <a:r>
              <a:rPr kumimoji="0" lang="es-MX" sz="1100" b="1" i="0" u="none" strike="noStrike" kern="0" cap="none" spc="0" normalizeH="0" baseline="0">
                <a:ln>
                  <a:noFill/>
                </a:ln>
                <a:solidFill>
                  <a:srgbClr val="1F497D">
                    <a:lumMod val="50000"/>
                  </a:srgbClr>
                </a:solidFill>
                <a:effectLst/>
                <a:uLnTx/>
                <a:uFillTx/>
                <a:latin typeface="Futura Std Medium"/>
                <a:ea typeface="+mn-ea"/>
                <a:cs typeface="+mn-cs"/>
              </a:rPr>
              <a:t>Indicadores y metas de gobierno</a:t>
            </a:r>
            <a:endParaRPr kumimoji="0" lang="es-CO" sz="1100" b="1" i="0" u="none" strike="noStrike" kern="0" cap="none" spc="0" normalizeH="0" baseline="0">
              <a:ln>
                <a:noFill/>
              </a:ln>
              <a:solidFill>
                <a:srgbClr val="1F497D">
                  <a:lumMod val="50000"/>
                </a:srgbClr>
              </a:solidFill>
              <a:effectLst/>
              <a:uLnTx/>
              <a:uFillTx/>
              <a:latin typeface="Calibri"/>
              <a:ea typeface="+mn-ea"/>
              <a:cs typeface="+mn-cs"/>
            </a:endParaRPr>
          </a:p>
        </xdr:txBody>
      </xdr:sp>
      <xdr:sp macro="" textlink="">
        <xdr:nvSpPr>
          <xdr:cNvPr id="9" name="5 Rectángulo redondeado"/>
          <xdr:cNvSpPr/>
        </xdr:nvSpPr>
        <xdr:spPr bwMode="auto">
          <a:xfrm>
            <a:off x="3789363" y="1990725"/>
            <a:ext cx="4349750" cy="1054100"/>
          </a:xfrm>
          <a:prstGeom prst="roundRect">
            <a:avLst/>
          </a:prstGeom>
          <a:solidFill>
            <a:sysClr val="window" lastClr="FFFFFF">
              <a:lumMod val="85000"/>
            </a:sys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Plan Anticorrupción y de Atención al Ciudadano</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Transparencia y Acceso a la Información Pública</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Participación Ciudadana</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Rendición de Cuentas</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Servicio al Ciudadano</a:t>
            </a:r>
          </a:p>
        </xdr:txBody>
      </xdr:sp>
      <xdr:sp macro="" textlink="">
        <xdr:nvSpPr>
          <xdr:cNvPr id="10" name="6 Rectángulo redondeado"/>
          <xdr:cNvSpPr/>
        </xdr:nvSpPr>
        <xdr:spPr bwMode="auto">
          <a:xfrm>
            <a:off x="3827463" y="3119438"/>
            <a:ext cx="4349750" cy="682625"/>
          </a:xfrm>
          <a:prstGeom prst="roundRect">
            <a:avLst/>
          </a:prstGeom>
          <a:solidFill>
            <a:sysClr val="window" lastClr="FFFFFF">
              <a:lumMod val="85000"/>
            </a:sys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MX" sz="1100" b="1" i="0" u="none" strike="noStrike" kern="0" cap="none" spc="0" normalizeH="0" baseline="0">
                <a:ln>
                  <a:noFill/>
                </a:ln>
                <a:solidFill>
                  <a:srgbClr val="1F497D">
                    <a:lumMod val="50000"/>
                  </a:srgbClr>
                </a:solidFill>
                <a:effectLst/>
                <a:uLnTx/>
                <a:uFillTx/>
                <a:latin typeface="Futura Std Medium"/>
                <a:ea typeface="+mn-ea"/>
                <a:cs typeface="+mn-cs"/>
              </a:rPr>
              <a:t>Plan Estratégico de RRHH</a:t>
            </a:r>
            <a:endParaRPr kumimoji="0" lang="es-CO" sz="1100" b="1" i="0" u="none" strike="noStrike" kern="0" cap="none" spc="0" normalizeH="0" baseline="0">
              <a:ln>
                <a:noFill/>
              </a:ln>
              <a:solidFill>
                <a:srgbClr val="1F497D">
                  <a:lumMod val="50000"/>
                </a:srgbClr>
              </a:solidFill>
              <a:effectLst/>
              <a:uLnTx/>
              <a:uFillTx/>
              <a:latin typeface="Futura Std Medium"/>
              <a:ea typeface="+mn-ea"/>
              <a:cs typeface="+mn-cs"/>
            </a:endParaRP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MX" sz="1100" b="1" i="0" u="none" strike="noStrike" kern="0" cap="none" spc="0" normalizeH="0" baseline="0">
                <a:ln>
                  <a:noFill/>
                </a:ln>
                <a:solidFill>
                  <a:srgbClr val="1F497D">
                    <a:lumMod val="50000"/>
                  </a:srgbClr>
                </a:solidFill>
                <a:effectLst/>
                <a:uLnTx/>
                <a:uFillTx/>
                <a:latin typeface="Futura Std Medium"/>
                <a:ea typeface="+mn-ea"/>
                <a:cs typeface="+mn-cs"/>
              </a:rPr>
              <a:t>Plan Anual de Vacantes</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Capacitación</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Bienestar e Incentivos</a:t>
            </a:r>
          </a:p>
        </xdr:txBody>
      </xdr:sp>
      <xdr:sp macro="" textlink="">
        <xdr:nvSpPr>
          <xdr:cNvPr id="11" name="7 Rectángulo redondeado"/>
          <xdr:cNvSpPr/>
        </xdr:nvSpPr>
        <xdr:spPr bwMode="auto">
          <a:xfrm>
            <a:off x="3827463" y="3863975"/>
            <a:ext cx="4349750" cy="992188"/>
          </a:xfrm>
          <a:prstGeom prst="roundRect">
            <a:avLst/>
          </a:prstGeom>
          <a:solidFill>
            <a:sysClr val="window" lastClr="FFFFFF">
              <a:lumMod val="85000"/>
            </a:sys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Gestión de la Calidad</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Eficiencia Adtiva y Cero Papel</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Racionalización de Trámites</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Modernización Institucional</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Gestión de Tecnologías de Información</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Gestión Documental</a:t>
            </a:r>
          </a:p>
        </xdr:txBody>
      </xdr:sp>
      <xdr:sp macro="" textlink="">
        <xdr:nvSpPr>
          <xdr:cNvPr id="12" name="8 Rectángulo redondeado"/>
          <xdr:cNvSpPr/>
        </xdr:nvSpPr>
        <xdr:spPr bwMode="auto">
          <a:xfrm>
            <a:off x="3827463" y="4913313"/>
            <a:ext cx="4349750" cy="687387"/>
          </a:xfrm>
          <a:prstGeom prst="roundRect">
            <a:avLst/>
          </a:prstGeom>
          <a:solidFill>
            <a:sysClr val="window" lastClr="FFFFFF">
              <a:lumMod val="85000"/>
            </a:sys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Programación y Ejecución Presupuestal</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PAC</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Proyectos de Inversión</a:t>
            </a:r>
          </a:p>
          <a:p>
            <a:pPr marL="92075" marR="0" lvl="0" indent="-92075" algn="just" defTabSz="914400" eaLnBrk="0" fontAlgn="base" latinLnBrk="0" hangingPunct="0">
              <a:lnSpc>
                <a:spcPct val="100000"/>
              </a:lnSpc>
              <a:spcBef>
                <a:spcPct val="0"/>
              </a:spcBef>
              <a:spcAft>
                <a:spcPct val="0"/>
              </a:spcAft>
              <a:buClrTx/>
              <a:buSzTx/>
              <a:buFont typeface="Arial" pitchFamily="34" charset="0"/>
              <a:buChar char="•"/>
              <a:tabLst/>
              <a:defRPr/>
            </a:pPr>
            <a:r>
              <a:rPr kumimoji="0" lang="es-CO" sz="1100" b="1" i="0" u="none" strike="noStrike" kern="0" cap="none" spc="0" normalizeH="0" baseline="0">
                <a:ln>
                  <a:noFill/>
                </a:ln>
                <a:solidFill>
                  <a:srgbClr val="1F497D">
                    <a:lumMod val="50000"/>
                  </a:srgbClr>
                </a:solidFill>
                <a:effectLst/>
                <a:uLnTx/>
                <a:uFillTx/>
                <a:latin typeface="Futura Std Medium"/>
                <a:ea typeface="+mn-ea"/>
                <a:cs typeface="+mn-cs"/>
              </a:rPr>
              <a:t>Plan de Anual de Adquisiciones</a:t>
            </a:r>
          </a:p>
        </xdr:txBody>
      </xdr:sp>
      <xdr:sp macro="" textlink="">
        <xdr:nvSpPr>
          <xdr:cNvPr id="13" name="10 Rectángulo redondeado"/>
          <xdr:cNvSpPr/>
        </xdr:nvSpPr>
        <xdr:spPr bwMode="auto">
          <a:xfrm>
            <a:off x="508000" y="2065338"/>
            <a:ext cx="3141663" cy="930275"/>
          </a:xfrm>
          <a:prstGeom prst="roundRect">
            <a:avLst/>
          </a:prstGeom>
          <a:solidFill>
            <a:srgbClr val="4F81BD">
              <a:lumMod val="40000"/>
              <a:lumOff val="60000"/>
            </a:srgb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1022350" eaLnBrk="0" fontAlgn="base" latinLnBrk="0" hangingPunct="0">
              <a:lnSpc>
                <a:spcPct val="90000"/>
              </a:lnSpc>
              <a:spcBef>
                <a:spcPct val="0"/>
              </a:spcBef>
              <a:spcAft>
                <a:spcPct val="35000"/>
              </a:spcAft>
              <a:buClrTx/>
              <a:buSzTx/>
              <a:buFontTx/>
              <a:buNone/>
              <a:tabLst/>
              <a:defRPr/>
            </a:pPr>
            <a:r>
              <a:rPr kumimoji="0" lang="es-CO" sz="2000" b="0" i="0" u="none" strike="noStrike" kern="0" cap="none" spc="0" normalizeH="0" baseline="0">
                <a:ln>
                  <a:noFill/>
                </a:ln>
                <a:solidFill>
                  <a:prstClr val="black"/>
                </a:solidFill>
                <a:effectLst/>
                <a:uLnTx/>
                <a:uFillTx/>
                <a:latin typeface="Futura Std Medium"/>
                <a:ea typeface="+mn-ea"/>
                <a:cs typeface="+mn-cs"/>
              </a:rPr>
              <a:t>Transparencia, Participación y Servicio al Ciudadano</a:t>
            </a:r>
          </a:p>
        </xdr:txBody>
      </xdr:sp>
      <xdr:sp macro="" textlink="">
        <xdr:nvSpPr>
          <xdr:cNvPr id="14" name="11 Rectángulo redondeado"/>
          <xdr:cNvSpPr/>
        </xdr:nvSpPr>
        <xdr:spPr bwMode="auto">
          <a:xfrm>
            <a:off x="508000" y="3119438"/>
            <a:ext cx="3141663" cy="682625"/>
          </a:xfrm>
          <a:prstGeom prst="roundRect">
            <a:avLst/>
          </a:prstGeom>
          <a:solidFill>
            <a:srgbClr val="F79646">
              <a:lumMod val="40000"/>
              <a:lumOff val="60000"/>
            </a:srgb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1022350" eaLnBrk="0" fontAlgn="base" latinLnBrk="0" hangingPunct="0">
              <a:lnSpc>
                <a:spcPct val="90000"/>
              </a:lnSpc>
              <a:spcBef>
                <a:spcPct val="0"/>
              </a:spcBef>
              <a:spcAft>
                <a:spcPct val="35000"/>
              </a:spcAft>
              <a:buClrTx/>
              <a:buSzTx/>
              <a:buFontTx/>
              <a:buNone/>
              <a:tabLst/>
              <a:defRPr/>
            </a:pPr>
            <a:r>
              <a:rPr kumimoji="0" lang="es-CO" sz="2000" b="0" i="0" u="none" strike="noStrike" kern="0" cap="none" spc="0" normalizeH="0" baseline="0">
                <a:ln>
                  <a:noFill/>
                </a:ln>
                <a:solidFill>
                  <a:prstClr val="black"/>
                </a:solidFill>
                <a:effectLst/>
                <a:uLnTx/>
                <a:uFillTx/>
                <a:latin typeface="Futura Std Medium"/>
                <a:ea typeface="+mn-ea"/>
                <a:cs typeface="+mn-cs"/>
              </a:rPr>
              <a:t>Gestión del Talento Humano</a:t>
            </a:r>
          </a:p>
        </xdr:txBody>
      </xdr:sp>
      <xdr:sp macro="" textlink="">
        <xdr:nvSpPr>
          <xdr:cNvPr id="15" name="12 Rectángulo redondeado"/>
          <xdr:cNvSpPr/>
        </xdr:nvSpPr>
        <xdr:spPr bwMode="auto">
          <a:xfrm>
            <a:off x="508000" y="3863975"/>
            <a:ext cx="3141663" cy="992188"/>
          </a:xfrm>
          <a:prstGeom prst="roundRect">
            <a:avLst/>
          </a:prstGeom>
          <a:solidFill>
            <a:srgbClr val="9BBB59">
              <a:lumMod val="60000"/>
              <a:lumOff val="40000"/>
            </a:srgb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1022350" eaLnBrk="0" fontAlgn="base" latinLnBrk="0" hangingPunct="0">
              <a:lnSpc>
                <a:spcPct val="90000"/>
              </a:lnSpc>
              <a:spcBef>
                <a:spcPct val="0"/>
              </a:spcBef>
              <a:spcAft>
                <a:spcPct val="35000"/>
              </a:spcAft>
              <a:buClrTx/>
              <a:buSzTx/>
              <a:buFontTx/>
              <a:buNone/>
              <a:tabLst/>
              <a:defRPr/>
            </a:pPr>
            <a:r>
              <a:rPr kumimoji="0" lang="es-CO" sz="2000" b="0" i="0" u="none" strike="noStrike" kern="0" cap="none" spc="0" normalizeH="0" baseline="0">
                <a:ln>
                  <a:noFill/>
                </a:ln>
                <a:solidFill>
                  <a:prstClr val="black"/>
                </a:solidFill>
                <a:effectLst/>
                <a:uLnTx/>
                <a:uFillTx/>
                <a:latin typeface="Futura Std Medium"/>
                <a:ea typeface="+mn-ea"/>
                <a:cs typeface="+mn-cs"/>
              </a:rPr>
              <a:t>Eficiencia Administrativa</a:t>
            </a:r>
          </a:p>
        </xdr:txBody>
      </xdr:sp>
      <xdr:sp macro="" textlink="">
        <xdr:nvSpPr>
          <xdr:cNvPr id="16" name="13 Rectángulo redondeado"/>
          <xdr:cNvSpPr/>
        </xdr:nvSpPr>
        <xdr:spPr bwMode="auto">
          <a:xfrm>
            <a:off x="508000" y="4913313"/>
            <a:ext cx="3141663" cy="687387"/>
          </a:xfrm>
          <a:prstGeom prst="roundRect">
            <a:avLst/>
          </a:prstGeom>
          <a:solidFill>
            <a:srgbClr val="8064A2">
              <a:lumMod val="60000"/>
              <a:lumOff val="40000"/>
            </a:srgbClr>
          </a:solidFill>
          <a:ln w="25400" cap="flat" cmpd="sng" algn="ctr">
            <a:solidFill>
              <a:sysClr val="window" lastClr="FFFFFF"/>
            </a:solidFill>
            <a:prstDash val="solid"/>
          </a:ln>
          <a:effectLst/>
        </xdr:spPr>
        <xdr:txBody>
          <a:bodyPr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1022350" eaLnBrk="0" fontAlgn="base" latinLnBrk="0" hangingPunct="0">
              <a:lnSpc>
                <a:spcPct val="90000"/>
              </a:lnSpc>
              <a:spcBef>
                <a:spcPct val="0"/>
              </a:spcBef>
              <a:spcAft>
                <a:spcPct val="35000"/>
              </a:spcAft>
              <a:buClrTx/>
              <a:buSzTx/>
              <a:buFontTx/>
              <a:buNone/>
              <a:tabLst/>
              <a:defRPr/>
            </a:pPr>
            <a:r>
              <a:rPr kumimoji="0" lang="es-CO" sz="2000" b="0" i="0" u="none" strike="noStrike" kern="0" cap="none" spc="0" normalizeH="0" baseline="0">
                <a:ln>
                  <a:noFill/>
                </a:ln>
                <a:solidFill>
                  <a:prstClr val="black"/>
                </a:solidFill>
                <a:effectLst/>
                <a:uLnTx/>
                <a:uFillTx/>
                <a:latin typeface="Futura Std Medium"/>
                <a:ea typeface="+mn-ea"/>
                <a:cs typeface="+mn-cs"/>
              </a:rPr>
              <a:t>Gestión Financiera</a:t>
            </a:r>
          </a:p>
        </xdr:txBody>
      </xdr:sp>
      <xdr:sp macro="" textlink="">
        <xdr:nvSpPr>
          <xdr:cNvPr id="17" name="14 Llamada de flecha a la izquierda"/>
          <xdr:cNvSpPr/>
        </xdr:nvSpPr>
        <xdr:spPr bwMode="auto">
          <a:xfrm>
            <a:off x="8264525" y="1390650"/>
            <a:ext cx="879475" cy="1212850"/>
          </a:xfrm>
          <a:prstGeom prst="leftArrowCallout">
            <a:avLst/>
          </a:prstGeom>
          <a:solidFill>
            <a:srgbClr val="1F497D">
              <a:lumMod val="60000"/>
              <a:lumOff val="40000"/>
            </a:srgbClr>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vert" wrap="square" anchor="ct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0" fontAlgn="base" latinLnBrk="0" hangingPunct="0">
              <a:lnSpc>
                <a:spcPct val="100000"/>
              </a:lnSpc>
              <a:spcBef>
                <a:spcPct val="0"/>
              </a:spcBef>
              <a:spcAft>
                <a:spcPct val="0"/>
              </a:spcAft>
              <a:buClrTx/>
              <a:buSzTx/>
              <a:buFontTx/>
              <a:buNone/>
              <a:tabLst/>
              <a:defRPr/>
            </a:pPr>
            <a:r>
              <a:rPr kumimoji="0" lang="es-CO" sz="1200" b="1" i="0" u="none" strike="noStrike" kern="0" cap="none" spc="0" normalizeH="0" baseline="0">
                <a:ln>
                  <a:noFill/>
                </a:ln>
                <a:solidFill>
                  <a:prstClr val="black"/>
                </a:solidFill>
                <a:effectLst/>
                <a:uLnTx/>
                <a:uFillTx/>
                <a:latin typeface="Futura Std Medium"/>
                <a:ea typeface="+mn-ea"/>
                <a:cs typeface="+mn-cs"/>
              </a:rPr>
              <a:t>SINERGIA SEGUIMIENTO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599440</xdr:colOff>
      <xdr:row>0</xdr:row>
      <xdr:rowOff>10160</xdr:rowOff>
    </xdr:from>
    <xdr:to>
      <xdr:col>0</xdr:col>
      <xdr:colOff>1259840</xdr:colOff>
      <xdr:row>3</xdr:row>
      <xdr:rowOff>122034</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440" y="10160"/>
          <a:ext cx="660400" cy="66051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876303</xdr:colOff>
      <xdr:row>0</xdr:row>
      <xdr:rowOff>55564</xdr:rowOff>
    </xdr:from>
    <xdr:to>
      <xdr:col>4</xdr:col>
      <xdr:colOff>1242951</xdr:colOff>
      <xdr:row>2</xdr:row>
      <xdr:rowOff>66676</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3" y="55564"/>
          <a:ext cx="366648" cy="3730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1146178</xdr:colOff>
      <xdr:row>0</xdr:row>
      <xdr:rowOff>39689</xdr:rowOff>
    </xdr:from>
    <xdr:to>
      <xdr:col>5</xdr:col>
      <xdr:colOff>4701</xdr:colOff>
      <xdr:row>2</xdr:row>
      <xdr:rowOff>50801</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4178" y="39689"/>
          <a:ext cx="366648" cy="36036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1169668</xdr:colOff>
      <xdr:row>0</xdr:row>
      <xdr:rowOff>36514</xdr:rowOff>
    </xdr:from>
    <xdr:to>
      <xdr:col>4</xdr:col>
      <xdr:colOff>1536316</xdr:colOff>
      <xdr:row>2</xdr:row>
      <xdr:rowOff>47626</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468" y="36514"/>
          <a:ext cx="366648" cy="36671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870583</xdr:colOff>
      <xdr:row>0</xdr:row>
      <xdr:rowOff>16193</xdr:rowOff>
    </xdr:from>
    <xdr:to>
      <xdr:col>4</xdr:col>
      <xdr:colOff>1237231</xdr:colOff>
      <xdr:row>2</xdr:row>
      <xdr:rowOff>27305</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543" y="16193"/>
          <a:ext cx="366648" cy="37687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964407</xdr:colOff>
      <xdr:row>0</xdr:row>
      <xdr:rowOff>48420</xdr:rowOff>
    </xdr:from>
    <xdr:to>
      <xdr:col>5</xdr:col>
      <xdr:colOff>92805</xdr:colOff>
      <xdr:row>2</xdr:row>
      <xdr:rowOff>59532</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0657" y="48420"/>
          <a:ext cx="366648" cy="368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952498</xdr:colOff>
      <xdr:row>0</xdr:row>
      <xdr:rowOff>60327</xdr:rowOff>
    </xdr:from>
    <xdr:to>
      <xdr:col>5</xdr:col>
      <xdr:colOff>80896</xdr:colOff>
      <xdr:row>2</xdr:row>
      <xdr:rowOff>71439</xdr:rowOff>
    </xdr:to>
    <xdr:pic>
      <xdr:nvPicPr>
        <xdr:cNvPr id="3"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48" y="60327"/>
          <a:ext cx="366648" cy="368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10.vml"/><Relationship Id="rId3"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11.vml"/><Relationship Id="rId3"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vmlDrawing" Target="../drawings/vmlDrawing12.vml"/><Relationship Id="rId3"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6.vml"/><Relationship Id="rId3"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B8" sqref="B8"/>
    </sheetView>
  </sheetViews>
  <sheetFormatPr baseColWidth="10" defaultRowHeight="15" x14ac:dyDescent="0.2"/>
  <cols>
    <col min="2" max="2" width="142" customWidth="1"/>
  </cols>
  <sheetData>
    <row r="4" spans="2:2" ht="324" customHeight="1" x14ac:dyDescent="0.2">
      <c r="B4" s="995" t="s">
        <v>1168</v>
      </c>
    </row>
  </sheetData>
  <sheetProtection password="88B0" sheet="1" objects="1" scenarios="1"/>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P46"/>
  <sheetViews>
    <sheetView showGridLines="0" zoomScale="90" zoomScaleNormal="90" zoomScalePageLayoutView="90" workbookViewId="0">
      <selection activeCell="M36" sqref="M36"/>
    </sheetView>
  </sheetViews>
  <sheetFormatPr baseColWidth="10" defaultColWidth="10.83203125" defaultRowHeight="14" x14ac:dyDescent="0.15"/>
  <cols>
    <col min="1" max="4" width="1.6640625" style="3" customWidth="1"/>
    <col min="5" max="5" width="18.5" style="3" bestFit="1" customWidth="1"/>
    <col min="6" max="6" width="22.5" style="19" customWidth="1"/>
    <col min="7" max="7" width="28.1640625" style="39" customWidth="1"/>
    <col min="8" max="8" width="19.5" style="3" hidden="1" customWidth="1"/>
    <col min="9" max="10" width="12.33203125" style="3" customWidth="1"/>
    <col min="11" max="11" width="19" style="3" customWidth="1"/>
    <col min="12" max="12" width="19" style="179" customWidth="1"/>
    <col min="13" max="13" width="24" style="18" customWidth="1"/>
    <col min="14" max="14" width="10.33203125" style="18" customWidth="1"/>
    <col min="15" max="15" width="21.6640625" style="3" bestFit="1" customWidth="1"/>
    <col min="16" max="16" width="19.5" style="3" bestFit="1" customWidth="1"/>
    <col min="17"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152"/>
      <c r="G5" s="153"/>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21" customHeight="1" x14ac:dyDescent="0.15">
      <c r="A7" s="1440" t="s">
        <v>534</v>
      </c>
      <c r="B7" s="1441"/>
      <c r="C7" s="1441"/>
      <c r="D7" s="1441"/>
      <c r="E7" s="1441"/>
      <c r="F7" s="1441"/>
      <c r="G7" s="497"/>
      <c r="H7" s="1293" t="s">
        <v>957</v>
      </c>
      <c r="I7" s="1294"/>
      <c r="J7" s="1294"/>
      <c r="K7" s="1294"/>
      <c r="L7" s="1294"/>
      <c r="M7" s="1295"/>
      <c r="N7" s="1337" t="s">
        <v>1089</v>
      </c>
      <c r="O7" s="1338"/>
      <c r="P7" s="1400" t="s">
        <v>1090</v>
      </c>
    </row>
    <row r="8" spans="1:16" ht="21" customHeight="1" x14ac:dyDescent="0.15">
      <c r="A8" s="1427" t="s">
        <v>535</v>
      </c>
      <c r="B8" s="1428"/>
      <c r="C8" s="1428"/>
      <c r="D8" s="1428"/>
      <c r="E8" s="1428"/>
      <c r="F8" s="1428"/>
      <c r="G8" s="181"/>
      <c r="H8" s="1296"/>
      <c r="I8" s="1297"/>
      <c r="J8" s="1297"/>
      <c r="K8" s="1297"/>
      <c r="L8" s="1297"/>
      <c r="M8" s="1298"/>
      <c r="N8" s="1339"/>
      <c r="O8" s="1340"/>
      <c r="P8" s="1361"/>
    </row>
    <row r="9" spans="1:16" ht="21" customHeight="1" x14ac:dyDescent="0.15">
      <c r="A9" s="1305" t="s">
        <v>1021</v>
      </c>
      <c r="B9" s="1306"/>
      <c r="C9" s="1306"/>
      <c r="D9" s="1306"/>
      <c r="E9" s="1306"/>
      <c r="F9" s="1307"/>
      <c r="G9" s="182"/>
      <c r="H9" s="1296"/>
      <c r="I9" s="1297"/>
      <c r="J9" s="1297"/>
      <c r="K9" s="1297"/>
      <c r="L9" s="1297"/>
      <c r="M9" s="1298"/>
      <c r="N9" s="1339"/>
      <c r="O9" s="1340"/>
      <c r="P9" s="1361"/>
    </row>
    <row r="10" spans="1:16" ht="21" customHeight="1" x14ac:dyDescent="0.15">
      <c r="A10" s="1427" t="s">
        <v>396</v>
      </c>
      <c r="B10" s="1428"/>
      <c r="C10" s="1428"/>
      <c r="D10" s="1428"/>
      <c r="E10" s="1428"/>
      <c r="F10" s="1428"/>
      <c r="G10" s="183"/>
      <c r="H10" s="1296"/>
      <c r="I10" s="1297"/>
      <c r="J10" s="1297"/>
      <c r="K10" s="1297"/>
      <c r="L10" s="1297"/>
      <c r="M10" s="1298"/>
      <c r="N10" s="1339"/>
      <c r="O10" s="1340"/>
      <c r="P10" s="1361"/>
    </row>
    <row r="11" spans="1:16" ht="21" customHeight="1" x14ac:dyDescent="0.15">
      <c r="A11" s="1427" t="s">
        <v>395</v>
      </c>
      <c r="B11" s="1428"/>
      <c r="C11" s="1428"/>
      <c r="D11" s="1428"/>
      <c r="E11" s="1428"/>
      <c r="F11" s="1428"/>
      <c r="G11" s="498"/>
      <c r="H11" s="1296"/>
      <c r="I11" s="1297"/>
      <c r="J11" s="1297"/>
      <c r="K11" s="1297"/>
      <c r="L11" s="1297"/>
      <c r="M11" s="1298"/>
      <c r="N11" s="1339"/>
      <c r="O11" s="1340"/>
      <c r="P11" s="1361"/>
    </row>
    <row r="12" spans="1:16" ht="21" customHeight="1" thickBot="1" x14ac:dyDescent="0.2">
      <c r="A12" s="1435" t="s">
        <v>903</v>
      </c>
      <c r="B12" s="1436"/>
      <c r="C12" s="1436"/>
      <c r="D12" s="1436"/>
      <c r="E12" s="1436"/>
      <c r="F12" s="1437"/>
      <c r="G12" s="499"/>
      <c r="H12" s="1299"/>
      <c r="I12" s="1300"/>
      <c r="J12" s="1300"/>
      <c r="K12" s="1300"/>
      <c r="L12" s="1300"/>
      <c r="M12" s="1301"/>
      <c r="N12" s="1341"/>
      <c r="O12" s="1342"/>
      <c r="P12" s="1362"/>
    </row>
    <row r="13" spans="1:16" s="500" customFormat="1" ht="15" thickBot="1" x14ac:dyDescent="0.2">
      <c r="F13" s="501"/>
      <c r="G13" s="502"/>
      <c r="L13" s="503"/>
      <c r="M13" s="504"/>
      <c r="N13" s="504"/>
    </row>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43"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6" ht="42.75" customHeight="1" x14ac:dyDescent="0.15">
      <c r="A17" s="184"/>
      <c r="B17" s="699"/>
      <c r="C17" s="699"/>
      <c r="D17" s="193"/>
      <c r="E17" s="1287" t="s">
        <v>889</v>
      </c>
      <c r="F17" s="1472" t="s">
        <v>506</v>
      </c>
      <c r="G17" s="1001" t="s">
        <v>507</v>
      </c>
      <c r="H17" s="5"/>
      <c r="I17" s="1414">
        <v>42376</v>
      </c>
      <c r="J17" s="1420">
        <v>42724</v>
      </c>
      <c r="K17" s="996" t="s">
        <v>509</v>
      </c>
      <c r="L17" s="998" t="s">
        <v>20</v>
      </c>
      <c r="M17" s="826" t="s">
        <v>229</v>
      </c>
      <c r="N17" s="26">
        <v>1</v>
      </c>
      <c r="O17" s="26">
        <v>180000000</v>
      </c>
      <c r="P17" s="27">
        <v>180000000</v>
      </c>
    </row>
    <row r="18" spans="1:16" ht="28" x14ac:dyDescent="0.15">
      <c r="A18" s="186"/>
      <c r="B18" s="700"/>
      <c r="C18" s="700"/>
      <c r="D18" s="194"/>
      <c r="E18" s="1288"/>
      <c r="F18" s="1473"/>
      <c r="G18" s="1003"/>
      <c r="H18" s="4"/>
      <c r="I18" s="1471"/>
      <c r="J18" s="1470"/>
      <c r="K18" s="997"/>
      <c r="L18" s="1000"/>
      <c r="M18" s="824" t="s">
        <v>230</v>
      </c>
      <c r="N18" s="28">
        <v>3</v>
      </c>
      <c r="O18" s="28">
        <v>36000000</v>
      </c>
      <c r="P18" s="29">
        <v>108000000</v>
      </c>
    </row>
    <row r="19" spans="1:16" ht="70" x14ac:dyDescent="0.15">
      <c r="A19" s="186"/>
      <c r="B19" s="811"/>
      <c r="C19" s="811"/>
      <c r="D19" s="194"/>
      <c r="E19" s="1288"/>
      <c r="F19" s="1473"/>
      <c r="G19" s="1017" t="s">
        <v>1082</v>
      </c>
      <c r="H19" s="4"/>
      <c r="I19" s="195">
        <v>42376</v>
      </c>
      <c r="J19" s="718">
        <v>42724</v>
      </c>
      <c r="K19" s="825" t="s">
        <v>1083</v>
      </c>
      <c r="L19" s="37" t="s">
        <v>20</v>
      </c>
      <c r="M19" s="824" t="s">
        <v>508</v>
      </c>
      <c r="N19" s="28">
        <v>1</v>
      </c>
      <c r="O19" s="28">
        <v>27000000</v>
      </c>
      <c r="P19" s="29">
        <v>27000000</v>
      </c>
    </row>
    <row r="20" spans="1:16" ht="56" x14ac:dyDescent="0.15">
      <c r="A20" s="186"/>
      <c r="B20" s="811"/>
      <c r="C20" s="811"/>
      <c r="D20" s="194"/>
      <c r="E20" s="1288"/>
      <c r="F20" s="1473"/>
      <c r="G20" s="1002"/>
      <c r="H20" s="4"/>
      <c r="I20" s="195">
        <v>42376</v>
      </c>
      <c r="J20" s="718">
        <v>42724</v>
      </c>
      <c r="K20" s="825" t="s">
        <v>1084</v>
      </c>
      <c r="L20" s="37" t="s">
        <v>20</v>
      </c>
      <c r="M20" s="824" t="s">
        <v>1085</v>
      </c>
      <c r="N20" s="28">
        <v>0</v>
      </c>
      <c r="O20" s="28">
        <v>0</v>
      </c>
      <c r="P20" s="29">
        <v>0</v>
      </c>
    </row>
    <row r="21" spans="1:16" ht="56" x14ac:dyDescent="0.15">
      <c r="A21" s="186"/>
      <c r="B21" s="811"/>
      <c r="C21" s="811"/>
      <c r="D21" s="194"/>
      <c r="E21" s="1288"/>
      <c r="F21" s="1473"/>
      <c r="G21" s="1003"/>
      <c r="H21" s="4"/>
      <c r="I21" s="195">
        <v>42376</v>
      </c>
      <c r="J21" s="718">
        <v>42724</v>
      </c>
      <c r="K21" s="825" t="s">
        <v>1086</v>
      </c>
      <c r="L21" s="37" t="s">
        <v>20</v>
      </c>
      <c r="M21" s="824" t="s">
        <v>231</v>
      </c>
      <c r="N21" s="28">
        <v>1</v>
      </c>
      <c r="O21" s="28">
        <v>60000000</v>
      </c>
      <c r="P21" s="29">
        <v>60000000</v>
      </c>
    </row>
    <row r="22" spans="1:16" ht="56" x14ac:dyDescent="0.15">
      <c r="A22" s="186"/>
      <c r="B22" s="187"/>
      <c r="C22" s="187"/>
      <c r="D22" s="192"/>
      <c r="E22" s="1288"/>
      <c r="F22" s="1473"/>
      <c r="G22" s="824" t="s">
        <v>232</v>
      </c>
      <c r="H22" s="4"/>
      <c r="I22" s="195">
        <v>42376</v>
      </c>
      <c r="J22" s="718">
        <v>42724</v>
      </c>
      <c r="K22" s="825" t="s">
        <v>514</v>
      </c>
      <c r="L22" s="37" t="s">
        <v>407</v>
      </c>
      <c r="M22" s="824" t="s">
        <v>233</v>
      </c>
      <c r="N22" s="28">
        <v>1</v>
      </c>
      <c r="O22" s="28">
        <v>450000000</v>
      </c>
      <c r="P22" s="29">
        <v>450000000</v>
      </c>
    </row>
    <row r="23" spans="1:16" ht="42" x14ac:dyDescent="0.15">
      <c r="A23" s="186"/>
      <c r="B23" s="187"/>
      <c r="C23" s="187"/>
      <c r="D23" s="192"/>
      <c r="E23" s="1288"/>
      <c r="F23" s="1473"/>
      <c r="G23" s="883" t="s">
        <v>234</v>
      </c>
      <c r="H23" s="648"/>
      <c r="I23" s="701">
        <v>42376</v>
      </c>
      <c r="J23" s="719">
        <v>42724</v>
      </c>
      <c r="K23" s="721" t="s">
        <v>515</v>
      </c>
      <c r="L23" s="702" t="s">
        <v>407</v>
      </c>
      <c r="M23" s="883" t="s">
        <v>235</v>
      </c>
      <c r="N23" s="646">
        <v>1</v>
      </c>
      <c r="O23" s="646">
        <v>75000000</v>
      </c>
      <c r="P23" s="647">
        <v>75000000</v>
      </c>
    </row>
    <row r="24" spans="1:16" ht="28" x14ac:dyDescent="0.15">
      <c r="A24" s="197"/>
      <c r="B24" s="198"/>
      <c r="C24" s="198"/>
      <c r="D24" s="199"/>
      <c r="E24" s="1288"/>
      <c r="F24" s="1473"/>
      <c r="G24" s="1017" t="s">
        <v>511</v>
      </c>
      <c r="H24" s="4"/>
      <c r="I24" s="1468">
        <v>42376</v>
      </c>
      <c r="J24" s="1469">
        <v>42724</v>
      </c>
      <c r="K24" s="1022" t="s">
        <v>516</v>
      </c>
      <c r="L24" s="37" t="s">
        <v>138</v>
      </c>
      <c r="M24" s="824" t="s">
        <v>236</v>
      </c>
      <c r="N24" s="28">
        <v>1</v>
      </c>
      <c r="O24" s="28">
        <v>18000000</v>
      </c>
      <c r="P24" s="29">
        <v>18000000</v>
      </c>
    </row>
    <row r="25" spans="1:16" ht="75.75" customHeight="1" x14ac:dyDescent="0.15">
      <c r="A25" s="197"/>
      <c r="B25" s="198"/>
      <c r="C25" s="198"/>
      <c r="D25" s="199"/>
      <c r="E25" s="1288"/>
      <c r="F25" s="1473"/>
      <c r="G25" s="1002"/>
      <c r="H25" s="4"/>
      <c r="I25" s="1415"/>
      <c r="J25" s="1421"/>
      <c r="K25" s="1032"/>
      <c r="L25" s="37" t="s">
        <v>409</v>
      </c>
      <c r="M25" s="824" t="s">
        <v>510</v>
      </c>
      <c r="N25" s="28">
        <v>1</v>
      </c>
      <c r="O25" s="28">
        <v>20000000</v>
      </c>
      <c r="P25" s="29">
        <v>20000000</v>
      </c>
    </row>
    <row r="26" spans="1:16" ht="43.5" customHeight="1" x14ac:dyDescent="0.15">
      <c r="A26" s="197"/>
      <c r="B26" s="198"/>
      <c r="C26" s="198"/>
      <c r="D26" s="199"/>
      <c r="E26" s="1288"/>
      <c r="F26" s="1473"/>
      <c r="G26" s="1002"/>
      <c r="H26" s="4"/>
      <c r="I26" s="1415"/>
      <c r="J26" s="1421"/>
      <c r="K26" s="1032"/>
      <c r="L26" s="37" t="s">
        <v>409</v>
      </c>
      <c r="M26" s="824" t="s">
        <v>237</v>
      </c>
      <c r="N26" s="28">
        <v>1</v>
      </c>
      <c r="O26" s="28">
        <v>50000000</v>
      </c>
      <c r="P26" s="29">
        <v>50000000</v>
      </c>
    </row>
    <row r="27" spans="1:16" ht="72" customHeight="1" x14ac:dyDescent="0.15">
      <c r="A27" s="197"/>
      <c r="B27" s="198"/>
      <c r="C27" s="198"/>
      <c r="D27" s="199"/>
      <c r="E27" s="1288"/>
      <c r="F27" s="1473"/>
      <c r="G27" s="1002"/>
      <c r="H27" s="4"/>
      <c r="I27" s="1415"/>
      <c r="J27" s="1421"/>
      <c r="K27" s="1032"/>
      <c r="L27" s="37" t="s">
        <v>20</v>
      </c>
      <c r="M27" s="824" t="s">
        <v>238</v>
      </c>
      <c r="N27" s="28">
        <v>1</v>
      </c>
      <c r="O27" s="28">
        <v>25000000</v>
      </c>
      <c r="P27" s="29">
        <v>25000000</v>
      </c>
    </row>
    <row r="28" spans="1:16" ht="28" x14ac:dyDescent="0.15">
      <c r="A28" s="186"/>
      <c r="B28" s="700"/>
      <c r="C28" s="700"/>
      <c r="D28" s="194"/>
      <c r="E28" s="1288"/>
      <c r="F28" s="1473"/>
      <c r="G28" s="1002"/>
      <c r="H28" s="4"/>
      <c r="I28" s="1415"/>
      <c r="J28" s="1421"/>
      <c r="K28" s="1032"/>
      <c r="L28" s="24" t="s">
        <v>472</v>
      </c>
      <c r="M28" s="824" t="s">
        <v>239</v>
      </c>
      <c r="N28" s="28">
        <v>1</v>
      </c>
      <c r="O28" s="28">
        <v>40000000</v>
      </c>
      <c r="P28" s="29">
        <v>40000000</v>
      </c>
    </row>
    <row r="29" spans="1:16" ht="28" x14ac:dyDescent="0.15">
      <c r="A29" s="186"/>
      <c r="B29" s="700"/>
      <c r="C29" s="700"/>
      <c r="D29" s="194"/>
      <c r="E29" s="1288"/>
      <c r="F29" s="1473"/>
      <c r="G29" s="1002"/>
      <c r="H29" s="4"/>
      <c r="I29" s="1415"/>
      <c r="J29" s="1421"/>
      <c r="K29" s="1032"/>
      <c r="L29" s="37" t="s">
        <v>20</v>
      </c>
      <c r="M29" s="824" t="s">
        <v>240</v>
      </c>
      <c r="N29" s="28">
        <v>1</v>
      </c>
      <c r="O29" s="28">
        <v>15000000</v>
      </c>
      <c r="P29" s="29">
        <v>15000000</v>
      </c>
    </row>
    <row r="30" spans="1:16" ht="72.75" customHeight="1" x14ac:dyDescent="0.15">
      <c r="A30" s="186"/>
      <c r="B30" s="187"/>
      <c r="C30" s="187"/>
      <c r="D30" s="192"/>
      <c r="E30" s="1288"/>
      <c r="F30" s="1473"/>
      <c r="G30" s="1003"/>
      <c r="H30" s="4"/>
      <c r="I30" s="1471"/>
      <c r="J30" s="1470"/>
      <c r="K30" s="997"/>
      <c r="L30" s="37" t="s">
        <v>20</v>
      </c>
      <c r="M30" s="824" t="s">
        <v>241</v>
      </c>
      <c r="N30" s="28">
        <v>1</v>
      </c>
      <c r="O30" s="28">
        <v>80000000</v>
      </c>
      <c r="P30" s="29">
        <v>80000000</v>
      </c>
    </row>
    <row r="31" spans="1:16" ht="112" x14ac:dyDescent="0.15">
      <c r="A31" s="186"/>
      <c r="B31" s="187"/>
      <c r="C31" s="187"/>
      <c r="D31" s="192"/>
      <c r="E31" s="1288"/>
      <c r="F31" s="1473"/>
      <c r="G31" s="824" t="s">
        <v>242</v>
      </c>
      <c r="H31" s="4"/>
      <c r="I31" s="195">
        <v>42376</v>
      </c>
      <c r="J31" s="718">
        <v>42724</v>
      </c>
      <c r="K31" s="825" t="s">
        <v>517</v>
      </c>
      <c r="L31" s="37" t="s">
        <v>20</v>
      </c>
      <c r="M31" s="824" t="s">
        <v>243</v>
      </c>
      <c r="N31" s="28">
        <v>3</v>
      </c>
      <c r="O31" s="28">
        <v>45000000</v>
      </c>
      <c r="P31" s="29">
        <v>135000000</v>
      </c>
    </row>
    <row r="32" spans="1:16" ht="28" x14ac:dyDescent="0.15">
      <c r="A32" s="186"/>
      <c r="B32" s="187"/>
      <c r="C32" s="187"/>
      <c r="D32" s="192"/>
      <c r="E32" s="1288"/>
      <c r="F32" s="1473"/>
      <c r="G32" s="1017" t="s">
        <v>512</v>
      </c>
      <c r="H32" s="4"/>
      <c r="I32" s="1468">
        <v>42376</v>
      </c>
      <c r="J32" s="1469">
        <v>42724</v>
      </c>
      <c r="K32" s="1022" t="s">
        <v>518</v>
      </c>
      <c r="L32" s="37" t="s">
        <v>20</v>
      </c>
      <c r="M32" s="824" t="s">
        <v>244</v>
      </c>
      <c r="N32" s="28">
        <v>1</v>
      </c>
      <c r="O32" s="28">
        <v>20000000</v>
      </c>
      <c r="P32" s="29">
        <v>20000000</v>
      </c>
    </row>
    <row r="33" spans="1:16" ht="28" x14ac:dyDescent="0.15">
      <c r="A33" s="186"/>
      <c r="B33" s="811"/>
      <c r="C33" s="811"/>
      <c r="D33" s="194"/>
      <c r="E33" s="1288"/>
      <c r="F33" s="1473"/>
      <c r="G33" s="1002"/>
      <c r="H33" s="4"/>
      <c r="I33" s="1415"/>
      <c r="J33" s="1421"/>
      <c r="K33" s="1032"/>
      <c r="L33" s="37" t="s">
        <v>20</v>
      </c>
      <c r="M33" s="824" t="s">
        <v>1087</v>
      </c>
      <c r="N33" s="28">
        <v>1</v>
      </c>
      <c r="O33" s="28">
        <v>20000000</v>
      </c>
      <c r="P33" s="29">
        <v>20000000</v>
      </c>
    </row>
    <row r="34" spans="1:16" ht="46.5" customHeight="1" x14ac:dyDescent="0.15">
      <c r="A34" s="186"/>
      <c r="B34" s="811"/>
      <c r="C34" s="811"/>
      <c r="D34" s="194"/>
      <c r="E34" s="1288"/>
      <c r="F34" s="1473"/>
      <c r="G34" s="1003"/>
      <c r="H34" s="4"/>
      <c r="I34" s="1471"/>
      <c r="J34" s="1470"/>
      <c r="K34" s="997"/>
      <c r="L34" s="37" t="s">
        <v>20</v>
      </c>
      <c r="M34" s="824" t="s">
        <v>245</v>
      </c>
      <c r="N34" s="28">
        <v>1</v>
      </c>
      <c r="O34" s="28">
        <v>30000000</v>
      </c>
      <c r="P34" s="29">
        <v>30000000</v>
      </c>
    </row>
    <row r="35" spans="1:16" ht="97.5" customHeight="1" x14ac:dyDescent="0.15">
      <c r="A35" s="186"/>
      <c r="B35" s="700"/>
      <c r="C35" s="700"/>
      <c r="D35" s="194"/>
      <c r="E35" s="1288"/>
      <c r="F35" s="1473"/>
      <c r="G35" s="824" t="s">
        <v>513</v>
      </c>
      <c r="H35" s="4"/>
      <c r="I35" s="195">
        <v>42376</v>
      </c>
      <c r="J35" s="718">
        <v>42724</v>
      </c>
      <c r="K35" s="825" t="s">
        <v>519</v>
      </c>
      <c r="L35" s="37" t="s">
        <v>41</v>
      </c>
      <c r="M35" s="824" t="s">
        <v>246</v>
      </c>
      <c r="N35" s="28">
        <v>11</v>
      </c>
      <c r="O35" s="28">
        <v>4500000</v>
      </c>
      <c r="P35" s="29">
        <v>49500000</v>
      </c>
    </row>
    <row r="36" spans="1:16" ht="72" customHeight="1" x14ac:dyDescent="0.15">
      <c r="A36" s="186"/>
      <c r="B36" s="700"/>
      <c r="C36" s="700"/>
      <c r="D36" s="194"/>
      <c r="E36" s="1288"/>
      <c r="F36" s="1473"/>
      <c r="G36" s="824" t="s">
        <v>1088</v>
      </c>
      <c r="H36" s="4"/>
      <c r="I36" s="195">
        <v>42376</v>
      </c>
      <c r="J36" s="718">
        <v>42724</v>
      </c>
      <c r="K36" s="825" t="s">
        <v>520</v>
      </c>
      <c r="L36" s="37" t="s">
        <v>41</v>
      </c>
      <c r="M36" s="824" t="s">
        <v>247</v>
      </c>
      <c r="N36" s="28">
        <v>11</v>
      </c>
      <c r="O36" s="28">
        <v>4500000</v>
      </c>
      <c r="P36" s="29">
        <v>49500000</v>
      </c>
    </row>
    <row r="37" spans="1:16" ht="70" x14ac:dyDescent="0.15">
      <c r="A37" s="197"/>
      <c r="B37" s="198"/>
      <c r="C37" s="198"/>
      <c r="D37" s="199"/>
      <c r="E37" s="1288"/>
      <c r="F37" s="1473"/>
      <c r="G37" s="1017" t="s">
        <v>232</v>
      </c>
      <c r="H37" s="4"/>
      <c r="I37" s="1468">
        <v>42420</v>
      </c>
      <c r="J37" s="1469">
        <v>42724</v>
      </c>
      <c r="K37" s="1022" t="s">
        <v>521</v>
      </c>
      <c r="L37" s="37" t="s">
        <v>41</v>
      </c>
      <c r="M37" s="824" t="s">
        <v>248</v>
      </c>
      <c r="N37" s="28">
        <v>11</v>
      </c>
      <c r="O37" s="28">
        <v>2400000</v>
      </c>
      <c r="P37" s="29">
        <v>26400000</v>
      </c>
    </row>
    <row r="38" spans="1:16" ht="70" x14ac:dyDescent="0.15">
      <c r="A38" s="197"/>
      <c r="B38" s="198"/>
      <c r="C38" s="198"/>
      <c r="D38" s="199"/>
      <c r="E38" s="1288"/>
      <c r="F38" s="1473"/>
      <c r="G38" s="1002"/>
      <c r="H38" s="4"/>
      <c r="I38" s="1415"/>
      <c r="J38" s="1421"/>
      <c r="K38" s="1032"/>
      <c r="L38" s="37" t="s">
        <v>41</v>
      </c>
      <c r="M38" s="824" t="s">
        <v>319</v>
      </c>
      <c r="N38" s="28">
        <v>11</v>
      </c>
      <c r="O38" s="28">
        <v>2400000</v>
      </c>
      <c r="P38" s="29">
        <v>26400000</v>
      </c>
    </row>
    <row r="39" spans="1:16" ht="28" x14ac:dyDescent="0.15">
      <c r="A39" s="197"/>
      <c r="B39" s="198"/>
      <c r="C39" s="198"/>
      <c r="D39" s="199"/>
      <c r="E39" s="1288"/>
      <c r="F39" s="1473"/>
      <c r="G39" s="1002"/>
      <c r="H39" s="4"/>
      <c r="I39" s="1415"/>
      <c r="J39" s="1421"/>
      <c r="K39" s="1032"/>
      <c r="L39" s="37" t="s">
        <v>41</v>
      </c>
      <c r="M39" s="824" t="s">
        <v>249</v>
      </c>
      <c r="N39" s="28">
        <v>11</v>
      </c>
      <c r="O39" s="28">
        <v>1750000</v>
      </c>
      <c r="P39" s="29">
        <v>19250000</v>
      </c>
    </row>
    <row r="40" spans="1:16" ht="42" x14ac:dyDescent="0.15">
      <c r="A40" s="197"/>
      <c r="B40" s="198"/>
      <c r="C40" s="198"/>
      <c r="D40" s="199"/>
      <c r="E40" s="1288"/>
      <c r="F40" s="1473"/>
      <c r="G40" s="1002"/>
      <c r="H40" s="4"/>
      <c r="I40" s="1415"/>
      <c r="J40" s="1421"/>
      <c r="K40" s="1032"/>
      <c r="L40" s="37" t="s">
        <v>41</v>
      </c>
      <c r="M40" s="824" t="s">
        <v>250</v>
      </c>
      <c r="N40" s="28">
        <v>11</v>
      </c>
      <c r="O40" s="28">
        <v>1750000</v>
      </c>
      <c r="P40" s="29">
        <v>19250000</v>
      </c>
    </row>
    <row r="41" spans="1:16" ht="42" x14ac:dyDescent="0.15">
      <c r="A41" s="197"/>
      <c r="B41" s="198"/>
      <c r="C41" s="198"/>
      <c r="D41" s="199"/>
      <c r="E41" s="1288"/>
      <c r="F41" s="1473"/>
      <c r="G41" s="1002"/>
      <c r="H41" s="4"/>
      <c r="I41" s="1415"/>
      <c r="J41" s="1421"/>
      <c r="K41" s="1032"/>
      <c r="L41" s="37" t="s">
        <v>41</v>
      </c>
      <c r="M41" s="824" t="s">
        <v>251</v>
      </c>
      <c r="N41" s="28">
        <v>11</v>
      </c>
      <c r="O41" s="28">
        <v>1750000</v>
      </c>
      <c r="P41" s="29">
        <v>19250000</v>
      </c>
    </row>
    <row r="42" spans="1:16" ht="28" x14ac:dyDescent="0.15">
      <c r="A42" s="197"/>
      <c r="B42" s="198"/>
      <c r="C42" s="198"/>
      <c r="D42" s="199"/>
      <c r="E42" s="1288"/>
      <c r="F42" s="1473"/>
      <c r="G42" s="1002"/>
      <c r="H42" s="4"/>
      <c r="I42" s="1415"/>
      <c r="J42" s="1421"/>
      <c r="K42" s="1032"/>
      <c r="L42" s="37" t="s">
        <v>41</v>
      </c>
      <c r="M42" s="824" t="s">
        <v>252</v>
      </c>
      <c r="N42" s="28">
        <v>11</v>
      </c>
      <c r="O42" s="28">
        <v>1750000</v>
      </c>
      <c r="P42" s="29">
        <v>19250000</v>
      </c>
    </row>
    <row r="43" spans="1:16" ht="28" x14ac:dyDescent="0.15">
      <c r="A43" s="197"/>
      <c r="B43" s="198"/>
      <c r="C43" s="198"/>
      <c r="D43" s="199"/>
      <c r="E43" s="1288"/>
      <c r="F43" s="1473"/>
      <c r="G43" s="1002"/>
      <c r="H43" s="4"/>
      <c r="I43" s="1415"/>
      <c r="J43" s="1421"/>
      <c r="K43" s="1032"/>
      <c r="L43" s="37" t="s">
        <v>41</v>
      </c>
      <c r="M43" s="824" t="s">
        <v>253</v>
      </c>
      <c r="N43" s="28">
        <v>11</v>
      </c>
      <c r="O43" s="28">
        <v>1750000</v>
      </c>
      <c r="P43" s="29">
        <v>19250000</v>
      </c>
    </row>
    <row r="44" spans="1:16" ht="28" x14ac:dyDescent="0.15">
      <c r="A44" s="197"/>
      <c r="B44" s="198"/>
      <c r="C44" s="198"/>
      <c r="D44" s="199"/>
      <c r="E44" s="1288"/>
      <c r="F44" s="1473"/>
      <c r="G44" s="1002"/>
      <c r="H44" s="4"/>
      <c r="I44" s="1415"/>
      <c r="J44" s="1421"/>
      <c r="K44" s="1032"/>
      <c r="L44" s="37" t="s">
        <v>41</v>
      </c>
      <c r="M44" s="824" t="s">
        <v>254</v>
      </c>
      <c r="N44" s="28">
        <v>11</v>
      </c>
      <c r="O44" s="28">
        <v>1750000</v>
      </c>
      <c r="P44" s="29">
        <v>19250000</v>
      </c>
    </row>
    <row r="45" spans="1:16" ht="28" x14ac:dyDescent="0.15">
      <c r="A45" s="197"/>
      <c r="B45" s="198"/>
      <c r="C45" s="198"/>
      <c r="D45" s="199"/>
      <c r="E45" s="1288"/>
      <c r="F45" s="1473"/>
      <c r="G45" s="1002"/>
      <c r="H45" s="4"/>
      <c r="I45" s="1415"/>
      <c r="J45" s="1421"/>
      <c r="K45" s="1032"/>
      <c r="L45" s="37" t="s">
        <v>41</v>
      </c>
      <c r="M45" s="824" t="s">
        <v>255</v>
      </c>
      <c r="N45" s="28">
        <v>11</v>
      </c>
      <c r="O45" s="28">
        <v>1400000</v>
      </c>
      <c r="P45" s="29">
        <v>15400000</v>
      </c>
    </row>
    <row r="46" spans="1:16" ht="29" thickBot="1" x14ac:dyDescent="0.2">
      <c r="A46" s="201"/>
      <c r="B46" s="202"/>
      <c r="C46" s="202"/>
      <c r="D46" s="203"/>
      <c r="E46" s="1317"/>
      <c r="F46" s="1474"/>
      <c r="G46" s="1025"/>
      <c r="H46" s="9"/>
      <c r="I46" s="1416"/>
      <c r="J46" s="1422"/>
      <c r="K46" s="1033"/>
      <c r="L46" s="38" t="s">
        <v>41</v>
      </c>
      <c r="M46" s="831" t="s">
        <v>256</v>
      </c>
      <c r="N46" s="30">
        <v>11</v>
      </c>
      <c r="O46" s="30">
        <v>1400000</v>
      </c>
      <c r="P46" s="31">
        <v>15400000</v>
      </c>
    </row>
  </sheetData>
  <sheetProtection password="88B0" sheet="1" objects="1" scenarios="1"/>
  <mergeCells count="42">
    <mergeCell ref="A14:P14"/>
    <mergeCell ref="A15:J15"/>
    <mergeCell ref="K15:P15"/>
    <mergeCell ref="A16:D16"/>
    <mergeCell ref="K17:K18"/>
    <mergeCell ref="L17:L18"/>
    <mergeCell ref="I17:I18"/>
    <mergeCell ref="J17:J18"/>
    <mergeCell ref="E17:E46"/>
    <mergeCell ref="F17:F46"/>
    <mergeCell ref="G19:G21"/>
    <mergeCell ref="G24:G30"/>
    <mergeCell ref="I24:I30"/>
    <mergeCell ref="G32:G34"/>
    <mergeCell ref="I32:I34"/>
    <mergeCell ref="G37:G46"/>
    <mergeCell ref="N7:O12"/>
    <mergeCell ref="P7:P12"/>
    <mergeCell ref="A7:F7"/>
    <mergeCell ref="A8:F8"/>
    <mergeCell ref="A9:F9"/>
    <mergeCell ref="A10:F10"/>
    <mergeCell ref="A11:F11"/>
    <mergeCell ref="A12:F12"/>
    <mergeCell ref="H7:M12"/>
    <mergeCell ref="A1:F4"/>
    <mergeCell ref="G1:N4"/>
    <mergeCell ref="A6:G6"/>
    <mergeCell ref="H6:M6"/>
    <mergeCell ref="N6:O6"/>
    <mergeCell ref="O1:P1"/>
    <mergeCell ref="O2:P2"/>
    <mergeCell ref="O3:P3"/>
    <mergeCell ref="O4:P4"/>
    <mergeCell ref="I37:I46"/>
    <mergeCell ref="G17:G18"/>
    <mergeCell ref="J24:J30"/>
    <mergeCell ref="K24:K30"/>
    <mergeCell ref="J32:J34"/>
    <mergeCell ref="K32:K34"/>
    <mergeCell ref="J37:J46"/>
    <mergeCell ref="K37:K46"/>
  </mergeCells>
  <dataValidations count="2">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 allowBlank="1" showErrorMessage="1" sqref="O16"/>
  </dataValidations>
  <pageMargins left="0" right="0" top="0" bottom="0" header="0" footer="0"/>
  <pageSetup scale="68"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R28"/>
  <sheetViews>
    <sheetView showGridLines="0" workbookViewId="0">
      <selection activeCell="G19" sqref="G19"/>
    </sheetView>
  </sheetViews>
  <sheetFormatPr baseColWidth="10" defaultColWidth="10.83203125" defaultRowHeight="14" x14ac:dyDescent="0.15"/>
  <cols>
    <col min="1" max="4" width="1.83203125" style="3" customWidth="1"/>
    <col min="5" max="5" width="24" style="3" customWidth="1"/>
    <col min="6" max="6" width="22.5" style="19" customWidth="1"/>
    <col min="7" max="7" width="23.33203125" style="18" customWidth="1"/>
    <col min="8" max="8" width="17.5" style="3" hidden="1" customWidth="1"/>
    <col min="9" max="9" width="12.1640625" style="3" customWidth="1"/>
    <col min="10" max="10" width="12.5" style="3" bestFit="1" customWidth="1"/>
    <col min="11" max="11" width="20.5" style="3" customWidth="1"/>
    <col min="12" max="12" width="19" style="3" customWidth="1"/>
    <col min="13" max="13" width="20.5" style="18" customWidth="1"/>
    <col min="14" max="14" width="15.83203125" style="18" customWidth="1"/>
    <col min="15" max="15" width="21.6640625" style="3" bestFit="1" customWidth="1"/>
    <col min="16" max="16" width="19.5" style="3" bestFit="1" customWidth="1"/>
    <col min="17" max="17" width="10.83203125" style="3"/>
    <col min="18" max="18" width="15" style="3" bestFit="1" customWidth="1"/>
    <col min="19"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152"/>
      <c r="G5" s="153"/>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29" customHeight="1" x14ac:dyDescent="0.15">
      <c r="A7" s="1311" t="s">
        <v>534</v>
      </c>
      <c r="B7" s="1312"/>
      <c r="C7" s="1312"/>
      <c r="D7" s="1312"/>
      <c r="E7" s="1312"/>
      <c r="F7" s="1312"/>
      <c r="G7" s="497"/>
      <c r="H7" s="1293" t="s">
        <v>958</v>
      </c>
      <c r="I7" s="1294"/>
      <c r="J7" s="1294"/>
      <c r="K7" s="1294"/>
      <c r="L7" s="1294"/>
      <c r="M7" s="1295"/>
      <c r="N7" s="1339" t="s">
        <v>1091</v>
      </c>
      <c r="O7" s="1340"/>
      <c r="P7" s="1400" t="s">
        <v>1092</v>
      </c>
    </row>
    <row r="8" spans="1:16" ht="29" customHeight="1" x14ac:dyDescent="0.15">
      <c r="A8" s="1313" t="s">
        <v>535</v>
      </c>
      <c r="B8" s="1314"/>
      <c r="C8" s="1314"/>
      <c r="D8" s="1314"/>
      <c r="E8" s="1314"/>
      <c r="F8" s="1314"/>
      <c r="G8" s="181"/>
      <c r="H8" s="1296"/>
      <c r="I8" s="1297"/>
      <c r="J8" s="1297"/>
      <c r="K8" s="1297"/>
      <c r="L8" s="1297"/>
      <c r="M8" s="1298"/>
      <c r="N8" s="1339"/>
      <c r="O8" s="1340"/>
      <c r="P8" s="1361"/>
    </row>
    <row r="9" spans="1:16" ht="29" customHeight="1" x14ac:dyDescent="0.15">
      <c r="A9" s="1305" t="s">
        <v>1021</v>
      </c>
      <c r="B9" s="1306"/>
      <c r="C9" s="1306"/>
      <c r="D9" s="1306"/>
      <c r="E9" s="1306"/>
      <c r="F9" s="1307"/>
      <c r="G9" s="182"/>
      <c r="H9" s="1296"/>
      <c r="I9" s="1297"/>
      <c r="J9" s="1297"/>
      <c r="K9" s="1297"/>
      <c r="L9" s="1297"/>
      <c r="M9" s="1298"/>
      <c r="N9" s="1339"/>
      <c r="O9" s="1340"/>
      <c r="P9" s="1361"/>
    </row>
    <row r="10" spans="1:16" ht="29" customHeight="1" x14ac:dyDescent="0.15">
      <c r="A10" s="1313" t="s">
        <v>396</v>
      </c>
      <c r="B10" s="1314"/>
      <c r="C10" s="1314"/>
      <c r="D10" s="1314"/>
      <c r="E10" s="1314"/>
      <c r="F10" s="1314"/>
      <c r="G10" s="183"/>
      <c r="H10" s="1296"/>
      <c r="I10" s="1297"/>
      <c r="J10" s="1297"/>
      <c r="K10" s="1297"/>
      <c r="L10" s="1297"/>
      <c r="M10" s="1298"/>
      <c r="N10" s="1339"/>
      <c r="O10" s="1340"/>
      <c r="P10" s="1361"/>
    </row>
    <row r="11" spans="1:16" ht="29" customHeight="1" x14ac:dyDescent="0.15">
      <c r="A11" s="1313" t="s">
        <v>395</v>
      </c>
      <c r="B11" s="1314"/>
      <c r="C11" s="1314"/>
      <c r="D11" s="1314"/>
      <c r="E11" s="1314"/>
      <c r="F11" s="1314"/>
      <c r="G11" s="498"/>
      <c r="H11" s="1296"/>
      <c r="I11" s="1297"/>
      <c r="J11" s="1297"/>
      <c r="K11" s="1297"/>
      <c r="L11" s="1297"/>
      <c r="M11" s="1298"/>
      <c r="N11" s="1339"/>
      <c r="O11" s="1340"/>
      <c r="P11" s="1361"/>
    </row>
    <row r="12" spans="1:16" ht="29" customHeight="1" thickBot="1" x14ac:dyDescent="0.2">
      <c r="A12" s="1302" t="s">
        <v>903</v>
      </c>
      <c r="B12" s="1303"/>
      <c r="C12" s="1303"/>
      <c r="D12" s="1303"/>
      <c r="E12" s="1303"/>
      <c r="F12" s="1304"/>
      <c r="G12" s="499"/>
      <c r="H12" s="1299"/>
      <c r="I12" s="1300"/>
      <c r="J12" s="1300"/>
      <c r="K12" s="1300"/>
      <c r="L12" s="1300"/>
      <c r="M12" s="1301"/>
      <c r="N12" s="1341"/>
      <c r="O12" s="1342"/>
      <c r="P12" s="1362"/>
    </row>
    <row r="13" spans="1:16" ht="15" thickBot="1" x14ac:dyDescent="0.2"/>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57"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8" ht="42" x14ac:dyDescent="0.15">
      <c r="A17" s="204"/>
      <c r="B17" s="205"/>
      <c r="C17" s="205"/>
      <c r="D17" s="206"/>
      <c r="E17" s="1287" t="s">
        <v>901</v>
      </c>
      <c r="F17" s="1038" t="s">
        <v>258</v>
      </c>
      <c r="G17" s="1001" t="s">
        <v>524</v>
      </c>
      <c r="H17" s="36"/>
      <c r="I17" s="208">
        <v>42402</v>
      </c>
      <c r="J17" s="711">
        <v>42724</v>
      </c>
      <c r="K17" s="1475" t="s">
        <v>525</v>
      </c>
      <c r="L17" s="36" t="s">
        <v>41</v>
      </c>
      <c r="M17" s="597" t="s">
        <v>266</v>
      </c>
      <c r="N17" s="23">
        <v>2</v>
      </c>
      <c r="O17" s="26">
        <v>2000000</v>
      </c>
      <c r="P17" s="27">
        <v>48000000</v>
      </c>
    </row>
    <row r="18" spans="1:18" ht="61.5" customHeight="1" x14ac:dyDescent="0.15">
      <c r="A18" s="197"/>
      <c r="B18" s="198"/>
      <c r="C18" s="198"/>
      <c r="D18" s="199"/>
      <c r="E18" s="1288"/>
      <c r="F18" s="1023"/>
      <c r="G18" s="1003"/>
      <c r="H18" s="37"/>
      <c r="I18" s="195">
        <v>42402</v>
      </c>
      <c r="J18" s="712">
        <v>42724</v>
      </c>
      <c r="K18" s="1476"/>
      <c r="L18" s="37" t="s">
        <v>20</v>
      </c>
      <c r="M18" s="590" t="s">
        <v>263</v>
      </c>
      <c r="N18" s="24">
        <v>1</v>
      </c>
      <c r="O18" s="28">
        <v>25000000</v>
      </c>
      <c r="P18" s="29">
        <v>25000000</v>
      </c>
    </row>
    <row r="19" spans="1:18" ht="42" x14ac:dyDescent="0.15">
      <c r="A19" s="197"/>
      <c r="B19" s="700"/>
      <c r="C19" s="700"/>
      <c r="D19" s="194"/>
      <c r="E19" s="1289"/>
      <c r="F19" s="1023"/>
      <c r="G19" s="164" t="s">
        <v>262</v>
      </c>
      <c r="H19" s="37"/>
      <c r="I19" s="195">
        <v>42402</v>
      </c>
      <c r="J19" s="712">
        <v>42724</v>
      </c>
      <c r="K19" s="714" t="s">
        <v>526</v>
      </c>
      <c r="L19" s="37" t="s">
        <v>20</v>
      </c>
      <c r="M19" s="590" t="s">
        <v>262</v>
      </c>
      <c r="N19" s="24">
        <v>1</v>
      </c>
      <c r="O19" s="28">
        <v>3000000</v>
      </c>
      <c r="P19" s="29">
        <v>3000000</v>
      </c>
    </row>
    <row r="20" spans="1:18" ht="57" customHeight="1" x14ac:dyDescent="0.15">
      <c r="A20" s="186"/>
      <c r="B20" s="187"/>
      <c r="C20" s="505"/>
      <c r="D20" s="199"/>
      <c r="E20" s="1041" t="s">
        <v>901</v>
      </c>
      <c r="F20" s="1023" t="s">
        <v>265</v>
      </c>
      <c r="G20" s="164" t="s">
        <v>268</v>
      </c>
      <c r="H20" s="37"/>
      <c r="I20" s="195">
        <v>42402</v>
      </c>
      <c r="J20" s="712">
        <v>42704</v>
      </c>
      <c r="K20" s="1022" t="s">
        <v>527</v>
      </c>
      <c r="L20" s="37" t="s">
        <v>83</v>
      </c>
      <c r="M20" s="590" t="s">
        <v>320</v>
      </c>
      <c r="N20" s="24">
        <v>1</v>
      </c>
      <c r="O20" s="28">
        <v>20000000</v>
      </c>
      <c r="P20" s="29">
        <f>20000000+IF('Plan de adquisiciones'!$D$6="Si",15000000,0)</f>
        <v>20000000</v>
      </c>
      <c r="Q20" s="53"/>
      <c r="R20" s="53"/>
    </row>
    <row r="21" spans="1:18" x14ac:dyDescent="0.15">
      <c r="A21" s="186"/>
      <c r="B21" s="187"/>
      <c r="C21" s="505"/>
      <c r="D21" s="199"/>
      <c r="E21" s="1289"/>
      <c r="F21" s="1023"/>
      <c r="G21" s="164" t="s">
        <v>259</v>
      </c>
      <c r="H21" s="37"/>
      <c r="I21" s="195">
        <v>42402</v>
      </c>
      <c r="J21" s="712">
        <v>42704</v>
      </c>
      <c r="K21" s="997"/>
      <c r="L21" s="37" t="s">
        <v>83</v>
      </c>
      <c r="M21" s="590" t="s">
        <v>259</v>
      </c>
      <c r="N21" s="24">
        <v>1</v>
      </c>
      <c r="O21" s="28">
        <v>50000000</v>
      </c>
      <c r="P21" s="29">
        <f>50000000+IF('Plan de adquisiciones'!$D$6="Si",36000000,0)</f>
        <v>50000000</v>
      </c>
      <c r="Q21" s="53"/>
      <c r="R21" s="53"/>
    </row>
    <row r="22" spans="1:18" ht="57" customHeight="1" x14ac:dyDescent="0.15">
      <c r="A22" s="186"/>
      <c r="B22" s="187"/>
      <c r="C22" s="505"/>
      <c r="D22" s="199"/>
      <c r="E22" s="1041" t="s">
        <v>902</v>
      </c>
      <c r="F22" s="1023" t="s">
        <v>522</v>
      </c>
      <c r="G22" s="1017" t="s">
        <v>529</v>
      </c>
      <c r="H22" s="37"/>
      <c r="I22" s="195">
        <v>42402</v>
      </c>
      <c r="J22" s="712">
        <v>42724</v>
      </c>
      <c r="K22" s="1022" t="s">
        <v>531</v>
      </c>
      <c r="L22" s="37" t="s">
        <v>83</v>
      </c>
      <c r="M22" s="590" t="s">
        <v>528</v>
      </c>
      <c r="N22" s="24">
        <v>1</v>
      </c>
      <c r="O22" s="28"/>
      <c r="P22" s="29"/>
    </row>
    <row r="23" spans="1:18" ht="57" customHeight="1" x14ac:dyDescent="0.15">
      <c r="A23" s="186"/>
      <c r="B23" s="187"/>
      <c r="C23" s="505"/>
      <c r="D23" s="199"/>
      <c r="E23" s="1288"/>
      <c r="F23" s="1023"/>
      <c r="G23" s="1003"/>
      <c r="H23" s="37"/>
      <c r="I23" s="195">
        <v>42402</v>
      </c>
      <c r="J23" s="712">
        <v>42724</v>
      </c>
      <c r="K23" s="1032"/>
      <c r="L23" s="37" t="s">
        <v>83</v>
      </c>
      <c r="M23" s="590" t="s">
        <v>259</v>
      </c>
      <c r="N23" s="24">
        <v>1</v>
      </c>
      <c r="O23" s="28">
        <v>65000000</v>
      </c>
      <c r="P23" s="29">
        <f>65000000+IF('Plan de adquisiciones'!$D$6="Si",47000000,0)</f>
        <v>65000000</v>
      </c>
      <c r="Q23" s="53"/>
      <c r="R23" s="53"/>
    </row>
    <row r="24" spans="1:18" ht="28" x14ac:dyDescent="0.15">
      <c r="A24" s="186"/>
      <c r="B24" s="187"/>
      <c r="C24" s="505"/>
      <c r="D24" s="199"/>
      <c r="E24" s="1289"/>
      <c r="F24" s="1023"/>
      <c r="G24" s="164" t="s">
        <v>530</v>
      </c>
      <c r="H24" s="37"/>
      <c r="I24" s="195">
        <v>42402</v>
      </c>
      <c r="J24" s="712">
        <v>42724</v>
      </c>
      <c r="K24" s="997"/>
      <c r="L24" s="37" t="s">
        <v>83</v>
      </c>
      <c r="M24" s="590" t="s">
        <v>267</v>
      </c>
      <c r="N24" s="24">
        <v>1</v>
      </c>
      <c r="O24" s="28">
        <v>10000000</v>
      </c>
      <c r="P24" s="29">
        <f>10000000+IF('Plan de adquisiciones'!$D$6="Si",7000000,0)</f>
        <v>10000000</v>
      </c>
      <c r="Q24" s="53"/>
      <c r="R24" s="53"/>
    </row>
    <row r="25" spans="1:18" ht="84" x14ac:dyDescent="0.15">
      <c r="A25" s="186"/>
      <c r="B25" s="187"/>
      <c r="C25" s="198"/>
      <c r="D25" s="199"/>
      <c r="E25" s="496" t="s">
        <v>891</v>
      </c>
      <c r="F25" s="602" t="s">
        <v>264</v>
      </c>
      <c r="G25" s="602" t="s">
        <v>260</v>
      </c>
      <c r="H25" s="702"/>
      <c r="I25" s="701">
        <v>42402</v>
      </c>
      <c r="J25" s="716">
        <v>42704</v>
      </c>
      <c r="K25" s="717"/>
      <c r="L25" s="702" t="s">
        <v>278</v>
      </c>
      <c r="M25" s="602" t="s">
        <v>261</v>
      </c>
      <c r="N25" s="650"/>
      <c r="O25" s="646">
        <v>50000000</v>
      </c>
      <c r="P25" s="647">
        <v>50000000</v>
      </c>
    </row>
    <row r="26" spans="1:18" ht="28" x14ac:dyDescent="0.15">
      <c r="A26" s="186"/>
      <c r="B26" s="187"/>
      <c r="C26" s="198"/>
      <c r="D26" s="199"/>
      <c r="E26" s="1041" t="s">
        <v>891</v>
      </c>
      <c r="F26" s="1023" t="s">
        <v>321</v>
      </c>
      <c r="G26" s="164" t="s">
        <v>269</v>
      </c>
      <c r="H26" s="37"/>
      <c r="I26" s="195">
        <v>42402</v>
      </c>
      <c r="J26" s="712">
        <v>42704</v>
      </c>
      <c r="K26" s="714" t="s">
        <v>532</v>
      </c>
      <c r="L26" s="37" t="s">
        <v>278</v>
      </c>
      <c r="M26" s="590" t="s">
        <v>523</v>
      </c>
      <c r="N26" s="24"/>
      <c r="O26" s="28">
        <v>50000000</v>
      </c>
      <c r="P26" s="29">
        <v>50000000</v>
      </c>
    </row>
    <row r="27" spans="1:18" ht="29" thickBot="1" x14ac:dyDescent="0.2">
      <c r="A27" s="188"/>
      <c r="B27" s="189"/>
      <c r="C27" s="202"/>
      <c r="D27" s="203"/>
      <c r="E27" s="1317"/>
      <c r="F27" s="1060"/>
      <c r="G27" s="163" t="s">
        <v>270</v>
      </c>
      <c r="H27" s="38"/>
      <c r="I27" s="209">
        <v>42402</v>
      </c>
      <c r="J27" s="713">
        <v>42704</v>
      </c>
      <c r="K27" s="715" t="s">
        <v>533</v>
      </c>
      <c r="L27" s="38" t="s">
        <v>278</v>
      </c>
      <c r="M27" s="598" t="s">
        <v>523</v>
      </c>
      <c r="N27" s="25"/>
      <c r="O27" s="30">
        <v>7000000</v>
      </c>
      <c r="P27" s="31">
        <v>7000000</v>
      </c>
    </row>
    <row r="28" spans="1:18" x14ac:dyDescent="0.15">
      <c r="P28" s="53"/>
    </row>
  </sheetData>
  <sheetProtection password="88B0" sheet="1" objects="1" scenarios="1"/>
  <mergeCells count="35">
    <mergeCell ref="F26:F27"/>
    <mergeCell ref="G17:G18"/>
    <mergeCell ref="A6:G6"/>
    <mergeCell ref="H6:M6"/>
    <mergeCell ref="N6:O6"/>
    <mergeCell ref="A8:F8"/>
    <mergeCell ref="A9:F9"/>
    <mergeCell ref="E17:E19"/>
    <mergeCell ref="E20:E21"/>
    <mergeCell ref="E22:E24"/>
    <mergeCell ref="E26:E27"/>
    <mergeCell ref="H7:M12"/>
    <mergeCell ref="N7:O12"/>
    <mergeCell ref="A12:F12"/>
    <mergeCell ref="K17:K18"/>
    <mergeCell ref="K20:K21"/>
    <mergeCell ref="O1:P1"/>
    <mergeCell ref="O2:P2"/>
    <mergeCell ref="O3:P3"/>
    <mergeCell ref="O4:P4"/>
    <mergeCell ref="A1:F4"/>
    <mergeCell ref="G1:N4"/>
    <mergeCell ref="G22:G23"/>
    <mergeCell ref="K22:K24"/>
    <mergeCell ref="A7:F7"/>
    <mergeCell ref="A10:F10"/>
    <mergeCell ref="A11:F11"/>
    <mergeCell ref="F17:F19"/>
    <mergeCell ref="F20:F21"/>
    <mergeCell ref="F22:F24"/>
    <mergeCell ref="A14:P14"/>
    <mergeCell ref="A15:J15"/>
    <mergeCell ref="K15:P15"/>
    <mergeCell ref="A16:D16"/>
    <mergeCell ref="P7:P12"/>
  </mergeCells>
  <dataValidations count="2">
    <dataValidation allowBlank="1" showErrorMessage="1" sqref="O16"/>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P31"/>
  <sheetViews>
    <sheetView topLeftCell="E1" workbookViewId="0">
      <selection activeCell="N13" sqref="N13"/>
    </sheetView>
  </sheetViews>
  <sheetFormatPr baseColWidth="10" defaultRowHeight="15" x14ac:dyDescent="0.2"/>
  <cols>
    <col min="1" max="4" width="1.6640625" customWidth="1"/>
    <col min="5" max="5" width="23" style="3" customWidth="1"/>
    <col min="6" max="6" width="22.5" customWidth="1"/>
    <col min="7" max="7" width="23.33203125" customWidth="1"/>
    <col min="8" max="8" width="0" hidden="1" customWidth="1"/>
    <col min="9" max="10" width="12.1640625" customWidth="1"/>
    <col min="11" max="12" width="19" customWidth="1"/>
    <col min="13" max="13" width="29.33203125" customWidth="1"/>
    <col min="14" max="14" width="15" customWidth="1"/>
    <col min="15" max="15" width="21.6640625" bestFit="1" customWidth="1"/>
    <col min="16" max="16" width="19.5" bestFit="1" customWidth="1"/>
  </cols>
  <sheetData>
    <row r="1" spans="1:16" s="3" customFormat="1"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s="3" customFormat="1" ht="14.25" customHeight="1" x14ac:dyDescent="0.15">
      <c r="A2" s="1309"/>
      <c r="B2" s="1071"/>
      <c r="C2" s="1071"/>
      <c r="D2" s="1071"/>
      <c r="E2" s="1071"/>
      <c r="F2" s="1071"/>
      <c r="G2" s="1077"/>
      <c r="H2" s="1078"/>
      <c r="I2" s="1078"/>
      <c r="J2" s="1078"/>
      <c r="K2" s="1078"/>
      <c r="L2" s="1078"/>
      <c r="M2" s="1078"/>
      <c r="N2" s="1080"/>
      <c r="O2" s="1087" t="s">
        <v>401</v>
      </c>
      <c r="P2" s="1088"/>
    </row>
    <row r="3" spans="1:16" s="3" customFormat="1" ht="14.25" customHeight="1" x14ac:dyDescent="0.15">
      <c r="A3" s="1309"/>
      <c r="B3" s="1071"/>
      <c r="C3" s="1071"/>
      <c r="D3" s="1071"/>
      <c r="E3" s="1071"/>
      <c r="F3" s="1071"/>
      <c r="G3" s="1077"/>
      <c r="H3" s="1078"/>
      <c r="I3" s="1078"/>
      <c r="J3" s="1078"/>
      <c r="K3" s="1078"/>
      <c r="L3" s="1078"/>
      <c r="M3" s="1078"/>
      <c r="N3" s="1080"/>
      <c r="O3" s="1087" t="s">
        <v>402</v>
      </c>
      <c r="P3" s="1088"/>
    </row>
    <row r="4" spans="1:16" s="3" customFormat="1" ht="14.25" customHeight="1" thickBot="1" x14ac:dyDescent="0.2">
      <c r="A4" s="1310"/>
      <c r="B4" s="1072"/>
      <c r="C4" s="1072"/>
      <c r="D4" s="1072"/>
      <c r="E4" s="1072"/>
      <c r="F4" s="1072"/>
      <c r="G4" s="1081"/>
      <c r="H4" s="1082"/>
      <c r="I4" s="1082"/>
      <c r="J4" s="1082"/>
      <c r="K4" s="1082"/>
      <c r="L4" s="1082"/>
      <c r="M4" s="1082"/>
      <c r="N4" s="1084"/>
      <c r="O4" s="1089" t="s">
        <v>31</v>
      </c>
      <c r="P4" s="1090"/>
    </row>
    <row r="5" spans="1:16" s="3" customFormat="1" thickBot="1" x14ac:dyDescent="0.2">
      <c r="A5" s="151"/>
      <c r="B5" s="56"/>
      <c r="C5" s="56"/>
      <c r="D5" s="56"/>
      <c r="E5" s="56"/>
      <c r="F5" s="210"/>
      <c r="G5" s="210"/>
      <c r="H5" s="18"/>
      <c r="I5" s="18"/>
      <c r="L5" s="200"/>
      <c r="O5" s="18"/>
    </row>
    <row r="6" spans="1:16" s="3" customFormat="1"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s="3" customFormat="1" ht="28" customHeight="1" x14ac:dyDescent="0.15">
      <c r="A7" s="1311" t="s">
        <v>534</v>
      </c>
      <c r="B7" s="1312"/>
      <c r="C7" s="1312"/>
      <c r="D7" s="1312"/>
      <c r="E7" s="1312"/>
      <c r="F7" s="1312"/>
      <c r="G7" s="497"/>
      <c r="H7" s="1293" t="s">
        <v>997</v>
      </c>
      <c r="I7" s="1294"/>
      <c r="J7" s="1294"/>
      <c r="K7" s="1294"/>
      <c r="L7" s="1294"/>
      <c r="M7" s="1295"/>
      <c r="N7" s="1337" t="s">
        <v>1093</v>
      </c>
      <c r="O7" s="1338"/>
      <c r="P7" s="1343" t="s">
        <v>1094</v>
      </c>
    </row>
    <row r="8" spans="1:16" s="3" customFormat="1" ht="28" customHeight="1" x14ac:dyDescent="0.15">
      <c r="A8" s="1313" t="s">
        <v>535</v>
      </c>
      <c r="B8" s="1314"/>
      <c r="C8" s="1314"/>
      <c r="D8" s="1314"/>
      <c r="E8" s="1314"/>
      <c r="F8" s="1314"/>
      <c r="G8" s="181"/>
      <c r="H8" s="1296"/>
      <c r="I8" s="1297"/>
      <c r="J8" s="1297"/>
      <c r="K8" s="1297"/>
      <c r="L8" s="1297"/>
      <c r="M8" s="1298"/>
      <c r="N8" s="1339"/>
      <c r="O8" s="1340"/>
      <c r="P8" s="1361"/>
    </row>
    <row r="9" spans="1:16" s="3" customFormat="1" ht="28" customHeight="1" x14ac:dyDescent="0.15">
      <c r="A9" s="1305" t="s">
        <v>1021</v>
      </c>
      <c r="B9" s="1306"/>
      <c r="C9" s="1306"/>
      <c r="D9" s="1306"/>
      <c r="E9" s="1306"/>
      <c r="F9" s="1307"/>
      <c r="G9" s="182"/>
      <c r="H9" s="1296"/>
      <c r="I9" s="1297"/>
      <c r="J9" s="1297"/>
      <c r="K9" s="1297"/>
      <c r="L9" s="1297"/>
      <c r="M9" s="1298"/>
      <c r="N9" s="1339"/>
      <c r="O9" s="1340"/>
      <c r="P9" s="1361"/>
    </row>
    <row r="10" spans="1:16" s="3" customFormat="1" ht="28" customHeight="1" x14ac:dyDescent="0.15">
      <c r="A10" s="1313" t="s">
        <v>396</v>
      </c>
      <c r="B10" s="1314"/>
      <c r="C10" s="1314"/>
      <c r="D10" s="1314"/>
      <c r="E10" s="1314"/>
      <c r="F10" s="1314"/>
      <c r="G10" s="183"/>
      <c r="H10" s="1296"/>
      <c r="I10" s="1297"/>
      <c r="J10" s="1297"/>
      <c r="K10" s="1297"/>
      <c r="L10" s="1297"/>
      <c r="M10" s="1298"/>
      <c r="N10" s="1339"/>
      <c r="O10" s="1340"/>
      <c r="P10" s="1361"/>
    </row>
    <row r="11" spans="1:16" s="3" customFormat="1" ht="28" customHeight="1" x14ac:dyDescent="0.15">
      <c r="A11" s="1313" t="s">
        <v>395</v>
      </c>
      <c r="B11" s="1314"/>
      <c r="C11" s="1314"/>
      <c r="D11" s="1314"/>
      <c r="E11" s="1314"/>
      <c r="F11" s="1314"/>
      <c r="G11" s="498"/>
      <c r="H11" s="1296"/>
      <c r="I11" s="1297"/>
      <c r="J11" s="1297"/>
      <c r="K11" s="1297"/>
      <c r="L11" s="1297"/>
      <c r="M11" s="1298"/>
      <c r="N11" s="1339"/>
      <c r="O11" s="1340"/>
      <c r="P11" s="1361"/>
    </row>
    <row r="12" spans="1:16" s="3" customFormat="1" ht="28" customHeight="1" thickBot="1" x14ac:dyDescent="0.2">
      <c r="A12" s="1302" t="s">
        <v>903</v>
      </c>
      <c r="B12" s="1303"/>
      <c r="C12" s="1303"/>
      <c r="D12" s="1303"/>
      <c r="E12" s="1303"/>
      <c r="F12" s="1304"/>
      <c r="G12" s="499"/>
      <c r="H12" s="1299"/>
      <c r="I12" s="1300"/>
      <c r="J12" s="1300"/>
      <c r="K12" s="1300"/>
      <c r="L12" s="1300"/>
      <c r="M12" s="1301"/>
      <c r="N12" s="1341"/>
      <c r="O12" s="1342"/>
      <c r="P12" s="1362"/>
    </row>
    <row r="13" spans="1:16" s="3" customFormat="1" thickBot="1" x14ac:dyDescent="0.2">
      <c r="F13" s="19"/>
      <c r="G13" s="44"/>
      <c r="H13" s="45"/>
      <c r="M13" s="44"/>
      <c r="N13" s="19"/>
    </row>
    <row r="14" spans="1:16" s="3" customFormat="1" thickBot="1" x14ac:dyDescent="0.2">
      <c r="A14" s="1465" t="s">
        <v>1024</v>
      </c>
      <c r="B14" s="1466"/>
      <c r="C14" s="1466"/>
      <c r="D14" s="1466"/>
      <c r="E14" s="1466"/>
      <c r="F14" s="1466"/>
      <c r="G14" s="1466"/>
      <c r="H14" s="1466"/>
      <c r="I14" s="1466"/>
      <c r="J14" s="1466"/>
      <c r="K14" s="1466"/>
      <c r="L14" s="1466"/>
      <c r="M14" s="1466"/>
      <c r="N14" s="1466"/>
      <c r="O14" s="1466"/>
      <c r="P14" s="1467"/>
    </row>
    <row r="15" spans="1:16" s="3" customFormat="1"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s="3" customFormat="1" ht="43"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6" ht="105" x14ac:dyDescent="0.2">
      <c r="A17" s="894"/>
      <c r="B17" s="895"/>
      <c r="C17" s="895"/>
      <c r="D17" s="896"/>
      <c r="E17" s="162" t="s">
        <v>999</v>
      </c>
      <c r="F17" s="324" t="s">
        <v>849</v>
      </c>
      <c r="G17" s="324" t="s">
        <v>843</v>
      </c>
      <c r="H17" s="325"/>
      <c r="I17" s="326">
        <v>42384</v>
      </c>
      <c r="J17" s="703">
        <v>42724</v>
      </c>
      <c r="K17" s="707" t="s">
        <v>855</v>
      </c>
      <c r="L17" s="327" t="s">
        <v>41</v>
      </c>
      <c r="M17" s="543" t="s">
        <v>846</v>
      </c>
      <c r="N17" s="573">
        <v>1</v>
      </c>
      <c r="O17" s="574">
        <v>45320000</v>
      </c>
      <c r="P17" s="7">
        <f>O17*N17</f>
        <v>45320000</v>
      </c>
    </row>
    <row r="18" spans="1:16" ht="120" x14ac:dyDescent="0.2">
      <c r="A18" s="897"/>
      <c r="B18" s="898"/>
      <c r="C18" s="899"/>
      <c r="D18" s="900"/>
      <c r="E18" s="1041" t="s">
        <v>899</v>
      </c>
      <c r="F18" s="1481" t="s">
        <v>852</v>
      </c>
      <c r="G18" s="320" t="s">
        <v>850</v>
      </c>
      <c r="H18" s="319"/>
      <c r="I18" s="323">
        <v>42401</v>
      </c>
      <c r="J18" s="704">
        <v>42719</v>
      </c>
      <c r="K18" s="1492" t="s">
        <v>993</v>
      </c>
      <c r="L18" s="322" t="s">
        <v>20</v>
      </c>
      <c r="M18" s="318" t="s">
        <v>851</v>
      </c>
      <c r="N18" s="571">
        <v>1</v>
      </c>
      <c r="O18" s="572">
        <v>300000000</v>
      </c>
      <c r="P18" s="8">
        <f>O18*N18</f>
        <v>300000000</v>
      </c>
    </row>
    <row r="19" spans="1:16" ht="83" customHeight="1" x14ac:dyDescent="0.2">
      <c r="A19" s="897"/>
      <c r="B19" s="898"/>
      <c r="C19" s="899"/>
      <c r="D19" s="900"/>
      <c r="E19" s="1042"/>
      <c r="F19" s="1495"/>
      <c r="G19" s="609" t="s">
        <v>992</v>
      </c>
      <c r="H19" s="319"/>
      <c r="I19" s="323">
        <v>42430</v>
      </c>
      <c r="J19" s="704">
        <v>42460</v>
      </c>
      <c r="K19" s="1493"/>
      <c r="L19" s="322" t="s">
        <v>41</v>
      </c>
      <c r="M19" s="610" t="s">
        <v>965</v>
      </c>
      <c r="N19" s="571">
        <v>0</v>
      </c>
      <c r="O19" s="572">
        <v>0</v>
      </c>
      <c r="P19" s="8">
        <v>0</v>
      </c>
    </row>
    <row r="20" spans="1:16" ht="60" x14ac:dyDescent="0.2">
      <c r="A20" s="897"/>
      <c r="B20" s="898"/>
      <c r="C20" s="899"/>
      <c r="D20" s="900"/>
      <c r="E20" s="1042"/>
      <c r="F20" s="1495"/>
      <c r="G20" s="320" t="s">
        <v>994</v>
      </c>
      <c r="H20" s="319"/>
      <c r="I20" s="323">
        <v>42382</v>
      </c>
      <c r="J20" s="704">
        <v>42429</v>
      </c>
      <c r="K20" s="1493"/>
      <c r="L20" s="322" t="s">
        <v>41</v>
      </c>
      <c r="M20" s="610" t="s">
        <v>965</v>
      </c>
      <c r="N20" s="571">
        <v>0</v>
      </c>
      <c r="O20" s="572">
        <v>0</v>
      </c>
      <c r="P20" s="8">
        <v>0</v>
      </c>
    </row>
    <row r="21" spans="1:16" ht="165" x14ac:dyDescent="0.2">
      <c r="A21" s="897"/>
      <c r="B21" s="898"/>
      <c r="C21" s="899"/>
      <c r="D21" s="900"/>
      <c r="E21" s="1288"/>
      <c r="F21" s="1495"/>
      <c r="G21" s="320" t="s">
        <v>844</v>
      </c>
      <c r="H21" s="319"/>
      <c r="I21" s="323">
        <v>42401</v>
      </c>
      <c r="J21" s="704">
        <v>42719</v>
      </c>
      <c r="K21" s="1493"/>
      <c r="L21" s="322" t="s">
        <v>41</v>
      </c>
      <c r="M21" s="318" t="s">
        <v>853</v>
      </c>
      <c r="N21" s="571">
        <v>3</v>
      </c>
      <c r="O21" s="572">
        <v>3000000</v>
      </c>
      <c r="P21" s="8">
        <f>O21*N21</f>
        <v>9000000</v>
      </c>
    </row>
    <row r="22" spans="1:16" ht="60" x14ac:dyDescent="0.2">
      <c r="A22" s="897"/>
      <c r="B22" s="898"/>
      <c r="C22" s="899"/>
      <c r="D22" s="900"/>
      <c r="E22" s="1289"/>
      <c r="F22" s="1495"/>
      <c r="G22" s="320" t="s">
        <v>854</v>
      </c>
      <c r="H22" s="319"/>
      <c r="I22" s="323">
        <v>42401</v>
      </c>
      <c r="J22" s="704">
        <v>42719</v>
      </c>
      <c r="K22" s="1494"/>
      <c r="L22" s="322" t="s">
        <v>110</v>
      </c>
      <c r="M22" s="318" t="s">
        <v>847</v>
      </c>
      <c r="N22" s="571">
        <v>3</v>
      </c>
      <c r="O22" s="572">
        <v>3500000</v>
      </c>
      <c r="P22" s="8">
        <f>O22*3</f>
        <v>10500000</v>
      </c>
    </row>
    <row r="23" spans="1:16" ht="105" x14ac:dyDescent="0.2">
      <c r="A23" s="1477"/>
      <c r="B23" s="1489"/>
      <c r="C23" s="1486"/>
      <c r="D23" s="1483"/>
      <c r="E23" s="1332" t="s">
        <v>900</v>
      </c>
      <c r="F23" s="320" t="s">
        <v>996</v>
      </c>
      <c r="G23" s="320" t="s">
        <v>845</v>
      </c>
      <c r="H23" s="319"/>
      <c r="I23" s="611">
        <v>42401</v>
      </c>
      <c r="J23" s="705">
        <v>42551</v>
      </c>
      <c r="K23" s="708" t="s">
        <v>856</v>
      </c>
      <c r="L23" s="322" t="s">
        <v>138</v>
      </c>
      <c r="M23" s="610" t="s">
        <v>848</v>
      </c>
      <c r="N23" s="571">
        <v>1</v>
      </c>
      <c r="O23" s="572">
        <v>100000000</v>
      </c>
      <c r="P23" s="8">
        <v>100000000</v>
      </c>
    </row>
    <row r="24" spans="1:16" ht="30" x14ac:dyDescent="0.2">
      <c r="A24" s="1478"/>
      <c r="B24" s="1490"/>
      <c r="C24" s="1487"/>
      <c r="D24" s="1484"/>
      <c r="E24" s="1332"/>
      <c r="F24" s="1480" t="s">
        <v>995</v>
      </c>
      <c r="G24" s="609" t="s">
        <v>989</v>
      </c>
      <c r="H24" s="322"/>
      <c r="I24" s="323">
        <v>42384</v>
      </c>
      <c r="J24" s="704">
        <v>42398</v>
      </c>
      <c r="K24" s="888"/>
      <c r="L24" s="322" t="s">
        <v>41</v>
      </c>
      <c r="M24" s="319" t="s">
        <v>965</v>
      </c>
      <c r="N24" s="319">
        <v>0</v>
      </c>
      <c r="O24" s="319">
        <v>0</v>
      </c>
      <c r="P24" s="612">
        <v>0</v>
      </c>
    </row>
    <row r="25" spans="1:16" x14ac:dyDescent="0.2">
      <c r="A25" s="1478"/>
      <c r="B25" s="1490"/>
      <c r="C25" s="1487"/>
      <c r="D25" s="1484"/>
      <c r="E25" s="1332"/>
      <c r="F25" s="1480"/>
      <c r="G25" s="609" t="s">
        <v>987</v>
      </c>
      <c r="H25" s="322"/>
      <c r="I25" s="323">
        <v>42401</v>
      </c>
      <c r="J25" s="704">
        <v>42405</v>
      </c>
      <c r="K25" s="888"/>
      <c r="L25" s="322" t="s">
        <v>41</v>
      </c>
      <c r="M25" s="319" t="s">
        <v>965</v>
      </c>
      <c r="N25" s="319">
        <v>0</v>
      </c>
      <c r="O25" s="319">
        <v>0</v>
      </c>
      <c r="P25" s="612">
        <v>0</v>
      </c>
    </row>
    <row r="26" spans="1:16" x14ac:dyDescent="0.2">
      <c r="A26" s="1478"/>
      <c r="B26" s="1490"/>
      <c r="C26" s="1487"/>
      <c r="D26" s="1484"/>
      <c r="E26" s="1332"/>
      <c r="F26" s="1480"/>
      <c r="G26" s="609" t="s">
        <v>988</v>
      </c>
      <c r="H26" s="322"/>
      <c r="I26" s="323">
        <v>42408</v>
      </c>
      <c r="J26" s="704">
        <v>42412</v>
      </c>
      <c r="K26" s="888"/>
      <c r="L26" s="322" t="s">
        <v>41</v>
      </c>
      <c r="M26" s="319" t="s">
        <v>965</v>
      </c>
      <c r="N26" s="319">
        <v>0</v>
      </c>
      <c r="O26" s="319">
        <v>0</v>
      </c>
      <c r="P26" s="612">
        <v>0</v>
      </c>
    </row>
    <row r="27" spans="1:16" x14ac:dyDescent="0.2">
      <c r="A27" s="1478"/>
      <c r="B27" s="1490"/>
      <c r="C27" s="1487"/>
      <c r="D27" s="1484"/>
      <c r="E27" s="1332"/>
      <c r="F27" s="1480"/>
      <c r="G27" s="609" t="s">
        <v>990</v>
      </c>
      <c r="H27" s="322"/>
      <c r="I27" s="323">
        <v>42414</v>
      </c>
      <c r="J27" s="704">
        <v>42426</v>
      </c>
      <c r="K27" s="888"/>
      <c r="L27" s="322" t="s">
        <v>41</v>
      </c>
      <c r="M27" s="319" t="s">
        <v>965</v>
      </c>
      <c r="N27" s="319">
        <v>0</v>
      </c>
      <c r="O27" s="319">
        <v>0</v>
      </c>
      <c r="P27" s="612">
        <v>0</v>
      </c>
    </row>
    <row r="28" spans="1:16" ht="30" x14ac:dyDescent="0.2">
      <c r="A28" s="1478"/>
      <c r="B28" s="1490"/>
      <c r="C28" s="1487"/>
      <c r="D28" s="1484"/>
      <c r="E28" s="1041"/>
      <c r="F28" s="1481"/>
      <c r="G28" s="615" t="s">
        <v>998</v>
      </c>
      <c r="H28" s="889"/>
      <c r="I28" s="608">
        <v>42403</v>
      </c>
      <c r="J28" s="706"/>
      <c r="K28" s="890"/>
      <c r="L28" s="889" t="s">
        <v>41</v>
      </c>
      <c r="M28" s="607" t="s">
        <v>965</v>
      </c>
      <c r="N28" s="607">
        <v>0</v>
      </c>
      <c r="O28" s="607">
        <v>0</v>
      </c>
      <c r="P28" s="616">
        <v>0</v>
      </c>
    </row>
    <row r="29" spans="1:16" ht="45" x14ac:dyDescent="0.2">
      <c r="A29" s="1478"/>
      <c r="B29" s="1490"/>
      <c r="C29" s="1487"/>
      <c r="D29" s="1484"/>
      <c r="E29" s="1041"/>
      <c r="F29" s="1481"/>
      <c r="G29" s="615" t="s">
        <v>1069</v>
      </c>
      <c r="H29" s="889"/>
      <c r="I29" s="608">
        <v>42475</v>
      </c>
      <c r="J29" s="706">
        <v>42750</v>
      </c>
      <c r="K29" s="890"/>
      <c r="L29" s="889"/>
      <c r="M29" s="607"/>
      <c r="N29" s="607"/>
      <c r="O29" s="607"/>
      <c r="P29" s="616"/>
    </row>
    <row r="30" spans="1:16" ht="46" thickBot="1" x14ac:dyDescent="0.25">
      <c r="A30" s="1479"/>
      <c r="B30" s="1491"/>
      <c r="C30" s="1488"/>
      <c r="D30" s="1485"/>
      <c r="E30" s="1333"/>
      <c r="F30" s="1482"/>
      <c r="G30" s="613" t="s">
        <v>991</v>
      </c>
      <c r="H30" s="891"/>
      <c r="I30" s="709">
        <v>42401</v>
      </c>
      <c r="J30" s="710">
        <v>42719</v>
      </c>
      <c r="K30" s="892"/>
      <c r="L30" s="891" t="s">
        <v>41</v>
      </c>
      <c r="M30" s="321" t="s">
        <v>965</v>
      </c>
      <c r="N30" s="321">
        <v>0</v>
      </c>
      <c r="O30" s="321">
        <v>0</v>
      </c>
      <c r="P30" s="614">
        <v>0</v>
      </c>
    </row>
    <row r="31" spans="1:16" x14ac:dyDescent="0.2">
      <c r="G31" s="966"/>
      <c r="H31" s="893"/>
      <c r="I31" s="893"/>
      <c r="J31" s="893"/>
      <c r="K31" s="893"/>
      <c r="L31" s="893"/>
    </row>
  </sheetData>
  <sheetProtection password="88B0" sheet="1" objects="1" scenarios="1"/>
  <mergeCells count="31">
    <mergeCell ref="K18:K22"/>
    <mergeCell ref="A8:F8"/>
    <mergeCell ref="A9:F9"/>
    <mergeCell ref="A10:F10"/>
    <mergeCell ref="A11:F11"/>
    <mergeCell ref="E18:E22"/>
    <mergeCell ref="H7:M12"/>
    <mergeCell ref="F18:F22"/>
    <mergeCell ref="A14:P14"/>
    <mergeCell ref="A15:J15"/>
    <mergeCell ref="K15:P15"/>
    <mergeCell ref="A16:D16"/>
    <mergeCell ref="N7:O12"/>
    <mergeCell ref="P7:P12"/>
    <mergeCell ref="A12:F12"/>
    <mergeCell ref="A6:G6"/>
    <mergeCell ref="H6:M6"/>
    <mergeCell ref="N6:O6"/>
    <mergeCell ref="A7:F7"/>
    <mergeCell ref="A1:F4"/>
    <mergeCell ref="G1:N4"/>
    <mergeCell ref="O1:P1"/>
    <mergeCell ref="O2:P2"/>
    <mergeCell ref="O3:P3"/>
    <mergeCell ref="O4:P4"/>
    <mergeCell ref="A23:A30"/>
    <mergeCell ref="F24:F30"/>
    <mergeCell ref="E23:E30"/>
    <mergeCell ref="D23:D30"/>
    <mergeCell ref="C23:C30"/>
    <mergeCell ref="B23:B30"/>
  </mergeCells>
  <dataValidations count="2">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 allowBlank="1" showErrorMessage="1" sqref="O16"/>
  </dataValidations>
  <pageMargins left="0.75" right="0.75" top="1" bottom="1" header="0.5" footer="0.5"/>
  <pageSetup orientation="portrait" horizontalDpi="4294967292" verticalDpi="4294967292"/>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P56"/>
  <sheetViews>
    <sheetView topLeftCell="G1" zoomScale="125" zoomScaleNormal="125" zoomScalePageLayoutView="125" workbookViewId="0">
      <selection activeCell="P13" sqref="P13"/>
    </sheetView>
  </sheetViews>
  <sheetFormatPr baseColWidth="10" defaultColWidth="10.83203125" defaultRowHeight="14" x14ac:dyDescent="0.15"/>
  <cols>
    <col min="1" max="4" width="1.6640625" style="3" customWidth="1"/>
    <col min="5" max="5" width="19.5" style="3" customWidth="1"/>
    <col min="6" max="6" width="22.5" style="19" customWidth="1"/>
    <col min="7" max="7" width="27.6640625" style="44" customWidth="1"/>
    <col min="8" max="8" width="16.6640625" style="45" hidden="1" customWidth="1"/>
    <col min="9" max="10" width="12.1640625" style="3" customWidth="1"/>
    <col min="11" max="12" width="19" style="3" customWidth="1"/>
    <col min="13" max="13" width="24.5" style="44" customWidth="1"/>
    <col min="14" max="14" width="22.1640625" style="19" bestFit="1" customWidth="1"/>
    <col min="15" max="15" width="21.6640625" style="3" bestFit="1" customWidth="1"/>
    <col min="16" max="16" width="19.5" style="3" bestFit="1" customWidth="1"/>
    <col min="17"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210"/>
      <c r="G5" s="210"/>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26" customHeight="1" x14ac:dyDescent="0.15">
      <c r="A7" s="1311" t="s">
        <v>534</v>
      </c>
      <c r="B7" s="1312"/>
      <c r="C7" s="1312"/>
      <c r="D7" s="1312"/>
      <c r="E7" s="1312"/>
      <c r="F7" s="1312"/>
      <c r="G7" s="497"/>
      <c r="H7" s="1293" t="s">
        <v>960</v>
      </c>
      <c r="I7" s="1294"/>
      <c r="J7" s="1294"/>
      <c r="K7" s="1294"/>
      <c r="L7" s="1294"/>
      <c r="M7" s="1295"/>
      <c r="N7" s="1337" t="s">
        <v>1165</v>
      </c>
      <c r="O7" s="1338"/>
      <c r="P7" s="1343" t="s">
        <v>1166</v>
      </c>
    </row>
    <row r="8" spans="1:16" ht="26" customHeight="1" x14ac:dyDescent="0.15">
      <c r="A8" s="1313" t="s">
        <v>535</v>
      </c>
      <c r="B8" s="1314"/>
      <c r="C8" s="1314"/>
      <c r="D8" s="1314"/>
      <c r="E8" s="1314"/>
      <c r="F8" s="1314"/>
      <c r="G8" s="181"/>
      <c r="H8" s="1296"/>
      <c r="I8" s="1297"/>
      <c r="J8" s="1297"/>
      <c r="K8" s="1297"/>
      <c r="L8" s="1297"/>
      <c r="M8" s="1298"/>
      <c r="N8" s="1339"/>
      <c r="O8" s="1340"/>
      <c r="P8" s="1361"/>
    </row>
    <row r="9" spans="1:16" ht="26" customHeight="1" x14ac:dyDescent="0.15">
      <c r="A9" s="1305" t="s">
        <v>1021</v>
      </c>
      <c r="B9" s="1306"/>
      <c r="C9" s="1306"/>
      <c r="D9" s="1306"/>
      <c r="E9" s="1306"/>
      <c r="F9" s="1307"/>
      <c r="G9" s="182"/>
      <c r="H9" s="1296"/>
      <c r="I9" s="1297"/>
      <c r="J9" s="1297"/>
      <c r="K9" s="1297"/>
      <c r="L9" s="1297"/>
      <c r="M9" s="1298"/>
      <c r="N9" s="1339"/>
      <c r="O9" s="1340"/>
      <c r="P9" s="1361"/>
    </row>
    <row r="10" spans="1:16" ht="26" customHeight="1" x14ac:dyDescent="0.15">
      <c r="A10" s="1313" t="s">
        <v>396</v>
      </c>
      <c r="B10" s="1314"/>
      <c r="C10" s="1314"/>
      <c r="D10" s="1314"/>
      <c r="E10" s="1314"/>
      <c r="F10" s="1314"/>
      <c r="G10" s="183"/>
      <c r="H10" s="1296"/>
      <c r="I10" s="1297"/>
      <c r="J10" s="1297"/>
      <c r="K10" s="1297"/>
      <c r="L10" s="1297"/>
      <c r="M10" s="1298"/>
      <c r="N10" s="1339"/>
      <c r="O10" s="1340"/>
      <c r="P10" s="1361"/>
    </row>
    <row r="11" spans="1:16" ht="26" customHeight="1" x14ac:dyDescent="0.15">
      <c r="A11" s="1313" t="s">
        <v>395</v>
      </c>
      <c r="B11" s="1314"/>
      <c r="C11" s="1314"/>
      <c r="D11" s="1314"/>
      <c r="E11" s="1314"/>
      <c r="F11" s="1314"/>
      <c r="G11" s="498"/>
      <c r="H11" s="1296"/>
      <c r="I11" s="1297"/>
      <c r="J11" s="1297"/>
      <c r="K11" s="1297"/>
      <c r="L11" s="1297"/>
      <c r="M11" s="1298"/>
      <c r="N11" s="1339"/>
      <c r="O11" s="1340"/>
      <c r="P11" s="1361"/>
    </row>
    <row r="12" spans="1:16" ht="26" customHeight="1" thickBot="1" x14ac:dyDescent="0.2">
      <c r="A12" s="1302" t="s">
        <v>903</v>
      </c>
      <c r="B12" s="1303"/>
      <c r="C12" s="1303"/>
      <c r="D12" s="1303"/>
      <c r="E12" s="1303"/>
      <c r="F12" s="1304"/>
      <c r="G12" s="499"/>
      <c r="H12" s="1299"/>
      <c r="I12" s="1300"/>
      <c r="J12" s="1300"/>
      <c r="K12" s="1300"/>
      <c r="L12" s="1300"/>
      <c r="M12" s="1301"/>
      <c r="N12" s="1341"/>
      <c r="O12" s="1342"/>
      <c r="P12" s="1362"/>
    </row>
    <row r="13" spans="1:16" ht="15" thickBot="1" x14ac:dyDescent="0.2"/>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509"/>
      <c r="K15" s="1351" t="s">
        <v>860</v>
      </c>
      <c r="L15" s="1352"/>
      <c r="M15" s="1352"/>
      <c r="N15" s="1352"/>
      <c r="O15" s="1352"/>
      <c r="P15" s="1353"/>
    </row>
    <row r="16" spans="1:16" ht="43" thickBot="1" x14ac:dyDescent="0.2">
      <c r="A16" s="1438" t="s">
        <v>397</v>
      </c>
      <c r="B16" s="1439"/>
      <c r="C16" s="1439"/>
      <c r="D16" s="1439"/>
      <c r="E16" s="678" t="s">
        <v>872</v>
      </c>
      <c r="F16" s="679" t="s">
        <v>2</v>
      </c>
      <c r="G16" s="679" t="s">
        <v>3</v>
      </c>
      <c r="H16" s="679" t="s">
        <v>0</v>
      </c>
      <c r="I16" s="680" t="s">
        <v>7</v>
      </c>
      <c r="J16" s="681" t="s">
        <v>8</v>
      </c>
      <c r="K16" s="674" t="s">
        <v>9</v>
      </c>
      <c r="L16" s="675" t="s">
        <v>1</v>
      </c>
      <c r="M16" s="675" t="s">
        <v>10</v>
      </c>
      <c r="N16" s="675" t="s">
        <v>4</v>
      </c>
      <c r="O16" s="676" t="s">
        <v>5</v>
      </c>
      <c r="P16" s="677" t="s">
        <v>6</v>
      </c>
    </row>
    <row r="17" spans="1:16" ht="44" customHeight="1" x14ac:dyDescent="0.15">
      <c r="A17" s="297"/>
      <c r="B17" s="298"/>
      <c r="C17" s="299"/>
      <c r="D17" s="300"/>
      <c r="E17" s="1502" t="s">
        <v>896</v>
      </c>
      <c r="F17" s="1496" t="s">
        <v>816</v>
      </c>
      <c r="G17" s="6" t="s">
        <v>819</v>
      </c>
      <c r="H17" s="688"/>
      <c r="I17" s="1232">
        <v>42381</v>
      </c>
      <c r="J17" s="1513">
        <v>42642</v>
      </c>
      <c r="K17" s="1510" t="s">
        <v>833</v>
      </c>
      <c r="L17" s="1241" t="s">
        <v>829</v>
      </c>
      <c r="M17" s="1241" t="s">
        <v>830</v>
      </c>
      <c r="N17" s="1243">
        <v>1</v>
      </c>
      <c r="O17" s="1245">
        <f>1762000*11</f>
        <v>19382000</v>
      </c>
      <c r="P17" s="1247">
        <f>+N17*O17</f>
        <v>19382000</v>
      </c>
    </row>
    <row r="18" spans="1:16" ht="26" x14ac:dyDescent="0.15">
      <c r="A18" s="301"/>
      <c r="B18" s="302"/>
      <c r="C18" s="303"/>
      <c r="D18" s="304"/>
      <c r="E18" s="1503"/>
      <c r="F18" s="1256"/>
      <c r="G18" s="1" t="s">
        <v>820</v>
      </c>
      <c r="H18" s="689"/>
      <c r="I18" s="1233"/>
      <c r="J18" s="1514"/>
      <c r="K18" s="1511"/>
      <c r="L18" s="1242"/>
      <c r="M18" s="1242"/>
      <c r="N18" s="1244"/>
      <c r="O18" s="1246"/>
      <c r="P18" s="1248"/>
    </row>
    <row r="19" spans="1:16" ht="13" customHeight="1" x14ac:dyDescent="0.15">
      <c r="A19" s="301"/>
      <c r="B19" s="302"/>
      <c r="C19" s="303"/>
      <c r="D19" s="304"/>
      <c r="E19" s="1503"/>
      <c r="F19" s="1256"/>
      <c r="G19" s="1" t="s">
        <v>821</v>
      </c>
      <c r="H19" s="690"/>
      <c r="I19" s="1233"/>
      <c r="J19" s="1514"/>
      <c r="K19" s="1511"/>
      <c r="L19" s="1107" t="s">
        <v>831</v>
      </c>
      <c r="M19" s="1107" t="s">
        <v>832</v>
      </c>
      <c r="N19" s="1498">
        <v>1</v>
      </c>
      <c r="O19" s="1500">
        <v>30000000</v>
      </c>
      <c r="P19" s="1252">
        <f t="shared" ref="P19:P54" si="0">+N19*O19</f>
        <v>30000000</v>
      </c>
    </row>
    <row r="20" spans="1:16" ht="26" x14ac:dyDescent="0.15">
      <c r="A20" s="301"/>
      <c r="B20" s="302"/>
      <c r="C20" s="303"/>
      <c r="D20" s="304"/>
      <c r="E20" s="1503"/>
      <c r="F20" s="1256"/>
      <c r="G20" s="1" t="s">
        <v>1022</v>
      </c>
      <c r="H20" s="690"/>
      <c r="I20" s="1233"/>
      <c r="J20" s="1514"/>
      <c r="K20" s="1511"/>
      <c r="L20" s="1092"/>
      <c r="M20" s="1092"/>
      <c r="N20" s="1499"/>
      <c r="O20" s="1501"/>
      <c r="P20" s="1516"/>
    </row>
    <row r="21" spans="1:16" ht="26" x14ac:dyDescent="0.15">
      <c r="A21" s="301"/>
      <c r="B21" s="302"/>
      <c r="C21" s="303"/>
      <c r="D21" s="304"/>
      <c r="E21" s="1503"/>
      <c r="F21" s="1256"/>
      <c r="G21" s="1" t="s">
        <v>1023</v>
      </c>
      <c r="H21" s="690"/>
      <c r="I21" s="1233"/>
      <c r="J21" s="1514"/>
      <c r="K21" s="1511"/>
      <c r="L21" s="1092"/>
      <c r="M21" s="1092"/>
      <c r="N21" s="1499"/>
      <c r="O21" s="1501"/>
      <c r="P21" s="1516"/>
    </row>
    <row r="22" spans="1:16" ht="26" x14ac:dyDescent="0.15">
      <c r="A22" s="301"/>
      <c r="B22" s="302"/>
      <c r="C22" s="303"/>
      <c r="D22" s="304"/>
      <c r="E22" s="1503"/>
      <c r="F22" s="1256"/>
      <c r="G22" s="1" t="s">
        <v>822</v>
      </c>
      <c r="H22" s="690"/>
      <c r="I22" s="1233"/>
      <c r="J22" s="1514"/>
      <c r="K22" s="1512"/>
      <c r="L22" s="1092"/>
      <c r="M22" s="1092"/>
      <c r="N22" s="1499"/>
      <c r="O22" s="1501"/>
      <c r="P22" s="1516"/>
    </row>
    <row r="23" spans="1:16" ht="52" x14ac:dyDescent="0.15">
      <c r="A23" s="301"/>
      <c r="B23" s="302"/>
      <c r="C23" s="303"/>
      <c r="D23" s="304"/>
      <c r="E23" s="1503"/>
      <c r="F23" s="1256"/>
      <c r="G23" s="1" t="s">
        <v>1068</v>
      </c>
      <c r="H23" s="690"/>
      <c r="I23" s="1233"/>
      <c r="J23" s="1514"/>
      <c r="K23" s="693" t="s">
        <v>1028</v>
      </c>
      <c r="L23" s="1"/>
      <c r="M23" s="1"/>
      <c r="N23" s="805"/>
      <c r="O23" s="806"/>
      <c r="P23" s="807"/>
    </row>
    <row r="24" spans="1:16" ht="29" thickBot="1" x14ac:dyDescent="0.2">
      <c r="A24" s="305"/>
      <c r="B24" s="306"/>
      <c r="C24" s="307"/>
      <c r="D24" s="308"/>
      <c r="E24" s="1504"/>
      <c r="F24" s="1497"/>
      <c r="G24" s="10" t="s">
        <v>1027</v>
      </c>
      <c r="H24" s="691"/>
      <c r="I24" s="1234"/>
      <c r="J24" s="1515"/>
      <c r="K24" s="692" t="s">
        <v>1029</v>
      </c>
      <c r="L24" s="10"/>
      <c r="M24" s="10"/>
      <c r="N24" s="808"/>
      <c r="O24" s="809"/>
      <c r="P24" s="810"/>
    </row>
    <row r="25" spans="1:16" s="179" customFormat="1" ht="28" customHeight="1" x14ac:dyDescent="0.2">
      <c r="A25" s="948"/>
      <c r="B25" s="238"/>
      <c r="C25" s="238"/>
      <c r="D25" s="238"/>
      <c r="E25" s="1505" t="s">
        <v>897</v>
      </c>
      <c r="F25" s="1255" t="s">
        <v>817</v>
      </c>
      <c r="G25" s="949" t="s">
        <v>1104</v>
      </c>
      <c r="H25" s="963"/>
      <c r="I25" s="935">
        <v>42143</v>
      </c>
      <c r="J25" s="936">
        <v>42219</v>
      </c>
      <c r="K25" s="996" t="s">
        <v>1160</v>
      </c>
      <c r="L25" s="1093" t="s">
        <v>829</v>
      </c>
      <c r="M25" s="1093" t="s">
        <v>1161</v>
      </c>
      <c r="N25" s="1280">
        <v>1</v>
      </c>
      <c r="O25" s="1282">
        <f>2500000*11</f>
        <v>27500000</v>
      </c>
      <c r="P25" s="1254">
        <f t="shared" ref="P25" si="1">+N25*O25</f>
        <v>27500000</v>
      </c>
    </row>
    <row r="26" spans="1:16" s="179" customFormat="1" ht="75" x14ac:dyDescent="0.2">
      <c r="A26" s="950"/>
      <c r="B26" s="254"/>
      <c r="C26" s="254"/>
      <c r="D26" s="254"/>
      <c r="E26" s="1506"/>
      <c r="F26" s="1256"/>
      <c r="G26" s="951" t="s">
        <v>1105</v>
      </c>
      <c r="H26" s="964"/>
      <c r="I26" s="937" t="s">
        <v>1127</v>
      </c>
      <c r="J26" s="938" t="s">
        <v>1128</v>
      </c>
      <c r="K26" s="1032"/>
      <c r="L26" s="1242"/>
      <c r="M26" s="1242"/>
      <c r="N26" s="1244"/>
      <c r="O26" s="1246"/>
      <c r="P26" s="1248"/>
    </row>
    <row r="27" spans="1:16" s="179" customFormat="1" ht="75" x14ac:dyDescent="0.2">
      <c r="A27" s="950"/>
      <c r="B27" s="254"/>
      <c r="C27" s="254"/>
      <c r="D27" s="254"/>
      <c r="E27" s="1506"/>
      <c r="F27" s="1256"/>
      <c r="G27" s="951" t="s">
        <v>1106</v>
      </c>
      <c r="H27" s="964"/>
      <c r="I27" s="937" t="s">
        <v>1128</v>
      </c>
      <c r="J27" s="938" t="s">
        <v>1129</v>
      </c>
      <c r="K27" s="1032"/>
      <c r="L27" s="955"/>
      <c r="M27" s="964"/>
      <c r="N27" s="964"/>
      <c r="O27" s="49"/>
      <c r="P27" s="50"/>
    </row>
    <row r="28" spans="1:16" s="179" customFormat="1" ht="75" x14ac:dyDescent="0.2">
      <c r="A28" s="950"/>
      <c r="B28" s="254"/>
      <c r="C28" s="254"/>
      <c r="D28" s="254"/>
      <c r="E28" s="1506"/>
      <c r="F28" s="1256"/>
      <c r="G28" s="951" t="s">
        <v>1107</v>
      </c>
      <c r="H28" s="964"/>
      <c r="I28" s="937">
        <v>42275</v>
      </c>
      <c r="J28" s="938">
        <v>42320</v>
      </c>
      <c r="K28" s="1032"/>
      <c r="L28" s="955"/>
      <c r="M28" s="964"/>
      <c r="N28" s="964"/>
      <c r="O28" s="49"/>
      <c r="P28" s="50"/>
    </row>
    <row r="29" spans="1:16" s="179" customFormat="1" ht="45" x14ac:dyDescent="0.2">
      <c r="A29" s="950"/>
      <c r="B29" s="254"/>
      <c r="C29" s="254"/>
      <c r="D29" s="254"/>
      <c r="E29" s="1506"/>
      <c r="F29" s="1256"/>
      <c r="G29" s="951" t="s">
        <v>1108</v>
      </c>
      <c r="H29" s="964"/>
      <c r="I29" s="937" t="s">
        <v>1130</v>
      </c>
      <c r="J29" s="938" t="s">
        <v>1131</v>
      </c>
      <c r="K29" s="1032"/>
      <c r="L29" s="955"/>
      <c r="M29" s="964"/>
      <c r="N29" s="964"/>
      <c r="O29" s="49"/>
      <c r="P29" s="50"/>
    </row>
    <row r="30" spans="1:16" s="179" customFormat="1" ht="45" x14ac:dyDescent="0.2">
      <c r="A30" s="950"/>
      <c r="B30" s="254"/>
      <c r="C30" s="254"/>
      <c r="D30" s="254"/>
      <c r="E30" s="1506"/>
      <c r="F30" s="1256"/>
      <c r="G30" s="951" t="s">
        <v>1109</v>
      </c>
      <c r="H30" s="964"/>
      <c r="I30" s="937" t="s">
        <v>1132</v>
      </c>
      <c r="J30" s="938" t="s">
        <v>1133</v>
      </c>
      <c r="K30" s="1032"/>
      <c r="L30" s="955"/>
      <c r="M30" s="964"/>
      <c r="N30" s="964"/>
      <c r="O30" s="49"/>
      <c r="P30" s="50"/>
    </row>
    <row r="31" spans="1:16" s="179" customFormat="1" ht="45" x14ac:dyDescent="0.2">
      <c r="A31" s="950"/>
      <c r="B31" s="254"/>
      <c r="C31" s="254"/>
      <c r="D31" s="254"/>
      <c r="E31" s="1506"/>
      <c r="F31" s="1257"/>
      <c r="G31" s="951" t="s">
        <v>1110</v>
      </c>
      <c r="H31" s="964"/>
      <c r="I31" s="937">
        <v>42401</v>
      </c>
      <c r="J31" s="938" t="s">
        <v>1134</v>
      </c>
      <c r="K31" s="1032"/>
      <c r="L31" s="955"/>
      <c r="M31" s="964"/>
      <c r="N31" s="964"/>
      <c r="O31" s="49"/>
      <c r="P31" s="50"/>
    </row>
    <row r="32" spans="1:16" s="179" customFormat="1" ht="30" x14ac:dyDescent="0.2">
      <c r="A32" s="950"/>
      <c r="B32" s="254"/>
      <c r="C32" s="254"/>
      <c r="D32" s="254"/>
      <c r="E32" s="1506"/>
      <c r="F32" s="1257"/>
      <c r="G32" s="951" t="s">
        <v>1111</v>
      </c>
      <c r="H32" s="964"/>
      <c r="I32" s="937" t="s">
        <v>1155</v>
      </c>
      <c r="J32" s="938" t="s">
        <v>1155</v>
      </c>
      <c r="K32" s="1032"/>
      <c r="L32" s="955"/>
      <c r="M32" s="964"/>
      <c r="N32" s="964"/>
      <c r="O32" s="49"/>
      <c r="P32" s="50"/>
    </row>
    <row r="33" spans="1:16" s="179" customFormat="1" ht="30" x14ac:dyDescent="0.2">
      <c r="A33" s="950"/>
      <c r="B33" s="254"/>
      <c r="C33" s="254"/>
      <c r="D33" s="254"/>
      <c r="E33" s="1506"/>
      <c r="F33" s="1257"/>
      <c r="G33" s="951" t="s">
        <v>1112</v>
      </c>
      <c r="H33" s="964"/>
      <c r="I33" s="937" t="s">
        <v>1155</v>
      </c>
      <c r="J33" s="938" t="s">
        <v>1155</v>
      </c>
      <c r="K33" s="1032"/>
      <c r="L33" s="955"/>
      <c r="M33" s="964"/>
      <c r="N33" s="964"/>
      <c r="O33" s="49"/>
      <c r="P33" s="50"/>
    </row>
    <row r="34" spans="1:16" s="179" customFormat="1" ht="30" x14ac:dyDescent="0.2">
      <c r="A34" s="950"/>
      <c r="B34" s="254"/>
      <c r="C34" s="254"/>
      <c r="D34" s="254"/>
      <c r="E34" s="1506"/>
      <c r="F34" s="1257"/>
      <c r="G34" s="951" t="s">
        <v>1113</v>
      </c>
      <c r="H34" s="964"/>
      <c r="I34" s="937">
        <v>42095</v>
      </c>
      <c r="J34" s="937">
        <v>42241</v>
      </c>
      <c r="K34" s="1032"/>
      <c r="L34" s="955"/>
      <c r="M34" s="964"/>
      <c r="N34" s="964"/>
      <c r="O34" s="49"/>
      <c r="P34" s="50"/>
    </row>
    <row r="35" spans="1:16" s="179" customFormat="1" ht="75" x14ac:dyDescent="0.2">
      <c r="A35" s="950"/>
      <c r="B35" s="254"/>
      <c r="C35" s="254"/>
      <c r="D35" s="254"/>
      <c r="E35" s="1506"/>
      <c r="F35" s="1257"/>
      <c r="G35" s="951" t="s">
        <v>1114</v>
      </c>
      <c r="H35" s="964"/>
      <c r="I35" s="937" t="s">
        <v>1135</v>
      </c>
      <c r="J35" s="937">
        <v>42411</v>
      </c>
      <c r="K35" s="1032"/>
      <c r="L35" s="955"/>
      <c r="M35" s="964"/>
      <c r="N35" s="964"/>
      <c r="O35" s="49"/>
      <c r="P35" s="50"/>
    </row>
    <row r="36" spans="1:16" s="179" customFormat="1" ht="30" x14ac:dyDescent="0.2">
      <c r="A36" s="950"/>
      <c r="B36" s="254"/>
      <c r="C36" s="254"/>
      <c r="D36" s="254"/>
      <c r="E36" s="1506"/>
      <c r="F36" s="1257"/>
      <c r="G36" s="951" t="s">
        <v>1115</v>
      </c>
      <c r="H36" s="964"/>
      <c r="I36" s="937">
        <v>42275</v>
      </c>
      <c r="J36" s="937">
        <v>42429</v>
      </c>
      <c r="K36" s="1032"/>
      <c r="L36" s="955"/>
      <c r="M36" s="964"/>
      <c r="N36" s="964"/>
      <c r="O36" s="49"/>
      <c r="P36" s="50"/>
    </row>
    <row r="37" spans="1:16" s="179" customFormat="1" ht="60" x14ac:dyDescent="0.2">
      <c r="A37" s="950"/>
      <c r="B37" s="254"/>
      <c r="C37" s="254"/>
      <c r="D37" s="254"/>
      <c r="E37" s="1506"/>
      <c r="F37" s="1257"/>
      <c r="G37" s="951" t="s">
        <v>1116</v>
      </c>
      <c r="H37" s="964"/>
      <c r="I37" s="937">
        <v>42429</v>
      </c>
      <c r="J37" s="937">
        <v>42433</v>
      </c>
      <c r="K37" s="1032"/>
      <c r="L37" s="955"/>
      <c r="M37" s="964"/>
      <c r="N37" s="964"/>
      <c r="O37" s="49"/>
      <c r="P37" s="50"/>
    </row>
    <row r="38" spans="1:16" s="179" customFormat="1" ht="90" x14ac:dyDescent="0.2">
      <c r="A38" s="950"/>
      <c r="B38" s="254"/>
      <c r="C38" s="254"/>
      <c r="D38" s="254"/>
      <c r="E38" s="1506"/>
      <c r="F38" s="1257"/>
      <c r="G38" s="951" t="s">
        <v>1117</v>
      </c>
      <c r="H38" s="964"/>
      <c r="I38" s="937">
        <v>42429</v>
      </c>
      <c r="J38" s="937" t="s">
        <v>1136</v>
      </c>
      <c r="K38" s="1032"/>
      <c r="L38" s="955"/>
      <c r="M38" s="964"/>
      <c r="N38" s="964"/>
      <c r="O38" s="49"/>
      <c r="P38" s="50"/>
    </row>
    <row r="39" spans="1:16" s="179" customFormat="1" ht="210" x14ac:dyDescent="0.2">
      <c r="A39" s="950"/>
      <c r="B39" s="254"/>
      <c r="C39" s="254"/>
      <c r="D39" s="254"/>
      <c r="E39" s="1506"/>
      <c r="F39" s="1257"/>
      <c r="G39" s="951" t="s">
        <v>1118</v>
      </c>
      <c r="H39" s="964"/>
      <c r="I39" s="937">
        <v>42401</v>
      </c>
      <c r="J39" s="937">
        <v>42460</v>
      </c>
      <c r="K39" s="1032"/>
      <c r="L39" s="955"/>
      <c r="M39" s="964"/>
      <c r="N39" s="964"/>
      <c r="O39" s="49"/>
      <c r="P39" s="50"/>
    </row>
    <row r="40" spans="1:16" s="179" customFormat="1" ht="45" x14ac:dyDescent="0.2">
      <c r="A40" s="952"/>
      <c r="B40" s="241"/>
      <c r="C40" s="241"/>
      <c r="D40" s="241"/>
      <c r="E40" s="1506"/>
      <c r="F40" s="1257"/>
      <c r="G40" s="951" t="s">
        <v>1119</v>
      </c>
      <c r="H40" s="964"/>
      <c r="I40" s="937" t="s">
        <v>1137</v>
      </c>
      <c r="J40" s="937">
        <v>42468</v>
      </c>
      <c r="K40" s="1032"/>
      <c r="L40" s="955"/>
      <c r="M40" s="964"/>
      <c r="N40" s="964"/>
      <c r="O40" s="49"/>
      <c r="P40" s="50"/>
    </row>
    <row r="41" spans="1:16" s="179" customFormat="1" ht="30" x14ac:dyDescent="0.2">
      <c r="A41" s="953"/>
      <c r="B41" s="252"/>
      <c r="C41" s="252"/>
      <c r="D41" s="252"/>
      <c r="E41" s="1506"/>
      <c r="F41" s="1257"/>
      <c r="G41" s="951" t="s">
        <v>1120</v>
      </c>
      <c r="H41" s="964"/>
      <c r="I41" s="937">
        <v>42469</v>
      </c>
      <c r="J41" s="937">
        <v>42470</v>
      </c>
      <c r="K41" s="1032"/>
      <c r="L41" s="955"/>
      <c r="M41" s="964"/>
      <c r="N41" s="964"/>
      <c r="O41" s="49"/>
      <c r="P41" s="50"/>
    </row>
    <row r="42" spans="1:16" s="179" customFormat="1" ht="75" x14ac:dyDescent="0.2">
      <c r="A42" s="953"/>
      <c r="B42" s="252"/>
      <c r="C42" s="252"/>
      <c r="D42" s="252"/>
      <c r="E42" s="1506"/>
      <c r="F42" s="1257"/>
      <c r="G42" s="951" t="s">
        <v>1121</v>
      </c>
      <c r="H42" s="964"/>
      <c r="I42" s="937" t="s">
        <v>1138</v>
      </c>
      <c r="J42" s="938" t="s">
        <v>1139</v>
      </c>
      <c r="K42" s="973" t="s">
        <v>1157</v>
      </c>
      <c r="L42" s="955"/>
      <c r="M42" s="964"/>
      <c r="N42" s="964"/>
      <c r="O42" s="49"/>
      <c r="P42" s="50"/>
    </row>
    <row r="43" spans="1:16" s="179" customFormat="1" ht="60" x14ac:dyDescent="0.2">
      <c r="A43" s="953"/>
      <c r="B43" s="252"/>
      <c r="C43" s="252"/>
      <c r="D43" s="252"/>
      <c r="E43" s="1506"/>
      <c r="F43" s="1257"/>
      <c r="G43" s="951" t="s">
        <v>1122</v>
      </c>
      <c r="H43" s="964"/>
      <c r="I43" s="937" t="s">
        <v>1155</v>
      </c>
      <c r="J43" s="938" t="s">
        <v>1155</v>
      </c>
      <c r="K43" s="1032" t="s">
        <v>1158</v>
      </c>
      <c r="L43" s="955"/>
      <c r="M43" s="964"/>
      <c r="N43" s="964"/>
      <c r="O43" s="49"/>
      <c r="P43" s="50"/>
    </row>
    <row r="44" spans="1:16" s="179" customFormat="1" ht="30" x14ac:dyDescent="0.2">
      <c r="A44" s="953"/>
      <c r="B44" s="252"/>
      <c r="C44" s="252"/>
      <c r="D44" s="252"/>
      <c r="E44" s="1506"/>
      <c r="F44" s="1257"/>
      <c r="G44" s="951" t="s">
        <v>1123</v>
      </c>
      <c r="H44" s="964"/>
      <c r="I44" s="937" t="s">
        <v>1155</v>
      </c>
      <c r="J44" s="938" t="s">
        <v>1155</v>
      </c>
      <c r="K44" s="1032"/>
      <c r="L44" s="955"/>
      <c r="M44" s="964"/>
      <c r="N44" s="964"/>
      <c r="O44" s="49"/>
      <c r="P44" s="50"/>
    </row>
    <row r="45" spans="1:16" s="179" customFormat="1" ht="30" x14ac:dyDescent="0.2">
      <c r="A45" s="953"/>
      <c r="B45" s="252"/>
      <c r="C45" s="252"/>
      <c r="D45" s="252"/>
      <c r="E45" s="1506"/>
      <c r="F45" s="1257"/>
      <c r="G45" s="951" t="s">
        <v>1124</v>
      </c>
      <c r="H45" s="964"/>
      <c r="I45" s="937" t="s">
        <v>1155</v>
      </c>
      <c r="J45" s="938" t="s">
        <v>1155</v>
      </c>
      <c r="K45" s="1032"/>
      <c r="L45" s="955"/>
      <c r="M45" s="964"/>
      <c r="N45" s="964"/>
      <c r="O45" s="49"/>
      <c r="P45" s="50"/>
    </row>
    <row r="46" spans="1:16" s="179" customFormat="1" ht="30" x14ac:dyDescent="0.2">
      <c r="A46" s="953"/>
      <c r="B46" s="252"/>
      <c r="C46" s="252"/>
      <c r="D46" s="252"/>
      <c r="E46" s="1506"/>
      <c r="F46" s="1257"/>
      <c r="G46" s="951" t="s">
        <v>1125</v>
      </c>
      <c r="H46" s="964"/>
      <c r="I46" s="937" t="s">
        <v>1155</v>
      </c>
      <c r="J46" s="938" t="s">
        <v>1155</v>
      </c>
      <c r="K46" s="1032"/>
      <c r="L46" s="955"/>
      <c r="M46" s="964"/>
      <c r="N46" s="964"/>
      <c r="O46" s="49"/>
      <c r="P46" s="50"/>
    </row>
    <row r="47" spans="1:16" s="179" customFormat="1" ht="46" thickBot="1" x14ac:dyDescent="0.25">
      <c r="A47" s="953"/>
      <c r="B47" s="252"/>
      <c r="C47" s="252"/>
      <c r="D47" s="252"/>
      <c r="E47" s="1506"/>
      <c r="F47" s="1257"/>
      <c r="G47" s="954" t="s">
        <v>1126</v>
      </c>
      <c r="H47" s="965"/>
      <c r="I47" s="939" t="s">
        <v>1155</v>
      </c>
      <c r="J47" s="940" t="s">
        <v>1155</v>
      </c>
      <c r="K47" s="1033"/>
      <c r="L47" s="956"/>
      <c r="M47" s="965"/>
      <c r="N47" s="965"/>
      <c r="O47" s="51"/>
      <c r="P47" s="52"/>
    </row>
    <row r="48" spans="1:16" ht="84" customHeight="1" x14ac:dyDescent="0.15">
      <c r="A48" s="184"/>
      <c r="B48" s="205"/>
      <c r="C48" s="311"/>
      <c r="D48" s="314"/>
      <c r="E48" s="1507" t="s">
        <v>898</v>
      </c>
      <c r="F48" s="1276" t="s">
        <v>818</v>
      </c>
      <c r="G48" s="6" t="s">
        <v>823</v>
      </c>
      <c r="H48" s="294"/>
      <c r="I48" s="95">
        <v>42400</v>
      </c>
      <c r="J48" s="672">
        <v>42740</v>
      </c>
      <c r="K48" s="668" t="s">
        <v>834</v>
      </c>
      <c r="L48" s="1091" t="s">
        <v>41</v>
      </c>
      <c r="M48" s="1091" t="s">
        <v>867</v>
      </c>
      <c r="N48" s="1279">
        <v>1</v>
      </c>
      <c r="O48" s="1281">
        <f>11*3000000</f>
        <v>33000000</v>
      </c>
      <c r="P48" s="1283">
        <f t="shared" si="0"/>
        <v>33000000</v>
      </c>
    </row>
    <row r="49" spans="1:16" ht="84" customHeight="1" x14ac:dyDescent="0.15">
      <c r="A49" s="190"/>
      <c r="B49" s="310"/>
      <c r="C49" s="312"/>
      <c r="D49" s="315"/>
      <c r="E49" s="1506"/>
      <c r="F49" s="1106"/>
      <c r="G49" s="578" t="s">
        <v>835</v>
      </c>
      <c r="H49" s="295"/>
      <c r="I49" s="99">
        <v>42374</v>
      </c>
      <c r="J49" s="673">
        <v>42734</v>
      </c>
      <c r="K49" s="669" t="s">
        <v>840</v>
      </c>
      <c r="L49" s="1093"/>
      <c r="M49" s="1093"/>
      <c r="N49" s="1280"/>
      <c r="O49" s="1282"/>
      <c r="P49" s="1254"/>
    </row>
    <row r="50" spans="1:16" ht="39" x14ac:dyDescent="0.15">
      <c r="A50" s="190"/>
      <c r="B50" s="310"/>
      <c r="C50" s="312"/>
      <c r="D50" s="315"/>
      <c r="E50" s="1506"/>
      <c r="F50" s="1106"/>
      <c r="G50" s="820" t="s">
        <v>1065</v>
      </c>
      <c r="H50" s="295"/>
      <c r="I50" s="99">
        <v>42401</v>
      </c>
      <c r="J50" s="673">
        <v>42429</v>
      </c>
      <c r="K50" s="669" t="s">
        <v>1066</v>
      </c>
      <c r="L50" s="816" t="s">
        <v>1067</v>
      </c>
      <c r="M50" s="816" t="s">
        <v>965</v>
      </c>
      <c r="N50" s="817">
        <v>0</v>
      </c>
      <c r="O50" s="818">
        <v>0</v>
      </c>
      <c r="P50" s="819">
        <v>0</v>
      </c>
    </row>
    <row r="51" spans="1:16" ht="65" x14ac:dyDescent="0.15">
      <c r="A51" s="186"/>
      <c r="B51" s="198"/>
      <c r="C51" s="313"/>
      <c r="D51" s="316"/>
      <c r="E51" s="1506"/>
      <c r="F51" s="1277"/>
      <c r="G51" s="1" t="s">
        <v>824</v>
      </c>
      <c r="H51" s="295"/>
      <c r="I51" s="99">
        <v>42374</v>
      </c>
      <c r="J51" s="673">
        <v>42734</v>
      </c>
      <c r="K51" s="670" t="s">
        <v>836</v>
      </c>
      <c r="L51" s="1"/>
      <c r="M51" s="1"/>
      <c r="N51" s="571">
        <v>0</v>
      </c>
      <c r="O51" s="572">
        <v>0</v>
      </c>
      <c r="P51" s="8">
        <f t="shared" si="0"/>
        <v>0</v>
      </c>
    </row>
    <row r="52" spans="1:16" ht="78" x14ac:dyDescent="0.15">
      <c r="A52" s="186"/>
      <c r="B52" s="198"/>
      <c r="C52" s="313"/>
      <c r="D52" s="316"/>
      <c r="E52" s="1506"/>
      <c r="F52" s="1277"/>
      <c r="G52" s="1" t="s">
        <v>825</v>
      </c>
      <c r="H52" s="295"/>
      <c r="I52" s="99">
        <v>42374</v>
      </c>
      <c r="J52" s="673">
        <v>42734</v>
      </c>
      <c r="K52" s="670" t="s">
        <v>837</v>
      </c>
      <c r="L52" s="1"/>
      <c r="M52" s="1"/>
      <c r="N52" s="571">
        <v>0</v>
      </c>
      <c r="O52" s="572">
        <v>0</v>
      </c>
      <c r="P52" s="8">
        <f t="shared" si="0"/>
        <v>0</v>
      </c>
    </row>
    <row r="53" spans="1:16" ht="52" x14ac:dyDescent="0.15">
      <c r="A53" s="186"/>
      <c r="B53" s="198"/>
      <c r="C53" s="313"/>
      <c r="D53" s="316"/>
      <c r="E53" s="1506"/>
      <c r="F53" s="1277"/>
      <c r="G53" s="1" t="s">
        <v>826</v>
      </c>
      <c r="H53" s="295"/>
      <c r="I53" s="99">
        <v>42374</v>
      </c>
      <c r="J53" s="673">
        <v>42734</v>
      </c>
      <c r="K53" s="670" t="s">
        <v>838</v>
      </c>
      <c r="L53" s="1"/>
      <c r="M53" s="1"/>
      <c r="N53" s="571">
        <v>0</v>
      </c>
      <c r="O53" s="572">
        <v>0</v>
      </c>
      <c r="P53" s="8">
        <f t="shared" si="0"/>
        <v>0</v>
      </c>
    </row>
    <row r="54" spans="1:16" ht="52" x14ac:dyDescent="0.15">
      <c r="A54" s="186"/>
      <c r="B54" s="198"/>
      <c r="C54" s="313"/>
      <c r="D54" s="316"/>
      <c r="E54" s="1506"/>
      <c r="F54" s="1277"/>
      <c r="G54" s="1" t="s">
        <v>827</v>
      </c>
      <c r="H54" s="295"/>
      <c r="I54" s="99">
        <v>42374</v>
      </c>
      <c r="J54" s="673">
        <v>42734</v>
      </c>
      <c r="K54" s="670" t="s">
        <v>839</v>
      </c>
      <c r="L54" s="1" t="s">
        <v>20</v>
      </c>
      <c r="M54" s="1" t="s">
        <v>842</v>
      </c>
      <c r="N54" s="571">
        <v>1</v>
      </c>
      <c r="O54" s="572">
        <v>50000000</v>
      </c>
      <c r="P54" s="8">
        <f t="shared" si="0"/>
        <v>50000000</v>
      </c>
    </row>
    <row r="55" spans="1:16" ht="39" x14ac:dyDescent="0.15">
      <c r="A55" s="226"/>
      <c r="B55" s="220"/>
      <c r="C55" s="682"/>
      <c r="D55" s="683"/>
      <c r="E55" s="1506"/>
      <c r="F55" s="1108"/>
      <c r="G55" s="578" t="s">
        <v>1025</v>
      </c>
      <c r="H55" s="295"/>
      <c r="I55" s="684">
        <v>42381</v>
      </c>
      <c r="J55" s="685">
        <v>42444</v>
      </c>
      <c r="K55" s="669" t="s">
        <v>1026</v>
      </c>
      <c r="L55" s="578"/>
      <c r="M55" s="578"/>
      <c r="N55" s="293"/>
      <c r="O55" s="14"/>
      <c r="P55" s="55"/>
    </row>
    <row r="56" spans="1:16" ht="34" customHeight="1" thickBot="1" x14ac:dyDescent="0.2">
      <c r="A56" s="188"/>
      <c r="B56" s="202"/>
      <c r="C56" s="309"/>
      <c r="D56" s="317"/>
      <c r="E56" s="1508"/>
      <c r="F56" s="1278"/>
      <c r="G56" s="10" t="s">
        <v>828</v>
      </c>
      <c r="H56" s="296"/>
      <c r="I56" s="686">
        <v>42374</v>
      </c>
      <c r="J56" s="687">
        <v>42734</v>
      </c>
      <c r="K56" s="671" t="s">
        <v>841</v>
      </c>
      <c r="L56" s="10"/>
      <c r="M56" s="10"/>
      <c r="N56" s="575">
        <v>0</v>
      </c>
      <c r="O56" s="576">
        <v>0</v>
      </c>
      <c r="P56" s="11">
        <v>0</v>
      </c>
    </row>
  </sheetData>
  <sheetProtection password="88B0" sheet="1" objects="1" scenarios="1"/>
  <mergeCells count="53">
    <mergeCell ref="O25:O26"/>
    <mergeCell ref="P25:P26"/>
    <mergeCell ref="K25:K41"/>
    <mergeCell ref="K43:K47"/>
    <mergeCell ref="L25:L26"/>
    <mergeCell ref="M25:M26"/>
    <mergeCell ref="N25:N26"/>
    <mergeCell ref="A15:J15"/>
    <mergeCell ref="K15:P15"/>
    <mergeCell ref="L19:L22"/>
    <mergeCell ref="K17:K22"/>
    <mergeCell ref="I17:I24"/>
    <mergeCell ref="J17:J24"/>
    <mergeCell ref="P19:P22"/>
    <mergeCell ref="P17:P18"/>
    <mergeCell ref="P7:P12"/>
    <mergeCell ref="A12:F12"/>
    <mergeCell ref="E17:E24"/>
    <mergeCell ref="M48:M49"/>
    <mergeCell ref="P48:P49"/>
    <mergeCell ref="E25:E47"/>
    <mergeCell ref="F25:F47"/>
    <mergeCell ref="E48:E56"/>
    <mergeCell ref="H7:M12"/>
    <mergeCell ref="N7:O12"/>
    <mergeCell ref="O17:O18"/>
    <mergeCell ref="O48:O49"/>
    <mergeCell ref="N48:N49"/>
    <mergeCell ref="F48:F56"/>
    <mergeCell ref="L48:L49"/>
    <mergeCell ref="A14:P14"/>
    <mergeCell ref="A6:G6"/>
    <mergeCell ref="H6:M6"/>
    <mergeCell ref="N6:O6"/>
    <mergeCell ref="A7:F7"/>
    <mergeCell ref="F17:F24"/>
    <mergeCell ref="A8:F8"/>
    <mergeCell ref="A9:F9"/>
    <mergeCell ref="A10:F10"/>
    <mergeCell ref="A11:F11"/>
    <mergeCell ref="A16:D16"/>
    <mergeCell ref="M19:M22"/>
    <mergeCell ref="N19:N22"/>
    <mergeCell ref="O19:O22"/>
    <mergeCell ref="L17:L18"/>
    <mergeCell ref="M17:M18"/>
    <mergeCell ref="N17:N18"/>
    <mergeCell ref="A1:F4"/>
    <mergeCell ref="G1:N4"/>
    <mergeCell ref="O1:P1"/>
    <mergeCell ref="O2:P2"/>
    <mergeCell ref="O3:P3"/>
    <mergeCell ref="O4:P4"/>
  </mergeCells>
  <dataValidations count="2">
    <dataValidation allowBlank="1" showErrorMessage="1" sqref="O16:O17 O19 O51:O56 O23:O25 O48"/>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P21"/>
  <sheetViews>
    <sheetView workbookViewId="0">
      <selection activeCell="D17" sqref="D17:D21"/>
    </sheetView>
  </sheetViews>
  <sheetFormatPr baseColWidth="10" defaultColWidth="10.83203125" defaultRowHeight="14" x14ac:dyDescent="0.15"/>
  <cols>
    <col min="1" max="4" width="1.6640625" style="3" customWidth="1"/>
    <col min="5" max="5" width="21.5" style="3" customWidth="1"/>
    <col min="6" max="6" width="20" style="3" customWidth="1"/>
    <col min="7" max="7" width="23.33203125" style="44" customWidth="1"/>
    <col min="8" max="8" width="16.6640625" style="45" hidden="1" customWidth="1"/>
    <col min="9" max="10" width="12.1640625" style="3" customWidth="1"/>
    <col min="11" max="12" width="19" style="3" customWidth="1"/>
    <col min="13" max="13" width="21.1640625" style="44" customWidth="1"/>
    <col min="14" max="14" width="22.1640625" style="19" bestFit="1" customWidth="1"/>
    <col min="15" max="15" width="21.6640625" style="3" bestFit="1" customWidth="1"/>
    <col min="16" max="16" width="19.5" style="3" bestFit="1" customWidth="1"/>
    <col min="17" max="16384" width="10.83203125" style="3"/>
  </cols>
  <sheetData>
    <row r="1" spans="1:16" ht="14.25" customHeight="1" x14ac:dyDescent="0.15">
      <c r="A1" s="1523" t="s">
        <v>28</v>
      </c>
      <c r="B1" s="1524"/>
      <c r="C1" s="1524"/>
      <c r="D1" s="1524"/>
      <c r="E1" s="1524"/>
      <c r="F1" s="1525"/>
      <c r="G1" s="1073" t="s">
        <v>29</v>
      </c>
      <c r="H1" s="1074"/>
      <c r="I1" s="1074"/>
      <c r="J1" s="1074"/>
      <c r="K1" s="1074"/>
      <c r="L1" s="1074"/>
      <c r="M1" s="1074"/>
      <c r="N1" s="1076"/>
      <c r="O1" s="1085" t="s">
        <v>30</v>
      </c>
      <c r="P1" s="1086"/>
    </row>
    <row r="2" spans="1:16" ht="14.25" customHeight="1" x14ac:dyDescent="0.15">
      <c r="A2" s="1526"/>
      <c r="B2" s="1527"/>
      <c r="C2" s="1527"/>
      <c r="D2" s="1527"/>
      <c r="E2" s="1527"/>
      <c r="F2" s="1528"/>
      <c r="G2" s="1077"/>
      <c r="H2" s="1078"/>
      <c r="I2" s="1078"/>
      <c r="J2" s="1078"/>
      <c r="K2" s="1078"/>
      <c r="L2" s="1078"/>
      <c r="M2" s="1078"/>
      <c r="N2" s="1080"/>
      <c r="O2" s="1087" t="s">
        <v>401</v>
      </c>
      <c r="P2" s="1088"/>
    </row>
    <row r="3" spans="1:16" ht="14.25" customHeight="1" x14ac:dyDescent="0.15">
      <c r="A3" s="1526"/>
      <c r="B3" s="1527"/>
      <c r="C3" s="1527"/>
      <c r="D3" s="1527"/>
      <c r="E3" s="1527"/>
      <c r="F3" s="1528"/>
      <c r="G3" s="1077"/>
      <c r="H3" s="1078"/>
      <c r="I3" s="1078"/>
      <c r="J3" s="1078"/>
      <c r="K3" s="1078"/>
      <c r="L3" s="1078"/>
      <c r="M3" s="1078"/>
      <c r="N3" s="1080"/>
      <c r="O3" s="1087" t="s">
        <v>402</v>
      </c>
      <c r="P3" s="1088"/>
    </row>
    <row r="4" spans="1:16" ht="14.25" customHeight="1" thickBot="1" x14ac:dyDescent="0.2">
      <c r="A4" s="1529"/>
      <c r="B4" s="1530"/>
      <c r="C4" s="1530"/>
      <c r="D4" s="1530"/>
      <c r="E4" s="1530"/>
      <c r="F4" s="1531"/>
      <c r="G4" s="1081"/>
      <c r="H4" s="1082"/>
      <c r="I4" s="1082"/>
      <c r="J4" s="1082"/>
      <c r="K4" s="1082"/>
      <c r="L4" s="1082"/>
      <c r="M4" s="1082"/>
      <c r="N4" s="1084"/>
      <c r="O4" s="1089" t="s">
        <v>31</v>
      </c>
      <c r="P4" s="1090"/>
    </row>
    <row r="5" spans="1:16" ht="15" thickBot="1" x14ac:dyDescent="0.2">
      <c r="A5" s="151"/>
      <c r="B5" s="56"/>
      <c r="C5" s="56"/>
      <c r="D5" s="56"/>
      <c r="E5" s="56"/>
      <c r="F5" s="56"/>
      <c r="G5" s="210"/>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15" customHeight="1" x14ac:dyDescent="0.15">
      <c r="A7" s="1440" t="s">
        <v>534</v>
      </c>
      <c r="B7" s="1441"/>
      <c r="C7" s="1441"/>
      <c r="D7" s="1441"/>
      <c r="E7" s="1441"/>
      <c r="F7" s="1441"/>
      <c r="G7" s="497"/>
      <c r="H7" s="1337" t="s">
        <v>1032</v>
      </c>
      <c r="I7" s="1542"/>
      <c r="J7" s="1542"/>
      <c r="K7" s="1542"/>
      <c r="L7" s="1542"/>
      <c r="M7" s="1338"/>
      <c r="N7" s="1337" t="s">
        <v>1095</v>
      </c>
      <c r="O7" s="1338"/>
      <c r="P7" s="1343" t="s">
        <v>1090</v>
      </c>
    </row>
    <row r="8" spans="1:16" ht="15" customHeight="1" x14ac:dyDescent="0.15">
      <c r="A8" s="1427" t="s">
        <v>535</v>
      </c>
      <c r="B8" s="1428"/>
      <c r="C8" s="1428"/>
      <c r="D8" s="1428"/>
      <c r="E8" s="1428"/>
      <c r="F8" s="1428"/>
      <c r="G8" s="181"/>
      <c r="H8" s="1339"/>
      <c r="I8" s="1543"/>
      <c r="J8" s="1543"/>
      <c r="K8" s="1543"/>
      <c r="L8" s="1543"/>
      <c r="M8" s="1340"/>
      <c r="N8" s="1339"/>
      <c r="O8" s="1340"/>
      <c r="P8" s="1361"/>
    </row>
    <row r="9" spans="1:16" ht="15" customHeight="1" x14ac:dyDescent="0.15">
      <c r="A9" s="1305" t="s">
        <v>1021</v>
      </c>
      <c r="B9" s="1306"/>
      <c r="C9" s="1306"/>
      <c r="D9" s="1306"/>
      <c r="E9" s="1306"/>
      <c r="F9" s="1307"/>
      <c r="G9" s="182"/>
      <c r="H9" s="1339"/>
      <c r="I9" s="1543"/>
      <c r="J9" s="1543"/>
      <c r="K9" s="1543"/>
      <c r="L9" s="1543"/>
      <c r="M9" s="1340"/>
      <c r="N9" s="1339"/>
      <c r="O9" s="1340"/>
      <c r="P9" s="1361"/>
    </row>
    <row r="10" spans="1:16" ht="15" customHeight="1" x14ac:dyDescent="0.15">
      <c r="A10" s="1427" t="s">
        <v>396</v>
      </c>
      <c r="B10" s="1428"/>
      <c r="C10" s="1428"/>
      <c r="D10" s="1428"/>
      <c r="E10" s="1428"/>
      <c r="F10" s="1428"/>
      <c r="G10" s="183"/>
      <c r="H10" s="1339"/>
      <c r="I10" s="1543"/>
      <c r="J10" s="1543"/>
      <c r="K10" s="1543"/>
      <c r="L10" s="1543"/>
      <c r="M10" s="1340"/>
      <c r="N10" s="1339"/>
      <c r="O10" s="1340"/>
      <c r="P10" s="1361"/>
    </row>
    <row r="11" spans="1:16" ht="15.75" customHeight="1" x14ac:dyDescent="0.15">
      <c r="A11" s="1427" t="s">
        <v>395</v>
      </c>
      <c r="B11" s="1428"/>
      <c r="C11" s="1428"/>
      <c r="D11" s="1428"/>
      <c r="E11" s="1428"/>
      <c r="F11" s="1428"/>
      <c r="G11" s="498"/>
      <c r="H11" s="1339"/>
      <c r="I11" s="1543"/>
      <c r="J11" s="1543"/>
      <c r="K11" s="1543"/>
      <c r="L11" s="1543"/>
      <c r="M11" s="1340"/>
      <c r="N11" s="1339"/>
      <c r="O11" s="1340"/>
      <c r="P11" s="1361"/>
    </row>
    <row r="12" spans="1:16" ht="15.75" customHeight="1" thickBot="1" x14ac:dyDescent="0.2">
      <c r="A12" s="1435" t="s">
        <v>903</v>
      </c>
      <c r="B12" s="1436"/>
      <c r="C12" s="1436"/>
      <c r="D12" s="1436"/>
      <c r="E12" s="1436"/>
      <c r="F12" s="1437"/>
      <c r="G12" s="499"/>
      <c r="H12" s="1341"/>
      <c r="I12" s="1544"/>
      <c r="J12" s="1544"/>
      <c r="K12" s="1544"/>
      <c r="L12" s="1544"/>
      <c r="M12" s="1342"/>
      <c r="N12" s="1341"/>
      <c r="O12" s="1342"/>
      <c r="P12" s="1362"/>
    </row>
    <row r="13" spans="1:16" ht="15" thickBot="1" x14ac:dyDescent="0.2"/>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57"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6" ht="31" customHeight="1" x14ac:dyDescent="0.15">
      <c r="A17" s="1532"/>
      <c r="B17" s="1545"/>
      <c r="C17" s="1548"/>
      <c r="D17" s="1551"/>
      <c r="E17" s="1039" t="s">
        <v>895</v>
      </c>
      <c r="F17" s="1539" t="s">
        <v>803</v>
      </c>
      <c r="G17" s="1537" t="s">
        <v>804</v>
      </c>
      <c r="H17" s="1519" t="s">
        <v>805</v>
      </c>
      <c r="I17" s="1554">
        <v>42371</v>
      </c>
      <c r="J17" s="1556">
        <v>42719</v>
      </c>
      <c r="K17" s="1517" t="s">
        <v>806</v>
      </c>
      <c r="L17" s="1521" t="s">
        <v>41</v>
      </c>
      <c r="M17" s="599" t="s">
        <v>807</v>
      </c>
      <c r="N17" s="279">
        <v>1</v>
      </c>
      <c r="O17" s="280">
        <v>3627382.5</v>
      </c>
      <c r="P17" s="281">
        <f>O17*12</f>
        <v>43528590</v>
      </c>
    </row>
    <row r="18" spans="1:16" ht="31" customHeight="1" x14ac:dyDescent="0.15">
      <c r="A18" s="1533"/>
      <c r="B18" s="1546"/>
      <c r="C18" s="1549"/>
      <c r="D18" s="1552"/>
      <c r="E18" s="1535"/>
      <c r="F18" s="1540"/>
      <c r="G18" s="1538"/>
      <c r="H18" s="1520"/>
      <c r="I18" s="1555"/>
      <c r="J18" s="1557"/>
      <c r="K18" s="1518"/>
      <c r="L18" s="1522"/>
      <c r="M18" s="600" t="s">
        <v>808</v>
      </c>
      <c r="N18" s="282">
        <v>1</v>
      </c>
      <c r="O18" s="283">
        <v>2929206</v>
      </c>
      <c r="P18" s="284">
        <f>+O18*12</f>
        <v>35150472</v>
      </c>
    </row>
    <row r="19" spans="1:16" ht="42" x14ac:dyDescent="0.15">
      <c r="A19" s="1533"/>
      <c r="B19" s="1546"/>
      <c r="C19" s="1549"/>
      <c r="D19" s="1552"/>
      <c r="E19" s="1535"/>
      <c r="F19" s="1540"/>
      <c r="G19" s="285" t="s">
        <v>809</v>
      </c>
      <c r="H19" s="285" t="s">
        <v>810</v>
      </c>
      <c r="I19" s="286">
        <v>42371</v>
      </c>
      <c r="J19" s="695">
        <v>42719</v>
      </c>
      <c r="K19" s="697" t="s">
        <v>811</v>
      </c>
      <c r="L19" s="600"/>
      <c r="M19" s="600"/>
      <c r="N19" s="282">
        <v>0</v>
      </c>
      <c r="O19" s="283">
        <v>0</v>
      </c>
      <c r="P19" s="284">
        <v>0</v>
      </c>
    </row>
    <row r="20" spans="1:16" ht="56" x14ac:dyDescent="0.15">
      <c r="A20" s="1533"/>
      <c r="B20" s="1546"/>
      <c r="C20" s="1549"/>
      <c r="D20" s="1552"/>
      <c r="E20" s="1535"/>
      <c r="F20" s="1540"/>
      <c r="G20" s="285" t="s">
        <v>812</v>
      </c>
      <c r="H20" s="285" t="s">
        <v>813</v>
      </c>
      <c r="I20" s="286">
        <v>42371</v>
      </c>
      <c r="J20" s="695">
        <v>42719</v>
      </c>
      <c r="K20" s="697" t="s">
        <v>814</v>
      </c>
      <c r="L20" s="600"/>
      <c r="M20" s="600"/>
      <c r="N20" s="282">
        <v>0</v>
      </c>
      <c r="O20" s="283">
        <v>0</v>
      </c>
      <c r="P20" s="284">
        <v>0</v>
      </c>
    </row>
    <row r="21" spans="1:16" ht="62" customHeight="1" thickBot="1" x14ac:dyDescent="0.2">
      <c r="A21" s="1534"/>
      <c r="B21" s="1547"/>
      <c r="C21" s="1550"/>
      <c r="D21" s="1553"/>
      <c r="E21" s="1536"/>
      <c r="F21" s="1541"/>
      <c r="G21" s="287" t="s">
        <v>1031</v>
      </c>
      <c r="H21" s="287"/>
      <c r="I21" s="288">
        <v>42371</v>
      </c>
      <c r="J21" s="696">
        <v>42353</v>
      </c>
      <c r="K21" s="698" t="s">
        <v>815</v>
      </c>
      <c r="L21" s="289"/>
      <c r="M21" s="289"/>
      <c r="N21" s="290">
        <v>0</v>
      </c>
      <c r="O21" s="291">
        <v>0</v>
      </c>
      <c r="P21" s="292">
        <v>0</v>
      </c>
    </row>
  </sheetData>
  <sheetProtection password="88B0" sheet="1" objects="1" scenarios="1"/>
  <mergeCells count="34">
    <mergeCell ref="B17:B21"/>
    <mergeCell ref="C17:C21"/>
    <mergeCell ref="D17:D21"/>
    <mergeCell ref="I17:I18"/>
    <mergeCell ref="J17:J18"/>
    <mergeCell ref="K17:K18"/>
    <mergeCell ref="H6:M6"/>
    <mergeCell ref="H17:H18"/>
    <mergeCell ref="L17:L18"/>
    <mergeCell ref="A1:F4"/>
    <mergeCell ref="A17:A21"/>
    <mergeCell ref="E17:E21"/>
    <mergeCell ref="G17:G18"/>
    <mergeCell ref="F17:F21"/>
    <mergeCell ref="A7:F7"/>
    <mergeCell ref="A14:P14"/>
    <mergeCell ref="A15:J15"/>
    <mergeCell ref="K15:P15"/>
    <mergeCell ref="A16:D16"/>
    <mergeCell ref="H7:M12"/>
    <mergeCell ref="N7:O12"/>
    <mergeCell ref="O1:P1"/>
    <mergeCell ref="O2:P2"/>
    <mergeCell ref="O3:P3"/>
    <mergeCell ref="O4:P4"/>
    <mergeCell ref="G1:N4"/>
    <mergeCell ref="N6:O6"/>
    <mergeCell ref="P7:P12"/>
    <mergeCell ref="A8:F8"/>
    <mergeCell ref="A9:F9"/>
    <mergeCell ref="A10:F10"/>
    <mergeCell ref="A11:F11"/>
    <mergeCell ref="A12:F12"/>
    <mergeCell ref="A6:G6"/>
  </mergeCells>
  <dataValidations count="2">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 allowBlank="1" showErrorMessage="1" sqref="O16"/>
  </dataValidations>
  <pageMargins left="0" right="0" top="0" bottom="0" header="0" footer="0"/>
  <pageSetup scale="68" orientation="landscape"/>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P38"/>
  <sheetViews>
    <sheetView workbookViewId="0">
      <selection activeCell="K16" sqref="K16"/>
    </sheetView>
  </sheetViews>
  <sheetFormatPr baseColWidth="10" defaultColWidth="10.83203125" defaultRowHeight="14" x14ac:dyDescent="0.15"/>
  <cols>
    <col min="1" max="4" width="1.6640625" style="3" customWidth="1"/>
    <col min="5" max="5" width="21.5" style="3" customWidth="1"/>
    <col min="6" max="6" width="20" style="3" customWidth="1"/>
    <col min="7" max="7" width="23.33203125" style="44" customWidth="1"/>
    <col min="8" max="8" width="16.6640625" style="45" hidden="1" customWidth="1"/>
    <col min="9" max="10" width="12.1640625" style="3" customWidth="1"/>
    <col min="11" max="12" width="19" style="3" customWidth="1"/>
    <col min="13" max="13" width="21.1640625" style="44" customWidth="1"/>
    <col min="14" max="14" width="22.1640625" style="19" bestFit="1" customWidth="1"/>
    <col min="15" max="15" width="21.6640625" style="3" bestFit="1" customWidth="1"/>
    <col min="16" max="16" width="19.5" style="3" bestFit="1" customWidth="1"/>
    <col min="17" max="16384" width="10.83203125" style="3"/>
  </cols>
  <sheetData>
    <row r="1" spans="1:16" ht="14.25" customHeight="1" x14ac:dyDescent="0.15">
      <c r="A1" s="1523" t="s">
        <v>28</v>
      </c>
      <c r="B1" s="1524"/>
      <c r="C1" s="1524"/>
      <c r="D1" s="1524"/>
      <c r="E1" s="1524"/>
      <c r="F1" s="1525"/>
      <c r="G1" s="1073" t="s">
        <v>29</v>
      </c>
      <c r="H1" s="1074"/>
      <c r="I1" s="1074"/>
      <c r="J1" s="1074"/>
      <c r="K1" s="1074"/>
      <c r="L1" s="1074"/>
      <c r="M1" s="1074"/>
      <c r="N1" s="1076"/>
      <c r="O1" s="1085" t="s">
        <v>30</v>
      </c>
      <c r="P1" s="1086"/>
    </row>
    <row r="2" spans="1:16" ht="14.25" customHeight="1" x14ac:dyDescent="0.15">
      <c r="A2" s="1526"/>
      <c r="B2" s="1527"/>
      <c r="C2" s="1527"/>
      <c r="D2" s="1527"/>
      <c r="E2" s="1527"/>
      <c r="F2" s="1528"/>
      <c r="G2" s="1077"/>
      <c r="H2" s="1078"/>
      <c r="I2" s="1078"/>
      <c r="J2" s="1078"/>
      <c r="K2" s="1078"/>
      <c r="L2" s="1078"/>
      <c r="M2" s="1078"/>
      <c r="N2" s="1080"/>
      <c r="O2" s="1087" t="s">
        <v>401</v>
      </c>
      <c r="P2" s="1088"/>
    </row>
    <row r="3" spans="1:16" ht="14.25" customHeight="1" x14ac:dyDescent="0.15">
      <c r="A3" s="1526"/>
      <c r="B3" s="1527"/>
      <c r="C3" s="1527"/>
      <c r="D3" s="1527"/>
      <c r="E3" s="1527"/>
      <c r="F3" s="1528"/>
      <c r="G3" s="1077"/>
      <c r="H3" s="1078"/>
      <c r="I3" s="1078"/>
      <c r="J3" s="1078"/>
      <c r="K3" s="1078"/>
      <c r="L3" s="1078"/>
      <c r="M3" s="1078"/>
      <c r="N3" s="1080"/>
      <c r="O3" s="1087" t="s">
        <v>402</v>
      </c>
      <c r="P3" s="1088"/>
    </row>
    <row r="4" spans="1:16" ht="14.25" customHeight="1" thickBot="1" x14ac:dyDescent="0.2">
      <c r="A4" s="1529"/>
      <c r="B4" s="1530"/>
      <c r="C4" s="1530"/>
      <c r="D4" s="1530"/>
      <c r="E4" s="1530"/>
      <c r="F4" s="1531"/>
      <c r="G4" s="1081"/>
      <c r="H4" s="1082"/>
      <c r="I4" s="1082"/>
      <c r="J4" s="1082"/>
      <c r="K4" s="1082"/>
      <c r="L4" s="1082"/>
      <c r="M4" s="1082"/>
      <c r="N4" s="1084"/>
      <c r="O4" s="1089" t="s">
        <v>31</v>
      </c>
      <c r="P4" s="1090"/>
    </row>
    <row r="5" spans="1:16" ht="15" thickBot="1" x14ac:dyDescent="0.2">
      <c r="A5" s="151"/>
      <c r="B5" s="56"/>
      <c r="C5" s="56"/>
      <c r="D5" s="56"/>
      <c r="E5" s="56"/>
      <c r="F5" s="56"/>
      <c r="G5" s="210"/>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43" customHeight="1" x14ac:dyDescent="0.15">
      <c r="A7" s="1311" t="s">
        <v>534</v>
      </c>
      <c r="B7" s="1312"/>
      <c r="C7" s="1312"/>
      <c r="D7" s="1312"/>
      <c r="E7" s="1312"/>
      <c r="F7" s="1312"/>
      <c r="G7" s="497"/>
      <c r="H7" s="1337" t="s">
        <v>1060</v>
      </c>
      <c r="I7" s="1542"/>
      <c r="J7" s="1542"/>
      <c r="K7" s="1542"/>
      <c r="L7" s="1542"/>
      <c r="M7" s="1338"/>
      <c r="N7" s="1337" t="s">
        <v>1096</v>
      </c>
      <c r="O7" s="1338"/>
      <c r="P7" s="1343" t="s">
        <v>1097</v>
      </c>
    </row>
    <row r="8" spans="1:16" ht="43" customHeight="1" x14ac:dyDescent="0.15">
      <c r="A8" s="1313" t="s">
        <v>535</v>
      </c>
      <c r="B8" s="1314"/>
      <c r="C8" s="1314"/>
      <c r="D8" s="1314"/>
      <c r="E8" s="1314"/>
      <c r="F8" s="1314"/>
      <c r="G8" s="181"/>
      <c r="H8" s="1339"/>
      <c r="I8" s="1543"/>
      <c r="J8" s="1543"/>
      <c r="K8" s="1543"/>
      <c r="L8" s="1543"/>
      <c r="M8" s="1340"/>
      <c r="N8" s="1339"/>
      <c r="O8" s="1340"/>
      <c r="P8" s="1361"/>
    </row>
    <row r="9" spans="1:16" ht="43" customHeight="1" x14ac:dyDescent="0.15">
      <c r="A9" s="1305" t="s">
        <v>1021</v>
      </c>
      <c r="B9" s="1306"/>
      <c r="C9" s="1306"/>
      <c r="D9" s="1306"/>
      <c r="E9" s="1306"/>
      <c r="F9" s="1307"/>
      <c r="G9" s="182"/>
      <c r="H9" s="1339"/>
      <c r="I9" s="1543"/>
      <c r="J9" s="1543"/>
      <c r="K9" s="1543"/>
      <c r="L9" s="1543"/>
      <c r="M9" s="1340"/>
      <c r="N9" s="1339"/>
      <c r="O9" s="1340"/>
      <c r="P9" s="1361"/>
    </row>
    <row r="10" spans="1:16" ht="43" customHeight="1" x14ac:dyDescent="0.15">
      <c r="A10" s="1313" t="s">
        <v>396</v>
      </c>
      <c r="B10" s="1314"/>
      <c r="C10" s="1314"/>
      <c r="D10" s="1314"/>
      <c r="E10" s="1314"/>
      <c r="F10" s="1314"/>
      <c r="G10" s="183"/>
      <c r="H10" s="1339"/>
      <c r="I10" s="1543"/>
      <c r="J10" s="1543"/>
      <c r="K10" s="1543"/>
      <c r="L10" s="1543"/>
      <c r="M10" s="1340"/>
      <c r="N10" s="1339"/>
      <c r="O10" s="1340"/>
      <c r="P10" s="1361"/>
    </row>
    <row r="11" spans="1:16" ht="43" customHeight="1" x14ac:dyDescent="0.15">
      <c r="A11" s="1313" t="s">
        <v>395</v>
      </c>
      <c r="B11" s="1314"/>
      <c r="C11" s="1314"/>
      <c r="D11" s="1314"/>
      <c r="E11" s="1314"/>
      <c r="F11" s="1314"/>
      <c r="G11" s="498"/>
      <c r="H11" s="1339"/>
      <c r="I11" s="1543"/>
      <c r="J11" s="1543"/>
      <c r="K11" s="1543"/>
      <c r="L11" s="1543"/>
      <c r="M11" s="1340"/>
      <c r="N11" s="1339"/>
      <c r="O11" s="1340"/>
      <c r="P11" s="1361"/>
    </row>
    <row r="12" spans="1:16" ht="43" customHeight="1" thickBot="1" x14ac:dyDescent="0.2">
      <c r="A12" s="1302" t="s">
        <v>903</v>
      </c>
      <c r="B12" s="1303"/>
      <c r="C12" s="1303"/>
      <c r="D12" s="1303"/>
      <c r="E12" s="1303"/>
      <c r="F12" s="1304"/>
      <c r="G12" s="499"/>
      <c r="H12" s="1341"/>
      <c r="I12" s="1544"/>
      <c r="J12" s="1544"/>
      <c r="K12" s="1544"/>
      <c r="L12" s="1544"/>
      <c r="M12" s="1342"/>
      <c r="N12" s="1341"/>
      <c r="O12" s="1342"/>
      <c r="P12" s="1362"/>
    </row>
    <row r="13" spans="1:16" ht="15" thickBot="1" x14ac:dyDescent="0.2"/>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57"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6" ht="42" customHeight="1" x14ac:dyDescent="0.15">
      <c r="A17" s="909"/>
      <c r="B17" s="910"/>
      <c r="C17" s="910"/>
      <c r="D17" s="910"/>
      <c r="E17" s="1564" t="s">
        <v>947</v>
      </c>
      <c r="F17" s="1052" t="s">
        <v>1034</v>
      </c>
      <c r="G17" s="1052" t="s">
        <v>920</v>
      </c>
      <c r="H17" s="1053" t="s">
        <v>805</v>
      </c>
      <c r="I17" s="1055">
        <v>42402</v>
      </c>
      <c r="J17" s="1571">
        <v>42719</v>
      </c>
      <c r="K17" s="1581" t="s">
        <v>923</v>
      </c>
      <c r="L17" s="1068" t="s">
        <v>41</v>
      </c>
      <c r="M17" s="829" t="s">
        <v>921</v>
      </c>
      <c r="N17" s="532">
        <v>1</v>
      </c>
      <c r="O17" s="533">
        <v>3000000</v>
      </c>
      <c r="P17" s="534">
        <f>+O17*11</f>
        <v>33000000</v>
      </c>
    </row>
    <row r="18" spans="1:16" ht="42" customHeight="1" x14ac:dyDescent="0.15">
      <c r="A18" s="911"/>
      <c r="B18" s="912"/>
      <c r="C18" s="912"/>
      <c r="D18" s="912"/>
      <c r="E18" s="1332"/>
      <c r="F18" s="1048"/>
      <c r="G18" s="1048"/>
      <c r="H18" s="1054"/>
      <c r="I18" s="1047"/>
      <c r="J18" s="1570"/>
      <c r="K18" s="1568"/>
      <c r="L18" s="1069"/>
      <c r="M18" s="1582" t="s">
        <v>922</v>
      </c>
      <c r="N18" s="1576">
        <v>1</v>
      </c>
      <c r="O18" s="1574">
        <v>2500000</v>
      </c>
      <c r="P18" s="1572">
        <f>+O18*11</f>
        <v>27500000</v>
      </c>
    </row>
    <row r="19" spans="1:16" ht="70" x14ac:dyDescent="0.15">
      <c r="A19" s="913"/>
      <c r="B19" s="914"/>
      <c r="C19" s="912"/>
      <c r="D19" s="912"/>
      <c r="E19" s="1332"/>
      <c r="F19" s="1048"/>
      <c r="G19" s="1048"/>
      <c r="H19" s="1054"/>
      <c r="I19" s="1047"/>
      <c r="J19" s="1570"/>
      <c r="K19" s="693" t="s">
        <v>1041</v>
      </c>
      <c r="L19" s="1069"/>
      <c r="M19" s="1583"/>
      <c r="N19" s="1577"/>
      <c r="O19" s="1575"/>
      <c r="P19" s="1573"/>
    </row>
    <row r="20" spans="1:16" ht="56" x14ac:dyDescent="0.15">
      <c r="A20" s="1584"/>
      <c r="B20" s="1580"/>
      <c r="C20" s="1580"/>
      <c r="D20" s="1580"/>
      <c r="E20" s="1332"/>
      <c r="F20" s="1048"/>
      <c r="G20" s="1048" t="s">
        <v>928</v>
      </c>
      <c r="H20" s="828" t="s">
        <v>810</v>
      </c>
      <c r="I20" s="1047">
        <v>42402</v>
      </c>
      <c r="J20" s="1570">
        <v>42735</v>
      </c>
      <c r="K20" s="886" t="s">
        <v>925</v>
      </c>
      <c r="L20" s="529" t="s">
        <v>138</v>
      </c>
      <c r="M20" s="828" t="s">
        <v>1042</v>
      </c>
      <c r="N20" s="527">
        <v>1</v>
      </c>
      <c r="O20" s="528">
        <v>237722039.6216</v>
      </c>
      <c r="P20" s="535">
        <f>+O20*N20</f>
        <v>237722039.6216</v>
      </c>
    </row>
    <row r="21" spans="1:16" ht="56" x14ac:dyDescent="0.15">
      <c r="A21" s="1584"/>
      <c r="B21" s="1580"/>
      <c r="C21" s="1580"/>
      <c r="D21" s="1580"/>
      <c r="E21" s="1332"/>
      <c r="F21" s="1048"/>
      <c r="G21" s="1048"/>
      <c r="H21" s="828" t="s">
        <v>813</v>
      </c>
      <c r="I21" s="1047"/>
      <c r="J21" s="1570"/>
      <c r="K21" s="886" t="s">
        <v>925</v>
      </c>
      <c r="L21" s="529" t="s">
        <v>138</v>
      </c>
      <c r="M21" s="828" t="s">
        <v>1043</v>
      </c>
      <c r="N21" s="527">
        <v>1</v>
      </c>
      <c r="O21" s="528">
        <v>366786756.68400002</v>
      </c>
      <c r="P21" s="535">
        <f>+O21*N21</f>
        <v>366786756.68400002</v>
      </c>
    </row>
    <row r="22" spans="1:16" ht="42" x14ac:dyDescent="0.15">
      <c r="A22" s="1584"/>
      <c r="B22" s="1580"/>
      <c r="C22" s="1580"/>
      <c r="D22" s="1580"/>
      <c r="E22" s="1332"/>
      <c r="F22" s="1048"/>
      <c r="G22" s="1048"/>
      <c r="H22" s="828"/>
      <c r="I22" s="1047">
        <v>42402</v>
      </c>
      <c r="J22" s="1570">
        <v>42735</v>
      </c>
      <c r="K22" s="1568" t="s">
        <v>929</v>
      </c>
      <c r="L22" s="529" t="s">
        <v>937</v>
      </c>
      <c r="M22" s="530" t="s">
        <v>930</v>
      </c>
      <c r="N22" s="527">
        <v>1</v>
      </c>
      <c r="O22" s="528">
        <v>15625197.85</v>
      </c>
      <c r="P22" s="535">
        <f t="shared" ref="P22:P28" si="0">+O22*N22</f>
        <v>15625197.85</v>
      </c>
    </row>
    <row r="23" spans="1:16" x14ac:dyDescent="0.15">
      <c r="A23" s="1584"/>
      <c r="B23" s="1580"/>
      <c r="C23" s="1580"/>
      <c r="D23" s="1580"/>
      <c r="E23" s="1332"/>
      <c r="F23" s="1048"/>
      <c r="G23" s="1048"/>
      <c r="H23" s="828"/>
      <c r="I23" s="1047"/>
      <c r="J23" s="1570"/>
      <c r="K23" s="1568"/>
      <c r="L23" s="529" t="s">
        <v>938</v>
      </c>
      <c r="M23" s="530" t="s">
        <v>931</v>
      </c>
      <c r="N23" s="527">
        <v>1</v>
      </c>
      <c r="O23" s="528">
        <v>25044160.57</v>
      </c>
      <c r="P23" s="535">
        <f t="shared" si="0"/>
        <v>25044160.57</v>
      </c>
    </row>
    <row r="24" spans="1:16" ht="42" x14ac:dyDescent="0.15">
      <c r="A24" s="1584"/>
      <c r="B24" s="1580"/>
      <c r="C24" s="1580"/>
      <c r="D24" s="1580"/>
      <c r="E24" s="1332"/>
      <c r="F24" s="1048"/>
      <c r="G24" s="1048"/>
      <c r="H24" s="828"/>
      <c r="I24" s="1047"/>
      <c r="J24" s="1570"/>
      <c r="K24" s="1568"/>
      <c r="L24" s="529" t="s">
        <v>939</v>
      </c>
      <c r="M24" s="530" t="s">
        <v>932</v>
      </c>
      <c r="N24" s="527">
        <v>1</v>
      </c>
      <c r="O24" s="528">
        <v>38460732.509999998</v>
      </c>
      <c r="P24" s="535">
        <f t="shared" si="0"/>
        <v>38460732.509999998</v>
      </c>
    </row>
    <row r="25" spans="1:16" ht="42" x14ac:dyDescent="0.15">
      <c r="A25" s="1584"/>
      <c r="B25" s="1580"/>
      <c r="C25" s="1580"/>
      <c r="D25" s="1580"/>
      <c r="E25" s="1332"/>
      <c r="F25" s="1048"/>
      <c r="G25" s="1048"/>
      <c r="H25" s="828"/>
      <c r="I25" s="1047"/>
      <c r="J25" s="1570"/>
      <c r="K25" s="1568"/>
      <c r="L25" s="529" t="s">
        <v>940</v>
      </c>
      <c r="M25" s="530" t="s">
        <v>933</v>
      </c>
      <c r="N25" s="527">
        <v>1</v>
      </c>
      <c r="O25" s="528">
        <v>12514500</v>
      </c>
      <c r="P25" s="535">
        <f t="shared" si="0"/>
        <v>12514500</v>
      </c>
    </row>
    <row r="26" spans="1:16" ht="42" x14ac:dyDescent="0.15">
      <c r="A26" s="1584"/>
      <c r="B26" s="1580"/>
      <c r="C26" s="1580"/>
      <c r="D26" s="1580"/>
      <c r="E26" s="1332"/>
      <c r="F26" s="1048"/>
      <c r="G26" s="1048"/>
      <c r="H26" s="828"/>
      <c r="I26" s="1047"/>
      <c r="J26" s="1570"/>
      <c r="K26" s="1568"/>
      <c r="L26" s="529" t="s">
        <v>941</v>
      </c>
      <c r="M26" s="530" t="s">
        <v>934</v>
      </c>
      <c r="N26" s="527">
        <v>1</v>
      </c>
      <c r="O26" s="528">
        <v>12509232.58</v>
      </c>
      <c r="P26" s="535">
        <f t="shared" si="0"/>
        <v>12509232.58</v>
      </c>
    </row>
    <row r="27" spans="1:16" ht="28" x14ac:dyDescent="0.15">
      <c r="A27" s="1584"/>
      <c r="B27" s="1580"/>
      <c r="C27" s="1580"/>
      <c r="D27" s="1580"/>
      <c r="E27" s="1332"/>
      <c r="F27" s="1048"/>
      <c r="G27" s="1048"/>
      <c r="H27" s="828"/>
      <c r="I27" s="1047"/>
      <c r="J27" s="1570"/>
      <c r="K27" s="1568"/>
      <c r="L27" s="529" t="s">
        <v>942</v>
      </c>
      <c r="M27" s="530" t="s">
        <v>935</v>
      </c>
      <c r="N27" s="527">
        <v>1</v>
      </c>
      <c r="O27" s="528">
        <v>2163000</v>
      </c>
      <c r="P27" s="535">
        <f t="shared" si="0"/>
        <v>2163000</v>
      </c>
    </row>
    <row r="28" spans="1:16" ht="28" x14ac:dyDescent="0.15">
      <c r="A28" s="1584"/>
      <c r="B28" s="1580"/>
      <c r="C28" s="1580"/>
      <c r="D28" s="1580"/>
      <c r="E28" s="1332"/>
      <c r="F28" s="1048"/>
      <c r="G28" s="1048"/>
      <c r="H28" s="828"/>
      <c r="I28" s="1047"/>
      <c r="J28" s="1570"/>
      <c r="K28" s="1569"/>
      <c r="L28" s="764" t="s">
        <v>943</v>
      </c>
      <c r="M28" s="765" t="s">
        <v>936</v>
      </c>
      <c r="N28" s="887">
        <v>1</v>
      </c>
      <c r="O28" s="766">
        <v>10087803.52</v>
      </c>
      <c r="P28" s="767">
        <f t="shared" si="0"/>
        <v>10087803.52</v>
      </c>
    </row>
    <row r="29" spans="1:16" ht="70" x14ac:dyDescent="0.15">
      <c r="A29" s="915"/>
      <c r="B29" s="916"/>
      <c r="C29" s="570"/>
      <c r="D29" s="570"/>
      <c r="E29" s="1332"/>
      <c r="F29" s="1048"/>
      <c r="G29" s="530" t="s">
        <v>1037</v>
      </c>
      <c r="H29" s="828"/>
      <c r="I29" s="917">
        <v>42402</v>
      </c>
      <c r="J29" s="918">
        <v>42735</v>
      </c>
      <c r="K29" s="769" t="s">
        <v>1044</v>
      </c>
      <c r="L29" s="764" t="s">
        <v>1045</v>
      </c>
      <c r="M29" s="765" t="s">
        <v>965</v>
      </c>
      <c r="N29" s="887">
        <v>0</v>
      </c>
      <c r="O29" s="770">
        <v>0</v>
      </c>
      <c r="P29" s="771">
        <v>0</v>
      </c>
    </row>
    <row r="30" spans="1:16" s="179" customFormat="1" ht="98" x14ac:dyDescent="0.2">
      <c r="A30" s="1578"/>
      <c r="B30" s="1579"/>
      <c r="C30" s="1580"/>
      <c r="D30" s="1580"/>
      <c r="E30" s="1332"/>
      <c r="F30" s="1048" t="s">
        <v>1035</v>
      </c>
      <c r="G30" s="1023" t="s">
        <v>944</v>
      </c>
      <c r="H30" s="24"/>
      <c r="I30" s="212">
        <v>42402</v>
      </c>
      <c r="J30" s="919">
        <v>42428</v>
      </c>
      <c r="K30" s="714" t="s">
        <v>1061</v>
      </c>
      <c r="L30" s="24" t="s">
        <v>946</v>
      </c>
      <c r="M30" s="824" t="s">
        <v>1046</v>
      </c>
      <c r="N30" s="881">
        <v>2</v>
      </c>
      <c r="O30" s="619">
        <v>192932527.6595</v>
      </c>
      <c r="P30" s="768">
        <f>+O30</f>
        <v>192932527.6595</v>
      </c>
    </row>
    <row r="31" spans="1:16" s="179" customFormat="1" ht="36" customHeight="1" x14ac:dyDescent="0.2">
      <c r="A31" s="1578"/>
      <c r="B31" s="1579"/>
      <c r="C31" s="1580"/>
      <c r="D31" s="1580"/>
      <c r="E31" s="1332"/>
      <c r="F31" s="1048"/>
      <c r="G31" s="1023"/>
      <c r="H31" s="24"/>
      <c r="I31" s="212">
        <v>42402</v>
      </c>
      <c r="J31" s="919">
        <v>42428</v>
      </c>
      <c r="K31" s="714" t="s">
        <v>1062</v>
      </c>
      <c r="L31" s="24"/>
      <c r="M31" s="824"/>
      <c r="N31" s="881"/>
      <c r="O31" s="619"/>
      <c r="P31" s="768"/>
    </row>
    <row r="32" spans="1:16" s="179" customFormat="1" ht="42" x14ac:dyDescent="0.2">
      <c r="A32" s="1578"/>
      <c r="B32" s="1579"/>
      <c r="C32" s="1580"/>
      <c r="D32" s="1580"/>
      <c r="E32" s="1332"/>
      <c r="F32" s="1048"/>
      <c r="G32" s="1023" t="s">
        <v>1033</v>
      </c>
      <c r="H32" s="24"/>
      <c r="I32" s="212">
        <v>42402</v>
      </c>
      <c r="J32" s="919">
        <v>42724</v>
      </c>
      <c r="K32" s="714" t="s">
        <v>1038</v>
      </c>
      <c r="L32" s="24" t="s">
        <v>1045</v>
      </c>
      <c r="M32" s="881"/>
      <c r="N32" s="881">
        <v>0</v>
      </c>
      <c r="O32" s="619">
        <v>0</v>
      </c>
      <c r="P32" s="768">
        <v>0</v>
      </c>
    </row>
    <row r="33" spans="1:16" s="179" customFormat="1" ht="42" x14ac:dyDescent="0.2">
      <c r="A33" s="1578"/>
      <c r="B33" s="1579"/>
      <c r="C33" s="1580"/>
      <c r="D33" s="1580"/>
      <c r="E33" s="1332"/>
      <c r="F33" s="1048"/>
      <c r="G33" s="1023"/>
      <c r="H33" s="24"/>
      <c r="I33" s="212"/>
      <c r="J33" s="919"/>
      <c r="K33" s="753" t="s">
        <v>1063</v>
      </c>
      <c r="L33" s="24" t="s">
        <v>1045</v>
      </c>
      <c r="M33" s="868"/>
      <c r="N33" s="868"/>
      <c r="O33" s="624"/>
      <c r="P33" s="773"/>
    </row>
    <row r="34" spans="1:16" ht="87" customHeight="1" x14ac:dyDescent="0.15">
      <c r="A34" s="1578"/>
      <c r="B34" s="1579"/>
      <c r="C34" s="1580"/>
      <c r="D34" s="1580"/>
      <c r="E34" s="1332"/>
      <c r="F34" s="1048"/>
      <c r="G34" s="824" t="s">
        <v>1036</v>
      </c>
      <c r="H34" s="638"/>
      <c r="I34" s="212">
        <v>42402</v>
      </c>
      <c r="J34" s="919">
        <v>42724</v>
      </c>
      <c r="K34" s="753" t="s">
        <v>1064</v>
      </c>
      <c r="L34" s="228" t="s">
        <v>1045</v>
      </c>
      <c r="M34" s="868"/>
      <c r="N34" s="868">
        <v>0</v>
      </c>
      <c r="O34" s="624">
        <v>0</v>
      </c>
      <c r="P34" s="773">
        <v>0</v>
      </c>
    </row>
    <row r="35" spans="1:16" ht="37.5" customHeight="1" x14ac:dyDescent="0.15">
      <c r="A35" s="920"/>
      <c r="B35" s="921"/>
      <c r="C35" s="921"/>
      <c r="D35" s="921"/>
      <c r="E35" s="1332"/>
      <c r="F35" s="1023" t="s">
        <v>1098</v>
      </c>
      <c r="G35" s="824" t="s">
        <v>1099</v>
      </c>
      <c r="H35" s="638"/>
      <c r="I35" s="1565">
        <v>42401</v>
      </c>
      <c r="J35" s="1566">
        <v>42674</v>
      </c>
      <c r="K35" s="1024" t="s">
        <v>1098</v>
      </c>
      <c r="L35" s="1023" t="s">
        <v>1100</v>
      </c>
      <c r="M35" s="1023" t="s">
        <v>1101</v>
      </c>
      <c r="N35" s="1558">
        <v>1</v>
      </c>
      <c r="O35" s="1560">
        <v>100000000</v>
      </c>
      <c r="P35" s="1562">
        <f>+O35*N35</f>
        <v>100000000</v>
      </c>
    </row>
    <row r="36" spans="1:16" ht="37.5" customHeight="1" x14ac:dyDescent="0.15">
      <c r="A36" s="920"/>
      <c r="B36" s="921"/>
      <c r="C36" s="921"/>
      <c r="D36" s="921"/>
      <c r="E36" s="1332"/>
      <c r="F36" s="1023"/>
      <c r="G36" s="824" t="s">
        <v>1102</v>
      </c>
      <c r="H36" s="638"/>
      <c r="I36" s="1565"/>
      <c r="J36" s="1566"/>
      <c r="K36" s="1024"/>
      <c r="L36" s="1023"/>
      <c r="M36" s="1023"/>
      <c r="N36" s="1558"/>
      <c r="O36" s="1560"/>
      <c r="P36" s="1562"/>
    </row>
    <row r="37" spans="1:16" ht="37.5" customHeight="1" thickBot="1" x14ac:dyDescent="0.2">
      <c r="A37" s="922"/>
      <c r="B37" s="923"/>
      <c r="C37" s="923"/>
      <c r="D37" s="923"/>
      <c r="E37" s="1333"/>
      <c r="F37" s="1060"/>
      <c r="G37" s="831" t="s">
        <v>1103</v>
      </c>
      <c r="H37" s="639"/>
      <c r="I37" s="209">
        <v>42675</v>
      </c>
      <c r="J37" s="924">
        <v>42689</v>
      </c>
      <c r="K37" s="1567"/>
      <c r="L37" s="1060"/>
      <c r="M37" s="1060"/>
      <c r="N37" s="1559"/>
      <c r="O37" s="1561"/>
      <c r="P37" s="1563"/>
    </row>
    <row r="38" spans="1:16" x14ac:dyDescent="0.15">
      <c r="K38" s="3" t="s">
        <v>1140</v>
      </c>
    </row>
  </sheetData>
  <sheetProtection password="88B0" sheet="1" objects="1" scenarios="1"/>
  <mergeCells count="60">
    <mergeCell ref="A30:A34"/>
    <mergeCell ref="B30:B34"/>
    <mergeCell ref="C30:C34"/>
    <mergeCell ref="D30:D34"/>
    <mergeCell ref="A14:P14"/>
    <mergeCell ref="A15:J15"/>
    <mergeCell ref="K15:P15"/>
    <mergeCell ref="A16:D16"/>
    <mergeCell ref="F17:F29"/>
    <mergeCell ref="K17:K18"/>
    <mergeCell ref="M18:M19"/>
    <mergeCell ref="C20:C28"/>
    <mergeCell ref="A20:A28"/>
    <mergeCell ref="B20:B28"/>
    <mergeCell ref="D20:D28"/>
    <mergeCell ref="I17:I19"/>
    <mergeCell ref="A1:F4"/>
    <mergeCell ref="G1:N4"/>
    <mergeCell ref="O1:P1"/>
    <mergeCell ref="O2:P2"/>
    <mergeCell ref="O3:P3"/>
    <mergeCell ref="O4:P4"/>
    <mergeCell ref="A6:G6"/>
    <mergeCell ref="H6:M6"/>
    <mergeCell ref="N6:O6"/>
    <mergeCell ref="A7:F7"/>
    <mergeCell ref="H7:M12"/>
    <mergeCell ref="N7:O12"/>
    <mergeCell ref="P7:P12"/>
    <mergeCell ref="A8:F8"/>
    <mergeCell ref="A9:F9"/>
    <mergeCell ref="A10:F10"/>
    <mergeCell ref="A11:F11"/>
    <mergeCell ref="A12:F12"/>
    <mergeCell ref="J17:J19"/>
    <mergeCell ref="P18:P19"/>
    <mergeCell ref="O18:O19"/>
    <mergeCell ref="N18:N19"/>
    <mergeCell ref="L17:L19"/>
    <mergeCell ref="E17:E37"/>
    <mergeCell ref="F35:F37"/>
    <mergeCell ref="I35:I36"/>
    <mergeCell ref="J35:J36"/>
    <mergeCell ref="K35:K37"/>
    <mergeCell ref="F30:F34"/>
    <mergeCell ref="K22:K28"/>
    <mergeCell ref="G20:G28"/>
    <mergeCell ref="J22:J28"/>
    <mergeCell ref="I22:I28"/>
    <mergeCell ref="I20:I21"/>
    <mergeCell ref="J20:J21"/>
    <mergeCell ref="G30:G31"/>
    <mergeCell ref="G32:G33"/>
    <mergeCell ref="G17:G19"/>
    <mergeCell ref="H17:H19"/>
    <mergeCell ref="L35:L37"/>
    <mergeCell ref="M35:M37"/>
    <mergeCell ref="N35:N37"/>
    <mergeCell ref="O35:O37"/>
    <mergeCell ref="P35:P37"/>
  </mergeCells>
  <dataValidations count="2">
    <dataValidation allowBlank="1" showErrorMessage="1" sqref="O16"/>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5" x14ac:dyDescent="0.2"/>
  <sheetData/>
  <sheetProtection password="88B0" sheet="1" objects="1" scenarios="1"/>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heetViews>
  <sheetFormatPr baseColWidth="10" defaultRowHeight="15" x14ac:dyDescent="0.2"/>
  <cols>
    <col min="1" max="1" width="105.33203125" bestFit="1" customWidth="1"/>
  </cols>
  <sheetData>
    <row r="2" spans="1:1" ht="31" x14ac:dyDescent="0.35">
      <c r="A2" s="902" t="s">
        <v>1167</v>
      </c>
    </row>
    <row r="4" spans="1:1" ht="24" x14ac:dyDescent="0.3">
      <c r="A4" s="901" t="s">
        <v>1070</v>
      </c>
    </row>
    <row r="5" spans="1:1" ht="24" x14ac:dyDescent="0.3">
      <c r="A5" s="901" t="s">
        <v>1071</v>
      </c>
    </row>
    <row r="6" spans="1:1" ht="24" x14ac:dyDescent="0.3">
      <c r="A6" s="901" t="s">
        <v>1072</v>
      </c>
    </row>
    <row r="7" spans="1:1" ht="24" x14ac:dyDescent="0.3">
      <c r="A7" s="901" t="s">
        <v>1073</v>
      </c>
    </row>
    <row r="8" spans="1:1" ht="24" x14ac:dyDescent="0.3">
      <c r="A8" s="901" t="s">
        <v>1074</v>
      </c>
    </row>
  </sheetData>
  <sheetProtection password="88B0" sheet="1" objects="1" scenarios="1"/>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V491"/>
  <sheetViews>
    <sheetView showGridLines="0" workbookViewId="0">
      <selection activeCell="D6" sqref="D6"/>
    </sheetView>
  </sheetViews>
  <sheetFormatPr baseColWidth="10" defaultColWidth="10.83203125" defaultRowHeight="14" outlineLevelRow="1" x14ac:dyDescent="0.15"/>
  <cols>
    <col min="1" max="1" width="26" style="19" customWidth="1"/>
    <col min="2" max="2" width="28.1640625" style="19" customWidth="1"/>
    <col min="3" max="3" width="23.33203125" style="18" hidden="1" customWidth="1"/>
    <col min="4" max="4" width="11.5" style="376" customWidth="1"/>
    <col min="5" max="5" width="14.33203125" style="376" customWidth="1"/>
    <col min="6" max="6" width="29.6640625" style="3" hidden="1" customWidth="1"/>
    <col min="7" max="7" width="24.6640625" style="96" customWidth="1"/>
    <col min="8" max="8" width="24" style="96" customWidth="1"/>
    <col min="9" max="9" width="19.6640625" style="3" customWidth="1"/>
    <col min="10" max="10" width="17.5" style="18" bestFit="1" customWidth="1"/>
    <col min="11" max="11" width="21.6640625" style="3" bestFit="1" customWidth="1"/>
    <col min="12" max="12" width="19.5" style="3" bestFit="1" customWidth="1"/>
    <col min="13" max="13" width="16.6640625" style="3" bestFit="1" customWidth="1"/>
    <col min="14" max="16384" width="10.83203125" style="3"/>
  </cols>
  <sheetData>
    <row r="1" spans="1:12 16376:16376" ht="14.25" customHeight="1" x14ac:dyDescent="0.15">
      <c r="A1" s="1070"/>
      <c r="B1" s="1073" t="s">
        <v>1030</v>
      </c>
      <c r="C1" s="1074"/>
      <c r="D1" s="1075"/>
      <c r="E1" s="1075"/>
      <c r="F1" s="1074"/>
      <c r="G1" s="1074"/>
      <c r="H1" s="1074"/>
      <c r="I1" s="1076"/>
      <c r="J1" s="1085"/>
      <c r="K1" s="1086"/>
    </row>
    <row r="2" spans="1:12 16376:16376" ht="14.25" customHeight="1" x14ac:dyDescent="0.15">
      <c r="A2" s="1071"/>
      <c r="B2" s="1077"/>
      <c r="C2" s="1078"/>
      <c r="D2" s="1079"/>
      <c r="E2" s="1079"/>
      <c r="F2" s="1078"/>
      <c r="G2" s="1078"/>
      <c r="H2" s="1078"/>
      <c r="I2" s="1080"/>
      <c r="J2" s="1087"/>
      <c r="K2" s="1088"/>
    </row>
    <row r="3" spans="1:12 16376:16376" ht="14.25" customHeight="1" x14ac:dyDescent="0.15">
      <c r="A3" s="1071"/>
      <c r="B3" s="1077"/>
      <c r="C3" s="1078"/>
      <c r="D3" s="1079"/>
      <c r="E3" s="1079"/>
      <c r="F3" s="1078"/>
      <c r="G3" s="1078"/>
      <c r="H3" s="1078"/>
      <c r="I3" s="1080"/>
      <c r="J3" s="1087"/>
      <c r="K3" s="1088"/>
    </row>
    <row r="4" spans="1:12 16376:16376" ht="14.25" customHeight="1" thickBot="1" x14ac:dyDescent="0.2">
      <c r="A4" s="1072"/>
      <c r="B4" s="1081"/>
      <c r="C4" s="1082"/>
      <c r="D4" s="1083"/>
      <c r="E4" s="1083"/>
      <c r="F4" s="1082"/>
      <c r="G4" s="1082"/>
      <c r="H4" s="1082"/>
      <c r="I4" s="1084"/>
      <c r="J4" s="1089"/>
      <c r="K4" s="1090"/>
    </row>
    <row r="5" spans="1:12 16376:16376" ht="15" thickBot="1" x14ac:dyDescent="0.2">
      <c r="H5" s="3"/>
    </row>
    <row r="6" spans="1:12 16376:16376" ht="15" thickBot="1" x14ac:dyDescent="0.2">
      <c r="A6" s="1259" t="s">
        <v>1047</v>
      </c>
      <c r="B6" s="1260"/>
      <c r="C6" s="506"/>
      <c r="D6" s="507" t="s">
        <v>905</v>
      </c>
      <c r="H6" s="3"/>
      <c r="XEV6" s="3" t="s">
        <v>904</v>
      </c>
    </row>
    <row r="7" spans="1:12 16376:16376" ht="15" thickBot="1" x14ac:dyDescent="0.2">
      <c r="H7" s="3"/>
      <c r="XEV7" s="3" t="s">
        <v>905</v>
      </c>
    </row>
    <row r="8" spans="1:12 16376:16376" ht="25" customHeight="1" thickBot="1" x14ac:dyDescent="0.2">
      <c r="A8" s="244" t="s">
        <v>2</v>
      </c>
      <c r="B8" s="244" t="s">
        <v>3</v>
      </c>
      <c r="C8" s="244" t="s">
        <v>0</v>
      </c>
      <c r="D8" s="375" t="s">
        <v>7</v>
      </c>
      <c r="E8" s="375" t="s">
        <v>8</v>
      </c>
      <c r="F8" s="57" t="s">
        <v>9</v>
      </c>
      <c r="G8" s="57" t="s">
        <v>1</v>
      </c>
      <c r="H8" s="57" t="s">
        <v>10</v>
      </c>
      <c r="I8" s="57" t="s">
        <v>4</v>
      </c>
      <c r="J8" s="58" t="s">
        <v>5</v>
      </c>
      <c r="K8" s="59" t="s">
        <v>6</v>
      </c>
    </row>
    <row r="9" spans="1:12 16376:16376" s="377" customFormat="1" thickBot="1" x14ac:dyDescent="0.2">
      <c r="A9" s="331" t="s">
        <v>862</v>
      </c>
      <c r="B9" s="332"/>
      <c r="C9" s="332"/>
      <c r="D9" s="332"/>
      <c r="E9" s="332"/>
      <c r="F9" s="333"/>
      <c r="G9" s="328">
        <f>+SUM(ACADEMICA!P40:P199)</f>
        <v>17679159000</v>
      </c>
      <c r="H9" s="334">
        <f>+G9/$G$490</f>
        <v>0.47808706544154234</v>
      </c>
      <c r="I9" s="329"/>
      <c r="J9" s="329"/>
      <c r="K9" s="330"/>
    </row>
    <row r="10" spans="1:12 16376:16376" s="377" customFormat="1" ht="26" hidden="1" outlineLevel="1" x14ac:dyDescent="0.15">
      <c r="A10" s="1169" t="str">
        <f>+ACADEMICA!F40</f>
        <v>Internacionalización</v>
      </c>
      <c r="B10" s="1169" t="str">
        <f>+ACADEMICA!G40</f>
        <v>Acreditación para Exporecerca Bacelona 2016, presentación y participación internacional de la ETITC por obtener platinum en Guadalajara, México (proyectos konciencia -Barcelona- y homematik - Rumania-)</v>
      </c>
      <c r="C10" s="378">
        <f>+ACADEMICA!H40</f>
        <v>0</v>
      </c>
      <c r="D10" s="379">
        <f>+ACADEMICA!I40</f>
        <v>42445</v>
      </c>
      <c r="E10" s="379">
        <f>+ACADEMICA!J40</f>
        <v>42449</v>
      </c>
      <c r="F10" s="380" t="str">
        <f>+ACADEMICA!K40</f>
        <v>Representación Exporecerca Barcelona 2016</v>
      </c>
      <c r="G10" s="380" t="str">
        <f>+ACADEMICA!L40</f>
        <v>Transporte</v>
      </c>
      <c r="H10" s="380" t="str">
        <f>+ACADEMICA!M40</f>
        <v>Tiquetes, viáticos y hospedaje, stand</v>
      </c>
      <c r="I10" s="378">
        <f>+ACADEMICA!N40</f>
        <v>1</v>
      </c>
      <c r="J10" s="139">
        <f>+ACADEMICA!O40</f>
        <v>16000000</v>
      </c>
      <c r="K10" s="140">
        <f>+ACADEMICA!P40</f>
        <v>16000000</v>
      </c>
      <c r="L10" s="772"/>
    </row>
    <row r="11" spans="1:12 16376:16376" s="377" customFormat="1" ht="26" hidden="1" outlineLevel="1" x14ac:dyDescent="0.15">
      <c r="A11" s="1170">
        <f>+ACADEMICA!F41</f>
        <v>0</v>
      </c>
      <c r="B11" s="1063">
        <f>+ACADEMICA!G41</f>
        <v>0</v>
      </c>
      <c r="C11" s="381">
        <f>+ACADEMICA!H41</f>
        <v>0</v>
      </c>
      <c r="D11" s="382">
        <f>+ACADEMICA!I41</f>
        <v>42515</v>
      </c>
      <c r="E11" s="382">
        <f>+ACADEMICA!J41</f>
        <v>42521</v>
      </c>
      <c r="F11" s="364" t="str">
        <f>+ACADEMICA!K41</f>
        <v>Representacion Rumania</v>
      </c>
      <c r="G11" s="364" t="str">
        <f>+ACADEMICA!L41</f>
        <v>Transporte</v>
      </c>
      <c r="H11" s="364" t="str">
        <f>+ACADEMICA!M41</f>
        <v>Tiquetes, viáticos y hospedaje, stand</v>
      </c>
      <c r="I11" s="381">
        <f>+ACADEMICA!N41</f>
        <v>1</v>
      </c>
      <c r="J11" s="141">
        <f>+ACADEMICA!O41</f>
        <v>25000000</v>
      </c>
      <c r="K11" s="142">
        <f>+ACADEMICA!P41</f>
        <v>25000000</v>
      </c>
      <c r="L11" s="772"/>
    </row>
    <row r="12" spans="1:12 16376:16376" s="377" customFormat="1" ht="52" hidden="1" outlineLevel="1" x14ac:dyDescent="0.15">
      <c r="A12" s="1170">
        <f>+ACADEMICA!F42</f>
        <v>0</v>
      </c>
      <c r="B12" s="364" t="str">
        <f>+ACADEMICA!G42</f>
        <v>Representación y participación internacional de la ETITC por proyecto infomatrix colombia (Ardesign app)</v>
      </c>
      <c r="C12" s="381">
        <f>+ACADEMICA!H42</f>
        <v>0</v>
      </c>
      <c r="D12" s="382">
        <f>+ACADEMICA!I42</f>
        <v>46077</v>
      </c>
      <c r="E12" s="382">
        <f>+ACADEMICA!J42</f>
        <v>42428</v>
      </c>
      <c r="F12" s="364" t="str">
        <f>+ACADEMICA!K42</f>
        <v>Representacion Ecuador</v>
      </c>
      <c r="G12" s="364" t="str">
        <f>+ACADEMICA!L42</f>
        <v>Transporte</v>
      </c>
      <c r="H12" s="364" t="str">
        <f>+ACADEMICA!M42</f>
        <v>Tiquetes, viáticos y hospedaje, stand</v>
      </c>
      <c r="I12" s="381">
        <f>+ACADEMICA!N42</f>
        <v>1</v>
      </c>
      <c r="J12" s="141">
        <f>+ACADEMICA!O42</f>
        <v>8000000</v>
      </c>
      <c r="K12" s="142">
        <f>+ACADEMICA!P42</f>
        <v>8000000</v>
      </c>
      <c r="L12" s="772"/>
    </row>
    <row r="13" spans="1:12 16376:16376" s="377" customFormat="1" ht="39" hidden="1" outlineLevel="1" x14ac:dyDescent="0.15">
      <c r="A13" s="1170">
        <f>+ACADEMICA!F43</f>
        <v>0</v>
      </c>
      <c r="B13" s="364" t="str">
        <f>+ACADEMICA!G43</f>
        <v>Aprovechar convenios, eventos, visitas a universidades pares y empresas</v>
      </c>
      <c r="C13" s="381">
        <f>+ACADEMICA!H43</f>
        <v>0</v>
      </c>
      <c r="D13" s="382">
        <f>+ACADEMICA!I43</f>
        <v>42401</v>
      </c>
      <c r="E13" s="382">
        <f>+ACADEMICA!J43</f>
        <v>42704</v>
      </c>
      <c r="F13" s="364" t="str">
        <f>+ACADEMICA!K43</f>
        <v>Intercambio docentes</v>
      </c>
      <c r="G13" s="364" t="str">
        <f>+ACADEMICA!L43</f>
        <v>Transporte</v>
      </c>
      <c r="H13" s="364" t="str">
        <f>+ACADEMICA!M43</f>
        <v>Tiquetes, viáticos y hospedaje, stand</v>
      </c>
      <c r="I13" s="381">
        <f>+ACADEMICA!N43</f>
        <v>1</v>
      </c>
      <c r="J13" s="141">
        <f>+ACADEMICA!O43</f>
        <v>30000000</v>
      </c>
      <c r="K13" s="142">
        <f>+ACADEMICA!P43</f>
        <v>30000000</v>
      </c>
      <c r="L13" s="772"/>
    </row>
    <row r="14" spans="1:12 16376:16376" s="377" customFormat="1" ht="39" hidden="1" outlineLevel="1" x14ac:dyDescent="0.15">
      <c r="A14" s="1170">
        <f>+ACADEMICA!F44</f>
        <v>0</v>
      </c>
      <c r="B14" s="364" t="str">
        <f>+ACADEMICA!G44</f>
        <v>Visita de Decano y dos profesores a la Feria Internacional de Hannover (Alemania)</v>
      </c>
      <c r="C14" s="381">
        <f>+ACADEMICA!H44</f>
        <v>0</v>
      </c>
      <c r="D14" s="382">
        <f>+ACADEMICA!I44</f>
        <v>42384</v>
      </c>
      <c r="E14" s="382">
        <f>+ACADEMICA!J44</f>
        <v>42704</v>
      </c>
      <c r="F14" s="364" t="str">
        <f>+ACADEMICA!K44</f>
        <v>Visita a la feria internacional</v>
      </c>
      <c r="G14" s="364" t="str">
        <f>+ACADEMICA!L44</f>
        <v>Transporte</v>
      </c>
      <c r="H14" s="364" t="str">
        <f>+ACADEMICA!M44</f>
        <v>Tiquetes aéreos ida y vuelta y viáticos (8 dias)</v>
      </c>
      <c r="I14" s="381">
        <f>+ACADEMICA!N44</f>
        <v>3</v>
      </c>
      <c r="J14" s="141">
        <f>+ACADEMICA!O44</f>
        <v>10000000</v>
      </c>
      <c r="K14" s="142">
        <f>+ACADEMICA!P44</f>
        <v>30000000</v>
      </c>
      <c r="L14" s="772"/>
    </row>
    <row r="15" spans="1:12 16376:16376" s="377" customFormat="1" ht="52" hidden="1" outlineLevel="1" x14ac:dyDescent="0.15">
      <c r="A15" s="1170">
        <f>+ACADEMICA!F45</f>
        <v>0</v>
      </c>
      <c r="B15" s="364" t="str">
        <f>+ACADEMICA!G45</f>
        <v>Participación de un (1) Profesor y un (1) estudiante en congreso de ingeniería e Investigación-Universidad CUJAE-Cuba</v>
      </c>
      <c r="C15" s="381">
        <f>+ACADEMICA!H45</f>
        <v>0</v>
      </c>
      <c r="D15" s="382">
        <f>+ACADEMICA!I45</f>
        <v>42384</v>
      </c>
      <c r="E15" s="382">
        <f>+ACADEMICA!J45</f>
        <v>42704</v>
      </c>
      <c r="F15" s="364" t="str">
        <f>+ACADEMICA!K45</f>
        <v>Particpación en el congreso</v>
      </c>
      <c r="G15" s="364" t="str">
        <f>+ACADEMICA!L45</f>
        <v>Transporte</v>
      </c>
      <c r="H15" s="364" t="str">
        <f>+ACADEMICA!M45</f>
        <v>Tiquetes aéreos ida y vuelta, viáticos e inscripción a evento académico</v>
      </c>
      <c r="I15" s="381">
        <f>+ACADEMICA!N45</f>
        <v>2</v>
      </c>
      <c r="J15" s="141">
        <f>+ACADEMICA!O45</f>
        <v>5500000</v>
      </c>
      <c r="K15" s="142">
        <f>+ACADEMICA!P45</f>
        <v>11000000</v>
      </c>
      <c r="L15" s="772"/>
    </row>
    <row r="16" spans="1:12 16376:16376" s="377" customFormat="1" ht="39" hidden="1" outlineLevel="1" x14ac:dyDescent="0.15">
      <c r="A16" s="1170">
        <f>+ACADEMICA!F46</f>
        <v>0</v>
      </c>
      <c r="B16" s="364" t="str">
        <f>+ACADEMICA!G46</f>
        <v>Misión Académica de dos (2) profesores a la Universidad Técnica de Sofía (Bulgaria)</v>
      </c>
      <c r="C16" s="381">
        <f>+ACADEMICA!H46</f>
        <v>0</v>
      </c>
      <c r="D16" s="382">
        <f>+ACADEMICA!I46</f>
        <v>42384</v>
      </c>
      <c r="E16" s="382">
        <f>+ACADEMICA!J46</f>
        <v>42704</v>
      </c>
      <c r="F16" s="364" t="str">
        <f>+ACADEMICA!K46</f>
        <v>Participación en la misión académica</v>
      </c>
      <c r="G16" s="364" t="str">
        <f>+ACADEMICA!L46</f>
        <v>Transporte</v>
      </c>
      <c r="H16" s="364" t="str">
        <f>+ACADEMICA!M46</f>
        <v>Tiquetes aéreos ida y vuelta y viáticos (8 dias)</v>
      </c>
      <c r="I16" s="381">
        <f>+ACADEMICA!N46</f>
        <v>2</v>
      </c>
      <c r="J16" s="141">
        <f>+ACADEMICA!O46</f>
        <v>10000000</v>
      </c>
      <c r="K16" s="142">
        <f>+ACADEMICA!P46</f>
        <v>20000000</v>
      </c>
      <c r="L16" s="772"/>
    </row>
    <row r="17" spans="1:12" s="377" customFormat="1" ht="65" hidden="1" outlineLevel="1" x14ac:dyDescent="0.15">
      <c r="A17" s="1170">
        <f>+ACADEMICA!F47</f>
        <v>0</v>
      </c>
      <c r="B17" s="364" t="str">
        <f>+ACADEMICA!G47</f>
        <v>Invitar dos profesores de la CUJAE para diagnosticar situación actual y capacitar profesores en diseño e implementación de laboratorios virtuales</v>
      </c>
      <c r="C17" s="381">
        <f>+ACADEMICA!H47</f>
        <v>0</v>
      </c>
      <c r="D17" s="382">
        <f>+ACADEMICA!I47</f>
        <v>42384</v>
      </c>
      <c r="E17" s="382">
        <f>+ACADEMICA!J47</f>
        <v>42704</v>
      </c>
      <c r="F17" s="364" t="str">
        <f>+ACADEMICA!K47</f>
        <v>Participación en CUJAE</v>
      </c>
      <c r="G17" s="364" t="str">
        <f>+ACADEMICA!L47</f>
        <v>Transporte</v>
      </c>
      <c r="H17" s="364" t="str">
        <f>+ACADEMICA!M47</f>
        <v>Tiquetes aéreos ida y vuelta y honorarios (4 semanas)</v>
      </c>
      <c r="I17" s="381">
        <f>+ACADEMICA!N47</f>
        <v>2</v>
      </c>
      <c r="J17" s="141">
        <f>+ACADEMICA!O47</f>
        <v>12000000</v>
      </c>
      <c r="K17" s="142">
        <f>+ACADEMICA!P47</f>
        <v>24000000</v>
      </c>
      <c r="L17" s="772"/>
    </row>
    <row r="18" spans="1:12" s="377" customFormat="1" ht="26" hidden="1" outlineLevel="1" x14ac:dyDescent="0.15">
      <c r="A18" s="1063">
        <f>+ACADEMICA!F48</f>
        <v>0</v>
      </c>
      <c r="B18" s="364" t="str">
        <f>+ACADEMICA!G48</f>
        <v xml:space="preserve">Invitar un (1) profesor de la Universidad Técnica de Sofía </v>
      </c>
      <c r="C18" s="381">
        <f>+ACADEMICA!H48</f>
        <v>0</v>
      </c>
      <c r="D18" s="382">
        <f>+ACADEMICA!I48</f>
        <v>42384</v>
      </c>
      <c r="E18" s="382">
        <f>+ACADEMICA!J48</f>
        <v>42704</v>
      </c>
      <c r="F18" s="364" t="str">
        <f>+ACADEMICA!K48</f>
        <v>Profesor invitado</v>
      </c>
      <c r="G18" s="364" t="str">
        <f>+ACADEMICA!L48</f>
        <v>Transporte</v>
      </c>
      <c r="H18" s="364" t="str">
        <f>+ACADEMICA!M48</f>
        <v>Tiquetes aéreos ida y vuelta y honorarios (8 dias)</v>
      </c>
      <c r="I18" s="381">
        <f>+ACADEMICA!N48</f>
        <v>1</v>
      </c>
      <c r="J18" s="141">
        <f>+ACADEMICA!O48</f>
        <v>9000000</v>
      </c>
      <c r="K18" s="142">
        <f>+ACADEMICA!P48</f>
        <v>9000000</v>
      </c>
      <c r="L18" s="772"/>
    </row>
    <row r="19" spans="1:12" s="377" customFormat="1" ht="25" hidden="1" customHeight="1" outlineLevel="1" x14ac:dyDescent="0.15">
      <c r="A19" s="1062" t="str">
        <f>+ACADEMICA!F49</f>
        <v>Participación en eventos académicos</v>
      </c>
      <c r="B19" s="364" t="str">
        <f>+ACADEMICA!G49</f>
        <v xml:space="preserve">Evento de la facultad donde se promueve la seguridad informatica </v>
      </c>
      <c r="C19" s="381">
        <f>+ACADEMICA!H49</f>
        <v>0</v>
      </c>
      <c r="D19" s="382">
        <f>+ACADEMICA!I49</f>
        <v>42384</v>
      </c>
      <c r="E19" s="382">
        <f>+ACADEMICA!J49</f>
        <v>42704</v>
      </c>
      <c r="F19" s="364" t="str">
        <f>+ACADEMICA!K49</f>
        <v>3er jorada de la seguridad informática</v>
      </c>
      <c r="G19" s="364" t="str">
        <f>+ACADEMICA!L49</f>
        <v>Logística</v>
      </c>
      <c r="H19" s="364" t="str">
        <f>+ACADEMICA!M49</f>
        <v>Conferencistas, material, posters, refrigerios y premios</v>
      </c>
      <c r="I19" s="381">
        <f>+ACADEMICA!N49</f>
        <v>1</v>
      </c>
      <c r="J19" s="141">
        <f>+ACADEMICA!O49</f>
        <v>3000000</v>
      </c>
      <c r="K19" s="142">
        <f>+ACADEMICA!P49</f>
        <v>3000000</v>
      </c>
      <c r="L19" s="772"/>
    </row>
    <row r="20" spans="1:12" s="377" customFormat="1" ht="25" hidden="1" customHeight="1" outlineLevel="1" x14ac:dyDescent="0.15">
      <c r="A20" s="1170">
        <f>+ACADEMICA!F50</f>
        <v>0</v>
      </c>
      <c r="B20" s="364" t="str">
        <f>+ACADEMICA!G50</f>
        <v>Evento internacional donde la ETITC es sede en la versión colombia 2016</v>
      </c>
      <c r="C20" s="381">
        <f>+ACADEMICA!H50</f>
        <v>0</v>
      </c>
      <c r="D20" s="382">
        <f>+ACADEMICA!I50</f>
        <v>42384</v>
      </c>
      <c r="E20" s="382">
        <f>+ACADEMICA!J50</f>
        <v>42704</v>
      </c>
      <c r="F20" s="364" t="str">
        <f>+ACADEMICA!K50</f>
        <v>Infomatrix latinoamerica 2016</v>
      </c>
      <c r="G20" s="364" t="str">
        <f>+ACADEMICA!L50</f>
        <v>Logística</v>
      </c>
      <c r="H20" s="364" t="str">
        <f>+ACADEMICA!M50</f>
        <v>Conferencistas, material, posters, refrigerios y premios</v>
      </c>
      <c r="I20" s="381">
        <f>+ACADEMICA!N50</f>
        <v>1</v>
      </c>
      <c r="J20" s="141">
        <f>+ACADEMICA!O50</f>
        <v>6000000</v>
      </c>
      <c r="K20" s="142">
        <f>+ACADEMICA!P50</f>
        <v>6000000</v>
      </c>
      <c r="L20" s="772"/>
    </row>
    <row r="21" spans="1:12" s="377" customFormat="1" ht="25" hidden="1" customHeight="1" outlineLevel="1" x14ac:dyDescent="0.15">
      <c r="A21" s="1170">
        <f>+ACADEMICA!F51</f>
        <v>0</v>
      </c>
      <c r="B21" s="364" t="str">
        <f>+ACADEMICA!G51</f>
        <v xml:space="preserve">Visitas a  empresas industriales o agroindustriales ubicadas en ciudades diferentes a Bogotá </v>
      </c>
      <c r="C21" s="381">
        <f>+ACADEMICA!H51</f>
        <v>0</v>
      </c>
      <c r="D21" s="382">
        <f>+ACADEMICA!I51</f>
        <v>42384</v>
      </c>
      <c r="E21" s="382">
        <f>+ACADEMICA!J51</f>
        <v>42704</v>
      </c>
      <c r="F21" s="364" t="str">
        <f>+ACADEMICA!K51</f>
        <v>Estudiantes y docentes que visitaron empresas</v>
      </c>
      <c r="G21" s="383" t="str">
        <f>+ACADEMICA!L51</f>
        <v>Transporte</v>
      </c>
      <c r="H21" s="364" t="str">
        <f>+ACADEMICA!M51</f>
        <v>Transporte aéreo o terrestre y viáticos o subsidio para tres grupos de estudiantes (uno de cada nivel de formación) acompañados de su respectivo profesor</v>
      </c>
      <c r="I21" s="651" t="str">
        <f>+ACADEMICA!N51</f>
        <v>Por definir</v>
      </c>
      <c r="J21" s="803" t="str">
        <f>+ACADEMICA!O51</f>
        <v>Por definir</v>
      </c>
      <c r="K21" s="804" t="str">
        <f>+ACADEMICA!P51</f>
        <v>Por definir</v>
      </c>
      <c r="L21" s="772"/>
    </row>
    <row r="22" spans="1:12" s="377" customFormat="1" ht="25" hidden="1" customHeight="1" outlineLevel="1" x14ac:dyDescent="0.15">
      <c r="A22" s="1063">
        <f>+ACADEMICA!F52</f>
        <v>0</v>
      </c>
      <c r="B22" s="364" t="str">
        <f>+ACADEMICA!G52</f>
        <v xml:space="preserve">Participación en cursos, seminarios, ferias o congresos nacionales sobre actualización o innovación en procesos industriales </v>
      </c>
      <c r="C22" s="381">
        <f>+ACADEMICA!H52</f>
        <v>0</v>
      </c>
      <c r="D22" s="382">
        <f>+ACADEMICA!I52</f>
        <v>42384</v>
      </c>
      <c r="E22" s="382">
        <f>+ACADEMICA!J52</f>
        <v>42704</v>
      </c>
      <c r="F22" s="364" t="str">
        <f>+ACADEMICA!K52</f>
        <v>Participaciones de la comunidad académica</v>
      </c>
      <c r="G22" s="138" t="str">
        <f>+ACADEMICA!L52</f>
        <v>Logística</v>
      </c>
      <c r="H22" s="364" t="str">
        <f>+ACADEMICA!M52</f>
        <v>Inscripción de al menos cinco (5) profesores a uno  de los eventos y transporte y viáticos</v>
      </c>
      <c r="I22" s="381">
        <f>+ACADEMICA!N52</f>
        <v>5</v>
      </c>
      <c r="J22" s="141">
        <f>+ACADEMICA!O52</f>
        <v>2000000</v>
      </c>
      <c r="K22" s="142">
        <f>+ACADEMICA!P52</f>
        <v>10000000</v>
      </c>
      <c r="L22" s="772"/>
    </row>
    <row r="23" spans="1:12" s="377" customFormat="1" ht="25" hidden="1" customHeight="1" outlineLevel="1" x14ac:dyDescent="0.15">
      <c r="A23" s="1062" t="str">
        <f>+ACADEMICA!F53</f>
        <v>Modernización de Laboratorios</v>
      </c>
      <c r="B23" s="364" t="str">
        <f>+ACADEMICA!G53</f>
        <v>Implementación seguridad informática fase II</v>
      </c>
      <c r="C23" s="381">
        <f>+ACADEMICA!H53</f>
        <v>0</v>
      </c>
      <c r="D23" s="382">
        <f>+ACADEMICA!I53</f>
        <v>42384</v>
      </c>
      <c r="E23" s="382">
        <f>+ACADEMICA!J53</f>
        <v>42704</v>
      </c>
      <c r="F23" s="364" t="str">
        <f>+ACADEMICA!K53</f>
        <v>Adquisición, instigación y analisis de evidencias digitales con el uso de kits forenses  duolicadores, toma de imágenes forenses, bloqeadores de dispositivos, recuperacion de datos</v>
      </c>
      <c r="G23" s="364" t="str">
        <f>+ACADEMICA!L53</f>
        <v>Equipos</v>
      </c>
      <c r="H23" s="364" t="str">
        <f>+ACADEMICA!M53</f>
        <v>Móviles, recuperación de información, análisis de información</v>
      </c>
      <c r="I23" s="381">
        <f>+ACADEMICA!N53</f>
        <v>1</v>
      </c>
      <c r="J23" s="141">
        <f>+ACADEMICA!O53</f>
        <v>350000000</v>
      </c>
      <c r="K23" s="142">
        <f>+ACADEMICA!P53</f>
        <v>350000000</v>
      </c>
      <c r="L23" s="772"/>
    </row>
    <row r="24" spans="1:12" s="377" customFormat="1" ht="25" hidden="1" customHeight="1" outlineLevel="1" x14ac:dyDescent="0.15">
      <c r="A24" s="1170">
        <f>+ACADEMICA!F54</f>
        <v>0</v>
      </c>
      <c r="B24" s="364" t="str">
        <f>+ACADEMICA!G54</f>
        <v>Internet de las cosas</v>
      </c>
      <c r="C24" s="381">
        <f>+ACADEMICA!H54</f>
        <v>0</v>
      </c>
      <c r="D24" s="382">
        <f>+ACADEMICA!I54</f>
        <v>42384</v>
      </c>
      <c r="E24" s="382">
        <f>+ACADEMICA!J54</f>
        <v>42704</v>
      </c>
      <c r="F24" s="364" t="str">
        <f>+ACADEMICA!K54</f>
        <v>Elementos adquiridos</v>
      </c>
      <c r="G24" s="364" t="str">
        <f>+ACADEMICA!L54</f>
        <v>Insumos</v>
      </c>
      <c r="H24" s="364" t="str">
        <f>+ACADEMICA!M54</f>
        <v>Compra de Raspberry Pi y tarjetas  Arduino</v>
      </c>
      <c r="I24" s="381">
        <f>+ACADEMICA!N54</f>
        <v>1</v>
      </c>
      <c r="J24" s="141">
        <f>+ACADEMICA!O54</f>
        <v>5000000</v>
      </c>
      <c r="K24" s="142">
        <f>+ACADEMICA!P54</f>
        <v>5000000</v>
      </c>
      <c r="L24" s="772"/>
    </row>
    <row r="25" spans="1:12" s="377" customFormat="1" ht="25" hidden="1" customHeight="1" outlineLevel="1" x14ac:dyDescent="0.15">
      <c r="A25" s="1170">
        <f>+ACADEMICA!F55</f>
        <v>0</v>
      </c>
      <c r="B25" s="364" t="str">
        <f>+ACADEMICA!G55</f>
        <v>Implementación academia HANA Huawei</v>
      </c>
      <c r="C25" s="381">
        <f>+ACADEMICA!H55</f>
        <v>0</v>
      </c>
      <c r="D25" s="382">
        <f>+ACADEMICA!I55</f>
        <v>42384</v>
      </c>
      <c r="E25" s="382">
        <f>+ACADEMICA!J55</f>
        <v>42704</v>
      </c>
      <c r="F25" s="364" t="str">
        <f>+ACADEMICA!K55</f>
        <v>Academia implementada</v>
      </c>
      <c r="G25" s="364" t="str">
        <f>+ACADEMICA!L55</f>
        <v>Persona jurídica</v>
      </c>
      <c r="H25" s="149" t="str">
        <f>+ACADEMICA!M55</f>
        <v>Implementación de academia HANA Huawei</v>
      </c>
      <c r="I25" s="381">
        <f>+ACADEMICA!N55</f>
        <v>1</v>
      </c>
      <c r="J25" s="141">
        <f>+ACADEMICA!O55</f>
        <v>350000000</v>
      </c>
      <c r="K25" s="142">
        <f>+ACADEMICA!P55</f>
        <v>350000000</v>
      </c>
      <c r="L25" s="772"/>
    </row>
    <row r="26" spans="1:12" s="377" customFormat="1" ht="25" hidden="1" customHeight="1" outlineLevel="1" x14ac:dyDescent="0.15">
      <c r="A26" s="1170"/>
      <c r="B26" s="364" t="str">
        <f>+ACADEMICA!G56</f>
        <v>Implementación aula de maestría</v>
      </c>
      <c r="C26" s="381">
        <f>+ACADEMICA!H56</f>
        <v>0</v>
      </c>
      <c r="D26" s="382">
        <f>+ACADEMICA!I56</f>
        <v>42384</v>
      </c>
      <c r="E26" s="382">
        <f>+ACADEMICA!J56</f>
        <v>42704</v>
      </c>
      <c r="F26" s="364" t="str">
        <f>+ACADEMICA!K56</f>
        <v>Aula implementada</v>
      </c>
      <c r="G26" s="364" t="str">
        <f>+ACADEMICA!L56</f>
        <v>Persona jurídica</v>
      </c>
      <c r="H26" s="149" t="str">
        <f>+ACADEMICA!M56</f>
        <v>Montaje aula maestría</v>
      </c>
      <c r="I26" s="381">
        <f>+ACADEMICA!N56</f>
        <v>1</v>
      </c>
      <c r="J26" s="141">
        <f>+ACADEMICA!O56</f>
        <v>0</v>
      </c>
      <c r="K26" s="142">
        <f>+ACADEMICA!P56</f>
        <v>0</v>
      </c>
      <c r="L26" s="772"/>
    </row>
    <row r="27" spans="1:12" s="377" customFormat="1" ht="25" hidden="1" customHeight="1" outlineLevel="1" x14ac:dyDescent="0.15">
      <c r="A27" s="1170">
        <f>+ACADEMICA!F57</f>
        <v>0</v>
      </c>
      <c r="B27" s="364" t="str">
        <f>+ACADEMICA!G57</f>
        <v>Actualización de talleres de electricidad para los niveles técnico, tecnológico e ingeniería</v>
      </c>
      <c r="C27" s="381">
        <f>+ACADEMICA!H57</f>
        <v>0</v>
      </c>
      <c r="D27" s="382">
        <f>+ACADEMICA!I57</f>
        <v>42384</v>
      </c>
      <c r="E27" s="382">
        <f>+ACADEMICA!J57</f>
        <v>42704</v>
      </c>
      <c r="F27" s="364" t="str">
        <f>+ACADEMICA!K57</f>
        <v>Suministro y montaje de dos ambientes didácticos para prácticas de  electricidad  (convenio Ministerio de Educación de Francia)</v>
      </c>
      <c r="G27" s="364" t="str">
        <f>+ACADEMICA!L57</f>
        <v>Persona jurídica</v>
      </c>
      <c r="H27" s="364" t="str">
        <f>+ACADEMICA!M57</f>
        <v>Equipos didácticos especializados para prácticas de electricidad, electrónica de potencia, redes y subestaciones, calidad de energía, instalaciones eléctricas</v>
      </c>
      <c r="I27" s="381">
        <f>+ACADEMICA!N57</f>
        <v>1</v>
      </c>
      <c r="J27" s="141">
        <f>+ACADEMICA!O57</f>
        <v>2350000000</v>
      </c>
      <c r="K27" s="142">
        <f>+ACADEMICA!P57</f>
        <v>2350000000</v>
      </c>
      <c r="L27" s="772"/>
    </row>
    <row r="28" spans="1:12" s="377" customFormat="1" ht="25" hidden="1" customHeight="1" outlineLevel="1" x14ac:dyDescent="0.15">
      <c r="A28" s="1170">
        <f>+ACADEMICA!F58</f>
        <v>0</v>
      </c>
      <c r="B28" s="364" t="str">
        <f>+ACADEMICA!G58</f>
        <v>Actualización taller de mantenimiento mecanico</v>
      </c>
      <c r="C28" s="381">
        <f>+ACADEMICA!H58</f>
        <v>0</v>
      </c>
      <c r="D28" s="382">
        <f>+ACADEMICA!I58</f>
        <v>42384</v>
      </c>
      <c r="E28" s="382">
        <f>+ACADEMICA!J58</f>
        <v>42704</v>
      </c>
      <c r="F28" s="364" t="str">
        <f>+ACADEMICA!K58</f>
        <v xml:space="preserve">Equipo para montaje  desmontaje de rodamientos </v>
      </c>
      <c r="G28" s="364" t="str">
        <f>+ACADEMICA!L58</f>
        <v>Persona jurídica</v>
      </c>
      <c r="H28" s="364" t="str">
        <f>+ACADEMICA!M58</f>
        <v xml:space="preserve">Alineador de ejes, calentador de inducción, extensiones de rodamientos </v>
      </c>
      <c r="I28" s="381">
        <f>+ACADEMICA!N58</f>
        <v>1</v>
      </c>
      <c r="J28" s="141">
        <f>+ACADEMICA!O58</f>
        <v>35000000</v>
      </c>
      <c r="K28" s="142">
        <f>+ACADEMICA!P58</f>
        <v>35000000</v>
      </c>
      <c r="L28" s="772"/>
    </row>
    <row r="29" spans="1:12" s="377" customFormat="1" ht="25" hidden="1" customHeight="1" outlineLevel="1" x14ac:dyDescent="0.15">
      <c r="A29" s="1170">
        <f>+ACADEMICA!F59</f>
        <v>0</v>
      </c>
      <c r="B29" s="364" t="str">
        <f>+ACADEMICA!G59</f>
        <v>Actualización del taller de mediciones eléctricas.</v>
      </c>
      <c r="C29" s="381">
        <f>+ACADEMICA!H59</f>
        <v>0</v>
      </c>
      <c r="D29" s="382">
        <f>+ACADEMICA!I59</f>
        <v>42384</v>
      </c>
      <c r="E29" s="382">
        <f>+ACADEMICA!J59</f>
        <v>42704</v>
      </c>
      <c r="F29" s="364" t="str">
        <f>+ACADEMICA!K59</f>
        <v>Equipo para mediciones eléctricas</v>
      </c>
      <c r="G29" s="364" t="str">
        <f>+ACADEMICA!L59</f>
        <v>Persona jurídica</v>
      </c>
      <c r="H29" s="364" t="str">
        <f>+ACADEMICA!M59</f>
        <v>Medidor de aislamiento, multimedidor de energia electrica activa y reactiva.</v>
      </c>
      <c r="I29" s="381">
        <f>+ACADEMICA!N59</f>
        <v>1</v>
      </c>
      <c r="J29" s="141">
        <f>+ACADEMICA!O59</f>
        <v>120000000</v>
      </c>
      <c r="K29" s="142">
        <f>+ACADEMICA!P59</f>
        <v>120000000</v>
      </c>
      <c r="L29" s="772"/>
    </row>
    <row r="30" spans="1:12" s="377" customFormat="1" ht="25" hidden="1" customHeight="1" outlineLevel="1" x14ac:dyDescent="0.15">
      <c r="A30" s="1170">
        <f>+ACADEMICA!F61</f>
        <v>0</v>
      </c>
      <c r="B30" s="364" t="str">
        <f>+ACADEMICA!G61</f>
        <v>Entrenamiento para docentes</v>
      </c>
      <c r="C30" s="381">
        <f>+ACADEMICA!H61</f>
        <v>0</v>
      </c>
      <c r="D30" s="382">
        <f>+ACADEMICA!I61</f>
        <v>42384</v>
      </c>
      <c r="E30" s="382">
        <f>+ACADEMICA!J61</f>
        <v>42704</v>
      </c>
      <c r="F30" s="364" t="str">
        <f>+ACADEMICA!K61</f>
        <v>Docentes entrenados</v>
      </c>
      <c r="G30" s="364" t="str">
        <f>+ACADEMICA!L61</f>
        <v>Persona jurídica</v>
      </c>
      <c r="H30" s="364" t="str">
        <f>+ACADEMICA!M61</f>
        <v>Entrenamiento en diseño de plantas con software autodesk</v>
      </c>
      <c r="I30" s="381">
        <f>+ACADEMICA!N61</f>
        <v>1</v>
      </c>
      <c r="J30" s="141">
        <f>+ACADEMICA!O61</f>
        <v>5000000</v>
      </c>
      <c r="K30" s="142">
        <f>+ACADEMICA!P61</f>
        <v>5000000</v>
      </c>
      <c r="L30" s="772"/>
    </row>
    <row r="31" spans="1:12" s="377" customFormat="1" ht="25" hidden="1" customHeight="1" outlineLevel="1" x14ac:dyDescent="0.15">
      <c r="A31" s="1170">
        <f>+ACADEMICA!F62</f>
        <v>0</v>
      </c>
      <c r="B31" s="1062" t="str">
        <f>+ACADEMICA!G62</f>
        <v>Adquisición y actualización de los talleres para los programas de especialización</v>
      </c>
      <c r="C31" s="381">
        <f>+ACADEMICA!H62</f>
        <v>0</v>
      </c>
      <c r="D31" s="382">
        <f>+ACADEMICA!I62</f>
        <v>42384</v>
      </c>
      <c r="E31" s="382">
        <f>+ACADEMICA!J62</f>
        <v>42704</v>
      </c>
      <c r="F31" s="354" t="str">
        <f>+ACADEMICA!K62</f>
        <v>Actualización de software</v>
      </c>
      <c r="G31" s="364" t="str">
        <f>+ACADEMICA!L62</f>
        <v>Licenciamiento</v>
      </c>
      <c r="H31" s="364" t="str">
        <f>+ACADEMICA!M62</f>
        <v>Software multisin para circuitos</v>
      </c>
      <c r="I31" s="384">
        <f>+ACADEMICA!N62</f>
        <v>1</v>
      </c>
      <c r="J31" s="141">
        <f>+ACADEMICA!O62</f>
        <v>20000000</v>
      </c>
      <c r="K31" s="385">
        <f>+ACADEMICA!P62</f>
        <v>20000000</v>
      </c>
      <c r="L31" s="772"/>
    </row>
    <row r="32" spans="1:12" s="377" customFormat="1" ht="25" hidden="1" customHeight="1" outlineLevel="1" x14ac:dyDescent="0.15">
      <c r="A32" s="1170">
        <f>+ACADEMICA!F63</f>
        <v>0</v>
      </c>
      <c r="B32" s="1170">
        <f>+ACADEMICA!G63</f>
        <v>0</v>
      </c>
      <c r="C32" s="381">
        <f>+ACADEMICA!H63</f>
        <v>0</v>
      </c>
      <c r="D32" s="382">
        <f>+ACADEMICA!I63</f>
        <v>42384</v>
      </c>
      <c r="E32" s="382">
        <f>+ACADEMICA!J63</f>
        <v>42704</v>
      </c>
      <c r="F32" s="354" t="str">
        <f>+ACADEMICA!K63</f>
        <v>Actualización de software didáctico educativo</v>
      </c>
      <c r="G32" s="364" t="str">
        <f>+ACADEMICA!L63</f>
        <v>Licenciamiento</v>
      </c>
      <c r="H32" s="364" t="str">
        <f>+ACADEMICA!M63</f>
        <v>Sofware proteus para la simulación de circuitos luxometro</v>
      </c>
      <c r="I32" s="384">
        <f>+ACADEMICA!N63</f>
        <v>1</v>
      </c>
      <c r="J32" s="141">
        <f>+ACADEMICA!O63</f>
        <v>6000000</v>
      </c>
      <c r="K32" s="385">
        <f>+ACADEMICA!P63</f>
        <v>6000000</v>
      </c>
      <c r="L32" s="772"/>
    </row>
    <row r="33" spans="1:12" s="377" customFormat="1" ht="25" hidden="1" customHeight="1" outlineLevel="1" x14ac:dyDescent="0.15">
      <c r="A33" s="1170">
        <f>+ACADEMICA!F64</f>
        <v>0</v>
      </c>
      <c r="B33" s="1170">
        <f>+ACADEMICA!G64</f>
        <v>0</v>
      </c>
      <c r="C33" s="381">
        <f>+ACADEMICA!H64</f>
        <v>0</v>
      </c>
      <c r="D33" s="382">
        <f>+ACADEMICA!I64</f>
        <v>42384</v>
      </c>
      <c r="E33" s="382">
        <f>+ACADEMICA!J64</f>
        <v>42704</v>
      </c>
      <c r="F33" s="354" t="str">
        <f>+ACADEMICA!K64</f>
        <v>Didáctico educativo adquirido</v>
      </c>
      <c r="G33" s="383" t="str">
        <f>+ACADEMICA!L64</f>
        <v>Material</v>
      </c>
      <c r="H33" s="364" t="str">
        <f>+ACADEMICA!M64</f>
        <v>Luminancimetro</v>
      </c>
      <c r="I33" s="384">
        <f>+ACADEMICA!N64</f>
        <v>1</v>
      </c>
      <c r="J33" s="141">
        <f>+ACADEMICA!O64</f>
        <v>12000000</v>
      </c>
      <c r="K33" s="385">
        <f>+ACADEMICA!P64</f>
        <v>12000000</v>
      </c>
      <c r="L33" s="772"/>
    </row>
    <row r="34" spans="1:12" s="377" customFormat="1" ht="25" hidden="1" customHeight="1" outlineLevel="1" x14ac:dyDescent="0.15">
      <c r="A34" s="1170">
        <f>+ACADEMICA!F65</f>
        <v>0</v>
      </c>
      <c r="B34" s="1170">
        <f>+ACADEMICA!G65</f>
        <v>0</v>
      </c>
      <c r="C34" s="381">
        <f>+ACADEMICA!H65</f>
        <v>0</v>
      </c>
      <c r="D34" s="382">
        <f>+ACADEMICA!I65</f>
        <v>42384</v>
      </c>
      <c r="E34" s="382">
        <f>+ACADEMICA!J65</f>
        <v>42704</v>
      </c>
      <c r="F34" s="1062" t="str">
        <f>+ACADEMICA!K65</f>
        <v>Equipo audiovisual</v>
      </c>
      <c r="G34" s="383" t="str">
        <f>+ACADEMICA!L65</f>
        <v>Equipos</v>
      </c>
      <c r="H34" s="364" t="str">
        <f>+ACADEMICA!M65</f>
        <v>Video beam</v>
      </c>
      <c r="I34" s="384">
        <f>+ACADEMICA!N65</f>
        <v>2</v>
      </c>
      <c r="J34" s="141">
        <f>+ACADEMICA!O65</f>
        <v>3000000</v>
      </c>
      <c r="K34" s="385">
        <f>+ACADEMICA!P65</f>
        <v>6000000</v>
      </c>
      <c r="L34" s="772"/>
    </row>
    <row r="35" spans="1:12" s="377" customFormat="1" ht="25" hidden="1" customHeight="1" outlineLevel="1" x14ac:dyDescent="0.15">
      <c r="A35" s="1170">
        <f>+ACADEMICA!F66</f>
        <v>0</v>
      </c>
      <c r="B35" s="1170">
        <f>+ACADEMICA!G66</f>
        <v>0</v>
      </c>
      <c r="C35" s="381">
        <f>+ACADEMICA!H66</f>
        <v>0</v>
      </c>
      <c r="D35" s="382">
        <f>+ACADEMICA!I66</f>
        <v>42384</v>
      </c>
      <c r="E35" s="382">
        <f>+ACADEMICA!J66</f>
        <v>42704</v>
      </c>
      <c r="F35" s="1170">
        <f>+ACADEMICA!K66</f>
        <v>0</v>
      </c>
      <c r="G35" s="383" t="str">
        <f>+ACADEMICA!L66</f>
        <v>Equipos</v>
      </c>
      <c r="H35" s="364" t="str">
        <f>+ACADEMICA!M66</f>
        <v>Televisores</v>
      </c>
      <c r="I35" s="384">
        <f>+ACADEMICA!N66</f>
        <v>3</v>
      </c>
      <c r="J35" s="141">
        <f>+ACADEMICA!O66</f>
        <v>2000000</v>
      </c>
      <c r="K35" s="385">
        <f>+ACADEMICA!P66</f>
        <v>6000000</v>
      </c>
      <c r="L35" s="772"/>
    </row>
    <row r="36" spans="1:12" s="377" customFormat="1" ht="25" hidden="1" customHeight="1" outlineLevel="1" x14ac:dyDescent="0.15">
      <c r="A36" s="1170">
        <f>+ACADEMICA!F67</f>
        <v>0</v>
      </c>
      <c r="B36" s="1170">
        <f>+ACADEMICA!G67</f>
        <v>0</v>
      </c>
      <c r="C36" s="381">
        <f>+ACADEMICA!H67</f>
        <v>0</v>
      </c>
      <c r="D36" s="382">
        <f>+ACADEMICA!I67</f>
        <v>42384</v>
      </c>
      <c r="E36" s="382">
        <f>+ACADEMICA!J67</f>
        <v>42704</v>
      </c>
      <c r="F36" s="1170">
        <f>+ACADEMICA!K67</f>
        <v>0</v>
      </c>
      <c r="G36" s="383" t="str">
        <f>+ACADEMICA!L67</f>
        <v>Suministros</v>
      </c>
      <c r="H36" s="364" t="str">
        <f>+ACADEMICA!M67</f>
        <v>Telones para proyección</v>
      </c>
      <c r="I36" s="384">
        <f>+ACADEMICA!N67</f>
        <v>6</v>
      </c>
      <c r="J36" s="141">
        <f>+ACADEMICA!O67</f>
        <v>208000</v>
      </c>
      <c r="K36" s="385">
        <f>+ACADEMICA!P67</f>
        <v>1248000</v>
      </c>
      <c r="L36" s="772"/>
    </row>
    <row r="37" spans="1:12" s="377" customFormat="1" ht="25" hidden="1" customHeight="1" outlineLevel="1" x14ac:dyDescent="0.15">
      <c r="A37" s="1170">
        <f>+ACADEMICA!F68</f>
        <v>0</v>
      </c>
      <c r="B37" s="1170">
        <f>+ACADEMICA!G68</f>
        <v>0</v>
      </c>
      <c r="C37" s="381">
        <f>+ACADEMICA!H68</f>
        <v>0</v>
      </c>
      <c r="D37" s="382">
        <f>+ACADEMICA!I68</f>
        <v>42384</v>
      </c>
      <c r="E37" s="382">
        <f>+ACADEMICA!J68</f>
        <v>42704</v>
      </c>
      <c r="F37" s="1063">
        <f>+ACADEMICA!K68</f>
        <v>0</v>
      </c>
      <c r="G37" s="383" t="str">
        <f>+ACADEMICA!L68</f>
        <v>Suministros</v>
      </c>
      <c r="H37" s="364" t="str">
        <f>+ACADEMICA!M68</f>
        <v>Cables HDMI</v>
      </c>
      <c r="I37" s="384">
        <f>+ACADEMICA!N68</f>
        <v>3</v>
      </c>
      <c r="J37" s="141">
        <f>+ACADEMICA!O68</f>
        <v>20000</v>
      </c>
      <c r="K37" s="385">
        <f>+ACADEMICA!P68</f>
        <v>60000</v>
      </c>
      <c r="L37" s="772"/>
    </row>
    <row r="38" spans="1:12" s="377" customFormat="1" ht="25" hidden="1" customHeight="1" outlineLevel="1" x14ac:dyDescent="0.15">
      <c r="A38" s="1170">
        <f>+ACADEMICA!F69</f>
        <v>0</v>
      </c>
      <c r="B38" s="1063">
        <f>+ACADEMICA!G69</f>
        <v>0</v>
      </c>
      <c r="C38" s="381">
        <f>+ACADEMICA!H69</f>
        <v>0</v>
      </c>
      <c r="D38" s="382">
        <f>+ACADEMICA!I69</f>
        <v>42384</v>
      </c>
      <c r="E38" s="382">
        <f>+ACADEMICA!J69</f>
        <v>42704</v>
      </c>
      <c r="F38" s="354" t="str">
        <f>+ACADEMICA!K69</f>
        <v>Equipo de apoyo</v>
      </c>
      <c r="G38" s="383" t="str">
        <f>+ACADEMICA!L69</f>
        <v>Equipos</v>
      </c>
      <c r="H38" s="354" t="str">
        <f>+ACADEMICA!M69</f>
        <v>Impresora</v>
      </c>
      <c r="I38" s="384">
        <f>+ACADEMICA!N69</f>
        <v>1</v>
      </c>
      <c r="J38" s="141">
        <f>+ACADEMICA!O69</f>
        <v>400000</v>
      </c>
      <c r="K38" s="385">
        <f>+ACADEMICA!P69</f>
        <v>400000</v>
      </c>
      <c r="L38" s="772"/>
    </row>
    <row r="39" spans="1:12" s="377" customFormat="1" ht="25" hidden="1" customHeight="1" outlineLevel="1" x14ac:dyDescent="0.15">
      <c r="A39" s="1170">
        <f>+ACADEMICA!F70</f>
        <v>0</v>
      </c>
      <c r="B39" s="364" t="str">
        <f>+ACADEMICA!G70</f>
        <v>Actualización del laboratorio para Procesos IV</v>
      </c>
      <c r="C39" s="381">
        <f>+ACADEMICA!H70</f>
        <v>0</v>
      </c>
      <c r="D39" s="382">
        <f>+ACADEMICA!I70</f>
        <v>42384</v>
      </c>
      <c r="E39" s="382">
        <f>+ACADEMICA!J70</f>
        <v>42704</v>
      </c>
      <c r="F39" s="364" t="str">
        <f>+ACADEMICA!K70</f>
        <v>Software VIRTUAL PLANT para simulación de Procesos Agroindustriales</v>
      </c>
      <c r="G39" s="383" t="str">
        <f>+ACADEMICA!L70</f>
        <v>Licenciamiento</v>
      </c>
      <c r="H39" s="149" t="str">
        <f>+ACADEMICA!M70</f>
        <v>Licencia para 100 estudiantes por el término de dos años</v>
      </c>
      <c r="I39" s="381">
        <f>+ACADEMICA!N70</f>
        <v>100</v>
      </c>
      <c r="J39" s="141">
        <f>+ACADEMICA!O70</f>
        <v>400000</v>
      </c>
      <c r="K39" s="142">
        <f>+ACADEMICA!P70</f>
        <v>40000000</v>
      </c>
      <c r="L39" s="772"/>
    </row>
    <row r="40" spans="1:12" s="377" customFormat="1" ht="25" hidden="1" customHeight="1" outlineLevel="1" x14ac:dyDescent="0.15">
      <c r="A40" s="1170">
        <f>+ACADEMICA!F71</f>
        <v>0</v>
      </c>
      <c r="B40" s="1061" t="str">
        <f>+ACADEMICA!G71</f>
        <v>Laboratorio de manejo de chapa metálica</v>
      </c>
      <c r="C40" s="381">
        <f>+ACADEMICA!H71</f>
        <v>0</v>
      </c>
      <c r="D40" s="382">
        <f>+ACADEMICA!I71</f>
        <v>42384</v>
      </c>
      <c r="E40" s="382">
        <f>+ACADEMICA!J71</f>
        <v>42704</v>
      </c>
      <c r="F40" s="1062" t="str">
        <f>+ACADEMICA!K71</f>
        <v>Equipos adquiridos e instalados</v>
      </c>
      <c r="G40" s="383" t="str">
        <f>+ACADEMICA!L71</f>
        <v>Equipos</v>
      </c>
      <c r="H40" s="149" t="str">
        <f>+ACADEMICA!M71</f>
        <v>Punzonadora  (USD 318.000)</v>
      </c>
      <c r="I40" s="381">
        <f>+ACADEMICA!N71</f>
        <v>1</v>
      </c>
      <c r="J40" s="141">
        <f>+ACADEMICA!O71</f>
        <v>1049400000</v>
      </c>
      <c r="K40" s="142">
        <f>+ACADEMICA!P71</f>
        <v>1049400000</v>
      </c>
      <c r="L40" s="772"/>
    </row>
    <row r="41" spans="1:12" s="377" customFormat="1" ht="25" hidden="1" customHeight="1" outlineLevel="1" x14ac:dyDescent="0.15">
      <c r="A41" s="1170">
        <f>+ACADEMICA!F72</f>
        <v>0</v>
      </c>
      <c r="B41" s="1061">
        <f>+ACADEMICA!G72</f>
        <v>0</v>
      </c>
      <c r="C41" s="381">
        <f>+ACADEMICA!H72</f>
        <v>0</v>
      </c>
      <c r="D41" s="382">
        <f>+ACADEMICA!I72</f>
        <v>42384</v>
      </c>
      <c r="E41" s="382">
        <f>+ACADEMICA!J72</f>
        <v>42704</v>
      </c>
      <c r="F41" s="1170">
        <f>+ACADEMICA!K72</f>
        <v>0</v>
      </c>
      <c r="G41" s="383" t="str">
        <f>+ACADEMICA!L72</f>
        <v>Equipos</v>
      </c>
      <c r="H41" s="149" t="str">
        <f>+ACADEMICA!M72</f>
        <v>Plegadora hidráulica CNC (USD 53.000)</v>
      </c>
      <c r="I41" s="381">
        <f>+ACADEMICA!N72</f>
        <v>1</v>
      </c>
      <c r="J41" s="141">
        <f>+ACADEMICA!O72</f>
        <v>174900000</v>
      </c>
      <c r="K41" s="142">
        <f>+ACADEMICA!P72</f>
        <v>174900000</v>
      </c>
      <c r="L41" s="772"/>
    </row>
    <row r="42" spans="1:12" s="377" customFormat="1" ht="25" hidden="1" customHeight="1" outlineLevel="1" x14ac:dyDescent="0.15">
      <c r="A42" s="1170">
        <f>+ACADEMICA!F73</f>
        <v>0</v>
      </c>
      <c r="B42" s="1061">
        <f>+ACADEMICA!G73</f>
        <v>0</v>
      </c>
      <c r="C42" s="381">
        <f>+ACADEMICA!H73</f>
        <v>0</v>
      </c>
      <c r="D42" s="382">
        <f>+ACADEMICA!I73</f>
        <v>42384</v>
      </c>
      <c r="E42" s="382">
        <f>+ACADEMICA!J73</f>
        <v>42704</v>
      </c>
      <c r="F42" s="1170">
        <f>+ACADEMICA!K73</f>
        <v>0</v>
      </c>
      <c r="G42" s="383" t="str">
        <f>+ACADEMICA!L73</f>
        <v>Equipos</v>
      </c>
      <c r="H42" s="149" t="str">
        <f>+ACADEMICA!M73</f>
        <v>Cizalla de 1,5 mt hidráulicas</v>
      </c>
      <c r="I42" s="381">
        <f>+ACADEMICA!N73</f>
        <v>1</v>
      </c>
      <c r="J42" s="141">
        <f>+ACADEMICA!O73</f>
        <v>80000000</v>
      </c>
      <c r="K42" s="142">
        <f>+ACADEMICA!P73</f>
        <v>80000000</v>
      </c>
      <c r="L42" s="772"/>
    </row>
    <row r="43" spans="1:12" s="377" customFormat="1" ht="25" hidden="1" customHeight="1" outlineLevel="1" x14ac:dyDescent="0.15">
      <c r="A43" s="1170">
        <f>+ACADEMICA!F74</f>
        <v>0</v>
      </c>
      <c r="B43" s="1061">
        <f>+ACADEMICA!G74</f>
        <v>0</v>
      </c>
      <c r="C43" s="381">
        <f>+ACADEMICA!H74</f>
        <v>0</v>
      </c>
      <c r="D43" s="382">
        <f>+ACADEMICA!I74</f>
        <v>42384</v>
      </c>
      <c r="E43" s="382">
        <f>+ACADEMICA!J74</f>
        <v>42704</v>
      </c>
      <c r="F43" s="1063">
        <f>+ACADEMICA!K74</f>
        <v>0</v>
      </c>
      <c r="G43" s="383" t="str">
        <f>+ACADEMICA!L74</f>
        <v>Equipos</v>
      </c>
      <c r="H43" s="149" t="str">
        <f>+ACADEMICA!M74</f>
        <v>Descantonado hidráulica</v>
      </c>
      <c r="I43" s="381">
        <f>+ACADEMICA!N74</f>
        <v>1</v>
      </c>
      <c r="J43" s="141">
        <f>+ACADEMICA!O74</f>
        <v>40000000</v>
      </c>
      <c r="K43" s="142">
        <f>+ACADEMICA!P74</f>
        <v>40000000</v>
      </c>
      <c r="L43" s="772"/>
    </row>
    <row r="44" spans="1:12" s="377" customFormat="1" ht="25" hidden="1" customHeight="1" outlineLevel="1" x14ac:dyDescent="0.15">
      <c r="A44" s="1170">
        <f>+ACADEMICA!F75</f>
        <v>0</v>
      </c>
      <c r="B44" s="1062" t="str">
        <f>+ACADEMICA!G75</f>
        <v>Laboratorio de Plásticos y Química Industrial</v>
      </c>
      <c r="C44" s="381">
        <f>+ACADEMICA!H75</f>
        <v>0</v>
      </c>
      <c r="D44" s="382">
        <f>+ACADEMICA!I75</f>
        <v>42384</v>
      </c>
      <c r="E44" s="382">
        <f>+ACADEMICA!J75</f>
        <v>42704</v>
      </c>
      <c r="F44" s="1062" t="str">
        <f>+ACADEMICA!K75</f>
        <v>Equipos adquiridos e instalados</v>
      </c>
      <c r="G44" s="383" t="str">
        <f>+ACADEMICA!L75</f>
        <v>Equipos</v>
      </c>
      <c r="H44" s="149" t="str">
        <f>+ACADEMICA!M75</f>
        <v>Inyectora de 200 gr - 100 tn de cierre - Marca ROMI o equivalente</v>
      </c>
      <c r="I44" s="381">
        <f>+ACADEMICA!N75</f>
        <v>1</v>
      </c>
      <c r="J44" s="141">
        <f>+ACADEMICA!O75</f>
        <v>1000000000</v>
      </c>
      <c r="K44" s="142">
        <f>+ACADEMICA!P75</f>
        <v>1000000000</v>
      </c>
      <c r="L44" s="772"/>
    </row>
    <row r="45" spans="1:12" s="377" customFormat="1" ht="25" hidden="1" customHeight="1" outlineLevel="1" x14ac:dyDescent="0.15">
      <c r="A45" s="1170">
        <f>+ACADEMICA!F76</f>
        <v>0</v>
      </c>
      <c r="B45" s="1170">
        <f>+ACADEMICA!G76</f>
        <v>0</v>
      </c>
      <c r="C45" s="381">
        <f>+ACADEMICA!H76</f>
        <v>0</v>
      </c>
      <c r="D45" s="382">
        <f>+ACADEMICA!I76</f>
        <v>42384</v>
      </c>
      <c r="E45" s="382">
        <f>+ACADEMICA!J76</f>
        <v>42704</v>
      </c>
      <c r="F45" s="1170">
        <f>+ACADEMICA!K76</f>
        <v>0</v>
      </c>
      <c r="G45" s="383" t="str">
        <f>+ACADEMICA!L76</f>
        <v>Equipos</v>
      </c>
      <c r="H45" s="149" t="str">
        <f>+ACADEMICA!M76</f>
        <v>Termoformadora de formato 500 X 500 mm - Marca VERPACKEN o equivalente</v>
      </c>
      <c r="I45" s="381">
        <f>+ACADEMICA!N76</f>
        <v>1</v>
      </c>
      <c r="J45" s="141">
        <f>+ACADEMICA!O76</f>
        <v>250000000</v>
      </c>
      <c r="K45" s="142">
        <f>+ACADEMICA!P76</f>
        <v>250000000</v>
      </c>
      <c r="L45" s="772"/>
    </row>
    <row r="46" spans="1:12" s="377" customFormat="1" ht="25" hidden="1" customHeight="1" outlineLevel="1" x14ac:dyDescent="0.15">
      <c r="A46" s="1170">
        <f>+ACADEMICA!F77</f>
        <v>0</v>
      </c>
      <c r="B46" s="1170">
        <f>+ACADEMICA!G77</f>
        <v>0</v>
      </c>
      <c r="C46" s="381">
        <f>+ACADEMICA!H77</f>
        <v>0</v>
      </c>
      <c r="D46" s="382">
        <f>+ACADEMICA!I77</f>
        <v>42384</v>
      </c>
      <c r="E46" s="382">
        <f>+ACADEMICA!J77</f>
        <v>42704</v>
      </c>
      <c r="F46" s="1170">
        <f>+ACADEMICA!K77</f>
        <v>0</v>
      </c>
      <c r="G46" s="383" t="str">
        <f>+ACADEMICA!L77</f>
        <v>Equipos</v>
      </c>
      <c r="H46" s="149" t="str">
        <f>+ACADEMICA!M77</f>
        <v>Sopladora e 1 lt de fuerza de cierre 3,4 tn - Marca BEKUM o equivalente</v>
      </c>
      <c r="I46" s="381">
        <f>+ACADEMICA!N77</f>
        <v>1</v>
      </c>
      <c r="J46" s="141">
        <f>+ACADEMICA!O77</f>
        <v>100000000</v>
      </c>
      <c r="K46" s="142">
        <f>+ACADEMICA!P77</f>
        <v>100000000</v>
      </c>
      <c r="L46" s="772"/>
    </row>
    <row r="47" spans="1:12" s="377" customFormat="1" ht="25" hidden="1" customHeight="1" outlineLevel="1" x14ac:dyDescent="0.15">
      <c r="A47" s="1170">
        <f>+ACADEMICA!F78</f>
        <v>0</v>
      </c>
      <c r="B47" s="1063">
        <f>+ACADEMICA!G78</f>
        <v>0</v>
      </c>
      <c r="C47" s="381">
        <f>+ACADEMICA!H78</f>
        <v>0</v>
      </c>
      <c r="D47" s="382">
        <f>+ACADEMICA!I78</f>
        <v>42384</v>
      </c>
      <c r="E47" s="382">
        <f>+ACADEMICA!J78</f>
        <v>42704</v>
      </c>
      <c r="F47" s="1063">
        <f>+ACADEMICA!K78</f>
        <v>0</v>
      </c>
      <c r="G47" s="383" t="str">
        <f>+ACADEMICA!L78</f>
        <v>Equipos</v>
      </c>
      <c r="H47" s="149" t="str">
        <f>+ACADEMICA!M78</f>
        <v>Extrusora de diámetro, tornillo 30 mm 10 kilos/hora - Marca LIANSU o equivalente</v>
      </c>
      <c r="I47" s="381">
        <f>+ACADEMICA!N78</f>
        <v>1</v>
      </c>
      <c r="J47" s="141">
        <f>+ACADEMICA!O78</f>
        <v>250000000</v>
      </c>
      <c r="K47" s="142">
        <f>+ACADEMICA!P78</f>
        <v>250000000</v>
      </c>
      <c r="L47" s="772"/>
    </row>
    <row r="48" spans="1:12" s="377" customFormat="1" ht="25" hidden="1" customHeight="1" outlineLevel="1" x14ac:dyDescent="0.15">
      <c r="A48" s="1170">
        <f>+ACADEMICA!F79</f>
        <v>0</v>
      </c>
      <c r="B48" s="1062" t="str">
        <f>+ACADEMICA!G79</f>
        <v>Laboratorios de Mecatrónica</v>
      </c>
      <c r="C48" s="356">
        <f>+ACADEMICA!H79</f>
        <v>0</v>
      </c>
      <c r="D48" s="386">
        <f>+ACADEMICA!I79</f>
        <v>42384</v>
      </c>
      <c r="E48" s="386">
        <f>+ACADEMICA!J79</f>
        <v>42704</v>
      </c>
      <c r="F48" s="1062" t="str">
        <f>+ACADEMICA!K79</f>
        <v>Equipos adquiridos e instalados</v>
      </c>
      <c r="G48" s="387" t="str">
        <f>+ACADEMICA!L79</f>
        <v>Equipos</v>
      </c>
      <c r="H48" s="354" t="str">
        <f>+ACADEMICA!M79</f>
        <v>Bancos de condensadores </v>
      </c>
      <c r="I48" s="356">
        <f>+ACADEMICA!N79</f>
        <v>5</v>
      </c>
      <c r="J48" s="388">
        <f>+ACADEMICA!O79</f>
        <v>400000</v>
      </c>
      <c r="K48" s="385">
        <f>+ACADEMICA!P79</f>
        <v>2000000</v>
      </c>
      <c r="L48" s="772"/>
    </row>
    <row r="49" spans="1:12" s="377" customFormat="1" ht="25" hidden="1" customHeight="1" outlineLevel="1" x14ac:dyDescent="0.15">
      <c r="A49" s="1170">
        <f>+ACADEMICA!F80</f>
        <v>0</v>
      </c>
      <c r="B49" s="1170">
        <f>+ACADEMICA!G80</f>
        <v>0</v>
      </c>
      <c r="C49" s="381">
        <f>+ACADEMICA!H80</f>
        <v>0</v>
      </c>
      <c r="D49" s="382">
        <f>+ACADEMICA!I80</f>
        <v>42384</v>
      </c>
      <c r="E49" s="382">
        <f>+ACADEMICA!J80</f>
        <v>42704</v>
      </c>
      <c r="F49" s="1170">
        <f>+ACADEMICA!K80</f>
        <v>0</v>
      </c>
      <c r="G49" s="383" t="str">
        <f>+ACADEMICA!L80</f>
        <v>Equipos</v>
      </c>
      <c r="H49" s="364" t="str">
        <f>+ACADEMICA!M80</f>
        <v>Bancos de diodos</v>
      </c>
      <c r="I49" s="381">
        <f>+ACADEMICA!N80</f>
        <v>5</v>
      </c>
      <c r="J49" s="141">
        <f>+ACADEMICA!O80</f>
        <v>300000</v>
      </c>
      <c r="K49" s="142">
        <f>+ACADEMICA!P80</f>
        <v>1500000</v>
      </c>
      <c r="L49" s="772"/>
    </row>
    <row r="50" spans="1:12" s="377" customFormat="1" ht="25" hidden="1" customHeight="1" outlineLevel="1" x14ac:dyDescent="0.15">
      <c r="A50" s="1170">
        <f>+ACADEMICA!F81</f>
        <v>0</v>
      </c>
      <c r="B50" s="1170">
        <f>+ACADEMICA!G81</f>
        <v>0</v>
      </c>
      <c r="C50" s="381">
        <f>+ACADEMICA!H81</f>
        <v>0</v>
      </c>
      <c r="D50" s="382">
        <f>+ACADEMICA!I81</f>
        <v>42384</v>
      </c>
      <c r="E50" s="382">
        <f>+ACADEMICA!J81</f>
        <v>42704</v>
      </c>
      <c r="F50" s="1170">
        <f>+ACADEMICA!K81</f>
        <v>0</v>
      </c>
      <c r="G50" s="383" t="str">
        <f>+ACADEMICA!L81</f>
        <v>Equipos</v>
      </c>
      <c r="H50" s="364" t="str">
        <f>+ACADEMICA!M81</f>
        <v>Centro neumático de mecanizado fischertechnik Articulo No. 524064</v>
      </c>
      <c r="I50" s="381">
        <f>+ACADEMICA!N81</f>
        <v>2</v>
      </c>
      <c r="J50" s="141">
        <f>+ACADEMICA!O81</f>
        <v>0</v>
      </c>
      <c r="K50" s="142">
        <f>+ACADEMICA!P81</f>
        <v>0</v>
      </c>
      <c r="L50" s="772"/>
    </row>
    <row r="51" spans="1:12" s="377" customFormat="1" ht="25" hidden="1" customHeight="1" outlineLevel="1" x14ac:dyDescent="0.15">
      <c r="A51" s="1170">
        <f>+ACADEMICA!F82</f>
        <v>0</v>
      </c>
      <c r="B51" s="1170">
        <f>+ACADEMICA!G82</f>
        <v>0</v>
      </c>
      <c r="C51" s="381">
        <f>+ACADEMICA!H82</f>
        <v>0</v>
      </c>
      <c r="D51" s="382">
        <f>+ACADEMICA!I82</f>
        <v>42384</v>
      </c>
      <c r="E51" s="382">
        <f>+ACADEMICA!J82</f>
        <v>42704</v>
      </c>
      <c r="F51" s="1170">
        <f>+ACADEMICA!K82</f>
        <v>0</v>
      </c>
      <c r="G51" s="383" t="str">
        <f>+ACADEMICA!L82</f>
        <v>Equipos</v>
      </c>
      <c r="H51" s="364" t="str">
        <f>+ACADEMICA!M82</f>
        <v>Contactores de 9A</v>
      </c>
      <c r="I51" s="381">
        <f>+ACADEMICA!N82</f>
        <v>5</v>
      </c>
      <c r="J51" s="141">
        <f>+ACADEMICA!O82</f>
        <v>500000</v>
      </c>
      <c r="K51" s="142">
        <f>+ACADEMICA!P82</f>
        <v>2500000</v>
      </c>
      <c r="L51" s="772"/>
    </row>
    <row r="52" spans="1:12" s="377" customFormat="1" ht="25" hidden="1" customHeight="1" outlineLevel="1" x14ac:dyDescent="0.15">
      <c r="A52" s="1170">
        <f>+ACADEMICA!F83</f>
        <v>0</v>
      </c>
      <c r="B52" s="1170">
        <f>+ACADEMICA!G83</f>
        <v>0</v>
      </c>
      <c r="C52" s="381">
        <f>+ACADEMICA!H83</f>
        <v>0</v>
      </c>
      <c r="D52" s="382">
        <f>+ACADEMICA!I83</f>
        <v>42384</v>
      </c>
      <c r="E52" s="382">
        <f>+ACADEMICA!J83</f>
        <v>42704</v>
      </c>
      <c r="F52" s="1170">
        <f>+ACADEMICA!K83</f>
        <v>0</v>
      </c>
      <c r="G52" s="383" t="str">
        <f>+ACADEMICA!L83</f>
        <v>Equipos</v>
      </c>
      <c r="H52" s="364" t="str">
        <f>+ACADEMICA!M83</f>
        <v>Controlador de temperatura con conexión RS485 AUTONIX  o DELTA</v>
      </c>
      <c r="I52" s="381">
        <f>+ACADEMICA!N83</f>
        <v>4</v>
      </c>
      <c r="J52" s="141">
        <f>+ACADEMICA!O83</f>
        <v>400000</v>
      </c>
      <c r="K52" s="142">
        <f>+ACADEMICA!P83</f>
        <v>1600000</v>
      </c>
      <c r="L52" s="772"/>
    </row>
    <row r="53" spans="1:12" s="377" customFormat="1" ht="25" hidden="1" customHeight="1" outlineLevel="1" x14ac:dyDescent="0.15">
      <c r="A53" s="1170">
        <f>+ACADEMICA!F84</f>
        <v>0</v>
      </c>
      <c r="B53" s="1170">
        <f>+ACADEMICA!G84</f>
        <v>0</v>
      </c>
      <c r="C53" s="381">
        <f>+ACADEMICA!H84</f>
        <v>0</v>
      </c>
      <c r="D53" s="382">
        <f>+ACADEMICA!I84</f>
        <v>42384</v>
      </c>
      <c r="E53" s="382">
        <f>+ACADEMICA!J84</f>
        <v>42704</v>
      </c>
      <c r="F53" s="1170">
        <f>+ACADEMICA!K84</f>
        <v>0</v>
      </c>
      <c r="G53" s="383" t="str">
        <f>+ACADEMICA!L84</f>
        <v>Equipos</v>
      </c>
      <c r="H53" s="364" t="str">
        <f>+ACADEMICA!M84</f>
        <v>Cosenofímetro</v>
      </c>
      <c r="I53" s="381">
        <f>+ACADEMICA!N84</f>
        <v>3</v>
      </c>
      <c r="J53" s="141">
        <f>+ACADEMICA!O84</f>
        <v>100000</v>
      </c>
      <c r="K53" s="142">
        <f>+ACADEMICA!P84</f>
        <v>300000</v>
      </c>
      <c r="L53" s="772"/>
    </row>
    <row r="54" spans="1:12" s="377" customFormat="1" ht="25" hidden="1" customHeight="1" outlineLevel="1" x14ac:dyDescent="0.15">
      <c r="A54" s="1170">
        <f>+ACADEMICA!F85</f>
        <v>0</v>
      </c>
      <c r="B54" s="1170">
        <f>+ACADEMICA!G85</f>
        <v>0</v>
      </c>
      <c r="C54" s="381">
        <f>+ACADEMICA!H85</f>
        <v>0</v>
      </c>
      <c r="D54" s="382">
        <f>+ACADEMICA!I85</f>
        <v>42384</v>
      </c>
      <c r="E54" s="382">
        <f>+ACADEMICA!J85</f>
        <v>42704</v>
      </c>
      <c r="F54" s="1170">
        <f>+ACADEMICA!K85</f>
        <v>0</v>
      </c>
      <c r="G54" s="383" t="str">
        <f>+ACADEMICA!L85</f>
        <v>Equipos</v>
      </c>
      <c r="H54" s="364" t="str">
        <f>+ACADEMICA!M85</f>
        <v>Encoders incrementales de 1024 puntos por revolución</v>
      </c>
      <c r="I54" s="381">
        <f>+ACADEMICA!N85</f>
        <v>5</v>
      </c>
      <c r="J54" s="141">
        <f>+ACADEMICA!O85</f>
        <v>700000</v>
      </c>
      <c r="K54" s="142">
        <f>+ACADEMICA!P85</f>
        <v>3500000</v>
      </c>
      <c r="L54" s="772"/>
    </row>
    <row r="55" spans="1:12" s="377" customFormat="1" ht="25" hidden="1" customHeight="1" outlineLevel="1" x14ac:dyDescent="0.15">
      <c r="A55" s="1170">
        <f>+ACADEMICA!F86</f>
        <v>0</v>
      </c>
      <c r="B55" s="1170">
        <f>+ACADEMICA!G86</f>
        <v>0</v>
      </c>
      <c r="C55" s="381">
        <f>+ACADEMICA!H86</f>
        <v>0</v>
      </c>
      <c r="D55" s="382">
        <f>+ACADEMICA!I86</f>
        <v>42384</v>
      </c>
      <c r="E55" s="382">
        <f>+ACADEMICA!J86</f>
        <v>42704</v>
      </c>
      <c r="F55" s="1170">
        <f>+ACADEMICA!K86</f>
        <v>0</v>
      </c>
      <c r="G55" s="383" t="str">
        <f>+ACADEMICA!L86</f>
        <v>Equipos</v>
      </c>
      <c r="H55" s="364" t="str">
        <f>+ACADEMICA!M86</f>
        <v>Escáner 3D HandySCAN 700 con software de digitalización</v>
      </c>
      <c r="I55" s="381">
        <f>+ACADEMICA!N86</f>
        <v>1</v>
      </c>
      <c r="J55" s="141">
        <f>+ACADEMICA!O86</f>
        <v>3000000</v>
      </c>
      <c r="K55" s="142">
        <f>+ACADEMICA!P86</f>
        <v>3000000</v>
      </c>
      <c r="L55" s="772"/>
    </row>
    <row r="56" spans="1:12" s="377" customFormat="1" ht="25" hidden="1" customHeight="1" outlineLevel="1" x14ac:dyDescent="0.15">
      <c r="A56" s="1170">
        <f>+ACADEMICA!F87</f>
        <v>0</v>
      </c>
      <c r="B56" s="1170">
        <f>+ACADEMICA!G87</f>
        <v>0</v>
      </c>
      <c r="C56" s="381">
        <f>+ACADEMICA!H87</f>
        <v>0</v>
      </c>
      <c r="D56" s="382">
        <f>+ACADEMICA!I87</f>
        <v>42384</v>
      </c>
      <c r="E56" s="382">
        <f>+ACADEMICA!J87</f>
        <v>42704</v>
      </c>
      <c r="F56" s="1170">
        <f>+ACADEMICA!K87</f>
        <v>0</v>
      </c>
      <c r="G56" s="383" t="str">
        <f>+ACADEMICA!L87</f>
        <v>Equipos</v>
      </c>
      <c r="H56" s="364" t="str">
        <f>+ACADEMICA!M87</f>
        <v>Interfaz Siemens TD-200</v>
      </c>
      <c r="I56" s="381">
        <f>+ACADEMICA!N87</f>
        <v>2</v>
      </c>
      <c r="J56" s="141">
        <f>+ACADEMICA!O87</f>
        <v>960000</v>
      </c>
      <c r="K56" s="142">
        <f>+ACADEMICA!P87</f>
        <v>1920000</v>
      </c>
      <c r="L56" s="772"/>
    </row>
    <row r="57" spans="1:12" s="377" customFormat="1" ht="25" hidden="1" customHeight="1" outlineLevel="1" x14ac:dyDescent="0.15">
      <c r="A57" s="1170">
        <f>+ACADEMICA!F88</f>
        <v>0</v>
      </c>
      <c r="B57" s="1170">
        <f>+ACADEMICA!G88</f>
        <v>0</v>
      </c>
      <c r="C57" s="381">
        <f>+ACADEMICA!H88</f>
        <v>0</v>
      </c>
      <c r="D57" s="382">
        <f>+ACADEMICA!I88</f>
        <v>42384</v>
      </c>
      <c r="E57" s="382">
        <f>+ACADEMICA!J88</f>
        <v>42704</v>
      </c>
      <c r="F57" s="1170">
        <f>+ACADEMICA!K88</f>
        <v>0</v>
      </c>
      <c r="G57" s="383" t="str">
        <f>+ACADEMICA!L88</f>
        <v>Equipos</v>
      </c>
      <c r="H57" s="364" t="str">
        <f>+ACADEMICA!M88</f>
        <v>Interruptores magneticos tripolares de 10a</v>
      </c>
      <c r="I57" s="381">
        <f>+ACADEMICA!N88</f>
        <v>5</v>
      </c>
      <c r="J57" s="141">
        <f>+ACADEMICA!O88</f>
        <v>272000</v>
      </c>
      <c r="K57" s="142">
        <f>+ACADEMICA!P88</f>
        <v>1360000</v>
      </c>
      <c r="L57" s="772"/>
    </row>
    <row r="58" spans="1:12" s="377" customFormat="1" ht="25" hidden="1" customHeight="1" outlineLevel="1" x14ac:dyDescent="0.15">
      <c r="A58" s="1170">
        <f>+ACADEMICA!F89</f>
        <v>0</v>
      </c>
      <c r="B58" s="1170">
        <f>+ACADEMICA!G89</f>
        <v>0</v>
      </c>
      <c r="C58" s="381">
        <f>+ACADEMICA!H89</f>
        <v>0</v>
      </c>
      <c r="D58" s="382">
        <f>+ACADEMICA!I89</f>
        <v>42384</v>
      </c>
      <c r="E58" s="382">
        <f>+ACADEMICA!J89</f>
        <v>42704</v>
      </c>
      <c r="F58" s="1170">
        <f>+ACADEMICA!K89</f>
        <v>0</v>
      </c>
      <c r="G58" s="383" t="str">
        <f>+ACADEMICA!L89</f>
        <v>Equipos</v>
      </c>
      <c r="H58" s="364" t="str">
        <f>+ACADEMICA!M89</f>
        <v>Kit de botoneras, pulsadores, interruptores notmalmente cerrados y abiertos industriales y luces piloto</v>
      </c>
      <c r="I58" s="381">
        <f>+ACADEMICA!N89</f>
        <v>5</v>
      </c>
      <c r="J58" s="141">
        <f>+ACADEMICA!O89</f>
        <v>320000</v>
      </c>
      <c r="K58" s="142">
        <f>+ACADEMICA!P89</f>
        <v>1600000</v>
      </c>
      <c r="L58" s="772"/>
    </row>
    <row r="59" spans="1:12" s="377" customFormat="1" ht="25" hidden="1" customHeight="1" outlineLevel="1" x14ac:dyDescent="0.15">
      <c r="A59" s="1170">
        <f>+ACADEMICA!F90</f>
        <v>0</v>
      </c>
      <c r="B59" s="1170">
        <f>+ACADEMICA!G90</f>
        <v>0</v>
      </c>
      <c r="C59" s="381">
        <f>+ACADEMICA!H90</f>
        <v>0</v>
      </c>
      <c r="D59" s="382">
        <f>+ACADEMICA!I90</f>
        <v>42384</v>
      </c>
      <c r="E59" s="382">
        <f>+ACADEMICA!J90</f>
        <v>42704</v>
      </c>
      <c r="F59" s="1170">
        <f>+ACADEMICA!K90</f>
        <v>0</v>
      </c>
      <c r="G59" s="383" t="str">
        <f>+ACADEMICA!L90</f>
        <v>Equipos</v>
      </c>
      <c r="H59" s="364" t="str">
        <f>+ACADEMICA!M90</f>
        <v>Licencia de Altium Designer (serviría también para ing. electrónica y para desarrollar una linea de investigación en integración de diseño mecanico y electrónico)</v>
      </c>
      <c r="I59" s="381">
        <f>+ACADEMICA!N90</f>
        <v>1</v>
      </c>
      <c r="J59" s="141">
        <f>+ACADEMICA!O90</f>
        <v>12800000</v>
      </c>
      <c r="K59" s="142">
        <f>+ACADEMICA!P90</f>
        <v>12800000</v>
      </c>
      <c r="L59" s="772"/>
    </row>
    <row r="60" spans="1:12" s="377" customFormat="1" ht="25" hidden="1" customHeight="1" outlineLevel="1" x14ac:dyDescent="0.15">
      <c r="A60" s="1170">
        <f>+ACADEMICA!F91</f>
        <v>0</v>
      </c>
      <c r="B60" s="1170">
        <f>+ACADEMICA!G91</f>
        <v>0</v>
      </c>
      <c r="C60" s="381">
        <f>+ACADEMICA!H91</f>
        <v>0</v>
      </c>
      <c r="D60" s="382">
        <f>+ACADEMICA!I91</f>
        <v>42384</v>
      </c>
      <c r="E60" s="382">
        <f>+ACADEMICA!J91</f>
        <v>42704</v>
      </c>
      <c r="F60" s="1170">
        <f>+ACADEMICA!K91</f>
        <v>0</v>
      </c>
      <c r="G60" s="383" t="str">
        <f>+ACADEMICA!L91</f>
        <v>Equipos</v>
      </c>
      <c r="H60" s="364" t="str">
        <f>+ACADEMICA!M91</f>
        <v>Máquina de corte láser para corte y grabado de acero, plásticos, aluminio y cobre, volumen de trabajo 610 x 305 x 125mm</v>
      </c>
      <c r="I60" s="381">
        <f>+ACADEMICA!N91</f>
        <v>1</v>
      </c>
      <c r="J60" s="141">
        <f>+ACADEMICA!O91</f>
        <v>10000000</v>
      </c>
      <c r="K60" s="142">
        <f>+ACADEMICA!P91</f>
        <v>10000000</v>
      </c>
      <c r="L60" s="772"/>
    </row>
    <row r="61" spans="1:12" s="377" customFormat="1" ht="25" hidden="1" customHeight="1" outlineLevel="1" x14ac:dyDescent="0.15">
      <c r="A61" s="1170">
        <f>+ACADEMICA!F92</f>
        <v>0</v>
      </c>
      <c r="B61" s="1170">
        <f>+ACADEMICA!G92</f>
        <v>0</v>
      </c>
      <c r="C61" s="381">
        <f>+ACADEMICA!H92</f>
        <v>0</v>
      </c>
      <c r="D61" s="382">
        <f>+ACADEMICA!I92</f>
        <v>42384</v>
      </c>
      <c r="E61" s="382">
        <f>+ACADEMICA!J92</f>
        <v>42704</v>
      </c>
      <c r="F61" s="1170">
        <f>+ACADEMICA!K92</f>
        <v>0</v>
      </c>
      <c r="G61" s="383" t="str">
        <f>+ACADEMICA!L92</f>
        <v>Equipos</v>
      </c>
      <c r="H61" s="364" t="str">
        <f>+ACADEMICA!M92</f>
        <v xml:space="preserve">Máquina de prototipado rapido (impresión 3d) orion delta, rango de trabajo 6" diámetro, 9" altura, </v>
      </c>
      <c r="I61" s="381">
        <f>+ACADEMICA!N92</f>
        <v>1</v>
      </c>
      <c r="J61" s="141">
        <f>+ACADEMICA!O92</f>
        <v>3200000</v>
      </c>
      <c r="K61" s="142">
        <f>+ACADEMICA!P92</f>
        <v>3200000</v>
      </c>
      <c r="L61" s="772"/>
    </row>
    <row r="62" spans="1:12" s="377" customFormat="1" ht="25" hidden="1" customHeight="1" outlineLevel="1" x14ac:dyDescent="0.15">
      <c r="A62" s="1170">
        <f>+ACADEMICA!F93</f>
        <v>0</v>
      </c>
      <c r="B62" s="1170">
        <f>+ACADEMICA!G93</f>
        <v>0</v>
      </c>
      <c r="C62" s="381">
        <f>+ACADEMICA!H93</f>
        <v>0</v>
      </c>
      <c r="D62" s="382">
        <f>+ACADEMICA!I93</f>
        <v>42384</v>
      </c>
      <c r="E62" s="382">
        <f>+ACADEMICA!J93</f>
        <v>42704</v>
      </c>
      <c r="F62" s="1170">
        <f>+ACADEMICA!K93</f>
        <v>0</v>
      </c>
      <c r="G62" s="383" t="str">
        <f>+ACADEMICA!L93</f>
        <v>Equipos</v>
      </c>
      <c r="H62" s="364" t="str">
        <f>+ACADEMICA!M93</f>
        <v>Medidores de capacitancia e inductancia</v>
      </c>
      <c r="I62" s="381">
        <f>+ACADEMICA!N93</f>
        <v>3</v>
      </c>
      <c r="J62" s="141">
        <f>+ACADEMICA!O93</f>
        <v>3000000</v>
      </c>
      <c r="K62" s="142">
        <f>+ACADEMICA!P93</f>
        <v>9000000</v>
      </c>
      <c r="L62" s="772"/>
    </row>
    <row r="63" spans="1:12" s="377" customFormat="1" ht="25" hidden="1" customHeight="1" outlineLevel="1" x14ac:dyDescent="0.15">
      <c r="A63" s="1170">
        <f>+ACADEMICA!F94</f>
        <v>0</v>
      </c>
      <c r="B63" s="1170">
        <f>+ACADEMICA!G94</f>
        <v>0</v>
      </c>
      <c r="C63" s="381">
        <f>+ACADEMICA!H94</f>
        <v>0</v>
      </c>
      <c r="D63" s="382">
        <f>+ACADEMICA!I94</f>
        <v>42384</v>
      </c>
      <c r="E63" s="382">
        <f>+ACADEMICA!J94</f>
        <v>42704</v>
      </c>
      <c r="F63" s="1170">
        <f>+ACADEMICA!K94</f>
        <v>0</v>
      </c>
      <c r="G63" s="383" t="str">
        <f>+ACADEMICA!L94</f>
        <v>Equipos</v>
      </c>
      <c r="H63" s="364" t="str">
        <f>+ACADEMICA!M94</f>
        <v>Motores ac trifásicos, 1 hp, 220v</v>
      </c>
      <c r="I63" s="381">
        <f>+ACADEMICA!N94</f>
        <v>3</v>
      </c>
      <c r="J63" s="141">
        <f>+ACADEMICA!O94</f>
        <v>400000</v>
      </c>
      <c r="K63" s="142">
        <f>+ACADEMICA!P94</f>
        <v>1200000</v>
      </c>
      <c r="L63" s="772"/>
    </row>
    <row r="64" spans="1:12" s="377" customFormat="1" ht="25" hidden="1" customHeight="1" outlineLevel="1" x14ac:dyDescent="0.15">
      <c r="A64" s="1170">
        <f>+ACADEMICA!F95</f>
        <v>0</v>
      </c>
      <c r="B64" s="1170">
        <f>+ACADEMICA!G95</f>
        <v>0</v>
      </c>
      <c r="C64" s="381">
        <f>+ACADEMICA!H95</f>
        <v>0</v>
      </c>
      <c r="D64" s="382">
        <f>+ACADEMICA!I95</f>
        <v>42384</v>
      </c>
      <c r="E64" s="382">
        <f>+ACADEMICA!J95</f>
        <v>42704</v>
      </c>
      <c r="F64" s="1170">
        <f>+ACADEMICA!K95</f>
        <v>0</v>
      </c>
      <c r="G64" s="383" t="str">
        <f>+ACADEMICA!L95</f>
        <v>Equipos</v>
      </c>
      <c r="H64" s="364" t="str">
        <f>+ACADEMICA!M95</f>
        <v>Motores de Baja potencia AC y DC (entre 100 – 500W)</v>
      </c>
      <c r="I64" s="381">
        <f>+ACADEMICA!N95</f>
        <v>3</v>
      </c>
      <c r="J64" s="141">
        <f>+ACADEMICA!O95</f>
        <v>583333.33333333337</v>
      </c>
      <c r="K64" s="142">
        <f>+ACADEMICA!P95</f>
        <v>1750000</v>
      </c>
      <c r="L64" s="772"/>
    </row>
    <row r="65" spans="1:12" s="377" customFormat="1" ht="25" hidden="1" customHeight="1" outlineLevel="1" x14ac:dyDescent="0.15">
      <c r="A65" s="1170">
        <f>+ACADEMICA!F96</f>
        <v>0</v>
      </c>
      <c r="B65" s="1170">
        <f>+ACADEMICA!G96</f>
        <v>0</v>
      </c>
      <c r="C65" s="381">
        <f>+ACADEMICA!H96</f>
        <v>0</v>
      </c>
      <c r="D65" s="382">
        <f>+ACADEMICA!I96</f>
        <v>42384</v>
      </c>
      <c r="E65" s="382">
        <f>+ACADEMICA!J96</f>
        <v>42704</v>
      </c>
      <c r="F65" s="1170">
        <f>+ACADEMICA!K96</f>
        <v>0</v>
      </c>
      <c r="G65" s="383" t="str">
        <f>+ACADEMICA!L96</f>
        <v>Equipos</v>
      </c>
      <c r="H65" s="364" t="str">
        <f>+ACADEMICA!M96</f>
        <v>Pantallas HMI tactil 10 pulgadas</v>
      </c>
      <c r="I65" s="381">
        <f>+ACADEMICA!N96</f>
        <v>5</v>
      </c>
      <c r="J65" s="141">
        <f>+ACADEMICA!O96</f>
        <v>400000</v>
      </c>
      <c r="K65" s="142">
        <f>+ACADEMICA!P96</f>
        <v>2000000</v>
      </c>
      <c r="L65" s="772"/>
    </row>
    <row r="66" spans="1:12" s="377" customFormat="1" ht="25" hidden="1" customHeight="1" outlineLevel="1" x14ac:dyDescent="0.15">
      <c r="A66" s="1170">
        <f>+ACADEMICA!F97</f>
        <v>0</v>
      </c>
      <c r="B66" s="1170">
        <f>+ACADEMICA!G97</f>
        <v>0</v>
      </c>
      <c r="C66" s="381">
        <f>+ACADEMICA!H97</f>
        <v>0</v>
      </c>
      <c r="D66" s="382">
        <f>+ACADEMICA!I97</f>
        <v>42384</v>
      </c>
      <c r="E66" s="382">
        <f>+ACADEMICA!J97</f>
        <v>42704</v>
      </c>
      <c r="F66" s="1170">
        <f>+ACADEMICA!K97</f>
        <v>0</v>
      </c>
      <c r="G66" s="383" t="str">
        <f>+ACADEMICA!L97</f>
        <v>Equipos</v>
      </c>
      <c r="H66" s="364" t="str">
        <f>+ACADEMICA!M97</f>
        <v>Pantallas Wintek de 7 pulgadas</v>
      </c>
      <c r="I66" s="381">
        <f>+ACADEMICA!N97</f>
        <v>4</v>
      </c>
      <c r="J66" s="141">
        <f>+ACADEMICA!O97</f>
        <v>375000</v>
      </c>
      <c r="K66" s="142">
        <f>+ACADEMICA!P97</f>
        <v>1500000</v>
      </c>
      <c r="L66" s="772"/>
    </row>
    <row r="67" spans="1:12" s="377" customFormat="1" ht="25" hidden="1" customHeight="1" outlineLevel="1" x14ac:dyDescent="0.15">
      <c r="A67" s="1170">
        <f>+ACADEMICA!F98</f>
        <v>0</v>
      </c>
      <c r="B67" s="1170">
        <f>+ACADEMICA!G98</f>
        <v>0</v>
      </c>
      <c r="C67" s="381">
        <f>+ACADEMICA!H98</f>
        <v>0</v>
      </c>
      <c r="D67" s="382">
        <f>+ACADEMICA!I98</f>
        <v>42384</v>
      </c>
      <c r="E67" s="382">
        <f>+ACADEMICA!J98</f>
        <v>42704</v>
      </c>
      <c r="F67" s="1170">
        <f>+ACADEMICA!K98</f>
        <v>0</v>
      </c>
      <c r="G67" s="383" t="str">
        <f>+ACADEMICA!L98</f>
        <v>Equipos</v>
      </c>
      <c r="H67" s="364" t="str">
        <f>+ACADEMICA!M98</f>
        <v>Planta didáctica pendulo invertido marca Quanser</v>
      </c>
      <c r="I67" s="381">
        <f>+ACADEMICA!N98</f>
        <v>1</v>
      </c>
      <c r="J67" s="141">
        <f>+ACADEMICA!O98</f>
        <v>0</v>
      </c>
      <c r="K67" s="142">
        <f>+ACADEMICA!P98</f>
        <v>0</v>
      </c>
      <c r="L67" s="772"/>
    </row>
    <row r="68" spans="1:12" s="377" customFormat="1" ht="25" hidden="1" customHeight="1" outlineLevel="1" x14ac:dyDescent="0.15">
      <c r="A68" s="1170">
        <f>+ACADEMICA!F99</f>
        <v>0</v>
      </c>
      <c r="B68" s="1170">
        <f>+ACADEMICA!G99</f>
        <v>0</v>
      </c>
      <c r="C68" s="381">
        <f>+ACADEMICA!H99</f>
        <v>0</v>
      </c>
      <c r="D68" s="382">
        <f>+ACADEMICA!I99</f>
        <v>42384</v>
      </c>
      <c r="E68" s="382">
        <f>+ACADEMICA!J99</f>
        <v>42704</v>
      </c>
      <c r="F68" s="1170">
        <f>+ACADEMICA!K99</f>
        <v>0</v>
      </c>
      <c r="G68" s="383" t="str">
        <f>+ACADEMICA!L99</f>
        <v>Equipos</v>
      </c>
      <c r="H68" s="364" t="str">
        <f>+ACADEMICA!M99</f>
        <v>PLC Delta DVP 12SA-11R</v>
      </c>
      <c r="I68" s="381">
        <f>+ACADEMICA!N99</f>
        <v>3</v>
      </c>
      <c r="J68" s="141">
        <f>+ACADEMICA!O99</f>
        <v>233333.33333333334</v>
      </c>
      <c r="K68" s="142">
        <f>+ACADEMICA!P99</f>
        <v>700000</v>
      </c>
      <c r="L68" s="772"/>
    </row>
    <row r="69" spans="1:12" s="377" customFormat="1" ht="25" hidden="1" customHeight="1" outlineLevel="1" x14ac:dyDescent="0.15">
      <c r="A69" s="1170">
        <f>+ACADEMICA!F100</f>
        <v>0</v>
      </c>
      <c r="B69" s="1170">
        <f>+ACADEMICA!G100</f>
        <v>0</v>
      </c>
      <c r="C69" s="381">
        <f>+ACADEMICA!H100</f>
        <v>0</v>
      </c>
      <c r="D69" s="382">
        <f>+ACADEMICA!I100</f>
        <v>42384</v>
      </c>
      <c r="E69" s="382">
        <f>+ACADEMICA!J100</f>
        <v>42704</v>
      </c>
      <c r="F69" s="1170">
        <f>+ACADEMICA!K100</f>
        <v>0</v>
      </c>
      <c r="G69" s="383" t="str">
        <f>+ACADEMICA!L100</f>
        <v>Equipos</v>
      </c>
      <c r="H69" s="364" t="str">
        <f>+ACADEMICA!M100</f>
        <v>PLC Schneider de gamma media alta</v>
      </c>
      <c r="I69" s="381">
        <f>+ACADEMICA!N100</f>
        <v>3</v>
      </c>
      <c r="J69" s="141">
        <f>+ACADEMICA!O100</f>
        <v>666666.66666666663</v>
      </c>
      <c r="K69" s="142">
        <f>+ACADEMICA!P100</f>
        <v>2000000</v>
      </c>
      <c r="L69" s="772"/>
    </row>
    <row r="70" spans="1:12" s="377" customFormat="1" ht="25" hidden="1" customHeight="1" outlineLevel="1" x14ac:dyDescent="0.15">
      <c r="A70" s="1170">
        <f>+ACADEMICA!F101</f>
        <v>0</v>
      </c>
      <c r="B70" s="1170">
        <f>+ACADEMICA!G101</f>
        <v>0</v>
      </c>
      <c r="C70" s="381">
        <f>+ACADEMICA!H101</f>
        <v>0</v>
      </c>
      <c r="D70" s="382">
        <f>+ACADEMICA!I101</f>
        <v>42384</v>
      </c>
      <c r="E70" s="382">
        <f>+ACADEMICA!J101</f>
        <v>42704</v>
      </c>
      <c r="F70" s="1170">
        <f>+ACADEMICA!K101</f>
        <v>0</v>
      </c>
      <c r="G70" s="383" t="str">
        <f>+ACADEMICA!L101</f>
        <v>Equipos</v>
      </c>
      <c r="H70" s="364" t="str">
        <f>+ACADEMICA!M101</f>
        <v>Ponchadoras para RJ45</v>
      </c>
      <c r="I70" s="381">
        <f>+ACADEMICA!N101</f>
        <v>5</v>
      </c>
      <c r="J70" s="141">
        <f>+ACADEMICA!O101</f>
        <v>60000</v>
      </c>
      <c r="K70" s="142">
        <f>+ACADEMICA!P101</f>
        <v>300000</v>
      </c>
      <c r="L70" s="772"/>
    </row>
    <row r="71" spans="1:12" s="377" customFormat="1" ht="25" hidden="1" customHeight="1" outlineLevel="1" x14ac:dyDescent="0.15">
      <c r="A71" s="1170">
        <f>+ACADEMICA!F102</f>
        <v>0</v>
      </c>
      <c r="B71" s="1170">
        <f>+ACADEMICA!G102</f>
        <v>0</v>
      </c>
      <c r="C71" s="381">
        <f>+ACADEMICA!H102</f>
        <v>0</v>
      </c>
      <c r="D71" s="382">
        <f>+ACADEMICA!I102</f>
        <v>42384</v>
      </c>
      <c r="E71" s="382">
        <f>+ACADEMICA!J102</f>
        <v>42704</v>
      </c>
      <c r="F71" s="1170">
        <f>+ACADEMICA!K102</f>
        <v>0</v>
      </c>
      <c r="G71" s="383" t="str">
        <f>+ACADEMICA!L102</f>
        <v>Equipos</v>
      </c>
      <c r="H71" s="364" t="str">
        <f>+ACADEMICA!M102</f>
        <v>Probador de cable de conexion UTP y RJ45</v>
      </c>
      <c r="I71" s="381">
        <f>+ACADEMICA!N102</f>
        <v>2</v>
      </c>
      <c r="J71" s="141">
        <f>+ACADEMICA!O102</f>
        <v>75000</v>
      </c>
      <c r="K71" s="142">
        <f>+ACADEMICA!P102</f>
        <v>150000</v>
      </c>
      <c r="L71" s="772"/>
    </row>
    <row r="72" spans="1:12" s="377" customFormat="1" ht="25" hidden="1" customHeight="1" outlineLevel="1" x14ac:dyDescent="0.15">
      <c r="A72" s="1170">
        <f>+ACADEMICA!F103</f>
        <v>0</v>
      </c>
      <c r="B72" s="1170">
        <f>+ACADEMICA!G103</f>
        <v>0</v>
      </c>
      <c r="C72" s="381">
        <f>+ACADEMICA!H103</f>
        <v>0</v>
      </c>
      <c r="D72" s="382">
        <f>+ACADEMICA!I103</f>
        <v>42384</v>
      </c>
      <c r="E72" s="382">
        <f>+ACADEMICA!J103</f>
        <v>42704</v>
      </c>
      <c r="F72" s="1170">
        <f>+ACADEMICA!K103</f>
        <v>0</v>
      </c>
      <c r="G72" s="383" t="str">
        <f>+ACADEMICA!L103</f>
        <v>Equipos</v>
      </c>
      <c r="H72" s="364" t="str">
        <f>+ACADEMICA!M103</f>
        <v>programadores universales</v>
      </c>
      <c r="I72" s="381">
        <f>+ACADEMICA!N103</f>
        <v>4</v>
      </c>
      <c r="J72" s="141">
        <f>+ACADEMICA!O103</f>
        <v>800000</v>
      </c>
      <c r="K72" s="142">
        <f>+ACADEMICA!P103</f>
        <v>3200000</v>
      </c>
      <c r="L72" s="772"/>
    </row>
    <row r="73" spans="1:12" s="377" customFormat="1" ht="25" hidden="1" customHeight="1" outlineLevel="1" x14ac:dyDescent="0.15">
      <c r="A73" s="1170">
        <f>+ACADEMICA!F104</f>
        <v>0</v>
      </c>
      <c r="B73" s="1170">
        <f>+ACADEMICA!G104</f>
        <v>0</v>
      </c>
      <c r="C73" s="381">
        <f>+ACADEMICA!H104</f>
        <v>0</v>
      </c>
      <c r="D73" s="382">
        <f>+ACADEMICA!I104</f>
        <v>42384</v>
      </c>
      <c r="E73" s="382">
        <f>+ACADEMICA!J104</f>
        <v>42704</v>
      </c>
      <c r="F73" s="1170">
        <f>+ACADEMICA!K104</f>
        <v>0</v>
      </c>
      <c r="G73" s="383" t="str">
        <f>+ACADEMICA!L104</f>
        <v>Equipos</v>
      </c>
      <c r="H73" s="364" t="str">
        <f>+ACADEMICA!M104</f>
        <v>Variadores de velocidad Schneider</v>
      </c>
      <c r="I73" s="381">
        <f>+ACADEMICA!N104</f>
        <v>2</v>
      </c>
      <c r="J73" s="141">
        <f>+ACADEMICA!O104</f>
        <v>2000000</v>
      </c>
      <c r="K73" s="142">
        <f>+ACADEMICA!P104</f>
        <v>4000000</v>
      </c>
      <c r="L73" s="772"/>
    </row>
    <row r="74" spans="1:12" s="377" customFormat="1" ht="25" hidden="1" customHeight="1" outlineLevel="1" x14ac:dyDescent="0.15">
      <c r="A74" s="1170">
        <f>+ACADEMICA!F105</f>
        <v>0</v>
      </c>
      <c r="B74" s="1170">
        <f>+ACADEMICA!G105</f>
        <v>0</v>
      </c>
      <c r="C74" s="381">
        <f>+ACADEMICA!H105</f>
        <v>0</v>
      </c>
      <c r="D74" s="382">
        <f>+ACADEMICA!I105</f>
        <v>42384</v>
      </c>
      <c r="E74" s="382">
        <f>+ACADEMICA!J105</f>
        <v>42704</v>
      </c>
      <c r="F74" s="1170">
        <f>+ACADEMICA!K105</f>
        <v>0</v>
      </c>
      <c r="G74" s="383" t="str">
        <f>+ACADEMICA!L105</f>
        <v>Equipos</v>
      </c>
      <c r="H74" s="364" t="str">
        <f>+ACADEMICA!M105</f>
        <v>NI myRIO Kits: Mechatronics Kit</v>
      </c>
      <c r="I74" s="381">
        <f>+ACADEMICA!N105</f>
        <v>2</v>
      </c>
      <c r="J74" s="141">
        <f>+ACADEMICA!O105</f>
        <v>853000</v>
      </c>
      <c r="K74" s="142">
        <f>+ACADEMICA!P105</f>
        <v>1706000</v>
      </c>
      <c r="L74" s="772"/>
    </row>
    <row r="75" spans="1:12" s="377" customFormat="1" ht="25" hidden="1" customHeight="1" outlineLevel="1" x14ac:dyDescent="0.15">
      <c r="A75" s="1170">
        <f>+ACADEMICA!F106</f>
        <v>0</v>
      </c>
      <c r="B75" s="1170">
        <f>+ACADEMICA!G106</f>
        <v>0</v>
      </c>
      <c r="C75" s="381">
        <f>+ACADEMICA!H106</f>
        <v>0</v>
      </c>
      <c r="D75" s="382">
        <f>+ACADEMICA!I106</f>
        <v>42384</v>
      </c>
      <c r="E75" s="382">
        <f>+ACADEMICA!J106</f>
        <v>42704</v>
      </c>
      <c r="F75" s="1170">
        <f>+ACADEMICA!K106</f>
        <v>0</v>
      </c>
      <c r="G75" s="383" t="str">
        <f>+ACADEMICA!L106</f>
        <v>Equipos</v>
      </c>
      <c r="H75" s="364" t="str">
        <f>+ACADEMICA!M106</f>
        <v>Paquete de Enseñanza de Electrónica de Potencia</v>
      </c>
      <c r="I75" s="381">
        <f>+ACADEMICA!N106</f>
        <v>5</v>
      </c>
      <c r="J75" s="141">
        <f>+ACADEMICA!O106</f>
        <v>119000</v>
      </c>
      <c r="K75" s="142">
        <f>+ACADEMICA!P106</f>
        <v>595000</v>
      </c>
      <c r="L75" s="772"/>
    </row>
    <row r="76" spans="1:12" s="377" customFormat="1" ht="25" hidden="1" customHeight="1" outlineLevel="1" x14ac:dyDescent="0.15">
      <c r="A76" s="1170">
        <f>+ACADEMICA!F107</f>
        <v>0</v>
      </c>
      <c r="B76" s="1170">
        <f>+ACADEMICA!G107</f>
        <v>0</v>
      </c>
      <c r="C76" s="381">
        <f>+ACADEMICA!H107</f>
        <v>0</v>
      </c>
      <c r="D76" s="382">
        <f>+ACADEMICA!I107</f>
        <v>42384</v>
      </c>
      <c r="E76" s="382">
        <f>+ACADEMICA!J107</f>
        <v>42704</v>
      </c>
      <c r="F76" s="1170">
        <f>+ACADEMICA!K107</f>
        <v>0</v>
      </c>
      <c r="G76" s="383" t="str">
        <f>+ACADEMICA!L107</f>
        <v>Equipos</v>
      </c>
      <c r="H76" s="364" t="str">
        <f>+ACADEMICA!M107</f>
        <v>Paquete de Medidas de Termopares NI USB-TC01</v>
      </c>
      <c r="I76" s="381">
        <f>+ACADEMICA!N107</f>
        <v>5</v>
      </c>
      <c r="J76" s="141">
        <f>+ACADEMICA!O107</f>
        <v>600000</v>
      </c>
      <c r="K76" s="142">
        <f>+ACADEMICA!P107</f>
        <v>1500000</v>
      </c>
      <c r="L76" s="772"/>
    </row>
    <row r="77" spans="1:12" s="377" customFormat="1" ht="25" hidden="1" customHeight="1" outlineLevel="1" x14ac:dyDescent="0.15">
      <c r="A77" s="1170">
        <f>+ACADEMICA!F108</f>
        <v>0</v>
      </c>
      <c r="B77" s="1170">
        <f>+ACADEMICA!G108</f>
        <v>0</v>
      </c>
      <c r="C77" s="381">
        <f>+ACADEMICA!H108</f>
        <v>0</v>
      </c>
      <c r="D77" s="382">
        <f>+ACADEMICA!I108</f>
        <v>42384</v>
      </c>
      <c r="E77" s="382">
        <f>+ACADEMICA!J108</f>
        <v>42704</v>
      </c>
      <c r="F77" s="1170">
        <f>+ACADEMICA!K108</f>
        <v>0</v>
      </c>
      <c r="G77" s="383" t="str">
        <f>+ACADEMICA!L108</f>
        <v>Equipos</v>
      </c>
      <c r="H77" s="364" t="str">
        <f>+ACADEMICA!M108</f>
        <v>Módulo LabVIEW Real-Time</v>
      </c>
      <c r="I77" s="381">
        <f>+ACADEMICA!N108</f>
        <v>1</v>
      </c>
      <c r="J77" s="141">
        <f>+ACADEMICA!O108</f>
        <v>11000000</v>
      </c>
      <c r="K77" s="142">
        <f>+ACADEMICA!P108</f>
        <v>5500000</v>
      </c>
      <c r="L77" s="772"/>
    </row>
    <row r="78" spans="1:12" s="377" customFormat="1" ht="25" hidden="1" customHeight="1" outlineLevel="1" x14ac:dyDescent="0.15">
      <c r="A78" s="1170">
        <f>+ACADEMICA!F109</f>
        <v>0</v>
      </c>
      <c r="B78" s="1170">
        <f>+ACADEMICA!G109</f>
        <v>0</v>
      </c>
      <c r="C78" s="381">
        <f>+ACADEMICA!H109</f>
        <v>0</v>
      </c>
      <c r="D78" s="382">
        <f>+ACADEMICA!I109</f>
        <v>42384</v>
      </c>
      <c r="E78" s="382">
        <f>+ACADEMICA!J109</f>
        <v>42704</v>
      </c>
      <c r="F78" s="1170">
        <f>+ACADEMICA!K109</f>
        <v>0</v>
      </c>
      <c r="G78" s="383" t="str">
        <f>+ACADEMICA!L109</f>
        <v>Equipos</v>
      </c>
      <c r="H78" s="364" t="str">
        <f>+ACADEMICA!M109</f>
        <v>Juego de Evaluación NI LabVIEW RIO</v>
      </c>
      <c r="I78" s="381">
        <f>+ACADEMICA!N109</f>
        <v>1</v>
      </c>
      <c r="J78" s="141">
        <f>+ACADEMICA!O109</f>
        <v>1800000</v>
      </c>
      <c r="K78" s="142">
        <f>+ACADEMICA!P109</f>
        <v>900000</v>
      </c>
      <c r="L78" s="772"/>
    </row>
    <row r="79" spans="1:12" s="377" customFormat="1" ht="25" hidden="1" customHeight="1" outlineLevel="1" x14ac:dyDescent="0.15">
      <c r="A79" s="1170">
        <f>+ACADEMICA!F110</f>
        <v>0</v>
      </c>
      <c r="B79" s="1170">
        <f>+ACADEMICA!G110</f>
        <v>0</v>
      </c>
      <c r="C79" s="381">
        <f>+ACADEMICA!H110</f>
        <v>0</v>
      </c>
      <c r="D79" s="382">
        <f>+ACADEMICA!I110</f>
        <v>42384</v>
      </c>
      <c r="E79" s="382">
        <f>+ACADEMICA!J110</f>
        <v>42704</v>
      </c>
      <c r="F79" s="1170">
        <f>+ACADEMICA!K110</f>
        <v>0</v>
      </c>
      <c r="G79" s="383" t="str">
        <f>+ACADEMICA!L110</f>
        <v>Equipos</v>
      </c>
      <c r="H79" s="364" t="str">
        <f>+ACADEMICA!M110</f>
        <v>USB-6001. Dispositivo DAQ Multifunción de Bajo Costo para Medidas Básicas de Alta Calidad</v>
      </c>
      <c r="I79" s="381">
        <f>+ACADEMICA!N110</f>
        <v>5</v>
      </c>
      <c r="J79" s="141">
        <f>+ACADEMICA!O110</f>
        <v>800000</v>
      </c>
      <c r="K79" s="142">
        <f>+ACADEMICA!P110</f>
        <v>2000000</v>
      </c>
      <c r="L79" s="772"/>
    </row>
    <row r="80" spans="1:12" s="377" customFormat="1" ht="25" hidden="1" customHeight="1" outlineLevel="1" x14ac:dyDescent="0.15">
      <c r="A80" s="1170">
        <f>+ACADEMICA!F111</f>
        <v>0</v>
      </c>
      <c r="B80" s="1170">
        <f>+ACADEMICA!G111</f>
        <v>0</v>
      </c>
      <c r="C80" s="381">
        <f>+ACADEMICA!H111</f>
        <v>0</v>
      </c>
      <c r="D80" s="382">
        <f>+ACADEMICA!I111</f>
        <v>42384</v>
      </c>
      <c r="E80" s="382">
        <f>+ACADEMICA!J111</f>
        <v>42704</v>
      </c>
      <c r="F80" s="1170">
        <f>+ACADEMICA!K111</f>
        <v>0</v>
      </c>
      <c r="G80" s="383" t="str">
        <f>+ACADEMICA!L111</f>
        <v>Equipos</v>
      </c>
      <c r="H80" s="364" t="str">
        <f>+ACADEMICA!M111</f>
        <v>Rotpen SE Self Erecting. Rotary Inverted Pendulum - optical encoder</v>
      </c>
      <c r="I80" s="381">
        <f>+ACADEMICA!N111</f>
        <v>1</v>
      </c>
      <c r="J80" s="141">
        <f>+ACADEMICA!O111</f>
        <v>6000000</v>
      </c>
      <c r="K80" s="142">
        <f>+ACADEMICA!P111</f>
        <v>3000000</v>
      </c>
      <c r="L80" s="772"/>
    </row>
    <row r="81" spans="1:12" s="377" customFormat="1" ht="25" hidden="1" customHeight="1" outlineLevel="1" x14ac:dyDescent="0.15">
      <c r="A81" s="1170">
        <f>+ACADEMICA!F112</f>
        <v>0</v>
      </c>
      <c r="B81" s="1170">
        <f>+ACADEMICA!G112</f>
        <v>0</v>
      </c>
      <c r="C81" s="381">
        <f>+ACADEMICA!H112</f>
        <v>0</v>
      </c>
      <c r="D81" s="382">
        <f>+ACADEMICA!I112</f>
        <v>42384</v>
      </c>
      <c r="E81" s="382">
        <f>+ACADEMICA!J112</f>
        <v>42704</v>
      </c>
      <c r="F81" s="1170">
        <f>+ACADEMICA!K112</f>
        <v>0</v>
      </c>
      <c r="G81" s="383" t="str">
        <f>+ACADEMICA!L112</f>
        <v>Equipos</v>
      </c>
      <c r="H81" s="364" t="str">
        <f>+ACADEMICA!M112</f>
        <v>Aula robótica TinkerKit ARDUINO</v>
      </c>
      <c r="I81" s="381">
        <f>+ACADEMICA!N112</f>
        <v>2</v>
      </c>
      <c r="J81" s="141">
        <f>+ACADEMICA!O112</f>
        <v>1920000</v>
      </c>
      <c r="K81" s="142">
        <f>+ACADEMICA!P112</f>
        <v>1920000</v>
      </c>
      <c r="L81" s="772"/>
    </row>
    <row r="82" spans="1:12" s="377" customFormat="1" ht="25" hidden="1" customHeight="1" outlineLevel="1" x14ac:dyDescent="0.15">
      <c r="A82" s="1063">
        <f>+ACADEMICA!F113</f>
        <v>0</v>
      </c>
      <c r="B82" s="1063">
        <f>+ACADEMICA!G113</f>
        <v>0</v>
      </c>
      <c r="C82" s="381">
        <f>+ACADEMICA!H113</f>
        <v>0</v>
      </c>
      <c r="D82" s="382">
        <f>+ACADEMICA!I113</f>
        <v>42384</v>
      </c>
      <c r="E82" s="382">
        <f>+ACADEMICA!J113</f>
        <v>42704</v>
      </c>
      <c r="F82" s="1063">
        <f>+ACADEMICA!K113</f>
        <v>0</v>
      </c>
      <c r="G82" s="383" t="str">
        <f>+ACADEMICA!L113</f>
        <v>Equipos</v>
      </c>
      <c r="H82" s="364" t="str">
        <f>+ACADEMICA!M113</f>
        <v>Fischertechnik Robótica de competición</v>
      </c>
      <c r="I82" s="381">
        <f>+ACADEMICA!N113</f>
        <v>2</v>
      </c>
      <c r="J82" s="141">
        <f>+ACADEMICA!O113</f>
        <v>2080000</v>
      </c>
      <c r="K82" s="142">
        <f>+ACADEMICA!P113</f>
        <v>2080000</v>
      </c>
      <c r="L82" s="772"/>
    </row>
    <row r="83" spans="1:12" s="377" customFormat="1" ht="25" hidden="1" customHeight="1" outlineLevel="1" x14ac:dyDescent="0.15">
      <c r="A83" s="1178" t="str">
        <f>+ACADEMICA!F114</f>
        <v>Montaje facultad de Ingeniería Mecánica</v>
      </c>
      <c r="B83" s="1062" t="str">
        <f>+ACADEMICA!G114</f>
        <v>Implementación de los laboratorios de ingeniería mecánica</v>
      </c>
      <c r="C83" s="381">
        <f>+ACADEMICA!H114</f>
        <v>0</v>
      </c>
      <c r="D83" s="382">
        <f>+ACADEMICA!I114</f>
        <v>42384</v>
      </c>
      <c r="E83" s="382">
        <f>+ACADEMICA!J114</f>
        <v>42704</v>
      </c>
      <c r="F83" s="364" t="str">
        <f>+ACADEMICA!K114</f>
        <v>Laboratorio de diseño implementado</v>
      </c>
      <c r="G83" s="383" t="str">
        <f>+ACADEMICA!L114</f>
        <v>Equipos</v>
      </c>
      <c r="H83" s="364" t="str">
        <f>+ACADEMICA!M114</f>
        <v>FAB LAB</v>
      </c>
      <c r="I83" s="381">
        <f>+ACADEMICA!N114</f>
        <v>7</v>
      </c>
      <c r="J83" s="141">
        <f>+ACADEMICA!O114</f>
        <v>88571.428571428565</v>
      </c>
      <c r="K83" s="142">
        <f>+ACADEMICA!P114</f>
        <v>2046000000</v>
      </c>
      <c r="L83" s="772"/>
    </row>
    <row r="84" spans="1:12" s="377" customFormat="1" ht="25" hidden="1" customHeight="1" outlineLevel="1" x14ac:dyDescent="0.15">
      <c r="A84" s="1178">
        <f>+ACADEMICA!F115</f>
        <v>0</v>
      </c>
      <c r="B84" s="1170">
        <f>+ACADEMICA!G115</f>
        <v>0</v>
      </c>
      <c r="C84" s="381">
        <f>+ACADEMICA!H115</f>
        <v>0</v>
      </c>
      <c r="D84" s="382">
        <f>+ACADEMICA!I115</f>
        <v>42384</v>
      </c>
      <c r="E84" s="382">
        <f>+ACADEMICA!J115</f>
        <v>42704</v>
      </c>
      <c r="F84" s="364" t="str">
        <f>+ACADEMICA!K115</f>
        <v>Laboratorio de mecanizado implementado</v>
      </c>
      <c r="G84" s="383" t="str">
        <f>+ACADEMICA!L115</f>
        <v>Equipos</v>
      </c>
      <c r="H84" s="364" t="str">
        <f>+ACADEMICA!M115</f>
        <v>Centros de mecanizado / Tornos de control numérico / Ruteadoras / Sistemas de extracción puntual</v>
      </c>
      <c r="I84" s="381">
        <f>+ACADEMICA!N115</f>
        <v>1</v>
      </c>
      <c r="J84" s="141">
        <f>+ACADEMICA!O115</f>
        <v>2880000000</v>
      </c>
      <c r="K84" s="142">
        <f>+ACADEMICA!P115</f>
        <v>2880000000</v>
      </c>
      <c r="L84" s="772"/>
    </row>
    <row r="85" spans="1:12" s="377" customFormat="1" ht="25" hidden="1" customHeight="1" outlineLevel="1" x14ac:dyDescent="0.15">
      <c r="A85" s="1178">
        <f>+ACADEMICA!F116</f>
        <v>0</v>
      </c>
      <c r="B85" s="1170">
        <f>+ACADEMICA!G116</f>
        <v>0</v>
      </c>
      <c r="C85" s="381">
        <f>+ACADEMICA!H116</f>
        <v>0</v>
      </c>
      <c r="D85" s="382">
        <f>+ACADEMICA!I116</f>
        <v>42384</v>
      </c>
      <c r="E85" s="382">
        <f>+ACADEMICA!J116</f>
        <v>42704</v>
      </c>
      <c r="F85" s="364" t="str">
        <f>+ACADEMICA!K116</f>
        <v>Laboratorio de prototipos implementado</v>
      </c>
      <c r="G85" s="383" t="str">
        <f>+ACADEMICA!L116</f>
        <v>Equipos</v>
      </c>
      <c r="H85" s="364" t="str">
        <f>+ACADEMICA!M116</f>
        <v>Cabina de pintura / Bancos / Sistemas de extracción puntual</v>
      </c>
      <c r="I85" s="381">
        <f>+ACADEMICA!N116</f>
        <v>1</v>
      </c>
      <c r="J85" s="141">
        <f>+ACADEMICA!O116</f>
        <v>480000000</v>
      </c>
      <c r="K85" s="142">
        <f>+ACADEMICA!P116</f>
        <v>480000000</v>
      </c>
      <c r="L85" s="772"/>
    </row>
    <row r="86" spans="1:12" s="377" customFormat="1" ht="25" hidden="1" customHeight="1" outlineLevel="1" x14ac:dyDescent="0.15">
      <c r="A86" s="1178">
        <f>+ACADEMICA!F117</f>
        <v>0</v>
      </c>
      <c r="B86" s="1170">
        <f>+ACADEMICA!G117</f>
        <v>0</v>
      </c>
      <c r="C86" s="381">
        <f>+ACADEMICA!H117</f>
        <v>0</v>
      </c>
      <c r="D86" s="382">
        <f>+ACADEMICA!I117</f>
        <v>42384</v>
      </c>
      <c r="E86" s="382">
        <f>+ACADEMICA!J117</f>
        <v>42704</v>
      </c>
      <c r="F86" s="364" t="str">
        <f>+ACADEMICA!K117</f>
        <v>Laboratorio CAD/CAM/CAE implementado</v>
      </c>
      <c r="G86" s="383" t="str">
        <f>+ACADEMICA!L117</f>
        <v>Equipos</v>
      </c>
      <c r="H86" s="364" t="str">
        <f>+ACADEMICA!M117</f>
        <v>PC / Mobiliario / Adecuaciones</v>
      </c>
      <c r="I86" s="381">
        <f>+ACADEMICA!N117</f>
        <v>1</v>
      </c>
      <c r="J86" s="141">
        <f>+ACADEMICA!O117</f>
        <v>240000000</v>
      </c>
      <c r="K86" s="142">
        <f>+ACADEMICA!P117</f>
        <v>240000000</v>
      </c>
      <c r="L86" s="772"/>
    </row>
    <row r="87" spans="1:12" s="377" customFormat="1" ht="25" hidden="1" customHeight="1" outlineLevel="1" x14ac:dyDescent="0.15">
      <c r="A87" s="1178">
        <f>+ACADEMICA!F118</f>
        <v>0</v>
      </c>
      <c r="B87" s="1170">
        <f>+ACADEMICA!G118</f>
        <v>0</v>
      </c>
      <c r="C87" s="381">
        <f>+ACADEMICA!H118</f>
        <v>0</v>
      </c>
      <c r="D87" s="382">
        <f>+ACADEMICA!I118</f>
        <v>42384</v>
      </c>
      <c r="E87" s="382">
        <f>+ACADEMICA!J118</f>
        <v>42704</v>
      </c>
      <c r="F87" s="364" t="str">
        <f>+ACADEMICA!K118</f>
        <v>Laboratorio de impresión 3D implementado</v>
      </c>
      <c r="G87" s="383" t="str">
        <f>+ACADEMICA!L118</f>
        <v>Equipos</v>
      </c>
      <c r="H87" s="364" t="str">
        <f>+ACADEMICA!M118</f>
        <v>PC / Mobiliario / Adecuaciones / Impresoras 3D</v>
      </c>
      <c r="I87" s="381">
        <f>+ACADEMICA!N118</f>
        <v>1</v>
      </c>
      <c r="J87" s="141">
        <f>+ACADEMICA!O118</f>
        <v>480000000</v>
      </c>
      <c r="K87" s="142">
        <f>+ACADEMICA!P118</f>
        <v>480000000</v>
      </c>
      <c r="L87" s="772"/>
    </row>
    <row r="88" spans="1:12" s="377" customFormat="1" ht="25" hidden="1" customHeight="1" outlineLevel="1" x14ac:dyDescent="0.15">
      <c r="A88" s="1178">
        <f>+ACADEMICA!F119</f>
        <v>0</v>
      </c>
      <c r="B88" s="1170">
        <f>+ACADEMICA!G119</f>
        <v>0</v>
      </c>
      <c r="C88" s="381">
        <f>+ACADEMICA!H119</f>
        <v>0</v>
      </c>
      <c r="D88" s="382">
        <f>+ACADEMICA!I119</f>
        <v>42384</v>
      </c>
      <c r="E88" s="382">
        <f>+ACADEMICA!J119</f>
        <v>42704</v>
      </c>
      <c r="F88" s="364" t="str">
        <f>+ACADEMICA!K119</f>
        <v>Laboratorio de fabricación digital implementado</v>
      </c>
      <c r="G88" s="383" t="str">
        <f>+ACADEMICA!L119</f>
        <v>Equipos</v>
      </c>
      <c r="H88" s="364" t="str">
        <f>+ACADEMICA!M119</f>
        <v>Cortadora láser / Ruteadoras / Impresoras 3D / Scaner</v>
      </c>
      <c r="I88" s="381">
        <f>+ACADEMICA!N119</f>
        <v>1</v>
      </c>
      <c r="J88" s="141">
        <f>+ACADEMICA!O119</f>
        <v>480000000</v>
      </c>
      <c r="K88" s="142">
        <f>+ACADEMICA!P119</f>
        <v>480000000</v>
      </c>
      <c r="L88" s="772"/>
    </row>
    <row r="89" spans="1:12" s="377" customFormat="1" ht="25" hidden="1" customHeight="1" outlineLevel="1" x14ac:dyDescent="0.15">
      <c r="A89" s="1178">
        <f>+ACADEMICA!F120</f>
        <v>0</v>
      </c>
      <c r="B89" s="1170">
        <f>+ACADEMICA!G120</f>
        <v>0</v>
      </c>
      <c r="C89" s="381">
        <f>+ACADEMICA!H120</f>
        <v>0</v>
      </c>
      <c r="D89" s="382">
        <f>+ACADEMICA!I120</f>
        <v>42384</v>
      </c>
      <c r="E89" s="382">
        <f>+ACADEMICA!J120</f>
        <v>42704</v>
      </c>
      <c r="F89" s="364" t="str">
        <f>+ACADEMICA!K120</f>
        <v>Laboratorio de plantas térmicas implementado</v>
      </c>
      <c r="G89" s="383" t="str">
        <f>+ACADEMICA!L120</f>
        <v>Equipos</v>
      </c>
      <c r="H89" s="364" t="str">
        <f>+ACADEMICA!M120</f>
        <v>Caldera / Sistema de generación / Adecuaciones</v>
      </c>
      <c r="I89" s="381">
        <f>+ACADEMICA!N120</f>
        <v>1</v>
      </c>
      <c r="J89" s="141">
        <f>+ACADEMICA!O120</f>
        <v>720000000</v>
      </c>
      <c r="K89" s="142">
        <f>+ACADEMICA!P120</f>
        <v>720000000</v>
      </c>
      <c r="L89" s="772"/>
    </row>
    <row r="90" spans="1:12" s="377" customFormat="1" ht="25" hidden="1" customHeight="1" outlineLevel="1" x14ac:dyDescent="0.15">
      <c r="A90" s="1178">
        <f>+ACADEMICA!F121</f>
        <v>0</v>
      </c>
      <c r="B90" s="1170">
        <f>+ACADEMICA!G121</f>
        <v>0</v>
      </c>
      <c r="C90" s="381">
        <f>+ACADEMICA!H121</f>
        <v>0</v>
      </c>
      <c r="D90" s="382">
        <f>+ACADEMICA!I121</f>
        <v>42384</v>
      </c>
      <c r="E90" s="382">
        <f>+ACADEMICA!J121</f>
        <v>42704</v>
      </c>
      <c r="F90" s="364" t="str">
        <f>+ACADEMICA!K121</f>
        <v>Laboratorio de ensayos mecanicos implementado</v>
      </c>
      <c r="G90" s="383" t="str">
        <f>+ACADEMICA!L121</f>
        <v>Equipos</v>
      </c>
      <c r="H90" s="364" t="str">
        <f>+ACADEMICA!M121</f>
        <v>Ensayo Sharpy y Ensayo a torsión / fotoelasticidad</v>
      </c>
      <c r="I90" s="381">
        <f>+ACADEMICA!N121</f>
        <v>1</v>
      </c>
      <c r="J90" s="141">
        <f>+ACADEMICA!O121</f>
        <v>480000000</v>
      </c>
      <c r="K90" s="142">
        <f>+ACADEMICA!P121</f>
        <v>480000000</v>
      </c>
      <c r="L90" s="772"/>
    </row>
    <row r="91" spans="1:12" s="377" customFormat="1" ht="25" hidden="1" customHeight="1" outlineLevel="1" x14ac:dyDescent="0.15">
      <c r="A91" s="1178">
        <f>+ACADEMICA!F122</f>
        <v>0</v>
      </c>
      <c r="B91" s="1170">
        <f>+ACADEMICA!G122</f>
        <v>0</v>
      </c>
      <c r="C91" s="381">
        <f>+ACADEMICA!H122</f>
        <v>0</v>
      </c>
      <c r="D91" s="382">
        <f>+ACADEMICA!I122</f>
        <v>42384</v>
      </c>
      <c r="E91" s="382">
        <f>+ACADEMICA!J122</f>
        <v>42704</v>
      </c>
      <c r="F91" s="364" t="str">
        <f>+ACADEMICA!K122</f>
        <v>Laboratorio metrología implementado</v>
      </c>
      <c r="G91" s="383" t="str">
        <f>+ACADEMICA!L122</f>
        <v>Mobiliario</v>
      </c>
      <c r="H91" s="364" t="str">
        <f>+ACADEMICA!M122</f>
        <v>Adecuaciones / Mobiliario / Instalaciones de equipos de medición</v>
      </c>
      <c r="I91" s="381">
        <f>+ACADEMICA!N122</f>
        <v>1</v>
      </c>
      <c r="J91" s="141">
        <f>+ACADEMICA!O122</f>
        <v>96000000</v>
      </c>
      <c r="K91" s="142">
        <f>+ACADEMICA!P122</f>
        <v>96000000</v>
      </c>
      <c r="L91" s="772"/>
    </row>
    <row r="92" spans="1:12" s="377" customFormat="1" ht="25" hidden="1" customHeight="1" outlineLevel="1" x14ac:dyDescent="0.15">
      <c r="A92" s="1178">
        <f>+ACADEMICA!F123</f>
        <v>0</v>
      </c>
      <c r="B92" s="1170">
        <f>+ACADEMICA!G123</f>
        <v>0</v>
      </c>
      <c r="C92" s="381">
        <f>+ACADEMICA!H123</f>
        <v>0</v>
      </c>
      <c r="D92" s="382">
        <f>+ACADEMICA!I123</f>
        <v>42384</v>
      </c>
      <c r="E92" s="382">
        <f>+ACADEMICA!J123</f>
        <v>42704</v>
      </c>
      <c r="F92" s="1062" t="str">
        <f>+ACADEMICA!K123</f>
        <v>Espacios adecuados para los talleres de Ingeniería Mecánica</v>
      </c>
      <c r="G92" s="1198" t="str">
        <f>+ACADEMICA!L123</f>
        <v>Mantenimiento</v>
      </c>
      <c r="H92" s="364" t="str">
        <f>+ACADEMICA!M123</f>
        <v>Adecuaciones pisos, muros (reforzamiento estructural)</v>
      </c>
      <c r="I92" s="381">
        <f>+ACADEMICA!N123</f>
        <v>0</v>
      </c>
      <c r="J92" s="141">
        <f>+ACADEMICA!O123</f>
        <v>0</v>
      </c>
      <c r="K92" s="142">
        <f>+ACADEMICA!P123</f>
        <v>0</v>
      </c>
      <c r="L92" s="772"/>
    </row>
    <row r="93" spans="1:12" s="377" customFormat="1" ht="25" hidden="1" customHeight="1" outlineLevel="1" x14ac:dyDescent="0.15">
      <c r="A93" s="1178">
        <f>+ACADEMICA!F124</f>
        <v>0</v>
      </c>
      <c r="B93" s="1170">
        <f>+ACADEMICA!G124</f>
        <v>0</v>
      </c>
      <c r="C93" s="381">
        <f>+ACADEMICA!H124</f>
        <v>0</v>
      </c>
      <c r="D93" s="382">
        <f>+ACADEMICA!I124</f>
        <v>42384</v>
      </c>
      <c r="E93" s="382">
        <f>+ACADEMICA!J124</f>
        <v>42704</v>
      </c>
      <c r="F93" s="1170">
        <f>+ACADEMICA!K124</f>
        <v>0</v>
      </c>
      <c r="G93" s="1199">
        <f>+ACADEMICA!L124</f>
        <v>0</v>
      </c>
      <c r="H93" s="364" t="str">
        <f>+ACADEMICA!M124</f>
        <v>Adecuación redes (eléctricas, comunicaciones de ventilación)</v>
      </c>
      <c r="I93" s="381">
        <f>+ACADEMICA!N124</f>
        <v>0</v>
      </c>
      <c r="J93" s="141">
        <f>+ACADEMICA!O124</f>
        <v>0</v>
      </c>
      <c r="K93" s="142">
        <f>+ACADEMICA!P124</f>
        <v>0</v>
      </c>
      <c r="L93" s="772"/>
    </row>
    <row r="94" spans="1:12" s="377" customFormat="1" ht="25" hidden="1" customHeight="1" outlineLevel="1" x14ac:dyDescent="0.15">
      <c r="A94" s="1178">
        <f>+ACADEMICA!F125</f>
        <v>0</v>
      </c>
      <c r="B94" s="1063">
        <f>+ACADEMICA!G125</f>
        <v>0</v>
      </c>
      <c r="C94" s="381">
        <f>+ACADEMICA!H125</f>
        <v>0</v>
      </c>
      <c r="D94" s="382">
        <f>+ACADEMICA!I125</f>
        <v>42384</v>
      </c>
      <c r="E94" s="382">
        <f>+ACADEMICA!J125</f>
        <v>42704</v>
      </c>
      <c r="F94" s="1063">
        <f>+ACADEMICA!K125</f>
        <v>0</v>
      </c>
      <c r="G94" s="1200">
        <f>+ACADEMICA!L125</f>
        <v>0</v>
      </c>
      <c r="H94" s="364" t="str">
        <f>+ACADEMICA!M125</f>
        <v>Suministro mobiliario</v>
      </c>
      <c r="I94" s="381">
        <f>+ACADEMICA!N125</f>
        <v>0</v>
      </c>
      <c r="J94" s="141">
        <f>+ACADEMICA!O125</f>
        <v>0</v>
      </c>
      <c r="K94" s="142">
        <f>+ACADEMICA!P125</f>
        <v>0</v>
      </c>
      <c r="L94" s="772"/>
    </row>
    <row r="95" spans="1:12" s="377" customFormat="1" ht="25" hidden="1" customHeight="1" outlineLevel="1" x14ac:dyDescent="0.15">
      <c r="A95" s="1178">
        <f>+ACADEMICA!F126</f>
        <v>0</v>
      </c>
      <c r="B95" s="364" t="str">
        <f>+ACADEMICA!G126</f>
        <v>Plan de capacitación docente</v>
      </c>
      <c r="C95" s="381">
        <f>+ACADEMICA!H126</f>
        <v>0</v>
      </c>
      <c r="D95" s="382">
        <f>+ACADEMICA!I126</f>
        <v>42384</v>
      </c>
      <c r="E95" s="382">
        <f>+ACADEMICA!J126</f>
        <v>42704</v>
      </c>
      <c r="F95" s="364" t="str">
        <f>+ACADEMICA!K126</f>
        <v>Docentes entrenados</v>
      </c>
      <c r="G95" s="383" t="str">
        <f>+ACADEMICA!L126</f>
        <v>Capacitación</v>
      </c>
      <c r="H95" s="364" t="str">
        <f>+ACADEMICA!M126</f>
        <v>Capacitación a profesores / Software especializado / Equipos especializados / Relación Interfacultades de Ingeniería Mecánica</v>
      </c>
      <c r="I95" s="381">
        <f>+ACADEMICA!N126</f>
        <v>1</v>
      </c>
      <c r="J95" s="141">
        <f>+ACADEMICA!O126</f>
        <v>144000000</v>
      </c>
      <c r="K95" s="142">
        <f>+ACADEMICA!P126</f>
        <v>144000000</v>
      </c>
      <c r="L95" s="772"/>
    </row>
    <row r="96" spans="1:12" s="377" customFormat="1" ht="25" hidden="1" customHeight="1" outlineLevel="1" x14ac:dyDescent="0.15">
      <c r="A96" s="1178">
        <f>+ACADEMICA!F127</f>
        <v>0</v>
      </c>
      <c r="B96" s="1062" t="str">
        <f>+ACADEMICA!G127</f>
        <v>Plan de mantenimiento de equipos especializados de prototipaje rápido</v>
      </c>
      <c r="C96" s="381">
        <f>+ACADEMICA!H127</f>
        <v>0</v>
      </c>
      <c r="D96" s="382">
        <f>+ACADEMICA!I127</f>
        <v>42384</v>
      </c>
      <c r="E96" s="382">
        <f>+ACADEMICA!J127</f>
        <v>42704</v>
      </c>
      <c r="F96" s="1062" t="str">
        <f>+ACADEMICA!K127</f>
        <v>Adquisición de elementos de la facultad</v>
      </c>
      <c r="G96" s="383" t="str">
        <f>+ACADEMICA!L127</f>
        <v>Mantenimiento</v>
      </c>
      <c r="H96" s="149" t="str">
        <f>+ACADEMICA!M127</f>
        <v>Planes de mantenimiento</v>
      </c>
      <c r="I96" s="381">
        <f>+ACADEMICA!N127</f>
        <v>1</v>
      </c>
      <c r="J96" s="141">
        <f>+ACADEMICA!O127</f>
        <v>24000000</v>
      </c>
      <c r="K96" s="142">
        <f>+ACADEMICA!P127</f>
        <v>24000000</v>
      </c>
      <c r="L96" s="772"/>
    </row>
    <row r="97" spans="1:12" s="377" customFormat="1" ht="25" hidden="1" customHeight="1" outlineLevel="1" x14ac:dyDescent="0.15">
      <c r="A97" s="1178">
        <f>+ACADEMICA!F128</f>
        <v>0</v>
      </c>
      <c r="B97" s="1170">
        <f>+ACADEMICA!G128</f>
        <v>0</v>
      </c>
      <c r="C97" s="381">
        <f>+ACADEMICA!H128</f>
        <v>0</v>
      </c>
      <c r="D97" s="382">
        <f>+ACADEMICA!I128</f>
        <v>42384</v>
      </c>
      <c r="E97" s="382">
        <f>+ACADEMICA!J128</f>
        <v>42704</v>
      </c>
      <c r="F97" s="1170">
        <f>+ACADEMICA!K128</f>
        <v>0</v>
      </c>
      <c r="G97" s="364" t="str">
        <f>+ACADEMICA!L128</f>
        <v>Impresos y publicaciones</v>
      </c>
      <c r="H97" s="149" t="str">
        <f>+ACADEMICA!M128</f>
        <v>Libros / Revistas especializadas / Membresias</v>
      </c>
      <c r="I97" s="381">
        <f>+ACADEMICA!N128</f>
        <v>1</v>
      </c>
      <c r="J97" s="141">
        <f>+ACADEMICA!O128</f>
        <v>480000000</v>
      </c>
      <c r="K97" s="142">
        <f>+ACADEMICA!P128</f>
        <v>480000000</v>
      </c>
      <c r="L97" s="772"/>
    </row>
    <row r="98" spans="1:12" s="377" customFormat="1" ht="25" hidden="1" customHeight="1" outlineLevel="1" x14ac:dyDescent="0.15">
      <c r="A98" s="1178">
        <f>+ACADEMICA!F129</f>
        <v>0</v>
      </c>
      <c r="B98" s="1170">
        <f>+ACADEMICA!G129</f>
        <v>0</v>
      </c>
      <c r="C98" s="381">
        <f>+ACADEMICA!H129</f>
        <v>0</v>
      </c>
      <c r="D98" s="382">
        <f>+ACADEMICA!I129</f>
        <v>42384</v>
      </c>
      <c r="E98" s="382">
        <f>+ACADEMICA!J129</f>
        <v>42704</v>
      </c>
      <c r="F98" s="1170">
        <f>+ACADEMICA!K129</f>
        <v>0</v>
      </c>
      <c r="G98" s="383" t="str">
        <f>+ACADEMICA!L129</f>
        <v>Elementos de oficina</v>
      </c>
      <c r="H98" s="149" t="str">
        <f>+ACADEMICA!M129</f>
        <v xml:space="preserve">Archivador </v>
      </c>
      <c r="I98" s="381">
        <f>+ACADEMICA!N129</f>
        <v>1</v>
      </c>
      <c r="J98" s="141">
        <f>+ACADEMICA!O129</f>
        <v>14400000</v>
      </c>
      <c r="K98" s="142">
        <f>+ACADEMICA!P129</f>
        <v>14400000</v>
      </c>
      <c r="L98" s="772"/>
    </row>
    <row r="99" spans="1:12" s="377" customFormat="1" ht="25" hidden="1" customHeight="1" outlineLevel="1" x14ac:dyDescent="0.15">
      <c r="A99" s="1178">
        <f>+ACADEMICA!F130</f>
        <v>0</v>
      </c>
      <c r="B99" s="1170">
        <f>+ACADEMICA!G130</f>
        <v>0</v>
      </c>
      <c r="C99" s="381">
        <f>+ACADEMICA!H130</f>
        <v>0</v>
      </c>
      <c r="D99" s="382">
        <f>+ACADEMICA!I130</f>
        <v>42384</v>
      </c>
      <c r="E99" s="382">
        <f>+ACADEMICA!J130</f>
        <v>42704</v>
      </c>
      <c r="F99" s="1170">
        <f>+ACADEMICA!K130</f>
        <v>0</v>
      </c>
      <c r="G99" s="383" t="str">
        <f>+ACADEMICA!L130</f>
        <v>Suministros</v>
      </c>
      <c r="H99" s="149" t="str">
        <f>+ACADEMICA!M130</f>
        <v>Rollos de abs / PLA  / Acrílico / MDF</v>
      </c>
      <c r="I99" s="381">
        <f>+ACADEMICA!N130</f>
        <v>1</v>
      </c>
      <c r="J99" s="141">
        <f>+ACADEMICA!O130</f>
        <v>48000000</v>
      </c>
      <c r="K99" s="142">
        <f>+ACADEMICA!P130</f>
        <v>48000000</v>
      </c>
      <c r="L99" s="772"/>
    </row>
    <row r="100" spans="1:12" s="377" customFormat="1" ht="25" hidden="1" customHeight="1" outlineLevel="1" x14ac:dyDescent="0.15">
      <c r="A100" s="1178">
        <f>+ACADEMICA!F131</f>
        <v>0</v>
      </c>
      <c r="B100" s="1170">
        <f>+ACADEMICA!G131</f>
        <v>0</v>
      </c>
      <c r="C100" s="381">
        <f>+ACADEMICA!H131</f>
        <v>0</v>
      </c>
      <c r="D100" s="382">
        <f>+ACADEMICA!I131</f>
        <v>42384</v>
      </c>
      <c r="E100" s="382">
        <f>+ACADEMICA!J131</f>
        <v>42704</v>
      </c>
      <c r="F100" s="1170">
        <f>+ACADEMICA!K131</f>
        <v>0</v>
      </c>
      <c r="G100" s="383" t="str">
        <f>+ACADEMICA!L131</f>
        <v>Licenciamiento</v>
      </c>
      <c r="H100" s="149" t="str">
        <f>+ACADEMICA!M131</f>
        <v>ANSYS</v>
      </c>
      <c r="I100" s="381">
        <f>+ACADEMICA!N131</f>
        <v>1</v>
      </c>
      <c r="J100" s="141">
        <f>+ACADEMICA!O131</f>
        <v>192000000</v>
      </c>
      <c r="K100" s="142">
        <f>+ACADEMICA!P131</f>
        <v>192000000</v>
      </c>
      <c r="L100" s="772"/>
    </row>
    <row r="101" spans="1:12" s="377" customFormat="1" ht="25" hidden="1" customHeight="1" outlineLevel="1" x14ac:dyDescent="0.15">
      <c r="A101" s="1178">
        <f>+ACADEMICA!F132</f>
        <v>0</v>
      </c>
      <c r="B101" s="1170">
        <f>+ACADEMICA!G132</f>
        <v>0</v>
      </c>
      <c r="C101" s="381">
        <f>+ACADEMICA!H132</f>
        <v>0</v>
      </c>
      <c r="D101" s="382">
        <f>+ACADEMICA!I132</f>
        <v>42384</v>
      </c>
      <c r="E101" s="382">
        <f>+ACADEMICA!J132</f>
        <v>42704</v>
      </c>
      <c r="F101" s="1170">
        <f>+ACADEMICA!K132</f>
        <v>0</v>
      </c>
      <c r="G101" s="383" t="str">
        <f>+ACADEMICA!L132</f>
        <v>Equipos</v>
      </c>
      <c r="H101" s="149" t="str">
        <f>+ACADEMICA!M132</f>
        <v>Computador portátil o torre y monitor de 22"</v>
      </c>
      <c r="I101" s="381">
        <f>+ACADEMICA!N132</f>
        <v>2</v>
      </c>
      <c r="J101" s="141">
        <f>+ACADEMICA!O132</f>
        <v>14400000</v>
      </c>
      <c r="K101" s="142">
        <f>+ACADEMICA!P132</f>
        <v>28800000</v>
      </c>
      <c r="L101" s="772"/>
    </row>
    <row r="102" spans="1:12" s="377" customFormat="1" ht="25" hidden="1" customHeight="1" outlineLevel="1" x14ac:dyDescent="0.15">
      <c r="A102" s="1178">
        <f>+ACADEMICA!F133</f>
        <v>0</v>
      </c>
      <c r="B102" s="1063">
        <f>+ACADEMICA!G133</f>
        <v>0</v>
      </c>
      <c r="C102" s="381">
        <f>+ACADEMICA!H133</f>
        <v>0</v>
      </c>
      <c r="D102" s="382">
        <f>+ACADEMICA!I133</f>
        <v>42384</v>
      </c>
      <c r="E102" s="382">
        <f>+ACADEMICA!J133</f>
        <v>42704</v>
      </c>
      <c r="F102" s="1063">
        <f>+ACADEMICA!K133</f>
        <v>0</v>
      </c>
      <c r="G102" s="383" t="str">
        <f>+ACADEMICA!L133</f>
        <v>Logística</v>
      </c>
      <c r="H102" s="149" t="str">
        <f>+ACADEMICA!M133</f>
        <v>Asistencia y representación de la ETITC en eventos nacionales e internacionales</v>
      </c>
      <c r="I102" s="381">
        <f>+ACADEMICA!N133</f>
        <v>1</v>
      </c>
      <c r="J102" s="141">
        <f>+ACADEMICA!O133</f>
        <v>48000000</v>
      </c>
      <c r="K102" s="142">
        <f>+ACADEMICA!P133</f>
        <v>48000000</v>
      </c>
      <c r="L102" s="772"/>
    </row>
    <row r="103" spans="1:12" s="377" customFormat="1" ht="25" hidden="1" customHeight="1" outlineLevel="1" x14ac:dyDescent="0.15">
      <c r="A103" s="1062" t="str">
        <f>+ACADEMICA!F134</f>
        <v>Licencias de software</v>
      </c>
      <c r="B103" s="1062" t="str">
        <f>+ACADEMICA!G134</f>
        <v>Adquisición y actualización de software para los programas de pregrado</v>
      </c>
      <c r="C103" s="381">
        <f>+ACADEMICA!H134</f>
        <v>0</v>
      </c>
      <c r="D103" s="382">
        <f>+ACADEMICA!I134</f>
        <v>42384</v>
      </c>
      <c r="E103" s="382">
        <f>+ACADEMICA!J134</f>
        <v>42704</v>
      </c>
      <c r="F103" s="364" t="str">
        <f>+ACADEMICA!K134</f>
        <v>Licencias actualizadas</v>
      </c>
      <c r="G103" s="364" t="str">
        <f>+ACADEMICA!L134</f>
        <v>Licenciamiento</v>
      </c>
      <c r="H103" s="364" t="str">
        <f>+ACADEMICA!M134</f>
        <v>Actualización Unity 5</v>
      </c>
      <c r="I103" s="381">
        <f>+ACADEMICA!N134</f>
        <v>1</v>
      </c>
      <c r="J103" s="141">
        <f>+ACADEMICA!O134</f>
        <v>0</v>
      </c>
      <c r="K103" s="1195">
        <f>+ACADEMICA!P134</f>
        <v>60000000</v>
      </c>
      <c r="L103" s="772"/>
    </row>
    <row r="104" spans="1:12" s="377" customFormat="1" ht="25" hidden="1" customHeight="1" outlineLevel="1" x14ac:dyDescent="0.15">
      <c r="A104" s="1170" t="str">
        <f>+ACADEMICA!F135</f>
        <v/>
      </c>
      <c r="B104" s="1170">
        <f>+ACADEMICA!G135</f>
        <v>0</v>
      </c>
      <c r="C104" s="381">
        <f>+ACADEMICA!H135</f>
        <v>0</v>
      </c>
      <c r="D104" s="382">
        <f>+ACADEMICA!I135</f>
        <v>42384</v>
      </c>
      <c r="E104" s="382">
        <f>+ACADEMICA!J135</f>
        <v>42704</v>
      </c>
      <c r="F104" s="364" t="str">
        <f>+ACADEMICA!K135</f>
        <v>Licencias actualizadas</v>
      </c>
      <c r="G104" s="364" t="str">
        <f>+ACADEMICA!L135</f>
        <v>Licenciamiento</v>
      </c>
      <c r="H104" s="364" t="str">
        <f>+ACADEMICA!M135</f>
        <v>Actualización Enterprise Archictect</v>
      </c>
      <c r="I104" s="381">
        <f>+ACADEMICA!N135</f>
        <v>1</v>
      </c>
      <c r="J104" s="141">
        <f>+ACADEMICA!O135</f>
        <v>0</v>
      </c>
      <c r="K104" s="1196">
        <f>+ACADEMICA!P135</f>
        <v>0</v>
      </c>
    </row>
    <row r="105" spans="1:12" s="377" customFormat="1" ht="25" hidden="1" customHeight="1" outlineLevel="1" x14ac:dyDescent="0.15">
      <c r="A105" s="1063" t="str">
        <f>+ACADEMICA!F136</f>
        <v/>
      </c>
      <c r="B105" s="1063">
        <f>+ACADEMICA!G136</f>
        <v>0</v>
      </c>
      <c r="C105" s="381">
        <f>+ACADEMICA!H136</f>
        <v>0</v>
      </c>
      <c r="D105" s="382">
        <f>+ACADEMICA!I136</f>
        <v>42384</v>
      </c>
      <c r="E105" s="382">
        <f>+ACADEMICA!J136</f>
        <v>42704</v>
      </c>
      <c r="F105" s="364" t="str">
        <f>+ACADEMICA!K136</f>
        <v>Licencias adquiridas</v>
      </c>
      <c r="G105" s="364" t="str">
        <f>+ACADEMICA!L136</f>
        <v>Licenciamiento</v>
      </c>
      <c r="H105" s="383" t="str">
        <f>+ACADEMICA!M136</f>
        <v>Adquisicion IDEA</v>
      </c>
      <c r="I105" s="384">
        <f>+ACADEMICA!N136</f>
        <v>1</v>
      </c>
      <c r="J105" s="141">
        <f>+ACADEMICA!O136</f>
        <v>0</v>
      </c>
      <c r="K105" s="1197">
        <f>+ACADEMICA!P136</f>
        <v>0</v>
      </c>
    </row>
    <row r="106" spans="1:12" s="377" customFormat="1" ht="25" hidden="1" customHeight="1" outlineLevel="1" x14ac:dyDescent="0.15">
      <c r="A106" s="1062" t="str">
        <f>+ACADEMICA!F137</f>
        <v>Fortalecimiento del material bibliográfico para el apoyo académico</v>
      </c>
      <c r="B106" s="364" t="str">
        <f>+ACADEMICA!G137</f>
        <v>Adquisición de material bibliográfico facultad de sistemas</v>
      </c>
      <c r="C106" s="381">
        <f>+ACADEMICA!H137</f>
        <v>0</v>
      </c>
      <c r="D106" s="382">
        <f>+ACADEMICA!I137</f>
        <v>42384</v>
      </c>
      <c r="E106" s="382">
        <f>+ACADEMICA!J137</f>
        <v>42704</v>
      </c>
      <c r="F106" s="364" t="str">
        <f>+ACADEMICA!K137</f>
        <v>Adquisición de libros impresos temática bigdata, cloud, BI, IOT y seguridad informática</v>
      </c>
      <c r="G106" s="364" t="str">
        <f>+ACADEMICA!L137</f>
        <v>Material bibliográfico</v>
      </c>
      <c r="H106" s="364" t="str">
        <f>+ACADEMICA!M137</f>
        <v>Persona jurídica</v>
      </c>
      <c r="I106" s="381">
        <f>+ACADEMICA!N137</f>
        <v>1</v>
      </c>
      <c r="J106" s="141">
        <f>+ACADEMICA!O137</f>
        <v>150000000</v>
      </c>
      <c r="K106" s="142">
        <f>+ACADEMICA!P137</f>
        <v>150000000</v>
      </c>
    </row>
    <row r="107" spans="1:12" s="377" customFormat="1" ht="25" hidden="1" customHeight="1" outlineLevel="1" x14ac:dyDescent="0.15">
      <c r="A107" s="1170">
        <f>+ACADEMICA!F138</f>
        <v>0</v>
      </c>
      <c r="B107" s="364" t="str">
        <f>+ACADEMICA!G138</f>
        <v xml:space="preserve">Libros, revistas, membresías </v>
      </c>
      <c r="C107" s="381">
        <f>+ACADEMICA!H138</f>
        <v>0</v>
      </c>
      <c r="D107" s="382">
        <f>+ACADEMICA!I138</f>
        <v>42384</v>
      </c>
      <c r="E107" s="382">
        <f>+ACADEMICA!J138</f>
        <v>42704</v>
      </c>
      <c r="F107" s="364" t="str">
        <f>+ACADEMICA!K138</f>
        <v>Libros especializados e inscripción a mínimo cinco revistas especializadas</v>
      </c>
      <c r="G107" s="364" t="str">
        <f>+ACADEMICA!L138</f>
        <v>Material bibliográfico</v>
      </c>
      <c r="H107" s="364" t="str">
        <f>+ACADEMICA!M138</f>
        <v>30 libros especializados e inscripción a revistas especializadas</v>
      </c>
      <c r="I107" s="381">
        <f>+ACADEMICA!N138</f>
        <v>1</v>
      </c>
      <c r="J107" s="141">
        <f>+ACADEMICA!O138</f>
        <v>20000000</v>
      </c>
      <c r="K107" s="142">
        <f>+ACADEMICA!P138</f>
        <v>20000000</v>
      </c>
    </row>
    <row r="108" spans="1:12" s="377" customFormat="1" ht="25" hidden="1" customHeight="1" outlineLevel="1" x14ac:dyDescent="0.15">
      <c r="A108" s="1170">
        <f>+ACADEMICA!F139</f>
        <v>0</v>
      </c>
      <c r="B108" s="1062" t="str">
        <f>+ACADEMICA!G139</f>
        <v>Adquisición de bases de datos</v>
      </c>
      <c r="C108" s="381">
        <f>+ACADEMICA!H139</f>
        <v>0</v>
      </c>
      <c r="D108" s="382">
        <f>+ACADEMICA!I139</f>
        <v>42384</v>
      </c>
      <c r="E108" s="382">
        <f>+ACADEMICA!J139</f>
        <v>42704</v>
      </c>
      <c r="F108" s="359" t="str">
        <f>+ACADEMICA!K139</f>
        <v>Bases de datos adquiridas facultad sistemas IEEE y ACM</v>
      </c>
      <c r="G108" s="358" t="str">
        <f>+ACADEMICA!L139</f>
        <v>Material bibliográfico</v>
      </c>
      <c r="H108" s="358" t="str">
        <f>+ACADEMICA!M139</f>
        <v>Licenciamiento</v>
      </c>
      <c r="I108" s="360">
        <f>+ACADEMICA!N139</f>
        <v>1</v>
      </c>
      <c r="J108" s="389">
        <f>+ACADEMICA!O139</f>
        <v>150000000</v>
      </c>
      <c r="K108" s="390">
        <f>+ACADEMICA!P139</f>
        <v>150000000</v>
      </c>
    </row>
    <row r="109" spans="1:12" s="377" customFormat="1" ht="25" hidden="1" customHeight="1" outlineLevel="1" x14ac:dyDescent="0.15">
      <c r="A109" s="1063">
        <f>+ACADEMICA!F140</f>
        <v>0</v>
      </c>
      <c r="B109" s="1063">
        <f>+ACADEMICA!G140</f>
        <v>0</v>
      </c>
      <c r="C109" s="381">
        <f>+ACADEMICA!H140</f>
        <v>0</v>
      </c>
      <c r="D109" s="382">
        <f>+ACADEMICA!I140</f>
        <v>42384</v>
      </c>
      <c r="E109" s="382">
        <f>+ACADEMICA!J140</f>
        <v>42704</v>
      </c>
      <c r="F109" s="364" t="str">
        <f>+ACADEMICA!K140</f>
        <v>Bases de datos facultad procesos industriales</v>
      </c>
      <c r="G109" s="364" t="str">
        <f>+ACADEMICA!L140</f>
        <v>Material bibliográfico</v>
      </c>
      <c r="H109" s="364" t="str">
        <f>+ACADEMICA!M140</f>
        <v>Licenciamiento</v>
      </c>
      <c r="I109" s="381">
        <f>+ACADEMICA!N140</f>
        <v>2</v>
      </c>
      <c r="J109" s="141">
        <f>+ACADEMICA!O140</f>
        <v>75000000</v>
      </c>
      <c r="K109" s="142">
        <f>+ACADEMICA!P140</f>
        <v>150000000</v>
      </c>
    </row>
    <row r="110" spans="1:12" s="377" customFormat="1" ht="25" hidden="1" customHeight="1" outlineLevel="1" x14ac:dyDescent="0.15">
      <c r="A110" s="1062" t="str">
        <f>+ACADEMICA!F141</f>
        <v>Mejoramiento de los medios bibliográficos</v>
      </c>
      <c r="B110" s="1062" t="str">
        <f>+ACADEMICA!G141</f>
        <v>Actualización de los equipos de biblioteca</v>
      </c>
      <c r="C110" s="381">
        <f>+ACADEMICA!H141</f>
        <v>0</v>
      </c>
      <c r="D110" s="382">
        <f>+ACADEMICA!I141</f>
        <v>42384</v>
      </c>
      <c r="E110" s="382">
        <f>+ACADEMICA!J141</f>
        <v>42704</v>
      </c>
      <c r="F110" s="1062" t="str">
        <f>+ACADEMICA!K141</f>
        <v>Equipos adquiridos</v>
      </c>
      <c r="G110" s="1062" t="str">
        <f>+ACADEMICA!L141</f>
        <v>Equipos</v>
      </c>
      <c r="H110" s="364" t="str">
        <f>+ACADEMICA!M141</f>
        <v>Adquisición televisor o monitor de 42"</v>
      </c>
      <c r="I110" s="381">
        <f>+ACADEMICA!N141</f>
        <v>2</v>
      </c>
      <c r="J110" s="141">
        <f>+ACADEMICA!O141</f>
        <v>1400000</v>
      </c>
      <c r="K110" s="142">
        <f>+ACADEMICA!P141</f>
        <v>2800000</v>
      </c>
    </row>
    <row r="111" spans="1:12" s="377" customFormat="1" ht="25" hidden="1" customHeight="1" outlineLevel="1" x14ac:dyDescent="0.15">
      <c r="A111" s="1170">
        <f>+ACADEMICA!F142</f>
        <v>0</v>
      </c>
      <c r="B111" s="1170">
        <f>+ACADEMICA!G142</f>
        <v>0</v>
      </c>
      <c r="C111" s="381">
        <f>+ACADEMICA!H142</f>
        <v>0</v>
      </c>
      <c r="D111" s="382">
        <f>+ACADEMICA!I142</f>
        <v>42384</v>
      </c>
      <c r="E111" s="382">
        <f>+ACADEMICA!J142</f>
        <v>42704</v>
      </c>
      <c r="F111" s="1170">
        <f>+ACADEMICA!K142</f>
        <v>0</v>
      </c>
      <c r="G111" s="1170">
        <f>+ACADEMICA!L142</f>
        <v>0</v>
      </c>
      <c r="H111" s="364" t="str">
        <f>+ACADEMICA!M142</f>
        <v>Adquisición Walkie Talkie</v>
      </c>
      <c r="I111" s="381">
        <f>+ACADEMICA!N142</f>
        <v>2</v>
      </c>
      <c r="J111" s="141">
        <f>+ACADEMICA!O142</f>
        <v>75000</v>
      </c>
      <c r="K111" s="142">
        <f>+ACADEMICA!P142</f>
        <v>150000</v>
      </c>
    </row>
    <row r="112" spans="1:12" s="377" customFormat="1" ht="25" hidden="1" customHeight="1" outlineLevel="1" x14ac:dyDescent="0.15">
      <c r="A112" s="1170">
        <f>+ACADEMICA!F143</f>
        <v>0</v>
      </c>
      <c r="B112" s="1063">
        <f>+ACADEMICA!G143</f>
        <v>0</v>
      </c>
      <c r="C112" s="381">
        <f>+ACADEMICA!H143</f>
        <v>0</v>
      </c>
      <c r="D112" s="382">
        <f>+ACADEMICA!I143</f>
        <v>42384</v>
      </c>
      <c r="E112" s="382">
        <f>+ACADEMICA!J143</f>
        <v>42704</v>
      </c>
      <c r="F112" s="1063">
        <f>+ACADEMICA!K143</f>
        <v>0</v>
      </c>
      <c r="G112" s="1063">
        <f>+ACADEMICA!L143</f>
        <v>0</v>
      </c>
      <c r="H112" s="364" t="str">
        <f>+ACADEMICA!M143</f>
        <v>Adquisición equipo todo en uno</v>
      </c>
      <c r="I112" s="381">
        <f>+ACADEMICA!N143</f>
        <v>5</v>
      </c>
      <c r="J112" s="141">
        <f>+ACADEMICA!O143</f>
        <v>0</v>
      </c>
      <c r="K112" s="142">
        <f>+ACADEMICA!P143</f>
        <v>0</v>
      </c>
    </row>
    <row r="113" spans="1:11" s="377" customFormat="1" ht="25" hidden="1" customHeight="1" outlineLevel="1" x14ac:dyDescent="0.15">
      <c r="A113" s="1170">
        <f>+ACADEMICA!F144</f>
        <v>0</v>
      </c>
      <c r="B113" s="1062" t="str">
        <f>+ACADEMICA!G144</f>
        <v>Actualización elementos de la biblioteca</v>
      </c>
      <c r="C113" s="381">
        <f>+ACADEMICA!H144</f>
        <v>0</v>
      </c>
      <c r="D113" s="382">
        <f>+ACADEMICA!I144</f>
        <v>42384</v>
      </c>
      <c r="E113" s="382">
        <f>+ACADEMICA!J144</f>
        <v>42704</v>
      </c>
      <c r="F113" s="1062" t="str">
        <f>+ACADEMICA!K144</f>
        <v>Elementos adquiridos</v>
      </c>
      <c r="G113" s="1062" t="str">
        <f>+ACADEMICA!L144</f>
        <v>Suministros</v>
      </c>
      <c r="H113" s="364" t="str">
        <f>+ACADEMICA!M144</f>
        <v>Revisteros</v>
      </c>
      <c r="I113" s="381">
        <f>+ACADEMICA!N144</f>
        <v>50</v>
      </c>
      <c r="J113" s="141">
        <f>+ACADEMICA!O144</f>
        <v>0</v>
      </c>
      <c r="K113" s="142">
        <f>+ACADEMICA!P144</f>
        <v>0</v>
      </c>
    </row>
    <row r="114" spans="1:11" s="377" customFormat="1" ht="25" hidden="1" customHeight="1" outlineLevel="1" x14ac:dyDescent="0.15">
      <c r="A114" s="1170">
        <f>+ACADEMICA!F145</f>
        <v>0</v>
      </c>
      <c r="B114" s="1170">
        <f>+ACADEMICA!G145</f>
        <v>0</v>
      </c>
      <c r="C114" s="381">
        <f>+ACADEMICA!H145</f>
        <v>0</v>
      </c>
      <c r="D114" s="382">
        <f>+ACADEMICA!I145</f>
        <v>42384</v>
      </c>
      <c r="E114" s="382">
        <f>+ACADEMICA!J145</f>
        <v>42704</v>
      </c>
      <c r="F114" s="1170">
        <f>+ACADEMICA!K145</f>
        <v>0</v>
      </c>
      <c r="G114" s="1170">
        <f>+ACADEMICA!L145</f>
        <v>0</v>
      </c>
      <c r="H114" s="364" t="str">
        <f>+ACADEMICA!M145</f>
        <v>Porta documentos</v>
      </c>
      <c r="I114" s="381">
        <f>+ACADEMICA!N145</f>
        <v>96</v>
      </c>
      <c r="J114" s="141">
        <f>+ACADEMICA!O145</f>
        <v>0</v>
      </c>
      <c r="K114" s="142">
        <f>+ACADEMICA!P145</f>
        <v>0</v>
      </c>
    </row>
    <row r="115" spans="1:11" s="377" customFormat="1" ht="25" hidden="1" customHeight="1" outlineLevel="1" x14ac:dyDescent="0.15">
      <c r="A115" s="1170">
        <f>+ACADEMICA!F146</f>
        <v>0</v>
      </c>
      <c r="B115" s="1063">
        <f>+ACADEMICA!G146</f>
        <v>0</v>
      </c>
      <c r="C115" s="381">
        <f>+ACADEMICA!H146</f>
        <v>0</v>
      </c>
      <c r="D115" s="382">
        <f>+ACADEMICA!I146</f>
        <v>42384</v>
      </c>
      <c r="E115" s="382">
        <f>+ACADEMICA!J146</f>
        <v>42704</v>
      </c>
      <c r="F115" s="1063">
        <f>+ACADEMICA!K146</f>
        <v>0</v>
      </c>
      <c r="G115" s="1063">
        <f>+ACADEMICA!L146</f>
        <v>0</v>
      </c>
      <c r="H115" s="364" t="str">
        <f>+ACADEMICA!M146</f>
        <v>Tranca libros</v>
      </c>
      <c r="I115" s="381">
        <f>+ACADEMICA!N146</f>
        <v>300</v>
      </c>
      <c r="J115" s="141">
        <f>+ACADEMICA!O146</f>
        <v>0</v>
      </c>
      <c r="K115" s="142">
        <f>+ACADEMICA!P146</f>
        <v>0</v>
      </c>
    </row>
    <row r="116" spans="1:11" s="377" customFormat="1" ht="25" hidden="1" customHeight="1" outlineLevel="1" x14ac:dyDescent="0.15">
      <c r="A116" s="1170">
        <f>+ACADEMICA!F147</f>
        <v>0</v>
      </c>
      <c r="B116" s="1062" t="str">
        <f>+ACADEMICA!G147</f>
        <v>Actualización colecciones</v>
      </c>
      <c r="C116" s="381">
        <f>+ACADEMICA!H147</f>
        <v>0</v>
      </c>
      <c r="D116" s="382">
        <f>+ACADEMICA!I147</f>
        <v>42384</v>
      </c>
      <c r="E116" s="382">
        <f>+ACADEMICA!J147</f>
        <v>42704</v>
      </c>
      <c r="F116" s="364" t="str">
        <f>+ACADEMICA!K147</f>
        <v>Suscripciones de publicaciones periódicas</v>
      </c>
      <c r="G116" s="364" t="str">
        <f>+ACADEMICA!L147</f>
        <v>Impresos y publicaciones</v>
      </c>
      <c r="H116" s="364">
        <f>+ACADEMICA!M147</f>
        <v>0</v>
      </c>
      <c r="I116" s="381">
        <f>+ACADEMICA!N147</f>
        <v>10</v>
      </c>
      <c r="J116" s="141">
        <f>+ACADEMICA!O147</f>
        <v>0</v>
      </c>
      <c r="K116" s="142">
        <f>+ACADEMICA!P147</f>
        <v>0</v>
      </c>
    </row>
    <row r="117" spans="1:11" s="377" customFormat="1" ht="25" hidden="1" customHeight="1" outlineLevel="1" x14ac:dyDescent="0.15">
      <c r="A117" s="1170">
        <f>+ACADEMICA!F148</f>
        <v>0</v>
      </c>
      <c r="B117" s="1063">
        <f>+ACADEMICA!G148</f>
        <v>0</v>
      </c>
      <c r="C117" s="381">
        <f>+ACADEMICA!H148</f>
        <v>0</v>
      </c>
      <c r="D117" s="382">
        <f>+ACADEMICA!I148</f>
        <v>42384</v>
      </c>
      <c r="E117" s="382">
        <f>+ACADEMICA!J148</f>
        <v>42704</v>
      </c>
      <c r="F117" s="364" t="str">
        <f>+ACADEMICA!K148</f>
        <v>Bases de datos adquiridas</v>
      </c>
      <c r="G117" s="364" t="str">
        <f>+ACADEMICA!L148</f>
        <v>Licenciamiento</v>
      </c>
      <c r="H117" s="364" t="str">
        <f>+ACADEMICA!M148</f>
        <v>Licenciamiento de EBSCO, G-GLOBAL, MAC GRAW HILL</v>
      </c>
      <c r="I117" s="381">
        <f>+ACADEMICA!N148</f>
        <v>3</v>
      </c>
      <c r="J117" s="141">
        <f>+ACADEMICA!O148</f>
        <v>0</v>
      </c>
      <c r="K117" s="142">
        <f>+ACADEMICA!P148</f>
        <v>0</v>
      </c>
    </row>
    <row r="118" spans="1:11" s="377" customFormat="1" ht="25" hidden="1" customHeight="1" outlineLevel="1" x14ac:dyDescent="0.15">
      <c r="A118" s="1174" t="str">
        <f>+ACADEMICA!F149</f>
        <v>Desarrollo nueva oferta de programas</v>
      </c>
      <c r="B118" s="364" t="str">
        <f>+ACADEMICA!G149</f>
        <v>Creación Maestría</v>
      </c>
      <c r="C118" s="381">
        <f>+ACADEMICA!H149</f>
        <v>0</v>
      </c>
      <c r="D118" s="382">
        <f>+ACADEMICA!I149</f>
        <v>42384</v>
      </c>
      <c r="E118" s="382">
        <f>+ACADEMICA!J149</f>
        <v>42704</v>
      </c>
      <c r="F118" s="355" t="str">
        <f>+ACADEMICA!K149</f>
        <v>Registro calificado</v>
      </c>
      <c r="G118" s="364" t="str">
        <f>+ACADEMICA!L149</f>
        <v>Logística</v>
      </c>
      <c r="H118" s="364" t="str">
        <f>+ACADEMICA!M149</f>
        <v>Contratos y adquisiciones para la creación del programa</v>
      </c>
      <c r="I118" s="1177">
        <f>+ACADEMICA!N149</f>
        <v>2</v>
      </c>
      <c r="J118" s="1261">
        <f>+ACADEMICA!O149</f>
        <v>0</v>
      </c>
      <c r="K118" s="1195">
        <f>+ACADEMICA!P149</f>
        <v>0</v>
      </c>
    </row>
    <row r="119" spans="1:11" s="377" customFormat="1" ht="25" hidden="1" customHeight="1" outlineLevel="1" x14ac:dyDescent="0.15">
      <c r="A119" s="1175"/>
      <c r="B119" s="364" t="str">
        <f>+ACADEMICA!G150</f>
        <v>Creación Licenciatura</v>
      </c>
      <c r="C119" s="381">
        <f>+ACADEMICA!H150</f>
        <v>0</v>
      </c>
      <c r="D119" s="382">
        <f>+ACADEMICA!I150</f>
        <v>42384</v>
      </c>
      <c r="E119" s="382">
        <f>+ACADEMICA!J150</f>
        <v>42704</v>
      </c>
      <c r="F119" s="355" t="str">
        <f>+ACADEMICA!K150</f>
        <v>Registro calificado</v>
      </c>
      <c r="G119" s="364" t="str">
        <f>+ACADEMICA!L150</f>
        <v>Logística</v>
      </c>
      <c r="H119" s="364" t="str">
        <f>+ACADEMICA!M150</f>
        <v>Contratos y adquisiciones para la creación del programa</v>
      </c>
      <c r="I119" s="1179"/>
      <c r="J119" s="1262"/>
      <c r="K119" s="1197"/>
    </row>
    <row r="120" spans="1:11" s="377" customFormat="1" ht="25" hidden="1" customHeight="1" outlineLevel="1" x14ac:dyDescent="0.15">
      <c r="A120" s="1176"/>
      <c r="B120" s="355" t="str">
        <f>+ACADEMICA!G151</f>
        <v>Aumento de cobertura en Bogotá y municipios aledaños</v>
      </c>
      <c r="C120" s="381">
        <f>+ACADEMICA!H151</f>
        <v>0</v>
      </c>
      <c r="D120" s="382">
        <f>+ACADEMICA!I151</f>
        <v>42384</v>
      </c>
      <c r="E120" s="382">
        <f>+ACADEMICA!J151</f>
        <v>42704</v>
      </c>
      <c r="F120" s="355" t="str">
        <f>+ACADEMICA!K151</f>
        <v>Maquinaria y equipos para Bogotá y municipios aledaños</v>
      </c>
      <c r="G120" s="364" t="str">
        <f>+ACADEMICA!L151</f>
        <v>Equipos</v>
      </c>
      <c r="H120" s="364" t="str">
        <f>+ACADEMICA!M151</f>
        <v>Adquisición de equipos sedes Bogotá y municipios aledaños</v>
      </c>
      <c r="I120" s="356">
        <f>+ACADEMICA!N151</f>
        <v>1</v>
      </c>
      <c r="J120" s="388">
        <f>+ACADEMICA!O151</f>
        <v>0</v>
      </c>
      <c r="K120" s="385">
        <f>+ACADEMICA!P151</f>
        <v>0</v>
      </c>
    </row>
    <row r="121" spans="1:11" s="377" customFormat="1" ht="25" hidden="1" customHeight="1" outlineLevel="1" x14ac:dyDescent="0.15">
      <c r="A121" s="1062" t="str">
        <f>+ACADEMICA!F152</f>
        <v>Mejoramiento de los elementos de apoyo para la administración de la academia</v>
      </c>
      <c r="B121" s="1062" t="str">
        <f>+ACADEMICA!G152</f>
        <v>Adquisición elementos de oficina</v>
      </c>
      <c r="C121" s="381">
        <f>+ACADEMICA!H152</f>
        <v>0</v>
      </c>
      <c r="D121" s="382">
        <f>+ACADEMICA!I152</f>
        <v>42384</v>
      </c>
      <c r="E121" s="382">
        <f>+ACADEMICA!J152</f>
        <v>42704</v>
      </c>
      <c r="F121" s="1062" t="str">
        <f>+ACADEMICA!K152</f>
        <v>Elementos adquiridos</v>
      </c>
      <c r="G121" s="364" t="str">
        <f>+ACADEMICA!L152</f>
        <v>Suministros</v>
      </c>
      <c r="H121" s="364" t="str">
        <f>+ACADEMICA!M152</f>
        <v>Descansapies</v>
      </c>
      <c r="I121" s="381">
        <f>+ACADEMICA!N152</f>
        <v>7</v>
      </c>
      <c r="J121" s="141">
        <f>+ACADEMICA!O152</f>
        <v>620000</v>
      </c>
      <c r="K121" s="142">
        <f>+ACADEMICA!P152</f>
        <v>620000</v>
      </c>
    </row>
    <row r="122" spans="1:11" s="377" customFormat="1" ht="25" hidden="1" customHeight="1" outlineLevel="1" x14ac:dyDescent="0.15">
      <c r="A122" s="1170">
        <f>+ACADEMICA!F153</f>
        <v>0</v>
      </c>
      <c r="B122" s="1170">
        <f>+ACADEMICA!G153</f>
        <v>0</v>
      </c>
      <c r="C122" s="381">
        <f>+ACADEMICA!H153</f>
        <v>0</v>
      </c>
      <c r="D122" s="382">
        <f>+ACADEMICA!I153</f>
        <v>42384</v>
      </c>
      <c r="E122" s="382">
        <f>+ACADEMICA!J153</f>
        <v>42704</v>
      </c>
      <c r="F122" s="1170">
        <f>+ACADEMICA!K153</f>
        <v>0</v>
      </c>
      <c r="G122" s="364" t="str">
        <f>+ACADEMICA!L153</f>
        <v>Suministros</v>
      </c>
      <c r="H122" s="364" t="str">
        <f>+ACADEMICA!M153</f>
        <v>Cosedora industrial y eléctrica</v>
      </c>
      <c r="I122" s="381">
        <f>+ACADEMICA!N153</f>
        <v>2</v>
      </c>
      <c r="J122" s="141">
        <f>+ACADEMICA!O153</f>
        <v>300000</v>
      </c>
      <c r="K122" s="142">
        <f>+ACADEMICA!P153</f>
        <v>300000</v>
      </c>
    </row>
    <row r="123" spans="1:11" s="377" customFormat="1" ht="25" hidden="1" customHeight="1" outlineLevel="1" x14ac:dyDescent="0.15">
      <c r="A123" s="1170">
        <f>+ACADEMICA!F154</f>
        <v>0</v>
      </c>
      <c r="B123" s="1170">
        <f>+ACADEMICA!G154</f>
        <v>0</v>
      </c>
      <c r="C123" s="381">
        <f>+ACADEMICA!H154</f>
        <v>0</v>
      </c>
      <c r="D123" s="382">
        <f>+ACADEMICA!I154</f>
        <v>42384</v>
      </c>
      <c r="E123" s="382">
        <f>+ACADEMICA!J154</f>
        <v>42704</v>
      </c>
      <c r="F123" s="1170">
        <f>+ACADEMICA!K154</f>
        <v>0</v>
      </c>
      <c r="G123" s="364" t="str">
        <f>+ACADEMICA!L154</f>
        <v>Suministros</v>
      </c>
      <c r="H123" s="364" t="str">
        <f>+ACADEMICA!M154</f>
        <v>Sillas ergonómicas</v>
      </c>
      <c r="I123" s="381">
        <f>+ACADEMICA!N154</f>
        <v>2</v>
      </c>
      <c r="J123" s="141">
        <f>+ACADEMICA!O154</f>
        <v>2000000</v>
      </c>
      <c r="K123" s="142">
        <f>+ACADEMICA!P154</f>
        <v>2000000</v>
      </c>
    </row>
    <row r="124" spans="1:11" s="377" customFormat="1" ht="25" hidden="1" customHeight="1" outlineLevel="1" x14ac:dyDescent="0.15">
      <c r="A124" s="1170">
        <f>+ACADEMICA!F155</f>
        <v>0</v>
      </c>
      <c r="B124" s="1170">
        <f>+ACADEMICA!G155</f>
        <v>0</v>
      </c>
      <c r="C124" s="381">
        <f>+ACADEMICA!H155</f>
        <v>0</v>
      </c>
      <c r="D124" s="382">
        <f>+ACADEMICA!I155</f>
        <v>42384</v>
      </c>
      <c r="E124" s="382">
        <f>+ACADEMICA!J155</f>
        <v>42704</v>
      </c>
      <c r="F124" s="1170">
        <f>+ACADEMICA!K155</f>
        <v>0</v>
      </c>
      <c r="G124" s="364" t="str">
        <f>+ACADEMICA!L155</f>
        <v>Suministros</v>
      </c>
      <c r="H124" s="364" t="str">
        <f>+ACADEMICA!M155</f>
        <v>Mobiliario Vicerrectoría Académica</v>
      </c>
      <c r="I124" s="381">
        <f>+ACADEMICA!N155</f>
        <v>1</v>
      </c>
      <c r="J124" s="141">
        <f>+ACADEMICA!O155</f>
        <v>10000000</v>
      </c>
      <c r="K124" s="142">
        <f>+ACADEMICA!P155</f>
        <v>10000000</v>
      </c>
    </row>
    <row r="125" spans="1:11" s="377" customFormat="1" ht="25" hidden="1" customHeight="1" outlineLevel="1" x14ac:dyDescent="0.15">
      <c r="A125" s="1170">
        <f>+ACADEMICA!F156</f>
        <v>0</v>
      </c>
      <c r="B125" s="1170">
        <f>+ACADEMICA!G156</f>
        <v>0</v>
      </c>
      <c r="C125" s="381">
        <f>+ACADEMICA!H156</f>
        <v>0</v>
      </c>
      <c r="D125" s="382">
        <f>+ACADEMICA!I156</f>
        <v>42384</v>
      </c>
      <c r="E125" s="382">
        <f>+ACADEMICA!J156</f>
        <v>42704</v>
      </c>
      <c r="F125" s="1170">
        <f>+ACADEMICA!K156</f>
        <v>0</v>
      </c>
      <c r="G125" s="364" t="str">
        <f>+ACADEMICA!L156</f>
        <v>Suministros</v>
      </c>
      <c r="H125" s="364" t="str">
        <f>+ACADEMICA!M156</f>
        <v>Locación y herramientas personal de apoyo de las Facultades de PES</v>
      </c>
      <c r="I125" s="381">
        <f>+ACADEMICA!N156</f>
        <v>5</v>
      </c>
      <c r="J125" s="141">
        <f>+ACADEMICA!O156</f>
        <v>0</v>
      </c>
      <c r="K125" s="142">
        <f>+ACADEMICA!P156</f>
        <v>0</v>
      </c>
    </row>
    <row r="126" spans="1:11" s="377" customFormat="1" ht="25" hidden="1" customHeight="1" outlineLevel="1" x14ac:dyDescent="0.15">
      <c r="A126" s="1170">
        <f>+ACADEMICA!F157</f>
        <v>0</v>
      </c>
      <c r="B126" s="1170">
        <f>+ACADEMICA!G157</f>
        <v>0</v>
      </c>
      <c r="C126" s="381">
        <f>+ACADEMICA!H157</f>
        <v>0</v>
      </c>
      <c r="D126" s="382">
        <f>+ACADEMICA!I157</f>
        <v>42384</v>
      </c>
      <c r="E126" s="382">
        <f>+ACADEMICA!J157</f>
        <v>42704</v>
      </c>
      <c r="F126" s="1170">
        <f>+ACADEMICA!K157</f>
        <v>0</v>
      </c>
      <c r="G126" s="364" t="str">
        <f>+ACADEMICA!L157</f>
        <v>Suministros</v>
      </c>
      <c r="H126" s="364" t="str">
        <f>+ACADEMICA!M157</f>
        <v>Mobiliario ( Escritorios con cajones)</v>
      </c>
      <c r="I126" s="381">
        <f>+ACADEMICA!N157</f>
        <v>5</v>
      </c>
      <c r="J126" s="141">
        <f>+ACADEMICA!O157</f>
        <v>5000000</v>
      </c>
      <c r="K126" s="142">
        <f>+ACADEMICA!P157</f>
        <v>5000000</v>
      </c>
    </row>
    <row r="127" spans="1:11" s="377" customFormat="1" ht="25" hidden="1" customHeight="1" outlineLevel="1" x14ac:dyDescent="0.15">
      <c r="A127" s="1170">
        <f>+ACADEMICA!F158</f>
        <v>0</v>
      </c>
      <c r="B127" s="1170">
        <f>+ACADEMICA!G158</f>
        <v>0</v>
      </c>
      <c r="C127" s="381">
        <f>+ACADEMICA!H158</f>
        <v>0</v>
      </c>
      <c r="D127" s="382">
        <f>+ACADEMICA!I158</f>
        <v>42384</v>
      </c>
      <c r="E127" s="382">
        <f>+ACADEMICA!J158</f>
        <v>42704</v>
      </c>
      <c r="F127" s="1170">
        <f>+ACADEMICA!K158</f>
        <v>0</v>
      </c>
      <c r="G127" s="364" t="str">
        <f>+ACADEMICA!L158</f>
        <v>Suministros</v>
      </c>
      <c r="H127" s="364" t="str">
        <f>+ACADEMICA!M158</f>
        <v>Archivadores</v>
      </c>
      <c r="I127" s="381">
        <f>+ACADEMICA!N158</f>
        <v>4</v>
      </c>
      <c r="J127" s="141">
        <f>+ACADEMICA!O158</f>
        <v>6000000</v>
      </c>
      <c r="K127" s="142">
        <f>+ACADEMICA!P158</f>
        <v>6000000</v>
      </c>
    </row>
    <row r="128" spans="1:11" s="377" customFormat="1" ht="25" hidden="1" customHeight="1" outlineLevel="1" x14ac:dyDescent="0.15">
      <c r="A128" s="1170">
        <f>+ACADEMICA!F159</f>
        <v>0</v>
      </c>
      <c r="B128" s="1170">
        <f>+ACADEMICA!G159</f>
        <v>0</v>
      </c>
      <c r="C128" s="381">
        <f>+ACADEMICA!H159</f>
        <v>0</v>
      </c>
      <c r="D128" s="382">
        <f>+ACADEMICA!I159</f>
        <v>42384</v>
      </c>
      <c r="E128" s="382">
        <f>+ACADEMICA!J159</f>
        <v>42704</v>
      </c>
      <c r="F128" s="1170">
        <f>+ACADEMICA!K159</f>
        <v>0</v>
      </c>
      <c r="G128" s="364" t="str">
        <f>+ACADEMICA!L159</f>
        <v>Suministros</v>
      </c>
      <c r="H128" s="364" t="str">
        <f>+ACADEMICA!M159</f>
        <v>Sillas ergonómicas</v>
      </c>
      <c r="I128" s="381">
        <f>+ACADEMICA!N159</f>
        <v>5</v>
      </c>
      <c r="J128" s="141">
        <f>+ACADEMICA!O159</f>
        <v>5000000</v>
      </c>
      <c r="K128" s="142">
        <f>+ACADEMICA!P159</f>
        <v>5000000</v>
      </c>
    </row>
    <row r="129" spans="1:11" s="377" customFormat="1" ht="25" hidden="1" customHeight="1" outlineLevel="1" x14ac:dyDescent="0.15">
      <c r="A129" s="1170">
        <f>+ACADEMICA!F160</f>
        <v>0</v>
      </c>
      <c r="B129" s="1170">
        <f>+ACADEMICA!G160</f>
        <v>0</v>
      </c>
      <c r="C129" s="381">
        <f>+ACADEMICA!H160</f>
        <v>0</v>
      </c>
      <c r="D129" s="382">
        <f>+ACADEMICA!I160</f>
        <v>42384</v>
      </c>
      <c r="E129" s="382">
        <f>+ACADEMICA!J160</f>
        <v>42704</v>
      </c>
      <c r="F129" s="1170">
        <f>+ACADEMICA!K160</f>
        <v>0</v>
      </c>
      <c r="G129" s="364" t="str">
        <f>+ACADEMICA!L160</f>
        <v>Suministros</v>
      </c>
      <c r="H129" s="364" t="str">
        <f>+ACADEMICA!M160</f>
        <v>Tableros acrílicos</v>
      </c>
      <c r="I129" s="381">
        <f>+ACADEMICA!N160</f>
        <v>5</v>
      </c>
      <c r="J129" s="141">
        <f>+ACADEMICA!O160</f>
        <v>4000000</v>
      </c>
      <c r="K129" s="142">
        <f>+ACADEMICA!P160</f>
        <v>4000000</v>
      </c>
    </row>
    <row r="130" spans="1:11" s="377" customFormat="1" ht="25" hidden="1" customHeight="1" outlineLevel="1" x14ac:dyDescent="0.15">
      <c r="A130" s="1170">
        <f>+ACADEMICA!F161</f>
        <v>0</v>
      </c>
      <c r="B130" s="1170">
        <f>+ACADEMICA!G161</f>
        <v>0</v>
      </c>
      <c r="C130" s="381">
        <f>+ACADEMICA!H161</f>
        <v>0</v>
      </c>
      <c r="D130" s="382">
        <f>+ACADEMICA!I161</f>
        <v>42384</v>
      </c>
      <c r="E130" s="382">
        <f>+ACADEMICA!J161</f>
        <v>42704</v>
      </c>
      <c r="F130" s="1170">
        <f>+ACADEMICA!K161</f>
        <v>0</v>
      </c>
      <c r="G130" s="364" t="str">
        <f>+ACADEMICA!L161</f>
        <v>Suministros</v>
      </c>
      <c r="H130" s="364" t="str">
        <f>+ACADEMICA!M161</f>
        <v>Multitomas</v>
      </c>
      <c r="I130" s="381">
        <f>+ACADEMICA!N161</f>
        <v>5</v>
      </c>
      <c r="J130" s="141">
        <f>+ACADEMICA!O161</f>
        <v>400000</v>
      </c>
      <c r="K130" s="142">
        <f>+ACADEMICA!P161</f>
        <v>400000</v>
      </c>
    </row>
    <row r="131" spans="1:11" s="377" customFormat="1" ht="25" hidden="1" customHeight="1" outlineLevel="1" x14ac:dyDescent="0.15">
      <c r="A131" s="1170">
        <f>+ACADEMICA!F162</f>
        <v>0</v>
      </c>
      <c r="B131" s="1063">
        <f>+ACADEMICA!G162</f>
        <v>0</v>
      </c>
      <c r="C131" s="381">
        <f>+ACADEMICA!H162</f>
        <v>0</v>
      </c>
      <c r="D131" s="382">
        <f>+ACADEMICA!I162</f>
        <v>42384</v>
      </c>
      <c r="E131" s="382">
        <f>+ACADEMICA!J162</f>
        <v>42704</v>
      </c>
      <c r="F131" s="1063">
        <f>+ACADEMICA!K162</f>
        <v>0</v>
      </c>
      <c r="G131" s="364" t="str">
        <f>+ACADEMICA!L162</f>
        <v>Suministros</v>
      </c>
      <c r="H131" s="364" t="str">
        <f>+ACADEMICA!M162</f>
        <v>Tableros de corcho</v>
      </c>
      <c r="I131" s="381">
        <f>+ACADEMICA!N162</f>
        <v>5</v>
      </c>
      <c r="J131" s="141">
        <f>+ACADEMICA!O162</f>
        <v>1200000</v>
      </c>
      <c r="K131" s="142">
        <f>+ACADEMICA!P162</f>
        <v>1200000</v>
      </c>
    </row>
    <row r="132" spans="1:11" s="377" customFormat="1" ht="25" hidden="1" customHeight="1" outlineLevel="1" x14ac:dyDescent="0.15">
      <c r="A132" s="1170">
        <f>+ACADEMICA!F163</f>
        <v>0</v>
      </c>
      <c r="B132" s="1062" t="str">
        <f>+ACADEMICA!G163</f>
        <v>Adquisición equipos</v>
      </c>
      <c r="C132" s="381">
        <f>+ACADEMICA!H163</f>
        <v>0</v>
      </c>
      <c r="D132" s="382">
        <f>+ACADEMICA!I163</f>
        <v>42384</v>
      </c>
      <c r="E132" s="382">
        <f>+ACADEMICA!J163</f>
        <v>42704</v>
      </c>
      <c r="F132" s="1198" t="str">
        <f>+ACADEMICA!K163</f>
        <v>Equipos adquiridos</v>
      </c>
      <c r="G132" s="364" t="str">
        <f>+ACADEMICA!L163</f>
        <v>Equipos</v>
      </c>
      <c r="H132" s="364" t="str">
        <f>+ACADEMICA!M163</f>
        <v>Equipos de computo portátiles</v>
      </c>
      <c r="I132" s="381">
        <f>+ACADEMICA!N163</f>
        <v>5</v>
      </c>
      <c r="J132" s="141">
        <f>+ACADEMICA!O163</f>
        <v>6000000</v>
      </c>
      <c r="K132" s="142">
        <f>+ACADEMICA!P163</f>
        <v>6000000</v>
      </c>
    </row>
    <row r="133" spans="1:11" s="377" customFormat="1" ht="25" hidden="1" customHeight="1" outlineLevel="1" x14ac:dyDescent="0.15">
      <c r="A133" s="1170">
        <f>+ACADEMICA!F164</f>
        <v>0</v>
      </c>
      <c r="B133" s="1170">
        <f>+ACADEMICA!G164</f>
        <v>0</v>
      </c>
      <c r="C133" s="381">
        <f>+ACADEMICA!H164</f>
        <v>0</v>
      </c>
      <c r="D133" s="382">
        <f>+ACADEMICA!I164</f>
        <v>42384</v>
      </c>
      <c r="E133" s="382">
        <f>+ACADEMICA!J164</f>
        <v>42704</v>
      </c>
      <c r="F133" s="1199">
        <f>+ACADEMICA!K164</f>
        <v>0</v>
      </c>
      <c r="G133" s="364" t="str">
        <f>+ACADEMICA!L164</f>
        <v>Equipos</v>
      </c>
      <c r="H133" s="364" t="str">
        <f>+ACADEMICA!M164</f>
        <v>Impresora multifuncional</v>
      </c>
      <c r="I133" s="381">
        <f>+ACADEMICA!N164</f>
        <v>2</v>
      </c>
      <c r="J133" s="141">
        <f>+ACADEMICA!O164</f>
        <v>4000000</v>
      </c>
      <c r="K133" s="142">
        <f>+ACADEMICA!P164</f>
        <v>4000000</v>
      </c>
    </row>
    <row r="134" spans="1:11" s="377" customFormat="1" ht="25" hidden="1" customHeight="1" outlineLevel="1" x14ac:dyDescent="0.15">
      <c r="A134" s="1170">
        <f>+ACADEMICA!F165</f>
        <v>0</v>
      </c>
      <c r="B134" s="1063">
        <f>+ACADEMICA!G165</f>
        <v>0</v>
      </c>
      <c r="C134" s="381">
        <f>+ACADEMICA!H165</f>
        <v>0</v>
      </c>
      <c r="D134" s="391">
        <f>+ACADEMICA!I165</f>
        <v>42384</v>
      </c>
      <c r="E134" s="391">
        <f>+ACADEMICA!J165</f>
        <v>42704</v>
      </c>
      <c r="F134" s="1200">
        <f>+ACADEMICA!K165</f>
        <v>0</v>
      </c>
      <c r="G134" s="392" t="str">
        <f>+ACADEMICA!L165</f>
        <v>Suministros</v>
      </c>
      <c r="H134" s="392" t="str">
        <f>+ACADEMICA!M165</f>
        <v>Disco 5 teras para la facultad sistemas</v>
      </c>
      <c r="I134" s="393">
        <f>+ACADEMICA!N165</f>
        <v>1</v>
      </c>
      <c r="J134" s="394">
        <f>+ACADEMICA!O165</f>
        <v>300000</v>
      </c>
      <c r="K134" s="395">
        <f>+ACADEMICA!P165</f>
        <v>300000</v>
      </c>
    </row>
    <row r="135" spans="1:11" s="377" customFormat="1" ht="25" hidden="1" customHeight="1" outlineLevel="1" x14ac:dyDescent="0.15">
      <c r="A135" s="1177" t="str">
        <f>+ACADEMICA!F166</f>
        <v>Soporte de los procesos de la academia</v>
      </c>
      <c r="B135" s="1062" t="str">
        <f>+ACADEMICA!G166</f>
        <v>Personal de apoyo a la academia</v>
      </c>
      <c r="C135" s="381">
        <f>+ACADEMICA!H166</f>
        <v>0</v>
      </c>
      <c r="D135" s="391">
        <f>+ACADEMICA!I166</f>
        <v>42384</v>
      </c>
      <c r="E135" s="391">
        <f>+ACADEMICA!J166</f>
        <v>42704</v>
      </c>
      <c r="F135" s="396" t="str">
        <f>+ACADEMICA!K166</f>
        <v>Docentes</v>
      </c>
      <c r="G135" s="392" t="str">
        <f>+ACADEMICA!L166</f>
        <v>docentes</v>
      </c>
      <c r="H135" s="392" t="str">
        <f>+ACADEMICA!M166</f>
        <v>Hora catedra</v>
      </c>
      <c r="I135" s="393">
        <f>+ACADEMICA!N166</f>
        <v>1</v>
      </c>
      <c r="J135" s="394">
        <f>+ACADEMICA!O166</f>
        <v>1500000000</v>
      </c>
      <c r="K135" s="395">
        <f>+ACADEMICA!P166</f>
        <v>1500000000</v>
      </c>
    </row>
    <row r="136" spans="1:11" s="377" customFormat="1" ht="25" hidden="1" customHeight="1" outlineLevel="1" x14ac:dyDescent="0.15">
      <c r="A136" s="1178">
        <f>+ACADEMICA!F167</f>
        <v>0</v>
      </c>
      <c r="B136" s="1170">
        <f>+ACADEMICA!G167</f>
        <v>0</v>
      </c>
      <c r="C136" s="381">
        <f>+ACADEMICA!H167</f>
        <v>0</v>
      </c>
      <c r="D136" s="382">
        <f>+ACADEMICA!I167</f>
        <v>42384</v>
      </c>
      <c r="E136" s="382">
        <f>+ACADEMICA!J167</f>
        <v>42704</v>
      </c>
      <c r="F136" s="1062" t="str">
        <f>+ACADEMICA!K167</f>
        <v>Personal de apoyo contratado</v>
      </c>
      <c r="G136" s="383" t="str">
        <f>+ACADEMICA!L167</f>
        <v>Persona natural</v>
      </c>
      <c r="H136" s="364" t="str">
        <f>+ACADEMICA!M167</f>
        <v>Coordinadores</v>
      </c>
      <c r="I136" s="381">
        <f>+ACADEMICA!N167</f>
        <v>6</v>
      </c>
      <c r="J136" s="141">
        <f>+ACADEMICA!O167</f>
        <v>2500000</v>
      </c>
      <c r="K136" s="142">
        <f>+ACADEMICA!P167</f>
        <v>27500000</v>
      </c>
    </row>
    <row r="137" spans="1:11" s="377" customFormat="1" ht="25" hidden="1" customHeight="1" outlineLevel="1" x14ac:dyDescent="0.15">
      <c r="A137" s="1178">
        <f>+ACADEMICA!F168</f>
        <v>0</v>
      </c>
      <c r="B137" s="1170">
        <f>+ACADEMICA!G168</f>
        <v>0</v>
      </c>
      <c r="C137" s="381">
        <f>+ACADEMICA!H168</f>
        <v>0</v>
      </c>
      <c r="D137" s="382">
        <f>+ACADEMICA!I168</f>
        <v>42384</v>
      </c>
      <c r="E137" s="382">
        <f>+ACADEMICA!J168</f>
        <v>42704</v>
      </c>
      <c r="F137" s="1170">
        <f>+ACADEMICA!K168</f>
        <v>0</v>
      </c>
      <c r="G137" s="383" t="str">
        <f>+ACADEMICA!L168</f>
        <v>Persona natural</v>
      </c>
      <c r="H137" s="364" t="str">
        <f>+ACADEMICA!M168</f>
        <v>Auxiliares</v>
      </c>
      <c r="I137" s="381">
        <f>+ACADEMICA!N168</f>
        <v>3</v>
      </c>
      <c r="J137" s="141">
        <f>+ACADEMICA!O168</f>
        <v>1300000</v>
      </c>
      <c r="K137" s="142">
        <f>+ACADEMICA!P168</f>
        <v>14300000</v>
      </c>
    </row>
    <row r="138" spans="1:11" s="377" customFormat="1" ht="25" hidden="1" customHeight="1" outlineLevel="1" x14ac:dyDescent="0.15">
      <c r="A138" s="1178">
        <f>+ACADEMICA!F169</f>
        <v>0</v>
      </c>
      <c r="B138" s="1170">
        <f>+ACADEMICA!G169</f>
        <v>0</v>
      </c>
      <c r="C138" s="381">
        <f>+ACADEMICA!H169</f>
        <v>0</v>
      </c>
      <c r="D138" s="382">
        <f>+ACADEMICA!I169</f>
        <v>42384</v>
      </c>
      <c r="E138" s="382">
        <f>+ACADEMICA!J169</f>
        <v>42704</v>
      </c>
      <c r="F138" s="1170">
        <f>+ACADEMICA!K169</f>
        <v>0</v>
      </c>
      <c r="G138" s="383" t="str">
        <f>+ACADEMICA!L169</f>
        <v>Persona natural</v>
      </c>
      <c r="H138" s="364" t="str">
        <f>+ACADEMICA!M169</f>
        <v>Auxiliares de biblioteca</v>
      </c>
      <c r="I138" s="381">
        <f>+ACADEMICA!N169</f>
        <v>2</v>
      </c>
      <c r="J138" s="141">
        <f>+ACADEMICA!O169</f>
        <v>1300000</v>
      </c>
      <c r="K138" s="142">
        <f>+ACADEMICA!P169</f>
        <v>14300000</v>
      </c>
    </row>
    <row r="139" spans="1:11" s="377" customFormat="1" ht="25" hidden="1" customHeight="1" outlineLevel="1" x14ac:dyDescent="0.15">
      <c r="A139" s="1178">
        <f>+ACADEMICA!F170</f>
        <v>0</v>
      </c>
      <c r="B139" s="1170">
        <f>+ACADEMICA!G170</f>
        <v>0</v>
      </c>
      <c r="C139" s="381">
        <f>+ACADEMICA!H170</f>
        <v>0</v>
      </c>
      <c r="D139" s="382">
        <f>+ACADEMICA!I170</f>
        <v>42384</v>
      </c>
      <c r="E139" s="382">
        <f>+ACADEMICA!J170</f>
        <v>42704</v>
      </c>
      <c r="F139" s="1170">
        <f>+ACADEMICA!K170</f>
        <v>0</v>
      </c>
      <c r="G139" s="383" t="str">
        <f>+ACADEMICA!L170</f>
        <v>Persona natural</v>
      </c>
      <c r="H139" s="364" t="str">
        <f>+ACADEMICA!M170</f>
        <v>Apoyo de carga académica Tecnologo</v>
      </c>
      <c r="I139" s="381">
        <f>+ACADEMICA!N170</f>
        <v>1</v>
      </c>
      <c r="J139" s="141">
        <f>+ACADEMICA!O170</f>
        <v>1500000</v>
      </c>
      <c r="K139" s="142">
        <f>+ACADEMICA!P170</f>
        <v>16500000</v>
      </c>
    </row>
    <row r="140" spans="1:11" s="377" customFormat="1" ht="25" hidden="1" customHeight="1" outlineLevel="1" x14ac:dyDescent="0.15">
      <c r="A140" s="1178"/>
      <c r="B140" s="1170"/>
      <c r="C140" s="370"/>
      <c r="D140" s="382">
        <f>+ACADEMICA!I171</f>
        <v>42384</v>
      </c>
      <c r="E140" s="382">
        <f>+ACADEMICA!J171</f>
        <v>42704</v>
      </c>
      <c r="F140" s="1170"/>
      <c r="G140" s="383" t="str">
        <f>+ACADEMICA!L171</f>
        <v>Persona natural</v>
      </c>
      <c r="H140" s="369" t="str">
        <f>+ACADEMICA!M171</f>
        <v>Auxiliar de archivo</v>
      </c>
      <c r="I140" s="451">
        <f>+ACADEMICA!N171</f>
        <v>1</v>
      </c>
      <c r="J140" s="141">
        <f>+ACADEMICA!O171</f>
        <v>1300000</v>
      </c>
      <c r="K140" s="142">
        <f>+ACADEMICA!P171</f>
        <v>14300000</v>
      </c>
    </row>
    <row r="141" spans="1:11" s="377" customFormat="1" ht="52" hidden="1" outlineLevel="1" x14ac:dyDescent="0.15">
      <c r="A141" s="1178"/>
      <c r="B141" s="1170"/>
      <c r="C141" s="370"/>
      <c r="D141" s="382">
        <f>+ACADEMICA!I172</f>
        <v>42384</v>
      </c>
      <c r="E141" s="382">
        <f>+ACADEMICA!J172</f>
        <v>42704</v>
      </c>
      <c r="F141" s="1170"/>
      <c r="G141" s="383" t="str">
        <f>+ACADEMICA!L172</f>
        <v>Formación</v>
      </c>
      <c r="H141" s="369" t="str">
        <f>+ACADEMICA!M172</f>
        <v>Adquisición de cursos de posgrado en la modalidad de maestría para la formación docentes</v>
      </c>
      <c r="I141" s="451">
        <f>+ACADEMICA!N172</f>
        <v>1</v>
      </c>
      <c r="J141" s="141">
        <f>+ACADEMICA!O172</f>
        <v>430000000</v>
      </c>
      <c r="K141" s="142">
        <f>+ACADEMICA!P172</f>
        <v>0</v>
      </c>
    </row>
    <row r="142" spans="1:11" s="377" customFormat="1" ht="25" hidden="1" customHeight="1" outlineLevel="1" thickBot="1" x14ac:dyDescent="0.2">
      <c r="A142" s="1205">
        <f>+ACADEMICA!F173</f>
        <v>0</v>
      </c>
      <c r="B142" s="1183" t="str">
        <f>+ACADEMICA!G173</f>
        <v>Apoyo a los estudiantes destacados</v>
      </c>
      <c r="C142" s="397">
        <f>+ACADEMICA!H173</f>
        <v>0</v>
      </c>
      <c r="D142" s="398">
        <f>+ACADEMICA!I173</f>
        <v>42384</v>
      </c>
      <c r="E142" s="398">
        <f>+ACADEMICA!J173</f>
        <v>42704</v>
      </c>
      <c r="F142" s="1183" t="str">
        <f>+ACADEMICA!K173</f>
        <v>Becas otorgadas</v>
      </c>
      <c r="G142" s="399" t="str">
        <f>+ACADEMICA!L173</f>
        <v>Becas</v>
      </c>
      <c r="H142" s="365" t="str">
        <f>+ACADEMICA!M173</f>
        <v>Otorgamiento de Becas</v>
      </c>
      <c r="I142" s="397">
        <f>+ACADEMICA!N173</f>
        <v>1</v>
      </c>
      <c r="J142" s="145">
        <f>+ACADEMICA!O173</f>
        <v>0</v>
      </c>
      <c r="K142" s="146">
        <f>+ACADEMICA!P173</f>
        <v>0</v>
      </c>
    </row>
    <row r="143" spans="1:11" s="377" customFormat="1" collapsed="1" thickBot="1" x14ac:dyDescent="0.2">
      <c r="A143" s="331" t="s">
        <v>863</v>
      </c>
      <c r="B143" s="332"/>
      <c r="C143" s="332"/>
      <c r="D143" s="332"/>
      <c r="E143" s="332"/>
      <c r="F143" s="333"/>
      <c r="G143" s="328">
        <f>+SUM(BACHILLERATO!P17:P71)</f>
        <v>116207640</v>
      </c>
      <c r="H143" s="334">
        <f>+G143/$G$490</f>
        <v>3.1425346414661009E-3</v>
      </c>
      <c r="I143" s="329"/>
      <c r="J143" s="329"/>
      <c r="K143" s="330"/>
    </row>
    <row r="144" spans="1:11" s="377" customFormat="1" ht="25" hidden="1" customHeight="1" outlineLevel="1" x14ac:dyDescent="0.15">
      <c r="A144" s="1212" t="s">
        <v>763</v>
      </c>
      <c r="B144" s="1169" t="s">
        <v>764</v>
      </c>
      <c r="C144" s="400"/>
      <c r="D144" s="401">
        <v>42401</v>
      </c>
      <c r="E144" s="401">
        <v>42719</v>
      </c>
      <c r="F144" s="1169" t="s">
        <v>794</v>
      </c>
      <c r="G144" s="400" t="s">
        <v>41</v>
      </c>
      <c r="H144" s="380" t="s">
        <v>784</v>
      </c>
      <c r="I144" s="378">
        <v>3</v>
      </c>
      <c r="J144" s="402">
        <v>2023272</v>
      </c>
      <c r="K144" s="403">
        <f>J144*I144</f>
        <v>6069816</v>
      </c>
    </row>
    <row r="145" spans="1:11" s="377" customFormat="1" ht="25" hidden="1" customHeight="1" outlineLevel="1" x14ac:dyDescent="0.15">
      <c r="A145" s="1213"/>
      <c r="B145" s="1170"/>
      <c r="C145" s="149"/>
      <c r="D145" s="404">
        <v>42401</v>
      </c>
      <c r="E145" s="404">
        <v>42719</v>
      </c>
      <c r="F145" s="1170"/>
      <c r="G145" s="149" t="s">
        <v>41</v>
      </c>
      <c r="H145" s="364" t="s">
        <v>785</v>
      </c>
      <c r="I145" s="381">
        <v>4</v>
      </c>
      <c r="J145" s="405">
        <v>2023272</v>
      </c>
      <c r="K145" s="406">
        <f t="shared" ref="K145:K165" si="0">J145*I145</f>
        <v>8093088</v>
      </c>
    </row>
    <row r="146" spans="1:11" s="377" customFormat="1" ht="25" hidden="1" customHeight="1" outlineLevel="1" x14ac:dyDescent="0.15">
      <c r="A146" s="1213"/>
      <c r="B146" s="1170"/>
      <c r="C146" s="149"/>
      <c r="D146" s="404">
        <v>42401</v>
      </c>
      <c r="E146" s="404">
        <v>42719</v>
      </c>
      <c r="F146" s="1170"/>
      <c r="G146" s="149" t="s">
        <v>41</v>
      </c>
      <c r="H146" s="364" t="s">
        <v>786</v>
      </c>
      <c r="I146" s="381">
        <v>1</v>
      </c>
      <c r="J146" s="405">
        <v>2023272</v>
      </c>
      <c r="K146" s="406">
        <f t="shared" si="0"/>
        <v>2023272</v>
      </c>
    </row>
    <row r="147" spans="1:11" s="377" customFormat="1" ht="25" hidden="1" customHeight="1" outlineLevel="1" x14ac:dyDescent="0.15">
      <c r="A147" s="1213"/>
      <c r="B147" s="1170"/>
      <c r="C147" s="149"/>
      <c r="D147" s="404">
        <v>42401</v>
      </c>
      <c r="E147" s="404">
        <v>42719</v>
      </c>
      <c r="F147" s="1170"/>
      <c r="G147" s="149" t="s">
        <v>41</v>
      </c>
      <c r="H147" s="364" t="s">
        <v>787</v>
      </c>
      <c r="I147" s="381">
        <v>4</v>
      </c>
      <c r="J147" s="405">
        <v>2023272</v>
      </c>
      <c r="K147" s="406">
        <f t="shared" si="0"/>
        <v>8093088</v>
      </c>
    </row>
    <row r="148" spans="1:11" s="377" customFormat="1" ht="25" hidden="1" customHeight="1" outlineLevel="1" x14ac:dyDescent="0.15">
      <c r="A148" s="1213"/>
      <c r="B148" s="1170"/>
      <c r="C148" s="149"/>
      <c r="D148" s="404">
        <v>42401</v>
      </c>
      <c r="E148" s="404">
        <v>42719</v>
      </c>
      <c r="F148" s="1170"/>
      <c r="G148" s="149" t="s">
        <v>41</v>
      </c>
      <c r="H148" s="364" t="s">
        <v>788</v>
      </c>
      <c r="I148" s="381">
        <v>1</v>
      </c>
      <c r="J148" s="405">
        <v>2023272</v>
      </c>
      <c r="K148" s="406">
        <f t="shared" si="0"/>
        <v>2023272</v>
      </c>
    </row>
    <row r="149" spans="1:11" s="377" customFormat="1" ht="25" hidden="1" customHeight="1" outlineLevel="1" x14ac:dyDescent="0.15">
      <c r="A149" s="1213"/>
      <c r="B149" s="1170"/>
      <c r="C149" s="149"/>
      <c r="D149" s="404">
        <v>42401</v>
      </c>
      <c r="E149" s="404">
        <v>42719</v>
      </c>
      <c r="F149" s="1170"/>
      <c r="G149" s="149" t="s">
        <v>41</v>
      </c>
      <c r="H149" s="364" t="s">
        <v>789</v>
      </c>
      <c r="I149" s="381">
        <v>1</v>
      </c>
      <c r="J149" s="405">
        <v>2023272</v>
      </c>
      <c r="K149" s="406">
        <f t="shared" si="0"/>
        <v>2023272</v>
      </c>
    </row>
    <row r="150" spans="1:11" s="377" customFormat="1" ht="25" hidden="1" customHeight="1" outlineLevel="1" x14ac:dyDescent="0.15">
      <c r="A150" s="1213"/>
      <c r="B150" s="1170"/>
      <c r="C150" s="149"/>
      <c r="D150" s="404">
        <v>42401</v>
      </c>
      <c r="E150" s="404">
        <v>42719</v>
      </c>
      <c r="F150" s="1170"/>
      <c r="G150" s="149" t="s">
        <v>41</v>
      </c>
      <c r="H150" s="364" t="s">
        <v>790</v>
      </c>
      <c r="I150" s="381">
        <v>1</v>
      </c>
      <c r="J150" s="405">
        <v>2023272</v>
      </c>
      <c r="K150" s="406">
        <f t="shared" si="0"/>
        <v>2023272</v>
      </c>
    </row>
    <row r="151" spans="1:11" s="377" customFormat="1" ht="25" hidden="1" customHeight="1" outlineLevel="1" x14ac:dyDescent="0.15">
      <c r="A151" s="1213"/>
      <c r="B151" s="1170"/>
      <c r="C151" s="149"/>
      <c r="D151" s="404">
        <v>42401</v>
      </c>
      <c r="E151" s="404">
        <v>42719</v>
      </c>
      <c r="F151" s="1170"/>
      <c r="G151" s="149" t="s">
        <v>41</v>
      </c>
      <c r="H151" s="364" t="s">
        <v>791</v>
      </c>
      <c r="I151" s="381">
        <v>5</v>
      </c>
      <c r="J151" s="405">
        <v>2023272</v>
      </c>
      <c r="K151" s="406">
        <f t="shared" si="0"/>
        <v>10116360</v>
      </c>
    </row>
    <row r="152" spans="1:11" s="377" customFormat="1" ht="25" hidden="1" customHeight="1" outlineLevel="1" x14ac:dyDescent="0.15">
      <c r="A152" s="1213"/>
      <c r="B152" s="1170"/>
      <c r="C152" s="149"/>
      <c r="D152" s="404">
        <v>42401</v>
      </c>
      <c r="E152" s="404">
        <v>42719</v>
      </c>
      <c r="F152" s="1170"/>
      <c r="G152" s="149" t="s">
        <v>41</v>
      </c>
      <c r="H152" s="364" t="s">
        <v>390</v>
      </c>
      <c r="I152" s="381">
        <v>2</v>
      </c>
      <c r="J152" s="405">
        <v>2555100</v>
      </c>
      <c r="K152" s="406">
        <f t="shared" si="0"/>
        <v>5110200</v>
      </c>
    </row>
    <row r="153" spans="1:11" s="377" customFormat="1" ht="25" hidden="1" customHeight="1" outlineLevel="1" x14ac:dyDescent="0.15">
      <c r="A153" s="1213"/>
      <c r="B153" s="1170"/>
      <c r="C153" s="149"/>
      <c r="D153" s="404">
        <v>42401</v>
      </c>
      <c r="E153" s="404">
        <v>42719</v>
      </c>
      <c r="F153" s="1170"/>
      <c r="G153" s="149" t="s">
        <v>41</v>
      </c>
      <c r="H153" s="364" t="s">
        <v>792</v>
      </c>
      <c r="I153" s="381">
        <v>1</v>
      </c>
      <c r="J153" s="407">
        <v>1632000</v>
      </c>
      <c r="K153" s="406">
        <f t="shared" si="0"/>
        <v>1632000</v>
      </c>
    </row>
    <row r="154" spans="1:11" s="377" customFormat="1" ht="25" hidden="1" customHeight="1" outlineLevel="1" x14ac:dyDescent="0.15">
      <c r="A154" s="1213"/>
      <c r="B154" s="1170"/>
      <c r="C154" s="149"/>
      <c r="D154" s="408">
        <v>42401</v>
      </c>
      <c r="E154" s="404">
        <v>42719</v>
      </c>
      <c r="F154" s="1170"/>
      <c r="G154" s="149" t="s">
        <v>409</v>
      </c>
      <c r="H154" s="364" t="s">
        <v>765</v>
      </c>
      <c r="I154" s="381">
        <v>1</v>
      </c>
      <c r="J154" s="405">
        <v>10000000</v>
      </c>
      <c r="K154" s="406">
        <f t="shared" si="0"/>
        <v>10000000</v>
      </c>
    </row>
    <row r="155" spans="1:11" s="377" customFormat="1" ht="25" hidden="1" customHeight="1" outlineLevel="1" x14ac:dyDescent="0.15">
      <c r="A155" s="1213"/>
      <c r="B155" s="1170"/>
      <c r="C155" s="149"/>
      <c r="D155" s="408">
        <v>42401</v>
      </c>
      <c r="E155" s="404">
        <v>42719</v>
      </c>
      <c r="F155" s="1170"/>
      <c r="G155" s="149" t="s">
        <v>278</v>
      </c>
      <c r="H155" s="364" t="s">
        <v>766</v>
      </c>
      <c r="I155" s="381">
        <v>1</v>
      </c>
      <c r="J155" s="405">
        <v>5000000</v>
      </c>
      <c r="K155" s="406">
        <f t="shared" si="0"/>
        <v>5000000</v>
      </c>
    </row>
    <row r="156" spans="1:11" s="377" customFormat="1" ht="25" hidden="1" customHeight="1" outlineLevel="1" x14ac:dyDescent="0.15">
      <c r="A156" s="1213"/>
      <c r="B156" s="1063"/>
      <c r="C156" s="149"/>
      <c r="D156" s="408">
        <v>42401</v>
      </c>
      <c r="E156" s="404">
        <v>42719</v>
      </c>
      <c r="F156" s="1063"/>
      <c r="G156" s="149" t="s">
        <v>720</v>
      </c>
      <c r="H156" s="364" t="s">
        <v>767</v>
      </c>
      <c r="I156" s="381">
        <v>1</v>
      </c>
      <c r="J156" s="405">
        <v>15000000</v>
      </c>
      <c r="K156" s="406">
        <f t="shared" si="0"/>
        <v>15000000</v>
      </c>
    </row>
    <row r="157" spans="1:11" s="377" customFormat="1" ht="25" hidden="1" customHeight="1" outlineLevel="1" x14ac:dyDescent="0.15">
      <c r="A157" s="1213"/>
      <c r="B157" s="364" t="s">
        <v>768</v>
      </c>
      <c r="C157" s="149"/>
      <c r="D157" s="408">
        <v>42384</v>
      </c>
      <c r="E157" s="404">
        <v>42724</v>
      </c>
      <c r="F157" s="149" t="s">
        <v>795</v>
      </c>
      <c r="G157" s="149" t="s">
        <v>410</v>
      </c>
      <c r="H157" s="364" t="s">
        <v>769</v>
      </c>
      <c r="I157" s="381">
        <v>1</v>
      </c>
      <c r="J157" s="405">
        <v>0</v>
      </c>
      <c r="K157" s="406">
        <f t="shared" si="0"/>
        <v>0</v>
      </c>
    </row>
    <row r="158" spans="1:11" s="377" customFormat="1" ht="25" hidden="1" customHeight="1" outlineLevel="1" x14ac:dyDescent="0.15">
      <c r="A158" s="1213"/>
      <c r="B158" s="364" t="s">
        <v>770</v>
      </c>
      <c r="C158" s="149"/>
      <c r="D158" s="408">
        <v>42384</v>
      </c>
      <c r="E158" s="404">
        <v>42724</v>
      </c>
      <c r="F158" s="149" t="s">
        <v>796</v>
      </c>
      <c r="G158" s="149" t="s">
        <v>20</v>
      </c>
      <c r="H158" s="364" t="s">
        <v>797</v>
      </c>
      <c r="I158" s="381">
        <v>7</v>
      </c>
      <c r="J158" s="405"/>
      <c r="K158" s="406">
        <f t="shared" si="0"/>
        <v>0</v>
      </c>
    </row>
    <row r="159" spans="1:11" s="377" customFormat="1" ht="25" hidden="1" customHeight="1" outlineLevel="1" x14ac:dyDescent="0.15">
      <c r="A159" s="1213"/>
      <c r="B159" s="149" t="s">
        <v>771</v>
      </c>
      <c r="C159" s="149" t="s">
        <v>772</v>
      </c>
      <c r="D159" s="408">
        <v>42384</v>
      </c>
      <c r="E159" s="404">
        <v>42724</v>
      </c>
      <c r="F159" s="364" t="s">
        <v>793</v>
      </c>
      <c r="G159" s="364" t="s">
        <v>110</v>
      </c>
      <c r="H159" s="149" t="s">
        <v>772</v>
      </c>
      <c r="I159" s="381">
        <v>20</v>
      </c>
      <c r="J159" s="405">
        <v>700000</v>
      </c>
      <c r="K159" s="406">
        <f t="shared" si="0"/>
        <v>14000000</v>
      </c>
    </row>
    <row r="160" spans="1:11" s="377" customFormat="1" ht="25" hidden="1" customHeight="1" outlineLevel="1" x14ac:dyDescent="0.15">
      <c r="A160" s="1213"/>
      <c r="B160" s="149" t="s">
        <v>773</v>
      </c>
      <c r="C160" s="149"/>
      <c r="D160" s="408">
        <v>42384</v>
      </c>
      <c r="E160" s="404">
        <v>42724</v>
      </c>
      <c r="F160" s="364" t="s">
        <v>774</v>
      </c>
      <c r="G160" s="149" t="s">
        <v>410</v>
      </c>
      <c r="H160" s="364" t="s">
        <v>798</v>
      </c>
      <c r="I160" s="381">
        <v>1</v>
      </c>
      <c r="J160" s="405"/>
      <c r="K160" s="406">
        <f t="shared" si="0"/>
        <v>0</v>
      </c>
    </row>
    <row r="161" spans="1:11" s="377" customFormat="1" ht="25" hidden="1" customHeight="1" outlineLevel="1" x14ac:dyDescent="0.15">
      <c r="A161" s="1213"/>
      <c r="B161" s="1062" t="s">
        <v>800</v>
      </c>
      <c r="C161" s="149" t="s">
        <v>775</v>
      </c>
      <c r="D161" s="408">
        <v>42384</v>
      </c>
      <c r="E161" s="404">
        <v>42724</v>
      </c>
      <c r="F161" s="149" t="s">
        <v>776</v>
      </c>
      <c r="G161" s="381" t="s">
        <v>775</v>
      </c>
      <c r="H161" s="364" t="s">
        <v>799</v>
      </c>
      <c r="I161" s="381">
        <v>1</v>
      </c>
      <c r="J161" s="405">
        <v>25000000</v>
      </c>
      <c r="K161" s="406">
        <f t="shared" si="0"/>
        <v>25000000</v>
      </c>
    </row>
    <row r="162" spans="1:11" s="377" customFormat="1" ht="25" hidden="1" customHeight="1" outlineLevel="1" x14ac:dyDescent="0.15">
      <c r="A162" s="1213"/>
      <c r="B162" s="1170"/>
      <c r="C162" s="149" t="s">
        <v>777</v>
      </c>
      <c r="D162" s="409">
        <v>42384</v>
      </c>
      <c r="E162" s="475">
        <v>42724</v>
      </c>
      <c r="F162" s="410"/>
      <c r="G162" s="411" t="s">
        <v>777</v>
      </c>
      <c r="H162" s="392" t="s">
        <v>778</v>
      </c>
      <c r="I162" s="393">
        <v>1</v>
      </c>
      <c r="J162" s="412"/>
      <c r="K162" s="413">
        <f t="shared" si="0"/>
        <v>0</v>
      </c>
    </row>
    <row r="163" spans="1:11" s="377" customFormat="1" ht="25" hidden="1" customHeight="1" outlineLevel="1" x14ac:dyDescent="0.15">
      <c r="A163" s="1213"/>
      <c r="B163" s="1170"/>
      <c r="C163" s="149" t="s">
        <v>779</v>
      </c>
      <c r="D163" s="408">
        <v>42384</v>
      </c>
      <c r="E163" s="404">
        <v>42724</v>
      </c>
      <c r="F163" s="149" t="s">
        <v>801</v>
      </c>
      <c r="G163" s="364" t="s">
        <v>779</v>
      </c>
      <c r="H163" s="364" t="s">
        <v>780</v>
      </c>
      <c r="I163" s="381"/>
      <c r="J163" s="405"/>
      <c r="K163" s="406">
        <f t="shared" si="0"/>
        <v>0</v>
      </c>
    </row>
    <row r="164" spans="1:11" s="377" customFormat="1" ht="25" hidden="1" customHeight="1" outlineLevel="1" x14ac:dyDescent="0.15">
      <c r="A164" s="1213"/>
      <c r="B164" s="1170"/>
      <c r="C164" s="149"/>
      <c r="D164" s="408">
        <v>42384</v>
      </c>
      <c r="E164" s="404">
        <v>42724</v>
      </c>
      <c r="F164" s="149" t="s">
        <v>435</v>
      </c>
      <c r="G164" s="149" t="s">
        <v>781</v>
      </c>
      <c r="H164" s="1062" t="s">
        <v>802</v>
      </c>
      <c r="I164" s="381"/>
      <c r="J164" s="405"/>
      <c r="K164" s="406">
        <f t="shared" si="0"/>
        <v>0</v>
      </c>
    </row>
    <row r="165" spans="1:11" s="377" customFormat="1" ht="25" hidden="1" customHeight="1" outlineLevel="1" thickBot="1" x14ac:dyDescent="0.2">
      <c r="A165" s="1214"/>
      <c r="B165" s="1183"/>
      <c r="C165" s="414" t="s">
        <v>783</v>
      </c>
      <c r="D165" s="415">
        <v>42384</v>
      </c>
      <c r="E165" s="476">
        <v>42724</v>
      </c>
      <c r="F165" s="414" t="s">
        <v>743</v>
      </c>
      <c r="G165" s="414" t="s">
        <v>782</v>
      </c>
      <c r="H165" s="1183"/>
      <c r="I165" s="397"/>
      <c r="J165" s="416"/>
      <c r="K165" s="417">
        <f t="shared" si="0"/>
        <v>0</v>
      </c>
    </row>
    <row r="166" spans="1:11" s="377" customFormat="1" ht="15" customHeight="1" collapsed="1" thickBot="1" x14ac:dyDescent="0.2">
      <c r="A166" s="331" t="s">
        <v>857</v>
      </c>
      <c r="B166" s="332"/>
      <c r="C166" s="332"/>
      <c r="D166" s="332"/>
      <c r="E166" s="332"/>
      <c r="F166" s="333"/>
      <c r="G166" s="328">
        <f>+SUM(K167:K290)</f>
        <v>5082314650</v>
      </c>
      <c r="H166" s="334">
        <f>+G166/$G$490</f>
        <v>0.13743803631547513</v>
      </c>
      <c r="I166" s="329"/>
      <c r="J166" s="329"/>
      <c r="K166" s="330"/>
    </row>
    <row r="167" spans="1:11" s="377" customFormat="1" ht="48" hidden="1" customHeight="1" outlineLevel="1" x14ac:dyDescent="0.15">
      <c r="A167" s="1091" t="e">
        <f>#REF!</f>
        <v>#REF!</v>
      </c>
      <c r="B167" s="851" t="e">
        <f>#REF!</f>
        <v>#REF!</v>
      </c>
      <c r="C167" s="1094" t="e">
        <f>#REF!</f>
        <v>#REF!</v>
      </c>
      <c r="D167" s="95" t="e">
        <f>#REF!</f>
        <v>#REF!</v>
      </c>
      <c r="E167" s="666" t="e">
        <f>#REF!</f>
        <v>#REF!</v>
      </c>
      <c r="F167" s="668" t="e">
        <f>#REF!</f>
        <v>#REF!</v>
      </c>
      <c r="G167" s="851" t="e">
        <f>#REF!</f>
        <v>#REF!</v>
      </c>
      <c r="H167" s="851" t="e">
        <f>#REF!</f>
        <v>#REF!</v>
      </c>
      <c r="I167" s="112" t="e">
        <f>#REF!</f>
        <v>#REF!</v>
      </c>
      <c r="J167" s="853">
        <v>3500000</v>
      </c>
      <c r="K167" s="7">
        <v>35000000</v>
      </c>
    </row>
    <row r="168" spans="1:11" s="377" customFormat="1" ht="48" hidden="1" customHeight="1" outlineLevel="1" x14ac:dyDescent="0.15">
      <c r="A168" s="1092" t="e">
        <f>#REF!</f>
        <v>#REF!</v>
      </c>
      <c r="B168" s="852" t="e">
        <f>#REF!</f>
        <v>#REF!</v>
      </c>
      <c r="C168" s="1095" t="e">
        <f>#REF!</f>
        <v>#REF!</v>
      </c>
      <c r="D168" s="99" t="e">
        <f>#REF!</f>
        <v>#REF!</v>
      </c>
      <c r="E168" s="667" t="e">
        <f>#REF!</f>
        <v>#REF!</v>
      </c>
      <c r="F168" s="670" t="e">
        <f>#REF!</f>
        <v>#REF!</v>
      </c>
      <c r="G168" s="852" t="e">
        <f>#REF!</f>
        <v>#REF!</v>
      </c>
      <c r="H168" s="852" t="e">
        <f>#REF!</f>
        <v>#REF!</v>
      </c>
      <c r="I168" s="113" t="e">
        <f>#REF!</f>
        <v>#REF!</v>
      </c>
      <c r="J168" s="854">
        <v>1500000</v>
      </c>
      <c r="K168" s="8">
        <v>9000000</v>
      </c>
    </row>
    <row r="169" spans="1:11" s="377" customFormat="1" ht="48" hidden="1" customHeight="1" outlineLevel="1" x14ac:dyDescent="0.15">
      <c r="A169" s="1093" t="e">
        <f>#REF!</f>
        <v>#REF!</v>
      </c>
      <c r="B169" s="852" t="e">
        <f>#REF!</f>
        <v>#REF!</v>
      </c>
      <c r="C169" s="1095" t="e">
        <f>#REF!</f>
        <v>#REF!</v>
      </c>
      <c r="D169" s="99" t="e">
        <f>#REF!</f>
        <v>#REF!</v>
      </c>
      <c r="E169" s="667" t="e">
        <f>#REF!</f>
        <v>#REF!</v>
      </c>
      <c r="F169" s="670" t="e">
        <f>#REF!</f>
        <v>#REF!</v>
      </c>
      <c r="G169" s="852" t="e">
        <f>#REF!</f>
        <v>#REF!</v>
      </c>
      <c r="H169" s="852" t="e">
        <f>#REF!</f>
        <v>#REF!</v>
      </c>
      <c r="I169" s="113" t="e">
        <f>#REF!</f>
        <v>#REF!</v>
      </c>
      <c r="J169" s="854">
        <v>2000000</v>
      </c>
      <c r="K169" s="8">
        <v>2000000</v>
      </c>
    </row>
    <row r="170" spans="1:11" s="377" customFormat="1" ht="49" hidden="1" customHeight="1" outlineLevel="1" thickBot="1" x14ac:dyDescent="0.2">
      <c r="A170" s="857" t="e">
        <f>#REF!</f>
        <v>#REF!</v>
      </c>
      <c r="B170" s="857" t="e">
        <f>#REF!</f>
        <v>#REF!</v>
      </c>
      <c r="C170" s="1096" t="e">
        <f>#REF!</f>
        <v>#REF!</v>
      </c>
      <c r="D170" s="100" t="e">
        <f>#REF!</f>
        <v>#REF!</v>
      </c>
      <c r="E170" s="722" t="e">
        <f>#REF!</f>
        <v>#REF!</v>
      </c>
      <c r="F170" s="671" t="e">
        <f>#REF!</f>
        <v>#REF!</v>
      </c>
      <c r="G170" s="857" t="e">
        <f>#REF!</f>
        <v>#REF!</v>
      </c>
      <c r="H170" s="857" t="e">
        <f>#REF!</f>
        <v>#REF!</v>
      </c>
      <c r="I170" s="114" t="e">
        <f>#REF!</f>
        <v>#REF!</v>
      </c>
      <c r="J170" s="858">
        <v>0</v>
      </c>
      <c r="K170" s="11">
        <v>0</v>
      </c>
    </row>
    <row r="171" spans="1:11" s="377" customFormat="1" ht="48" hidden="1" customHeight="1" outlineLevel="1" x14ac:dyDescent="0.15">
      <c r="A171" s="1097" t="e">
        <f>#REF!</f>
        <v>#REF!</v>
      </c>
      <c r="B171" s="836" t="e">
        <f>#REF!</f>
        <v>#REF!</v>
      </c>
      <c r="C171" s="1095" t="e">
        <f>#REF!</f>
        <v>#REF!</v>
      </c>
      <c r="D171" s="1100" t="e">
        <f>#REF!</f>
        <v>#REF!</v>
      </c>
      <c r="E171" s="1101" t="e">
        <f>#REF!</f>
        <v>#REF!</v>
      </c>
      <c r="F171" s="1104" t="e">
        <f>#REF!</f>
        <v>#REF!</v>
      </c>
      <c r="G171" s="1092" t="e">
        <f>#REF!</f>
        <v>#REF!</v>
      </c>
      <c r="H171" s="1092" t="e">
        <f>#REF!</f>
        <v>#REF!</v>
      </c>
      <c r="I171" s="115" t="e">
        <f>#REF!</f>
        <v>#REF!</v>
      </c>
      <c r="J171" s="861">
        <v>7200000</v>
      </c>
      <c r="K171" s="860">
        <v>7200000</v>
      </c>
    </row>
    <row r="172" spans="1:11" s="377" customFormat="1" ht="48" hidden="1" customHeight="1" outlineLevel="1" x14ac:dyDescent="0.15">
      <c r="A172" s="1097" t="e">
        <f>#REF!</f>
        <v>#REF!</v>
      </c>
      <c r="B172" s="1107" t="e">
        <f>#REF!</f>
        <v>#REF!</v>
      </c>
      <c r="C172" s="1095" t="e">
        <f>#REF!</f>
        <v>#REF!</v>
      </c>
      <c r="D172" s="1095" t="e">
        <f>#REF!</f>
        <v>#REF!</v>
      </c>
      <c r="E172" s="1102" t="e">
        <f>#REF!</f>
        <v>#REF!</v>
      </c>
      <c r="F172" s="1105" t="e">
        <f>#REF!</f>
        <v>#REF!</v>
      </c>
      <c r="G172" s="1092" t="e">
        <f>#REF!</f>
        <v>#REF!</v>
      </c>
      <c r="H172" s="1092" t="e">
        <f>#REF!</f>
        <v>#REF!</v>
      </c>
      <c r="I172" s="113" t="e">
        <f>#REF!</f>
        <v>#REF!</v>
      </c>
      <c r="J172" s="854">
        <v>1800000</v>
      </c>
      <c r="K172" s="856">
        <v>14400000</v>
      </c>
    </row>
    <row r="173" spans="1:11" s="377" customFormat="1" ht="48" hidden="1" customHeight="1" outlineLevel="1" x14ac:dyDescent="0.15">
      <c r="A173" s="1097" t="e">
        <f>#REF!</f>
        <v>#REF!</v>
      </c>
      <c r="B173" s="1093" t="e">
        <f>#REF!</f>
        <v>#REF!</v>
      </c>
      <c r="C173" s="1095" t="e">
        <f>#REF!</f>
        <v>#REF!</v>
      </c>
      <c r="D173" s="1095" t="e">
        <f>#REF!</f>
        <v>#REF!</v>
      </c>
      <c r="E173" s="1102" t="e">
        <f>#REF!</f>
        <v>#REF!</v>
      </c>
      <c r="F173" s="1106" t="e">
        <f>#REF!</f>
        <v>#REF!</v>
      </c>
      <c r="G173" s="1092" t="e">
        <f>#REF!</f>
        <v>#REF!</v>
      </c>
      <c r="H173" s="1092" t="e">
        <f>#REF!</f>
        <v>#REF!</v>
      </c>
      <c r="I173" s="113" t="e">
        <f>#REF!</f>
        <v>#REF!</v>
      </c>
      <c r="J173" s="854">
        <v>2400000</v>
      </c>
      <c r="K173" s="856">
        <v>19200000</v>
      </c>
    </row>
    <row r="174" spans="1:11" s="377" customFormat="1" ht="48" hidden="1" customHeight="1" outlineLevel="1" x14ac:dyDescent="0.15">
      <c r="A174" s="1097" t="e">
        <f>#REF!</f>
        <v>#REF!</v>
      </c>
      <c r="B174" s="852" t="e">
        <f>#REF!</f>
        <v>#REF!</v>
      </c>
      <c r="C174" s="1095" t="e">
        <f>#REF!</f>
        <v>#REF!</v>
      </c>
      <c r="D174" s="1095" t="e">
        <f>#REF!</f>
        <v>#REF!</v>
      </c>
      <c r="E174" s="1102" t="e">
        <f>#REF!</f>
        <v>#REF!</v>
      </c>
      <c r="F174" s="1108" t="e">
        <f>#REF!</f>
        <v>#REF!</v>
      </c>
      <c r="G174" s="1092" t="e">
        <f>#REF!</f>
        <v>#REF!</v>
      </c>
      <c r="H174" s="1092" t="e">
        <f>#REF!</f>
        <v>#REF!</v>
      </c>
      <c r="I174" s="113" t="e">
        <f>#REF!</f>
        <v>#REF!</v>
      </c>
      <c r="J174" s="854">
        <v>30000000</v>
      </c>
      <c r="K174" s="856">
        <v>30000000</v>
      </c>
    </row>
    <row r="175" spans="1:11" s="377" customFormat="1" ht="48" hidden="1" customHeight="1" outlineLevel="1" x14ac:dyDescent="0.15">
      <c r="A175" s="1097" t="e">
        <f>#REF!</f>
        <v>#REF!</v>
      </c>
      <c r="B175" s="852" t="e">
        <f>#REF!</f>
        <v>#REF!</v>
      </c>
      <c r="C175" s="1095" t="e">
        <f>#REF!</f>
        <v>#REF!</v>
      </c>
      <c r="D175" s="1095" t="e">
        <f>#REF!</f>
        <v>#REF!</v>
      </c>
      <c r="E175" s="1102" t="e">
        <f>#REF!</f>
        <v>#REF!</v>
      </c>
      <c r="F175" s="1105" t="e">
        <f>#REF!</f>
        <v>#REF!</v>
      </c>
      <c r="G175" s="1092" t="e">
        <f>#REF!</f>
        <v>#REF!</v>
      </c>
      <c r="H175" s="1092" t="e">
        <f>#REF!</f>
        <v>#REF!</v>
      </c>
      <c r="I175" s="113" t="e">
        <f>#REF!</f>
        <v>#REF!</v>
      </c>
      <c r="J175" s="854">
        <v>22400000</v>
      </c>
      <c r="K175" s="856">
        <v>22400000</v>
      </c>
    </row>
    <row r="176" spans="1:11" s="377" customFormat="1" ht="48" hidden="1" customHeight="1" outlineLevel="1" x14ac:dyDescent="0.15">
      <c r="A176" s="1097" t="e">
        <f>#REF!</f>
        <v>#REF!</v>
      </c>
      <c r="B176" s="852" t="e">
        <f>#REF!</f>
        <v>#REF!</v>
      </c>
      <c r="C176" s="1095" t="e">
        <f>#REF!</f>
        <v>#REF!</v>
      </c>
      <c r="D176" s="1095" t="e">
        <f>#REF!</f>
        <v>#REF!</v>
      </c>
      <c r="E176" s="1102" t="e">
        <f>#REF!</f>
        <v>#REF!</v>
      </c>
      <c r="F176" s="670" t="e">
        <f>#REF!</f>
        <v>#REF!</v>
      </c>
      <c r="G176" s="1092" t="e">
        <f>#REF!</f>
        <v>#REF!</v>
      </c>
      <c r="H176" s="1092" t="e">
        <f>#REF!</f>
        <v>#REF!</v>
      </c>
      <c r="I176" s="113" t="e">
        <f>#REF!</f>
        <v>#REF!</v>
      </c>
      <c r="J176" s="854">
        <v>100000000</v>
      </c>
      <c r="K176" s="856">
        <v>100000000</v>
      </c>
    </row>
    <row r="177" spans="1:11" s="377" customFormat="1" ht="48" hidden="1" customHeight="1" outlineLevel="1" x14ac:dyDescent="0.15">
      <c r="A177" s="1098" t="e">
        <f>#REF!</f>
        <v>#REF!</v>
      </c>
      <c r="B177" s="852" t="e">
        <f>#REF!</f>
        <v>#REF!</v>
      </c>
      <c r="C177" s="1095" t="e">
        <f>#REF!</f>
        <v>#REF!</v>
      </c>
      <c r="D177" s="1095" t="e">
        <f>#REF!</f>
        <v>#REF!</v>
      </c>
      <c r="E177" s="1102" t="e">
        <f>#REF!</f>
        <v>#REF!</v>
      </c>
      <c r="F177" s="669" t="e">
        <f>#REF!</f>
        <v>#REF!</v>
      </c>
      <c r="G177" s="1093" t="e">
        <f>#REF!</f>
        <v>#REF!</v>
      </c>
      <c r="H177" s="1093" t="e">
        <f>#REF!</f>
        <v>#REF!</v>
      </c>
      <c r="I177" s="113" t="e">
        <f>#REF!</f>
        <v>#REF!</v>
      </c>
      <c r="J177" s="854">
        <v>14400000</v>
      </c>
      <c r="K177" s="856">
        <v>86400000</v>
      </c>
    </row>
    <row r="178" spans="1:11" s="377" customFormat="1" ht="48" hidden="1" customHeight="1" outlineLevel="1" x14ac:dyDescent="0.15">
      <c r="A178" s="1107" t="e">
        <f>#REF!</f>
        <v>#REF!</v>
      </c>
      <c r="B178" s="852" t="e">
        <f>#REF!</f>
        <v>#REF!</v>
      </c>
      <c r="C178" s="1095" t="e">
        <f>#REF!</f>
        <v>#REF!</v>
      </c>
      <c r="D178" s="1095" t="e">
        <f>#REF!</f>
        <v>#REF!</v>
      </c>
      <c r="E178" s="1102" t="e">
        <f>#REF!</f>
        <v>#REF!</v>
      </c>
      <c r="F178" s="669" t="e">
        <f>#REF!</f>
        <v>#REF!</v>
      </c>
      <c r="G178" s="852" t="e">
        <f>#REF!</f>
        <v>#REF!</v>
      </c>
      <c r="H178" s="852" t="e">
        <f>#REF!</f>
        <v>#REF!</v>
      </c>
      <c r="I178" s="113" t="e">
        <f>#REF!</f>
        <v>#REF!</v>
      </c>
      <c r="J178" s="854">
        <v>90000</v>
      </c>
      <c r="K178" s="856">
        <v>54000000</v>
      </c>
    </row>
    <row r="179" spans="1:11" s="377" customFormat="1" ht="48" hidden="1" customHeight="1" outlineLevel="1" x14ac:dyDescent="0.15">
      <c r="A179" s="1092" t="e">
        <f>#REF!</f>
        <v>#REF!</v>
      </c>
      <c r="B179" s="852" t="e">
        <f>#REF!</f>
        <v>#REF!</v>
      </c>
      <c r="C179" s="1095" t="e">
        <f>#REF!</f>
        <v>#REF!</v>
      </c>
      <c r="D179" s="1095" t="e">
        <f>#REF!</f>
        <v>#REF!</v>
      </c>
      <c r="E179" s="1102" t="e">
        <f>#REF!</f>
        <v>#REF!</v>
      </c>
      <c r="F179" s="670" t="e">
        <f>#REF!</f>
        <v>#REF!</v>
      </c>
      <c r="G179" s="852" t="e">
        <f>#REF!</f>
        <v>#REF!</v>
      </c>
      <c r="H179" s="852" t="e">
        <f>#REF!</f>
        <v>#REF!</v>
      </c>
      <c r="I179" s="113" t="e">
        <f>#REF!</f>
        <v>#REF!</v>
      </c>
      <c r="J179" s="854">
        <v>7000000</v>
      </c>
      <c r="K179" s="856">
        <v>14000000</v>
      </c>
    </row>
    <row r="180" spans="1:11" s="377" customFormat="1" ht="48" hidden="1" customHeight="1" outlineLevel="1" x14ac:dyDescent="0.15">
      <c r="A180" s="1092" t="e">
        <f>#REF!</f>
        <v>#REF!</v>
      </c>
      <c r="B180" s="852" t="e">
        <f>#REF!</f>
        <v>#REF!</v>
      </c>
      <c r="C180" s="1095" t="e">
        <f>#REF!</f>
        <v>#REF!</v>
      </c>
      <c r="D180" s="1099" t="e">
        <f>#REF!</f>
        <v>#REF!</v>
      </c>
      <c r="E180" s="1103" t="e">
        <f>#REF!</f>
        <v>#REF!</v>
      </c>
      <c r="F180" s="670" t="e">
        <f>#REF!</f>
        <v>#REF!</v>
      </c>
      <c r="G180" s="852" t="e">
        <f>#REF!</f>
        <v>#REF!</v>
      </c>
      <c r="H180" s="852" t="e">
        <f>#REF!</f>
        <v>#REF!</v>
      </c>
      <c r="I180" s="113" t="e">
        <f>#REF!</f>
        <v>#REF!</v>
      </c>
      <c r="J180" s="854">
        <v>90000</v>
      </c>
      <c r="K180" s="856">
        <v>1800000</v>
      </c>
    </row>
    <row r="181" spans="1:11" s="377" customFormat="1" ht="24" hidden="1" customHeight="1" outlineLevel="1" x14ac:dyDescent="0.15">
      <c r="A181" s="1093" t="e">
        <f>#REF!</f>
        <v>#REF!</v>
      </c>
      <c r="B181" s="852" t="e">
        <f>#REF!</f>
        <v>#REF!</v>
      </c>
      <c r="C181" s="1099" t="e">
        <f>#REF!</f>
        <v>#REF!</v>
      </c>
      <c r="D181" s="850" t="e">
        <f>#REF!</f>
        <v>#REF!</v>
      </c>
      <c r="E181" s="665" t="e">
        <f>#REF!</f>
        <v>#REF!</v>
      </c>
      <c r="F181" s="727" t="e">
        <f>#REF!</f>
        <v>#REF!</v>
      </c>
      <c r="G181" s="93" t="e">
        <f>#REF!</f>
        <v>#REF!</v>
      </c>
      <c r="H181" s="93" t="e">
        <f>#REF!</f>
        <v>#REF!</v>
      </c>
      <c r="I181" s="113" t="e">
        <f>#REF!</f>
        <v>#REF!</v>
      </c>
      <c r="J181" s="854">
        <v>15000000</v>
      </c>
      <c r="K181" s="856">
        <v>15000000</v>
      </c>
    </row>
    <row r="182" spans="1:11" s="377" customFormat="1" ht="24" hidden="1" customHeight="1" outlineLevel="1" x14ac:dyDescent="0.15">
      <c r="A182" s="1109" t="e">
        <f>#REF!</f>
        <v>#REF!</v>
      </c>
      <c r="B182" s="1111" t="e">
        <f>#REF!</f>
        <v>#REF!</v>
      </c>
      <c r="C182" s="1112" t="e">
        <f>#REF!</f>
        <v>#REF!</v>
      </c>
      <c r="D182" s="1114" t="e">
        <f>#REF!</f>
        <v>#REF!</v>
      </c>
      <c r="E182" s="1116" t="e">
        <f>#REF!</f>
        <v>#REF!</v>
      </c>
      <c r="F182" s="876" t="e">
        <f>#REF!</f>
        <v>#REF!</v>
      </c>
      <c r="G182" s="1111" t="e">
        <f>#REF!</f>
        <v>#REF!</v>
      </c>
      <c r="H182" s="1111" t="e">
        <f>#REF!</f>
        <v>#REF!</v>
      </c>
      <c r="I182" s="1118" t="e">
        <f>#REF!</f>
        <v>#REF!</v>
      </c>
      <c r="J182" s="1190">
        <v>20000000</v>
      </c>
      <c r="K182" s="1191">
        <v>20000000</v>
      </c>
    </row>
    <row r="183" spans="1:11" s="377" customFormat="1" ht="48" hidden="1" customHeight="1" outlineLevel="1" x14ac:dyDescent="0.15">
      <c r="A183" s="1109" t="e">
        <f>#REF!</f>
        <v>#REF!</v>
      </c>
      <c r="B183" s="1111" t="e">
        <f>#REF!</f>
        <v>#REF!</v>
      </c>
      <c r="C183" s="1112" t="e">
        <f>#REF!</f>
        <v>#REF!</v>
      </c>
      <c r="D183" s="1115" t="e">
        <f>#REF!</f>
        <v>#REF!</v>
      </c>
      <c r="E183" s="1117" t="e">
        <f>#REF!</f>
        <v>#REF!</v>
      </c>
      <c r="F183" s="876" t="e">
        <f>#REF!</f>
        <v>#REF!</v>
      </c>
      <c r="G183" s="1111" t="e">
        <f>#REF!</f>
        <v>#REF!</v>
      </c>
      <c r="H183" s="1111" t="e">
        <f>#REF!</f>
        <v>#REF!</v>
      </c>
      <c r="I183" s="1118" t="e">
        <f>#REF!</f>
        <v>#REF!</v>
      </c>
      <c r="J183" s="1190"/>
      <c r="K183" s="1192"/>
    </row>
    <row r="184" spans="1:11" s="377" customFormat="1" ht="48" hidden="1" customHeight="1" outlineLevel="1" x14ac:dyDescent="0.15">
      <c r="A184" s="1109" t="e">
        <f>#REF!</f>
        <v>#REF!</v>
      </c>
      <c r="B184" s="1111" t="e">
        <f>#REF!</f>
        <v>#REF!</v>
      </c>
      <c r="C184" s="1112" t="e">
        <f>#REF!</f>
        <v>#REF!</v>
      </c>
      <c r="D184" s="1115" t="e">
        <f>#REF!</f>
        <v>#REF!</v>
      </c>
      <c r="E184" s="1117" t="e">
        <f>#REF!</f>
        <v>#REF!</v>
      </c>
      <c r="F184" s="876" t="e">
        <f>#REF!</f>
        <v>#REF!</v>
      </c>
      <c r="G184" s="838" t="e">
        <f>#REF!</f>
        <v>#REF!</v>
      </c>
      <c r="H184" s="838" t="e">
        <f>#REF!</f>
        <v>#REF!</v>
      </c>
      <c r="I184" s="839" t="e">
        <f>#REF!</f>
        <v>#REF!</v>
      </c>
      <c r="J184" s="840">
        <v>4000000</v>
      </c>
      <c r="K184" s="845">
        <v>4000000</v>
      </c>
    </row>
    <row r="185" spans="1:11" s="377" customFormat="1" ht="48" hidden="1" customHeight="1" outlineLevel="1" x14ac:dyDescent="0.15">
      <c r="A185" s="1109" t="e">
        <f>#REF!</f>
        <v>#REF!</v>
      </c>
      <c r="B185" s="1111" t="e">
        <f>#REF!</f>
        <v>#REF!</v>
      </c>
      <c r="C185" s="1112" t="e">
        <f>#REF!</f>
        <v>#REF!</v>
      </c>
      <c r="D185" s="1115" t="e">
        <f>#REF!</f>
        <v>#REF!</v>
      </c>
      <c r="E185" s="1117" t="e">
        <f>#REF!</f>
        <v>#REF!</v>
      </c>
      <c r="F185" s="876" t="e">
        <f>#REF!</f>
        <v>#REF!</v>
      </c>
      <c r="G185" s="838" t="e">
        <f>#REF!</f>
        <v>#REF!</v>
      </c>
      <c r="H185" s="838" t="e">
        <f>#REF!</f>
        <v>#REF!</v>
      </c>
      <c r="I185" s="839" t="e">
        <f>#REF!</f>
        <v>#REF!</v>
      </c>
      <c r="J185" s="840">
        <v>18700000</v>
      </c>
      <c r="K185" s="845">
        <v>18700000</v>
      </c>
    </row>
    <row r="186" spans="1:11" s="377" customFormat="1" ht="48" hidden="1" customHeight="1" outlineLevel="1" x14ac:dyDescent="0.15">
      <c r="A186" s="1109" t="e">
        <f>#REF!</f>
        <v>#REF!</v>
      </c>
      <c r="B186" s="1111" t="e">
        <f>#REF!</f>
        <v>#REF!</v>
      </c>
      <c r="C186" s="1112" t="e">
        <f>#REF!</f>
        <v>#REF!</v>
      </c>
      <c r="D186" s="1115" t="e">
        <f>#REF!</f>
        <v>#REF!</v>
      </c>
      <c r="E186" s="1117" t="e">
        <f>#REF!</f>
        <v>#REF!</v>
      </c>
      <c r="F186" s="727" t="e">
        <f>#REF!</f>
        <v>#REF!</v>
      </c>
      <c r="G186" s="838" t="e">
        <f>#REF!</f>
        <v>#REF!</v>
      </c>
      <c r="H186" s="852" t="e">
        <f>#REF!</f>
        <v>#REF!</v>
      </c>
      <c r="I186" s="839" t="e">
        <f>#REF!</f>
        <v>#REF!</v>
      </c>
      <c r="J186" s="840">
        <v>10000000</v>
      </c>
      <c r="K186" s="845">
        <v>10000000</v>
      </c>
    </row>
    <row r="187" spans="1:11" s="377" customFormat="1" ht="48" hidden="1" customHeight="1" outlineLevel="1" x14ac:dyDescent="0.15">
      <c r="A187" s="1109" t="e">
        <f>#REF!</f>
        <v>#REF!</v>
      </c>
      <c r="B187" s="1111" t="e">
        <f>#REF!</f>
        <v>#REF!</v>
      </c>
      <c r="C187" s="1112" t="e">
        <f>#REF!</f>
        <v>#REF!</v>
      </c>
      <c r="D187" s="1115" t="e">
        <f>#REF!</f>
        <v>#REF!</v>
      </c>
      <c r="E187" s="1117" t="e">
        <f>#REF!</f>
        <v>#REF!</v>
      </c>
      <c r="F187" s="670" t="e">
        <f>#REF!</f>
        <v>#REF!</v>
      </c>
      <c r="G187" s="838" t="e">
        <f>#REF!</f>
        <v>#REF!</v>
      </c>
      <c r="H187" s="852" t="e">
        <f>#REF!</f>
        <v>#REF!</v>
      </c>
      <c r="I187" s="839" t="e">
        <f>#REF!</f>
        <v>#REF!</v>
      </c>
      <c r="J187" s="840">
        <v>4000000</v>
      </c>
      <c r="K187" s="845">
        <v>4000000</v>
      </c>
    </row>
    <row r="188" spans="1:11" s="377" customFormat="1" ht="48" hidden="1" customHeight="1" outlineLevel="1" x14ac:dyDescent="0.15">
      <c r="A188" s="1109" t="e">
        <f>#REF!</f>
        <v>#REF!</v>
      </c>
      <c r="B188" s="1111" t="e">
        <f>#REF!</f>
        <v>#REF!</v>
      </c>
      <c r="C188" s="1112" t="e">
        <f>#REF!</f>
        <v>#REF!</v>
      </c>
      <c r="D188" s="1115" t="e">
        <f>#REF!</f>
        <v>#REF!</v>
      </c>
      <c r="E188" s="1117" t="e">
        <f>#REF!</f>
        <v>#REF!</v>
      </c>
      <c r="F188" s="876" t="e">
        <f>#REF!</f>
        <v>#REF!</v>
      </c>
      <c r="G188" s="838" t="e">
        <f>#REF!</f>
        <v>#REF!</v>
      </c>
      <c r="H188" s="852" t="e">
        <f>#REF!</f>
        <v>#REF!</v>
      </c>
      <c r="I188" s="839" t="e">
        <f>#REF!</f>
        <v>#REF!</v>
      </c>
      <c r="J188" s="840">
        <v>2000000</v>
      </c>
      <c r="K188" s="845">
        <v>2000000</v>
      </c>
    </row>
    <row r="189" spans="1:11" s="377" customFormat="1" ht="48" hidden="1" customHeight="1" outlineLevel="1" x14ac:dyDescent="0.15">
      <c r="A189" s="1109" t="e">
        <f>#REF!</f>
        <v>#REF!</v>
      </c>
      <c r="B189" s="1111" t="e">
        <f>#REF!</f>
        <v>#REF!</v>
      </c>
      <c r="C189" s="1112" t="e">
        <f>#REF!</f>
        <v>#REF!</v>
      </c>
      <c r="D189" s="1115" t="e">
        <f>#REF!</f>
        <v>#REF!</v>
      </c>
      <c r="E189" s="1117" t="e">
        <f>#REF!</f>
        <v>#REF!</v>
      </c>
      <c r="F189" s="876" t="e">
        <f>#REF!</f>
        <v>#REF!</v>
      </c>
      <c r="G189" s="838" t="e">
        <f>#REF!</f>
        <v>#REF!</v>
      </c>
      <c r="H189" s="838" t="e">
        <f>#REF!</f>
        <v>#REF!</v>
      </c>
      <c r="I189" s="839" t="e">
        <f>#REF!</f>
        <v>#REF!</v>
      </c>
      <c r="J189" s="840">
        <v>7500000</v>
      </c>
      <c r="K189" s="12">
        <v>15000000</v>
      </c>
    </row>
    <row r="190" spans="1:11" s="377" customFormat="1" ht="49" hidden="1" customHeight="1" outlineLevel="1" x14ac:dyDescent="0.15">
      <c r="A190" s="1109" t="e">
        <f>#REF!</f>
        <v>#REF!</v>
      </c>
      <c r="B190" s="1111" t="e">
        <f>#REF!</f>
        <v>#REF!</v>
      </c>
      <c r="C190" s="1112" t="e">
        <f>#REF!</f>
        <v>#REF!</v>
      </c>
      <c r="D190" s="1114" t="e">
        <f>#REF!</f>
        <v>#REF!</v>
      </c>
      <c r="E190" s="1116" t="e">
        <f>#REF!</f>
        <v>#REF!</v>
      </c>
      <c r="F190" s="876" t="e">
        <f>#REF!</f>
        <v>#REF!</v>
      </c>
      <c r="G190" s="838" t="e">
        <f>#REF!</f>
        <v>#REF!</v>
      </c>
      <c r="H190" s="838" t="e">
        <f>#REF!</f>
        <v>#REF!</v>
      </c>
      <c r="I190" s="839" t="e">
        <f>#REF!</f>
        <v>#REF!</v>
      </c>
      <c r="J190" s="840">
        <v>4000000</v>
      </c>
      <c r="K190" s="12">
        <v>4000000</v>
      </c>
    </row>
    <row r="191" spans="1:11" s="377" customFormat="1" ht="48" hidden="1" customHeight="1" outlineLevel="1" thickBot="1" x14ac:dyDescent="0.2">
      <c r="A191" s="1110" t="e">
        <f>#REF!</f>
        <v>#REF!</v>
      </c>
      <c r="B191" s="1119" t="e">
        <f>#REF!</f>
        <v>#REF!</v>
      </c>
      <c r="C191" s="1113" t="e">
        <f>#REF!</f>
        <v>#REF!</v>
      </c>
      <c r="D191" s="1120" t="e">
        <f>#REF!</f>
        <v>#REF!</v>
      </c>
      <c r="E191" s="1121" t="e">
        <f>#REF!</f>
        <v>#REF!</v>
      </c>
      <c r="F191" s="874" t="e">
        <f>#REF!</f>
        <v>#REF!</v>
      </c>
      <c r="G191" s="837" t="e">
        <f>#REF!</f>
        <v>#REF!</v>
      </c>
      <c r="H191" s="837" t="e">
        <f>#REF!</f>
        <v>#REF!</v>
      </c>
      <c r="I191" s="848" t="e">
        <f>#REF!</f>
        <v>#REF!</v>
      </c>
      <c r="J191" s="884">
        <v>0</v>
      </c>
      <c r="K191" s="101">
        <v>0</v>
      </c>
    </row>
    <row r="192" spans="1:11" s="377" customFormat="1" ht="48" hidden="1" customHeight="1" outlineLevel="1" x14ac:dyDescent="0.15">
      <c r="A192" s="1091" t="e">
        <f>#REF!</f>
        <v>#REF!</v>
      </c>
      <c r="B192" s="851" t="e">
        <f>#REF!</f>
        <v>#REF!</v>
      </c>
      <c r="C192" s="1094" t="e">
        <f>#REF!</f>
        <v>#REF!</v>
      </c>
      <c r="D192" s="849" t="e">
        <f>#REF!</f>
        <v>#REF!</v>
      </c>
      <c r="E192" s="723" t="e">
        <f>#REF!</f>
        <v>#REF!</v>
      </c>
      <c r="F192" s="668" t="e">
        <f>#REF!</f>
        <v>#REF!</v>
      </c>
      <c r="G192" s="851" t="e">
        <f>#REF!</f>
        <v>#REF!</v>
      </c>
      <c r="H192" s="851" t="e">
        <f>#REF!</f>
        <v>#REF!</v>
      </c>
      <c r="I192" s="112" t="e">
        <f>#REF!</f>
        <v>#REF!</v>
      </c>
      <c r="J192" s="853">
        <v>0</v>
      </c>
      <c r="K192" s="855">
        <v>0</v>
      </c>
    </row>
    <row r="193" spans="1:11" s="377" customFormat="1" ht="48" hidden="1" customHeight="1" outlineLevel="1" x14ac:dyDescent="0.15">
      <c r="A193" s="1092" t="e">
        <f>#REF!</f>
        <v>#REF!</v>
      </c>
      <c r="B193" s="1122" t="e">
        <f>#REF!</f>
        <v>#REF!</v>
      </c>
      <c r="C193" s="1095" t="e">
        <f>#REF!</f>
        <v>#REF!</v>
      </c>
      <c r="D193" s="1123" t="e">
        <f>#REF!</f>
        <v>#REF!</v>
      </c>
      <c r="E193" s="1125" t="e">
        <f>#REF!</f>
        <v>#REF!</v>
      </c>
      <c r="F193" s="670" t="e">
        <f>#REF!</f>
        <v>#REF!</v>
      </c>
      <c r="G193" s="852" t="e">
        <f>#REF!</f>
        <v>#REF!</v>
      </c>
      <c r="H193" s="852" t="e">
        <f>#REF!</f>
        <v>#REF!</v>
      </c>
      <c r="I193" s="113" t="e">
        <f>#REF!</f>
        <v>#REF!</v>
      </c>
      <c r="J193" s="854">
        <v>12000000</v>
      </c>
      <c r="K193" s="856">
        <v>36000000</v>
      </c>
    </row>
    <row r="194" spans="1:11" s="377" customFormat="1" ht="48" hidden="1" customHeight="1" outlineLevel="1" x14ac:dyDescent="0.15">
      <c r="A194" s="1092" t="e">
        <f>#REF!</f>
        <v>#REF!</v>
      </c>
      <c r="B194" s="1098" t="e">
        <f>#REF!</f>
        <v>#REF!</v>
      </c>
      <c r="C194" s="1095" t="e">
        <f>#REF!</f>
        <v>#REF!</v>
      </c>
      <c r="D194" s="1100" t="e">
        <f>#REF!</f>
        <v>#REF!</v>
      </c>
      <c r="E194" s="1101" t="e">
        <f>#REF!</f>
        <v>#REF!</v>
      </c>
      <c r="F194" s="727" t="e">
        <f>#REF!</f>
        <v>#REF!</v>
      </c>
      <c r="G194" s="852" t="e">
        <f>#REF!</f>
        <v>#REF!</v>
      </c>
      <c r="H194" s="852" t="e">
        <f>#REF!</f>
        <v>#REF!</v>
      </c>
      <c r="I194" s="113" t="e">
        <f>#REF!</f>
        <v>#REF!</v>
      </c>
      <c r="J194" s="854">
        <v>10000000</v>
      </c>
      <c r="K194" s="856">
        <v>10000000</v>
      </c>
    </row>
    <row r="195" spans="1:11" s="377" customFormat="1" ht="29.25" hidden="1" customHeight="1" outlineLevel="1" x14ac:dyDescent="0.15">
      <c r="A195" s="1092" t="e">
        <f>#REF!</f>
        <v>#REF!</v>
      </c>
      <c r="B195" s="1122" t="e">
        <f>#REF!</f>
        <v>#REF!</v>
      </c>
      <c r="C195" s="1095" t="e">
        <f>#REF!</f>
        <v>#REF!</v>
      </c>
      <c r="D195" s="1100" t="e">
        <f>#REF!</f>
        <v>#REF!</v>
      </c>
      <c r="E195" s="1101" t="e">
        <f>#REF!</f>
        <v>#REF!</v>
      </c>
      <c r="F195" s="670" t="e">
        <f>#REF!</f>
        <v>#REF!</v>
      </c>
      <c r="G195" s="852" t="e">
        <f>#REF!</f>
        <v>#REF!</v>
      </c>
      <c r="H195" s="852" t="e">
        <f>#REF!</f>
        <v>#REF!</v>
      </c>
      <c r="I195" s="111" t="e">
        <f>#REF!</f>
        <v>#REF!</v>
      </c>
      <c r="J195" s="854">
        <v>40000</v>
      </c>
      <c r="K195" s="856">
        <v>92000000</v>
      </c>
    </row>
    <row r="196" spans="1:11" s="377" customFormat="1" ht="14.25" hidden="1" customHeight="1" outlineLevel="1" x14ac:dyDescent="0.15">
      <c r="A196" s="1093" t="e">
        <f>#REF!</f>
        <v>#REF!</v>
      </c>
      <c r="B196" s="1097" t="e">
        <f>#REF!</f>
        <v>#REF!</v>
      </c>
      <c r="C196" s="1095" t="e">
        <f>#REF!</f>
        <v>#REF!</v>
      </c>
      <c r="D196" s="1100" t="e">
        <f>#REF!</f>
        <v>#REF!</v>
      </c>
      <c r="E196" s="1101" t="e">
        <f>#REF!</f>
        <v>#REF!</v>
      </c>
      <c r="F196" s="669" t="e">
        <f>#REF!</f>
        <v>#REF!</v>
      </c>
      <c r="G196" s="835" t="e">
        <f>#REF!</f>
        <v>#REF!</v>
      </c>
      <c r="H196" s="835" t="e">
        <f>#REF!</f>
        <v>#REF!</v>
      </c>
      <c r="I196" s="116" t="e">
        <f>#REF!</f>
        <v>#REF!</v>
      </c>
      <c r="J196" s="884">
        <v>0</v>
      </c>
      <c r="K196" s="859">
        <v>0</v>
      </c>
    </row>
    <row r="197" spans="1:11" s="377" customFormat="1" ht="48" hidden="1" customHeight="1" outlineLevel="1" x14ac:dyDescent="0.15">
      <c r="A197" s="1061" t="e">
        <f>#REF!</f>
        <v>#REF!</v>
      </c>
      <c r="B197" s="1061" t="e">
        <f>#REF!</f>
        <v>#REF!</v>
      </c>
      <c r="C197" s="1095" t="e">
        <f>#REF!</f>
        <v>#REF!</v>
      </c>
      <c r="D197" s="1100" t="e">
        <f>#REF!</f>
        <v>#REF!</v>
      </c>
      <c r="E197" s="1101" t="e">
        <f>#REF!</f>
        <v>#REF!</v>
      </c>
      <c r="F197" s="670" t="e">
        <f>#REF!</f>
        <v>#REF!</v>
      </c>
      <c r="G197" s="852" t="e">
        <f>#REF!</f>
        <v>#REF!</v>
      </c>
      <c r="H197" s="852" t="e">
        <f>#REF!</f>
        <v>#REF!</v>
      </c>
      <c r="I197" s="113" t="e">
        <f>#REF!</f>
        <v>#REF!</v>
      </c>
      <c r="J197" s="854">
        <v>500000</v>
      </c>
      <c r="K197" s="856">
        <v>500000</v>
      </c>
    </row>
    <row r="198" spans="1:11" s="377" customFormat="1" ht="13" hidden="1" outlineLevel="1" x14ac:dyDescent="0.15">
      <c r="A198" s="1061" t="e">
        <f>#REF!</f>
        <v>#REF!</v>
      </c>
      <c r="B198" s="1061" t="e">
        <f>#REF!</f>
        <v>#REF!</v>
      </c>
      <c r="C198" s="1095" t="e">
        <f>#REF!</f>
        <v>#REF!</v>
      </c>
      <c r="D198" s="1100" t="e">
        <f>#REF!</f>
        <v>#REF!</v>
      </c>
      <c r="E198" s="1101" t="e">
        <f>#REF!</f>
        <v>#REF!</v>
      </c>
      <c r="F198" s="670" t="e">
        <f>#REF!</f>
        <v>#REF!</v>
      </c>
      <c r="G198" s="852" t="e">
        <f>#REF!</f>
        <v>#REF!</v>
      </c>
      <c r="H198" s="852" t="e">
        <f>#REF!</f>
        <v>#REF!</v>
      </c>
      <c r="I198" s="113" t="e">
        <f>#REF!</f>
        <v>#REF!</v>
      </c>
      <c r="J198" s="854">
        <v>100000000</v>
      </c>
      <c r="K198" s="856">
        <v>100000000</v>
      </c>
    </row>
    <row r="199" spans="1:11" s="377" customFormat="1" ht="48" hidden="1" customHeight="1" outlineLevel="1" x14ac:dyDescent="0.15">
      <c r="A199" s="1061" t="e">
        <f>#REF!</f>
        <v>#REF!</v>
      </c>
      <c r="B199" s="1061" t="e">
        <f>#REF!</f>
        <v>#REF!</v>
      </c>
      <c r="C199" s="1095" t="e">
        <f>#REF!</f>
        <v>#REF!</v>
      </c>
      <c r="D199" s="1100" t="e">
        <f>#REF!</f>
        <v>#REF!</v>
      </c>
      <c r="E199" s="1101" t="e">
        <f>#REF!</f>
        <v>#REF!</v>
      </c>
      <c r="F199" s="670" t="e">
        <f>#REF!</f>
        <v>#REF!</v>
      </c>
      <c r="G199" s="852" t="e">
        <f>#REF!</f>
        <v>#REF!</v>
      </c>
      <c r="H199" s="852" t="e">
        <f>#REF!</f>
        <v>#REF!</v>
      </c>
      <c r="I199" s="113" t="e">
        <f>#REF!</f>
        <v>#REF!</v>
      </c>
      <c r="J199" s="854">
        <v>200000</v>
      </c>
      <c r="K199" s="856">
        <v>10000000</v>
      </c>
    </row>
    <row r="200" spans="1:11" s="377" customFormat="1" ht="49" hidden="1" customHeight="1" outlineLevel="1" x14ac:dyDescent="0.15">
      <c r="A200" s="1061" t="e">
        <f>#REF!</f>
        <v>#REF!</v>
      </c>
      <c r="B200" s="1061" t="e">
        <f>#REF!</f>
        <v>#REF!</v>
      </c>
      <c r="C200" s="1095" t="e">
        <f>#REF!</f>
        <v>#REF!</v>
      </c>
      <c r="D200" s="1100" t="e">
        <f>#REF!</f>
        <v>#REF!</v>
      </c>
      <c r="E200" s="1101" t="e">
        <f>#REF!</f>
        <v>#REF!</v>
      </c>
      <c r="F200" s="670" t="e">
        <f>#REF!</f>
        <v>#REF!</v>
      </c>
      <c r="G200" s="852" t="e">
        <f>#REF!</f>
        <v>#REF!</v>
      </c>
      <c r="H200" s="852" t="e">
        <f>#REF!</f>
        <v>#REF!</v>
      </c>
      <c r="I200" s="113" t="e">
        <f>#REF!</f>
        <v>#REF!</v>
      </c>
      <c r="J200" s="854"/>
      <c r="K200" s="856"/>
    </row>
    <row r="201" spans="1:11" s="377" customFormat="1" ht="48" hidden="1" customHeight="1" outlineLevel="1" thickBot="1" x14ac:dyDescent="0.2">
      <c r="A201" s="1127" t="e">
        <f>#REF!</f>
        <v>#REF!</v>
      </c>
      <c r="B201" s="1127" t="e">
        <f>#REF!</f>
        <v>#REF!</v>
      </c>
      <c r="C201" s="1096" t="e">
        <f>#REF!</f>
        <v>#REF!</v>
      </c>
      <c r="D201" s="1124" t="e">
        <f>#REF!</f>
        <v>#REF!</v>
      </c>
      <c r="E201" s="1126" t="e">
        <f>#REF!</f>
        <v>#REF!</v>
      </c>
      <c r="F201" s="671" t="e">
        <f>#REF!</f>
        <v>#REF!</v>
      </c>
      <c r="G201" s="857" t="e">
        <f>#REF!</f>
        <v>#REF!</v>
      </c>
      <c r="H201" s="857" t="e">
        <f>#REF!</f>
        <v>#REF!</v>
      </c>
      <c r="I201" s="114" t="e">
        <f>#REF!</f>
        <v>#REF!</v>
      </c>
      <c r="J201" s="858">
        <v>18700000</v>
      </c>
      <c r="K201" s="577">
        <v>18700000</v>
      </c>
    </row>
    <row r="202" spans="1:11" s="377" customFormat="1" ht="48" hidden="1" customHeight="1" outlineLevel="1" x14ac:dyDescent="0.15">
      <c r="A202" s="1128" t="e">
        <f>#REF!</f>
        <v>#REF!</v>
      </c>
      <c r="B202" s="1091" t="e">
        <f>#REF!</f>
        <v>#REF!</v>
      </c>
      <c r="C202" s="1099" t="e">
        <f>#REF!</f>
        <v>#REF!</v>
      </c>
      <c r="D202" s="1100" t="e">
        <f>#REF!</f>
        <v>#REF!</v>
      </c>
      <c r="E202" s="1101" t="e">
        <f>#REF!</f>
        <v>#REF!</v>
      </c>
      <c r="F202" s="1134" t="e">
        <f>#REF!</f>
        <v>#REF!</v>
      </c>
      <c r="G202" s="836" t="e">
        <f>#REF!</f>
        <v>#REF!</v>
      </c>
      <c r="H202" s="836" t="e">
        <f>#REF!</f>
        <v>#REF!</v>
      </c>
      <c r="I202" s="115" t="e">
        <f>#REF!</f>
        <v>#REF!</v>
      </c>
      <c r="J202" s="861">
        <v>25600000</v>
      </c>
      <c r="K202" s="860">
        <v>102400000</v>
      </c>
    </row>
    <row r="203" spans="1:11" s="377" customFormat="1" ht="48" hidden="1" customHeight="1" outlineLevel="1" x14ac:dyDescent="0.15">
      <c r="A203" s="1129" t="e">
        <f>#REF!</f>
        <v>#REF!</v>
      </c>
      <c r="B203" s="1093" t="e">
        <f>#REF!</f>
        <v>#REF!</v>
      </c>
      <c r="C203" s="1131" t="e">
        <f>#REF!</f>
        <v>#REF!</v>
      </c>
      <c r="D203" s="1099" t="e">
        <f>#REF!</f>
        <v>#REF!</v>
      </c>
      <c r="E203" s="1103" t="e">
        <f>#REF!</f>
        <v>#REF!</v>
      </c>
      <c r="F203" s="1135" t="e">
        <f>#REF!</f>
        <v>#REF!</v>
      </c>
      <c r="G203" s="852" t="e">
        <f>#REF!</f>
        <v>#REF!</v>
      </c>
      <c r="H203" s="852" t="e">
        <f>#REF!</f>
        <v>#REF!</v>
      </c>
      <c r="I203" s="113" t="e">
        <f>#REF!</f>
        <v>#REF!</v>
      </c>
      <c r="J203" s="854">
        <v>31200000</v>
      </c>
      <c r="K203" s="856">
        <v>62400000</v>
      </c>
    </row>
    <row r="204" spans="1:11" s="377" customFormat="1" ht="48" hidden="1" customHeight="1" outlineLevel="1" x14ac:dyDescent="0.15">
      <c r="A204" s="1129" t="e">
        <f>#REF!</f>
        <v>#REF!</v>
      </c>
      <c r="B204" s="852" t="e">
        <f>#REF!</f>
        <v>#REF!</v>
      </c>
      <c r="C204" s="1131" t="e">
        <f>#REF!</f>
        <v>#REF!</v>
      </c>
      <c r="D204" s="1123" t="e">
        <f>#REF!</f>
        <v>#REF!</v>
      </c>
      <c r="E204" s="1125" t="e">
        <f>#REF!</f>
        <v>#REF!</v>
      </c>
      <c r="F204" s="670" t="e">
        <f>#REF!</f>
        <v>#REF!</v>
      </c>
      <c r="G204" s="852" t="e">
        <f>#REF!</f>
        <v>#REF!</v>
      </c>
      <c r="H204" s="852" t="e">
        <f>#REF!</f>
        <v>#REF!</v>
      </c>
      <c r="I204" s="113" t="e">
        <f>#REF!</f>
        <v>#REF!</v>
      </c>
      <c r="J204" s="854">
        <v>10000000</v>
      </c>
      <c r="K204" s="856">
        <v>10000000</v>
      </c>
    </row>
    <row r="205" spans="1:11" s="377" customFormat="1" ht="48" hidden="1" customHeight="1" outlineLevel="1" x14ac:dyDescent="0.15">
      <c r="A205" s="1129" t="e">
        <f>#REF!</f>
        <v>#REF!</v>
      </c>
      <c r="B205" s="1107" t="e">
        <f>#REF!</f>
        <v>#REF!</v>
      </c>
      <c r="C205" s="1131" t="e">
        <f>#REF!</f>
        <v>#REF!</v>
      </c>
      <c r="D205" s="1095" t="e">
        <f>#REF!</f>
        <v>#REF!</v>
      </c>
      <c r="E205" s="1102" t="e">
        <f>#REF!</f>
        <v>#REF!</v>
      </c>
      <c r="F205" s="670" t="e">
        <f>#REF!</f>
        <v>#REF!</v>
      </c>
      <c r="G205" s="852" t="e">
        <f>#REF!</f>
        <v>#REF!</v>
      </c>
      <c r="H205" s="852" t="e">
        <f>#REF!</f>
        <v>#REF!</v>
      </c>
      <c r="I205" s="113" t="e">
        <f>#REF!</f>
        <v>#REF!</v>
      </c>
      <c r="J205" s="854">
        <v>5000000</v>
      </c>
      <c r="K205" s="856">
        <v>5000000</v>
      </c>
    </row>
    <row r="206" spans="1:11" s="377" customFormat="1" ht="36" hidden="1" customHeight="1" outlineLevel="1" x14ac:dyDescent="0.15">
      <c r="A206" s="1129" t="e">
        <f>#REF!</f>
        <v>#REF!</v>
      </c>
      <c r="B206" s="1092" t="e">
        <f>#REF!</f>
        <v>#REF!</v>
      </c>
      <c r="C206" s="1131" t="e">
        <f>#REF!</f>
        <v>#REF!</v>
      </c>
      <c r="D206" s="1095" t="e">
        <f>#REF!</f>
        <v>#REF!</v>
      </c>
      <c r="E206" s="1102" t="e">
        <f>#REF!</f>
        <v>#REF!</v>
      </c>
      <c r="F206" s="670" t="e">
        <f>#REF!</f>
        <v>#REF!</v>
      </c>
      <c r="G206" s="852" t="e">
        <f>#REF!</f>
        <v>#REF!</v>
      </c>
      <c r="H206" s="852" t="e">
        <f>#REF!</f>
        <v>#REF!</v>
      </c>
      <c r="I206" s="113" t="e">
        <f>#REF!</f>
        <v>#REF!</v>
      </c>
      <c r="J206" s="854">
        <v>6000000</v>
      </c>
      <c r="K206" s="856">
        <v>12000000</v>
      </c>
    </row>
    <row r="207" spans="1:11" s="377" customFormat="1" ht="15" hidden="1" customHeight="1" outlineLevel="1" x14ac:dyDescent="0.15">
      <c r="A207" s="1129" t="e">
        <f>#REF!</f>
        <v>#REF!</v>
      </c>
      <c r="B207" s="1092" t="e">
        <f>#REF!</f>
        <v>#REF!</v>
      </c>
      <c r="C207" s="1131" t="e">
        <f>#REF!</f>
        <v>#REF!</v>
      </c>
      <c r="D207" s="1095" t="e">
        <f>#REF!</f>
        <v>#REF!</v>
      </c>
      <c r="E207" s="1102" t="e">
        <f>#REF!</f>
        <v>#REF!</v>
      </c>
      <c r="F207" s="670" t="e">
        <f>#REF!</f>
        <v>#REF!</v>
      </c>
      <c r="G207" s="852" t="e">
        <f>#REF!</f>
        <v>#REF!</v>
      </c>
      <c r="H207" s="852" t="e">
        <f>#REF!</f>
        <v>#REF!</v>
      </c>
      <c r="I207" s="113" t="e">
        <f>#REF!</f>
        <v>#REF!</v>
      </c>
      <c r="J207" s="854">
        <v>25000000</v>
      </c>
      <c r="K207" s="856">
        <v>25000000</v>
      </c>
    </row>
    <row r="208" spans="1:11" s="377" customFormat="1" ht="49" hidden="1" customHeight="1" outlineLevel="1" x14ac:dyDescent="0.15">
      <c r="A208" s="1129" t="e">
        <f>#REF!</f>
        <v>#REF!</v>
      </c>
      <c r="B208" s="1092" t="e">
        <f>#REF!</f>
        <v>#REF!</v>
      </c>
      <c r="C208" s="1131" t="e">
        <f>#REF!</f>
        <v>#REF!</v>
      </c>
      <c r="D208" s="1095" t="e">
        <f>#REF!</f>
        <v>#REF!</v>
      </c>
      <c r="E208" s="1102" t="e">
        <f>#REF!</f>
        <v>#REF!</v>
      </c>
      <c r="F208" s="670" t="e">
        <f>#REF!</f>
        <v>#REF!</v>
      </c>
      <c r="G208" s="852" t="e">
        <f>#REF!</f>
        <v>#REF!</v>
      </c>
      <c r="H208" s="852" t="e">
        <f>#REF!</f>
        <v>#REF!</v>
      </c>
      <c r="I208" s="113" t="e">
        <f>#REF!</f>
        <v>#REF!</v>
      </c>
      <c r="J208" s="854">
        <v>500000</v>
      </c>
      <c r="K208" s="856">
        <v>500000</v>
      </c>
    </row>
    <row r="209" spans="1:11" s="377" customFormat="1" ht="48" hidden="1" customHeight="1" outlineLevel="1" thickBot="1" x14ac:dyDescent="0.2">
      <c r="A209" s="1130" t="e">
        <f>#REF!</f>
        <v>#REF!</v>
      </c>
      <c r="B209" s="1133" t="e">
        <f>#REF!</f>
        <v>#REF!</v>
      </c>
      <c r="C209" s="1132" t="e">
        <f>#REF!</f>
        <v>#REF!</v>
      </c>
      <c r="D209" s="1095" t="e">
        <f>#REF!</f>
        <v>#REF!</v>
      </c>
      <c r="E209" s="1102" t="e">
        <f>#REF!</f>
        <v>#REF!</v>
      </c>
      <c r="F209" s="669" t="e">
        <f>#REF!</f>
        <v>#REF!</v>
      </c>
      <c r="G209" s="835" t="e">
        <f>#REF!</f>
        <v>#REF!</v>
      </c>
      <c r="H209" s="835" t="e">
        <f>#REF!</f>
        <v>#REF!</v>
      </c>
      <c r="I209" s="116" t="e">
        <f>#REF!</f>
        <v>#REF!</v>
      </c>
      <c r="J209" s="884">
        <v>500000</v>
      </c>
      <c r="K209" s="859">
        <v>500000</v>
      </c>
    </row>
    <row r="210" spans="1:11" s="377" customFormat="1" ht="48" hidden="1" customHeight="1" outlineLevel="1" x14ac:dyDescent="0.15">
      <c r="A210" s="1136" t="e">
        <f>#REF!</f>
        <v>#REF!</v>
      </c>
      <c r="B210" s="851" t="e">
        <f>#REF!</f>
        <v>#REF!</v>
      </c>
      <c r="C210" s="40" t="e">
        <f>#REF!</f>
        <v>#REF!</v>
      </c>
      <c r="D210" s="849" t="e">
        <f>#REF!</f>
        <v>#REF!</v>
      </c>
      <c r="E210" s="723" t="e">
        <f>#REF!</f>
        <v>#REF!</v>
      </c>
      <c r="F210" s="668" t="e">
        <f>#REF!</f>
        <v>#REF!</v>
      </c>
      <c r="G210" s="851" t="e">
        <f>#REF!</f>
        <v>#REF!</v>
      </c>
      <c r="H210" s="851" t="e">
        <f>#REF!</f>
        <v>#REF!</v>
      </c>
      <c r="I210" s="112" t="e">
        <f>#REF!</f>
        <v>#REF!</v>
      </c>
      <c r="J210" s="853">
        <v>0</v>
      </c>
      <c r="K210" s="7">
        <v>0</v>
      </c>
    </row>
    <row r="211" spans="1:11" s="377" customFormat="1" ht="48" hidden="1" customHeight="1" outlineLevel="1" x14ac:dyDescent="0.15">
      <c r="A211" s="1137" t="e">
        <f>#REF!</f>
        <v>#REF!</v>
      </c>
      <c r="B211" s="852" t="e">
        <f>#REF!</f>
        <v>#REF!</v>
      </c>
      <c r="C211" s="841" t="e">
        <f>#REF!</f>
        <v>#REF!</v>
      </c>
      <c r="D211" s="850" t="e">
        <f>#REF!</f>
        <v>#REF!</v>
      </c>
      <c r="E211" s="665" t="e">
        <f>#REF!</f>
        <v>#REF!</v>
      </c>
      <c r="F211" s="670" t="e">
        <f>#REF!</f>
        <v>#REF!</v>
      </c>
      <c r="G211" s="852" t="e">
        <f>#REF!</f>
        <v>#REF!</v>
      </c>
      <c r="H211" s="852" t="e">
        <f>#REF!</f>
        <v>#REF!</v>
      </c>
      <c r="I211" s="113" t="e">
        <f>#REF!</f>
        <v>#REF!</v>
      </c>
      <c r="J211" s="854">
        <v>0</v>
      </c>
      <c r="K211" s="8">
        <v>0</v>
      </c>
    </row>
    <row r="212" spans="1:11" s="377" customFormat="1" ht="48" hidden="1" customHeight="1" outlineLevel="1" x14ac:dyDescent="0.15">
      <c r="A212" s="1137" t="e">
        <f>#REF!</f>
        <v>#REF!</v>
      </c>
      <c r="B212" s="852" t="e">
        <f>#REF!</f>
        <v>#REF!</v>
      </c>
      <c r="C212" s="841" t="e">
        <f>#REF!</f>
        <v>#REF!</v>
      </c>
      <c r="D212" s="850" t="e">
        <f>#REF!</f>
        <v>#REF!</v>
      </c>
      <c r="E212" s="665" t="e">
        <f>#REF!</f>
        <v>#REF!</v>
      </c>
      <c r="F212" s="670" t="e">
        <f>#REF!</f>
        <v>#REF!</v>
      </c>
      <c r="G212" s="852" t="e">
        <f>#REF!</f>
        <v>#REF!</v>
      </c>
      <c r="H212" s="852" t="e">
        <f>#REF!</f>
        <v>#REF!</v>
      </c>
      <c r="I212" s="113" t="e">
        <f>#REF!</f>
        <v>#REF!</v>
      </c>
      <c r="J212" s="854">
        <v>10000000</v>
      </c>
      <c r="K212" s="8">
        <v>10000000</v>
      </c>
    </row>
    <row r="213" spans="1:11" s="377" customFormat="1" ht="48" hidden="1" customHeight="1" outlineLevel="1" x14ac:dyDescent="0.15">
      <c r="A213" s="1137" t="e">
        <f>#REF!</f>
        <v>#REF!</v>
      </c>
      <c r="B213" s="852" t="e">
        <f>#REF!</f>
        <v>#REF!</v>
      </c>
      <c r="C213" s="841" t="e">
        <f>#REF!</f>
        <v>#REF!</v>
      </c>
      <c r="D213" s="850" t="e">
        <f>#REF!</f>
        <v>#REF!</v>
      </c>
      <c r="E213" s="665" t="e">
        <f>#REF!</f>
        <v>#REF!</v>
      </c>
      <c r="F213" s="670" t="e">
        <f>#REF!</f>
        <v>#REF!</v>
      </c>
      <c r="G213" s="852" t="e">
        <f>#REF!</f>
        <v>#REF!</v>
      </c>
      <c r="H213" s="852" t="e">
        <f>#REF!</f>
        <v>#REF!</v>
      </c>
      <c r="I213" s="113" t="e">
        <f>#REF!</f>
        <v>#REF!</v>
      </c>
      <c r="J213" s="854">
        <v>35000000</v>
      </c>
      <c r="K213" s="8">
        <v>35000000</v>
      </c>
    </row>
    <row r="214" spans="1:11" s="377" customFormat="1" ht="48" hidden="1" customHeight="1" outlineLevel="1" x14ac:dyDescent="0.15">
      <c r="A214" s="1137" t="e">
        <f>#REF!</f>
        <v>#REF!</v>
      </c>
      <c r="B214" s="852" t="e">
        <f>#REF!</f>
        <v>#REF!</v>
      </c>
      <c r="C214" s="841" t="e">
        <f>#REF!</f>
        <v>#REF!</v>
      </c>
      <c r="D214" s="850" t="e">
        <f>#REF!</f>
        <v>#REF!</v>
      </c>
      <c r="E214" s="665" t="e">
        <f>#REF!</f>
        <v>#REF!</v>
      </c>
      <c r="F214" s="670" t="e">
        <f>#REF!</f>
        <v>#REF!</v>
      </c>
      <c r="G214" s="852" t="e">
        <f>#REF!</f>
        <v>#REF!</v>
      </c>
      <c r="H214" s="852" t="e">
        <f>#REF!</f>
        <v>#REF!</v>
      </c>
      <c r="I214" s="113" t="e">
        <f>#REF!</f>
        <v>#REF!</v>
      </c>
      <c r="J214" s="854">
        <v>10000000</v>
      </c>
      <c r="K214" s="8">
        <v>10000000</v>
      </c>
    </row>
    <row r="215" spans="1:11" s="377" customFormat="1" ht="48" hidden="1" customHeight="1" outlineLevel="1" x14ac:dyDescent="0.15">
      <c r="A215" s="1138" t="e">
        <f>#REF!</f>
        <v>#REF!</v>
      </c>
      <c r="B215" s="852" t="e">
        <f>#REF!</f>
        <v>#REF!</v>
      </c>
      <c r="C215" s="841" t="e">
        <f>#REF!</f>
        <v>#REF!</v>
      </c>
      <c r="D215" s="850" t="e">
        <f>#REF!</f>
        <v>#REF!</v>
      </c>
      <c r="E215" s="665" t="e">
        <f>#REF!</f>
        <v>#REF!</v>
      </c>
      <c r="F215" s="728" t="e">
        <f>#REF!</f>
        <v>#REF!</v>
      </c>
      <c r="G215" s="60" t="e">
        <f>#REF!</f>
        <v>#REF!</v>
      </c>
      <c r="H215" s="60" t="e">
        <f>#REF!</f>
        <v>#REF!</v>
      </c>
      <c r="I215" s="117" t="e">
        <f>#REF!</f>
        <v>#REF!</v>
      </c>
      <c r="J215" s="16">
        <v>5000000</v>
      </c>
      <c r="K215" s="17">
        <v>30000000</v>
      </c>
    </row>
    <row r="216" spans="1:11" s="377" customFormat="1" ht="48" hidden="1" customHeight="1" outlineLevel="1" x14ac:dyDescent="0.15">
      <c r="A216" s="1138" t="e">
        <f>#REF!</f>
        <v>#REF!</v>
      </c>
      <c r="B216" s="60" t="e">
        <f>#REF!</f>
        <v>#REF!</v>
      </c>
      <c r="C216" s="841" t="e">
        <f>#REF!</f>
        <v>#REF!</v>
      </c>
      <c r="D216" s="850" t="e">
        <f>#REF!</f>
        <v>#REF!</v>
      </c>
      <c r="E216" s="665" t="e">
        <f>#REF!</f>
        <v>#REF!</v>
      </c>
      <c r="F216" s="670" t="e">
        <f>#REF!</f>
        <v>#REF!</v>
      </c>
      <c r="G216" s="852" t="e">
        <f>#REF!</f>
        <v>#REF!</v>
      </c>
      <c r="H216" s="852" t="e">
        <f>#REF!</f>
        <v>#REF!</v>
      </c>
      <c r="I216" s="113" t="e">
        <f>#REF!</f>
        <v>#REF!</v>
      </c>
      <c r="J216" s="854">
        <v>0</v>
      </c>
      <c r="K216" s="17">
        <v>0</v>
      </c>
    </row>
    <row r="217" spans="1:11" s="377" customFormat="1" ht="48" hidden="1" customHeight="1" outlineLevel="1" x14ac:dyDescent="0.15">
      <c r="A217" s="1138" t="e">
        <f>#REF!</f>
        <v>#REF!</v>
      </c>
      <c r="B217" s="60" t="e">
        <f>#REF!</f>
        <v>#REF!</v>
      </c>
      <c r="C217" s="41" t="e">
        <f>#REF!</f>
        <v>#REF!</v>
      </c>
      <c r="D217" s="136" t="e">
        <f>#REF!</f>
        <v>#REF!</v>
      </c>
      <c r="E217" s="724" t="e">
        <f>#REF!</f>
        <v>#REF!</v>
      </c>
      <c r="F217" s="728" t="e">
        <f>#REF!</f>
        <v>#REF!</v>
      </c>
      <c r="G217" s="60" t="e">
        <f>#REF!</f>
        <v>#REF!</v>
      </c>
      <c r="H217" s="60" t="e">
        <f>#REF!</f>
        <v>#REF!</v>
      </c>
      <c r="I217" s="117" t="e">
        <f>#REF!</f>
        <v>#REF!</v>
      </c>
      <c r="J217" s="16">
        <v>0</v>
      </c>
      <c r="K217" s="17">
        <v>0</v>
      </c>
    </row>
    <row r="218" spans="1:11" s="377" customFormat="1" ht="49" hidden="1" customHeight="1" outlineLevel="1" x14ac:dyDescent="0.15">
      <c r="A218" s="61" t="e">
        <f>#REF!</f>
        <v>#REF!</v>
      </c>
      <c r="B218" s="62" t="e">
        <f>#REF!</f>
        <v>#REF!</v>
      </c>
      <c r="C218" s="2" t="e">
        <f>#REF!</f>
        <v>#REF!</v>
      </c>
      <c r="D218" s="137" t="e">
        <f>#REF!</f>
        <v>#REF!</v>
      </c>
      <c r="E218" s="725" t="e">
        <f>#REF!</f>
        <v>#REF!</v>
      </c>
      <c r="F218" s="729" t="e">
        <f>#REF!</f>
        <v>#REF!</v>
      </c>
      <c r="G218" s="94" t="e">
        <f>#REF!</f>
        <v>#REF!</v>
      </c>
      <c r="H218" s="94" t="e">
        <f>#REF!</f>
        <v>#REF!</v>
      </c>
      <c r="I218" s="134" t="e">
        <f>#REF!</f>
        <v>#REF!</v>
      </c>
      <c r="J218" s="135">
        <v>25000000</v>
      </c>
      <c r="K218" s="13">
        <v>25000000</v>
      </c>
    </row>
    <row r="219" spans="1:11" s="377" customFormat="1" ht="48" hidden="1" customHeight="1" outlineLevel="1" thickBot="1" x14ac:dyDescent="0.2">
      <c r="A219" s="843" t="e">
        <f>#REF!</f>
        <v>#REF!</v>
      </c>
      <c r="B219" s="835" t="e">
        <f>#REF!</f>
        <v>#REF!</v>
      </c>
      <c r="C219" s="842" t="e">
        <f>#REF!</f>
        <v>#REF!</v>
      </c>
      <c r="D219" s="842" t="e">
        <f>#REF!</f>
        <v>#REF!</v>
      </c>
      <c r="E219" s="878" t="e">
        <f>#REF!</f>
        <v>#REF!</v>
      </c>
      <c r="F219" s="669" t="e">
        <f>#REF!</f>
        <v>#REF!</v>
      </c>
      <c r="G219" s="835" t="e">
        <f>#REF!</f>
        <v>#REF!</v>
      </c>
      <c r="H219" s="835" t="e">
        <f>#REF!</f>
        <v>#REF!</v>
      </c>
      <c r="I219" s="116" t="e">
        <f>#REF!</f>
        <v>#REF!</v>
      </c>
      <c r="J219" s="884">
        <v>0</v>
      </c>
      <c r="K219" s="55">
        <v>0</v>
      </c>
    </row>
    <row r="220" spans="1:11" s="377" customFormat="1" ht="48" hidden="1" customHeight="1" outlineLevel="1" x14ac:dyDescent="0.15">
      <c r="A220" s="1139" t="e">
        <f>#REF!</f>
        <v>#REF!</v>
      </c>
      <c r="B220" s="129" t="e">
        <f>#REF!</f>
        <v>#REF!</v>
      </c>
      <c r="C220" s="130" t="e">
        <f>#REF!</f>
        <v>#REF!</v>
      </c>
      <c r="D220" s="606" t="e">
        <f>#REF!</f>
        <v>#REF!</v>
      </c>
      <c r="E220" s="726" t="e">
        <f>#REF!</f>
        <v>#REF!</v>
      </c>
      <c r="F220" s="730" t="e">
        <f>#REF!</f>
        <v>#REF!</v>
      </c>
      <c r="G220" s="129" t="e">
        <f>#REF!</f>
        <v>#REF!</v>
      </c>
      <c r="H220" s="129" t="e">
        <f>#REF!</f>
        <v>#REF!</v>
      </c>
      <c r="I220" s="131" t="e">
        <f>#REF!</f>
        <v>#REF!</v>
      </c>
      <c r="J220" s="132">
        <v>1500000</v>
      </c>
      <c r="K220" s="133">
        <v>75000000</v>
      </c>
    </row>
    <row r="221" spans="1:11" s="377" customFormat="1" ht="48" hidden="1" customHeight="1" outlineLevel="1" x14ac:dyDescent="0.15">
      <c r="A221" s="1109" t="e">
        <f>#REF!</f>
        <v>#REF!</v>
      </c>
      <c r="B221" s="838" t="e">
        <f>#REF!</f>
        <v>#REF!</v>
      </c>
      <c r="C221" s="847" t="e">
        <f>#REF!</f>
        <v>#REF!</v>
      </c>
      <c r="D221" s="925" t="e">
        <f>#REF!</f>
        <v>#REF!</v>
      </c>
      <c r="E221" s="926" t="e">
        <f>#REF!</f>
        <v>#REF!</v>
      </c>
      <c r="F221" s="876" t="e">
        <f>#REF!</f>
        <v>#REF!</v>
      </c>
      <c r="G221" s="838" t="e">
        <f>#REF!</f>
        <v>#REF!</v>
      </c>
      <c r="H221" s="838" t="e">
        <f>#REF!</f>
        <v>#REF!</v>
      </c>
      <c r="I221" s="839" t="e">
        <f>#REF!</f>
        <v>#REF!</v>
      </c>
      <c r="J221" s="121">
        <v>700000</v>
      </c>
      <c r="K221" s="122">
        <v>14000000</v>
      </c>
    </row>
    <row r="222" spans="1:11" s="377" customFormat="1" ht="48" hidden="1" customHeight="1" outlineLevel="1" x14ac:dyDescent="0.15">
      <c r="A222" s="1109" t="e">
        <f>#REF!</f>
        <v>#REF!</v>
      </c>
      <c r="B222" s="838" t="e">
        <f>#REF!</f>
        <v>#REF!</v>
      </c>
      <c r="C222" s="847" t="e">
        <f>#REF!</f>
        <v>#REF!</v>
      </c>
      <c r="D222" s="873" t="e">
        <f>#REF!</f>
        <v>#REF!</v>
      </c>
      <c r="E222" s="877" t="e">
        <f>#REF!</f>
        <v>#REF!</v>
      </c>
      <c r="F222" s="876" t="e">
        <f>#REF!</f>
        <v>#REF!</v>
      </c>
      <c r="G222" s="838" t="e">
        <f>#REF!</f>
        <v>#REF!</v>
      </c>
      <c r="H222" s="838" t="e">
        <f>#REF!</f>
        <v>#REF!</v>
      </c>
      <c r="I222" s="839" t="e">
        <f>#REF!</f>
        <v>#REF!</v>
      </c>
      <c r="J222" s="121">
        <v>1000000</v>
      </c>
      <c r="K222" s="122">
        <v>15000000</v>
      </c>
    </row>
    <row r="223" spans="1:11" s="377" customFormat="1" ht="48" hidden="1" customHeight="1" outlineLevel="1" x14ac:dyDescent="0.15">
      <c r="A223" s="1109" t="e">
        <f>#REF!</f>
        <v>#REF!</v>
      </c>
      <c r="B223" s="838" t="e">
        <f>#REF!</f>
        <v>#REF!</v>
      </c>
      <c r="C223" s="847" t="e">
        <f>#REF!</f>
        <v>#REF!</v>
      </c>
      <c r="D223" s="873" t="e">
        <f>#REF!</f>
        <v>#REF!</v>
      </c>
      <c r="E223" s="877" t="e">
        <f>#REF!</f>
        <v>#REF!</v>
      </c>
      <c r="F223" s="876" t="e">
        <f>#REF!</f>
        <v>#REF!</v>
      </c>
      <c r="G223" s="838" t="e">
        <f>#REF!</f>
        <v>#REF!</v>
      </c>
      <c r="H223" s="838" t="e">
        <f>#REF!</f>
        <v>#REF!</v>
      </c>
      <c r="I223" s="839" t="e">
        <f>#REF!</f>
        <v>#REF!</v>
      </c>
      <c r="J223" s="121">
        <v>325000</v>
      </c>
      <c r="K223" s="122">
        <v>325000</v>
      </c>
    </row>
    <row r="224" spans="1:11" s="377" customFormat="1" ht="48" hidden="1" customHeight="1" outlineLevel="1" x14ac:dyDescent="0.15">
      <c r="A224" s="1110" t="e">
        <f>#REF!</f>
        <v>#REF!</v>
      </c>
      <c r="B224" s="838" t="e">
        <f>#REF!</f>
        <v>#REF!</v>
      </c>
      <c r="C224" s="847" t="e">
        <f>#REF!</f>
        <v>#REF!</v>
      </c>
      <c r="D224" s="873" t="e">
        <f>#REF!</f>
        <v>#REF!</v>
      </c>
      <c r="E224" s="877" t="e">
        <f>#REF!</f>
        <v>#REF!</v>
      </c>
      <c r="F224" s="876" t="e">
        <f>#REF!</f>
        <v>#REF!</v>
      </c>
      <c r="G224" s="838" t="e">
        <f>#REF!</f>
        <v>#REF!</v>
      </c>
      <c r="H224" s="838" t="e">
        <f>#REF!</f>
        <v>#REF!</v>
      </c>
      <c r="I224" s="839" t="e">
        <f>#REF!</f>
        <v>#REF!</v>
      </c>
      <c r="J224" s="121">
        <v>650000</v>
      </c>
      <c r="K224" s="122">
        <v>650000</v>
      </c>
    </row>
    <row r="225" spans="1:11" s="377" customFormat="1" ht="48" hidden="1" customHeight="1" outlineLevel="1" x14ac:dyDescent="0.15">
      <c r="A225" s="1140" t="e">
        <f>#REF!</f>
        <v>#REF!</v>
      </c>
      <c r="B225" s="1111" t="e">
        <f>#REF!</f>
        <v>#REF!</v>
      </c>
      <c r="C225" s="1112" t="e">
        <f>#REF!</f>
        <v>#REF!</v>
      </c>
      <c r="D225" s="1142" t="e">
        <f>#REF!</f>
        <v>#REF!</v>
      </c>
      <c r="E225" s="1144" t="e">
        <f>#REF!</f>
        <v>#REF!</v>
      </c>
      <c r="F225" s="1146" t="e">
        <f>#REF!</f>
        <v>#REF!</v>
      </c>
      <c r="G225" s="838" t="e">
        <f>#REF!</f>
        <v>#REF!</v>
      </c>
      <c r="H225" s="838" t="e">
        <f>#REF!</f>
        <v>#REF!</v>
      </c>
      <c r="I225" s="839" t="e">
        <f>#REF!</f>
        <v>#REF!</v>
      </c>
      <c r="J225" s="121">
        <v>4500000</v>
      </c>
      <c r="K225" s="1153">
        <v>10600000</v>
      </c>
    </row>
    <row r="226" spans="1:11" s="377" customFormat="1" ht="48" hidden="1" customHeight="1" outlineLevel="1" x14ac:dyDescent="0.15">
      <c r="A226" s="1140" t="e">
        <f>#REF!</f>
        <v>#REF!</v>
      </c>
      <c r="B226" s="1111" t="e">
        <f>#REF!</f>
        <v>#REF!</v>
      </c>
      <c r="C226" s="1112" t="e">
        <f>#REF!</f>
        <v>#REF!</v>
      </c>
      <c r="D226" s="1143" t="e">
        <f>#REF!</f>
        <v>#REF!</v>
      </c>
      <c r="E226" s="1145" t="e">
        <f>#REF!</f>
        <v>#REF!</v>
      </c>
      <c r="F226" s="1146" t="e">
        <f>#REF!</f>
        <v>#REF!</v>
      </c>
      <c r="G226" s="838" t="e">
        <f>#REF!</f>
        <v>#REF!</v>
      </c>
      <c r="H226" s="838" t="e">
        <f>#REF!</f>
        <v>#REF!</v>
      </c>
      <c r="I226" s="839" t="e">
        <f>#REF!</f>
        <v>#REF!</v>
      </c>
      <c r="J226" s="121">
        <v>3000000</v>
      </c>
      <c r="K226" s="1154"/>
    </row>
    <row r="227" spans="1:11" s="377" customFormat="1" ht="48" hidden="1" customHeight="1" outlineLevel="1" x14ac:dyDescent="0.15">
      <c r="A227" s="1140" t="e">
        <f>#REF!</f>
        <v>#REF!</v>
      </c>
      <c r="B227" s="1111" t="e">
        <f>#REF!</f>
        <v>#REF!</v>
      </c>
      <c r="C227" s="1112" t="e">
        <f>#REF!</f>
        <v>#REF!</v>
      </c>
      <c r="D227" s="1143" t="e">
        <f>#REF!</f>
        <v>#REF!</v>
      </c>
      <c r="E227" s="1145" t="e">
        <f>#REF!</f>
        <v>#REF!</v>
      </c>
      <c r="F227" s="1146" t="e">
        <f>#REF!</f>
        <v>#REF!</v>
      </c>
      <c r="G227" s="838" t="e">
        <f>#REF!</f>
        <v>#REF!</v>
      </c>
      <c r="H227" s="838" t="e">
        <f>#REF!</f>
        <v>#REF!</v>
      </c>
      <c r="I227" s="839" t="e">
        <f>#REF!</f>
        <v>#REF!</v>
      </c>
      <c r="J227" s="121">
        <v>3100000</v>
      </c>
      <c r="K227" s="1155"/>
    </row>
    <row r="228" spans="1:11" s="377" customFormat="1" ht="48" hidden="1" customHeight="1" outlineLevel="1" x14ac:dyDescent="0.15">
      <c r="A228" s="1140" t="e">
        <f>#REF!</f>
        <v>#REF!</v>
      </c>
      <c r="B228" s="838" t="e">
        <f>#REF!</f>
        <v>#REF!</v>
      </c>
      <c r="C228" s="847" t="e">
        <f>#REF!</f>
        <v>#REF!</v>
      </c>
      <c r="D228" s="873" t="e">
        <f>#REF!</f>
        <v>#REF!</v>
      </c>
      <c r="E228" s="877" t="e">
        <f>#REF!</f>
        <v>#REF!</v>
      </c>
      <c r="F228" s="876" t="e">
        <f>#REF!</f>
        <v>#REF!</v>
      </c>
      <c r="G228" s="838" t="e">
        <f>#REF!</f>
        <v>#REF!</v>
      </c>
      <c r="H228" s="838" t="e">
        <f>#REF!</f>
        <v>#REF!</v>
      </c>
      <c r="I228" s="839" t="e">
        <f>#REF!</f>
        <v>#REF!</v>
      </c>
      <c r="J228" s="121">
        <v>150000</v>
      </c>
      <c r="K228" s="122">
        <v>3750000</v>
      </c>
    </row>
    <row r="229" spans="1:11" s="377" customFormat="1" ht="48" hidden="1" customHeight="1" outlineLevel="1" x14ac:dyDescent="0.15">
      <c r="A229" s="1140" t="e">
        <f>#REF!</f>
        <v>#REF!</v>
      </c>
      <c r="B229" s="1111" t="e">
        <f>#REF!</f>
        <v>#REF!</v>
      </c>
      <c r="C229" s="1112" t="e">
        <f>#REF!</f>
        <v>#REF!</v>
      </c>
      <c r="D229" s="1114" t="e">
        <f>#REF!</f>
        <v>#REF!</v>
      </c>
      <c r="E229" s="1116" t="e">
        <f>#REF!</f>
        <v>#REF!</v>
      </c>
      <c r="F229" s="1146" t="e">
        <f>#REF!</f>
        <v>#REF!</v>
      </c>
      <c r="G229" s="838" t="e">
        <f>#REF!</f>
        <v>#REF!</v>
      </c>
      <c r="H229" s="838" t="e">
        <f>#REF!</f>
        <v>#REF!</v>
      </c>
      <c r="I229" s="839" t="e">
        <f>#REF!</f>
        <v>#REF!</v>
      </c>
      <c r="J229" s="123">
        <v>2625000</v>
      </c>
      <c r="K229" s="1153">
        <v>15750000</v>
      </c>
    </row>
    <row r="230" spans="1:11" s="377" customFormat="1" ht="48" hidden="1" customHeight="1" outlineLevel="1" x14ac:dyDescent="0.15">
      <c r="A230" s="1140" t="e">
        <f>#REF!</f>
        <v>#REF!</v>
      </c>
      <c r="B230" s="1111" t="e">
        <f>#REF!</f>
        <v>#REF!</v>
      </c>
      <c r="C230" s="1112" t="e">
        <f>#REF!</f>
        <v>#REF!</v>
      </c>
      <c r="D230" s="1112" t="e">
        <f>#REF!</f>
        <v>#REF!</v>
      </c>
      <c r="E230" s="1147" t="e">
        <f>#REF!</f>
        <v>#REF!</v>
      </c>
      <c r="F230" s="1146" t="e">
        <f>#REF!</f>
        <v>#REF!</v>
      </c>
      <c r="G230" s="838" t="e">
        <f>#REF!</f>
        <v>#REF!</v>
      </c>
      <c r="H230" s="838" t="e">
        <f>#REF!</f>
        <v>#REF!</v>
      </c>
      <c r="I230" s="839" t="e">
        <f>#REF!</f>
        <v>#REF!</v>
      </c>
      <c r="J230" s="123">
        <v>7500000</v>
      </c>
      <c r="K230" s="1156"/>
    </row>
    <row r="231" spans="1:11" s="377" customFormat="1" ht="48" hidden="1" customHeight="1" outlineLevel="1" x14ac:dyDescent="0.15">
      <c r="A231" s="1140" t="e">
        <f>#REF!</f>
        <v>#REF!</v>
      </c>
      <c r="B231" s="1111" t="e">
        <f>#REF!</f>
        <v>#REF!</v>
      </c>
      <c r="C231" s="1112" t="e">
        <f>#REF!</f>
        <v>#REF!</v>
      </c>
      <c r="D231" s="1112" t="e">
        <f>#REF!</f>
        <v>#REF!</v>
      </c>
      <c r="E231" s="1147" t="e">
        <f>#REF!</f>
        <v>#REF!</v>
      </c>
      <c r="F231" s="1146" t="e">
        <f>#REF!</f>
        <v>#REF!</v>
      </c>
      <c r="G231" s="838" t="e">
        <f>#REF!</f>
        <v>#REF!</v>
      </c>
      <c r="H231" s="838" t="e">
        <f>#REF!</f>
        <v>#REF!</v>
      </c>
      <c r="I231" s="839" t="e">
        <f>#REF!</f>
        <v>#REF!</v>
      </c>
      <c r="J231" s="123">
        <v>5625000</v>
      </c>
      <c r="K231" s="1157"/>
    </row>
    <row r="232" spans="1:11" s="377" customFormat="1" ht="48" hidden="1" customHeight="1" outlineLevel="1" x14ac:dyDescent="0.15">
      <c r="A232" s="1140" t="e">
        <f>#REF!</f>
        <v>#REF!</v>
      </c>
      <c r="B232" s="1119" t="e">
        <f>#REF!</f>
        <v>#REF!</v>
      </c>
      <c r="C232" s="1112" t="e">
        <f>#REF!</f>
        <v>#REF!</v>
      </c>
      <c r="D232" s="1142" t="e">
        <f>#REF!</f>
        <v>#REF!</v>
      </c>
      <c r="E232" s="1144" t="e">
        <f>#REF!</f>
        <v>#REF!</v>
      </c>
      <c r="F232" s="1150" t="e">
        <f>#REF!</f>
        <v>#REF!</v>
      </c>
      <c r="G232" s="838" t="e">
        <f>#REF!</f>
        <v>#REF!</v>
      </c>
      <c r="H232" s="1119" t="e">
        <f>#REF!</f>
        <v>#REF!</v>
      </c>
      <c r="I232" s="1158" t="e">
        <f>#REF!</f>
        <v>#REF!</v>
      </c>
      <c r="J232" s="121">
        <v>1500000</v>
      </c>
      <c r="K232" s="1153">
        <v>13500000</v>
      </c>
    </row>
    <row r="233" spans="1:11" s="377" customFormat="1" ht="48" hidden="1" customHeight="1" outlineLevel="1" x14ac:dyDescent="0.15">
      <c r="A233" s="1140" t="e">
        <f>#REF!</f>
        <v>#REF!</v>
      </c>
      <c r="B233" s="1148" t="e">
        <f>#REF!</f>
        <v>#REF!</v>
      </c>
      <c r="C233" s="1112" t="e">
        <f>#REF!</f>
        <v>#REF!</v>
      </c>
      <c r="D233" s="1143" t="e">
        <f>#REF!</f>
        <v>#REF!</v>
      </c>
      <c r="E233" s="1145" t="e">
        <f>#REF!</f>
        <v>#REF!</v>
      </c>
      <c r="F233" s="1151" t="e">
        <f>#REF!</f>
        <v>#REF!</v>
      </c>
      <c r="G233" s="838" t="e">
        <f>#REF!</f>
        <v>#REF!</v>
      </c>
      <c r="H233" s="1148" t="e">
        <f>#REF!</f>
        <v>#REF!</v>
      </c>
      <c r="I233" s="1159" t="e">
        <f>#REF!</f>
        <v>#REF!</v>
      </c>
      <c r="J233" s="121">
        <v>5500000</v>
      </c>
      <c r="K233" s="1156"/>
    </row>
    <row r="234" spans="1:11" s="377" customFormat="1" ht="48" hidden="1" customHeight="1" outlineLevel="1" x14ac:dyDescent="0.15">
      <c r="A234" s="1140" t="e">
        <f>#REF!</f>
        <v>#REF!</v>
      </c>
      <c r="B234" s="1149" t="e">
        <f>#REF!</f>
        <v>#REF!</v>
      </c>
      <c r="C234" s="1112" t="e">
        <f>#REF!</f>
        <v>#REF!</v>
      </c>
      <c r="D234" s="1143" t="e">
        <f>#REF!</f>
        <v>#REF!</v>
      </c>
      <c r="E234" s="1145" t="e">
        <f>#REF!</f>
        <v>#REF!</v>
      </c>
      <c r="F234" s="1152" t="e">
        <f>#REF!</f>
        <v>#REF!</v>
      </c>
      <c r="G234" s="838" t="e">
        <f>#REF!</f>
        <v>#REF!</v>
      </c>
      <c r="H234" s="1149" t="e">
        <f>#REF!</f>
        <v>#REF!</v>
      </c>
      <c r="I234" s="1160" t="e">
        <f>#REF!</f>
        <v>#REF!</v>
      </c>
      <c r="J234" s="121">
        <v>6500000</v>
      </c>
      <c r="K234" s="1157"/>
    </row>
    <row r="235" spans="1:11" s="377" customFormat="1" ht="48" hidden="1" customHeight="1" outlineLevel="1" x14ac:dyDescent="0.15">
      <c r="A235" s="1140" t="e">
        <f>#REF!</f>
        <v>#REF!</v>
      </c>
      <c r="B235" s="1111" t="e">
        <f>#REF!</f>
        <v>#REF!</v>
      </c>
      <c r="C235" s="1112" t="e">
        <f>#REF!</f>
        <v>#REF!</v>
      </c>
      <c r="D235" s="1114" t="e">
        <f>#REF!</f>
        <v>#REF!</v>
      </c>
      <c r="E235" s="1116" t="e">
        <f>#REF!</f>
        <v>#REF!</v>
      </c>
      <c r="F235" s="1146" t="e">
        <f>#REF!</f>
        <v>#REF!</v>
      </c>
      <c r="G235" s="838" t="e">
        <f>#REF!</f>
        <v>#REF!</v>
      </c>
      <c r="H235" s="838" t="e">
        <f>#REF!</f>
        <v>#REF!</v>
      </c>
      <c r="I235" s="839" t="e">
        <f>#REF!</f>
        <v>#REF!</v>
      </c>
      <c r="J235" s="121">
        <v>2025000</v>
      </c>
      <c r="K235" s="1153">
        <v>7925000</v>
      </c>
    </row>
    <row r="236" spans="1:11" s="377" customFormat="1" ht="48" hidden="1" customHeight="1" outlineLevel="1" x14ac:dyDescent="0.15">
      <c r="A236" s="1140" t="e">
        <f>#REF!</f>
        <v>#REF!</v>
      </c>
      <c r="B236" s="1111" t="e">
        <f>#REF!</f>
        <v>#REF!</v>
      </c>
      <c r="C236" s="1112" t="e">
        <f>#REF!</f>
        <v>#REF!</v>
      </c>
      <c r="D236" s="1112" t="e">
        <f>#REF!</f>
        <v>#REF!</v>
      </c>
      <c r="E236" s="1147" t="e">
        <f>#REF!</f>
        <v>#REF!</v>
      </c>
      <c r="F236" s="1146" t="e">
        <f>#REF!</f>
        <v>#REF!</v>
      </c>
      <c r="G236" s="838" t="e">
        <f>#REF!</f>
        <v>#REF!</v>
      </c>
      <c r="H236" s="838" t="e">
        <f>#REF!</f>
        <v>#REF!</v>
      </c>
      <c r="I236" s="839" t="e">
        <f>#REF!</f>
        <v>#REF!</v>
      </c>
      <c r="J236" s="121">
        <v>2400000</v>
      </c>
      <c r="K236" s="1154"/>
    </row>
    <row r="237" spans="1:11" s="377" customFormat="1" ht="48" hidden="1" customHeight="1" outlineLevel="1" x14ac:dyDescent="0.15">
      <c r="A237" s="1140" t="e">
        <f>#REF!</f>
        <v>#REF!</v>
      </c>
      <c r="B237" s="1111" t="e">
        <f>#REF!</f>
        <v>#REF!</v>
      </c>
      <c r="C237" s="1112" t="e">
        <f>#REF!</f>
        <v>#REF!</v>
      </c>
      <c r="D237" s="1112" t="e">
        <f>#REF!</f>
        <v>#REF!</v>
      </c>
      <c r="E237" s="1147" t="e">
        <f>#REF!</f>
        <v>#REF!</v>
      </c>
      <c r="F237" s="1146" t="e">
        <f>#REF!</f>
        <v>#REF!</v>
      </c>
      <c r="G237" s="838" t="e">
        <f>#REF!</f>
        <v>#REF!</v>
      </c>
      <c r="H237" s="838" t="e">
        <f>#REF!</f>
        <v>#REF!</v>
      </c>
      <c r="I237" s="839" t="e">
        <f>#REF!</f>
        <v>#REF!</v>
      </c>
      <c r="J237" s="121">
        <v>3500000</v>
      </c>
      <c r="K237" s="1155"/>
    </row>
    <row r="238" spans="1:11" s="377" customFormat="1" ht="48" hidden="1" customHeight="1" outlineLevel="1" x14ac:dyDescent="0.15">
      <c r="A238" s="1140" t="e">
        <f>#REF!</f>
        <v>#REF!</v>
      </c>
      <c r="B238" s="838" t="e">
        <f>#REF!</f>
        <v>#REF!</v>
      </c>
      <c r="C238" s="1113" t="e">
        <f>#REF!</f>
        <v>#REF!</v>
      </c>
      <c r="D238" s="1163" t="e">
        <f>#REF!</f>
        <v>#REF!</v>
      </c>
      <c r="E238" s="1165" t="e">
        <f>#REF!</f>
        <v>#REF!</v>
      </c>
      <c r="F238" s="876" t="e">
        <f>#REF!</f>
        <v>#REF!</v>
      </c>
      <c r="G238" s="838" t="e">
        <f>#REF!</f>
        <v>#REF!</v>
      </c>
      <c r="H238" s="838" t="e">
        <f>#REF!</f>
        <v>#REF!</v>
      </c>
      <c r="I238" s="839" t="e">
        <f>#REF!</f>
        <v>#REF!</v>
      </c>
      <c r="J238" s="121">
        <v>1000000</v>
      </c>
      <c r="K238" s="122">
        <v>10000000</v>
      </c>
    </row>
    <row r="239" spans="1:11" s="377" customFormat="1" ht="48" hidden="1" customHeight="1" outlineLevel="1" x14ac:dyDescent="0.15">
      <c r="A239" s="1140" t="e">
        <f>#REF!</f>
        <v>#REF!</v>
      </c>
      <c r="B239" s="838" t="e">
        <f>#REF!</f>
        <v>#REF!</v>
      </c>
      <c r="C239" s="1161" t="e">
        <f>#REF!</f>
        <v>#REF!</v>
      </c>
      <c r="D239" s="1164" t="e">
        <f>#REF!</f>
        <v>#REF!</v>
      </c>
      <c r="E239" s="1166" t="e">
        <f>#REF!</f>
        <v>#REF!</v>
      </c>
      <c r="F239" s="876" t="e">
        <f>#REF!</f>
        <v>#REF!</v>
      </c>
      <c r="G239" s="838" t="e">
        <f>#REF!</f>
        <v>#REF!</v>
      </c>
      <c r="H239" s="838" t="e">
        <f>#REF!</f>
        <v>#REF!</v>
      </c>
      <c r="I239" s="839" t="e">
        <f>#REF!</f>
        <v>#REF!</v>
      </c>
      <c r="J239" s="121">
        <v>15000000</v>
      </c>
      <c r="K239" s="122">
        <v>15000000</v>
      </c>
    </row>
    <row r="240" spans="1:11" s="377" customFormat="1" ht="48" hidden="1" customHeight="1" outlineLevel="1" x14ac:dyDescent="0.15">
      <c r="A240" s="1140" t="e">
        <f>#REF!</f>
        <v>#REF!</v>
      </c>
      <c r="B240" s="838" t="e">
        <f>#REF!</f>
        <v>#REF!</v>
      </c>
      <c r="C240" s="1161" t="e">
        <f>#REF!</f>
        <v>#REF!</v>
      </c>
      <c r="D240" s="873" t="e">
        <f>#REF!</f>
        <v>#REF!</v>
      </c>
      <c r="E240" s="877" t="e">
        <f>#REF!</f>
        <v>#REF!</v>
      </c>
      <c r="F240" s="876" t="e">
        <f>#REF!</f>
        <v>#REF!</v>
      </c>
      <c r="G240" s="838" t="e">
        <f>#REF!</f>
        <v>#REF!</v>
      </c>
      <c r="H240" s="838" t="e">
        <f>#REF!</f>
        <v>#REF!</v>
      </c>
      <c r="I240" s="839" t="e">
        <f>#REF!</f>
        <v>#REF!</v>
      </c>
      <c r="J240" s="121">
        <v>100000</v>
      </c>
      <c r="K240" s="122">
        <v>15000000</v>
      </c>
    </row>
    <row r="241" spans="1:11" s="377" customFormat="1" ht="48" hidden="1" customHeight="1" outlineLevel="1" x14ac:dyDescent="0.15">
      <c r="A241" s="1140" t="e">
        <f>#REF!</f>
        <v>#REF!</v>
      </c>
      <c r="B241" s="838" t="e">
        <f>#REF!</f>
        <v>#REF!</v>
      </c>
      <c r="C241" s="1162" t="e">
        <f>#REF!</f>
        <v>#REF!</v>
      </c>
      <c r="D241" s="873" t="e">
        <f>#REF!</f>
        <v>#REF!</v>
      </c>
      <c r="E241" s="877" t="e">
        <f>#REF!</f>
        <v>#REF!</v>
      </c>
      <c r="F241" s="876" t="e">
        <f>#REF!</f>
        <v>#REF!</v>
      </c>
      <c r="G241" s="838" t="e">
        <f>#REF!</f>
        <v>#REF!</v>
      </c>
      <c r="H241" s="838" t="e">
        <f>#REF!</f>
        <v>#REF!</v>
      </c>
      <c r="I241" s="839" t="e">
        <f>#REF!</f>
        <v>#REF!</v>
      </c>
      <c r="J241" s="123">
        <v>15000000</v>
      </c>
      <c r="K241" s="124">
        <v>15000000</v>
      </c>
    </row>
    <row r="242" spans="1:11" s="377" customFormat="1" ht="22.5" hidden="1" customHeight="1" outlineLevel="1" x14ac:dyDescent="0.15">
      <c r="A242" s="1141" t="e">
        <f>#REF!</f>
        <v>#REF!</v>
      </c>
      <c r="B242" s="838" t="e">
        <f>#REF!</f>
        <v>#REF!</v>
      </c>
      <c r="C242" s="847" t="e">
        <f>#REF!</f>
        <v>#REF!</v>
      </c>
      <c r="D242" s="846" t="e">
        <f>#REF!</f>
        <v>#REF!</v>
      </c>
      <c r="E242" s="875" t="e">
        <f>#REF!</f>
        <v>#REF!</v>
      </c>
      <c r="F242" s="876" t="e">
        <f>#REF!</f>
        <v>#REF!</v>
      </c>
      <c r="G242" s="838" t="e">
        <f>#REF!</f>
        <v>#REF!</v>
      </c>
      <c r="H242" s="838" t="e">
        <f>#REF!</f>
        <v>#REF!</v>
      </c>
      <c r="I242" s="839" t="e">
        <f>#REF!</f>
        <v>#REF!</v>
      </c>
      <c r="J242" s="121">
        <v>8500000</v>
      </c>
      <c r="K242" s="122">
        <v>22000000</v>
      </c>
    </row>
    <row r="243" spans="1:11" s="377" customFormat="1" ht="22.5" hidden="1" customHeight="1" outlineLevel="1" x14ac:dyDescent="0.15">
      <c r="A243" s="1119" t="e">
        <f>#REF!</f>
        <v>#REF!</v>
      </c>
      <c r="B243" s="1119" t="e">
        <f>#REF!</f>
        <v>#REF!</v>
      </c>
      <c r="C243" s="1113" t="e">
        <f>#REF!</f>
        <v>#REF!</v>
      </c>
      <c r="D243" s="846" t="e">
        <f>#REF!</f>
        <v>#REF!</v>
      </c>
      <c r="E243" s="875" t="e">
        <f>#REF!</f>
        <v>#REF!</v>
      </c>
      <c r="F243" s="1150" t="e">
        <f>#REF!</f>
        <v>#REF!</v>
      </c>
      <c r="G243" s="1119" t="e">
        <f>#REF!</f>
        <v>#REF!</v>
      </c>
      <c r="H243" s="1119" t="e">
        <f>#REF!</f>
        <v>#REF!</v>
      </c>
      <c r="I243" s="1158" t="e">
        <f>#REF!</f>
        <v>#REF!</v>
      </c>
      <c r="J243" s="1193">
        <v>680000000</v>
      </c>
      <c r="K243" s="1153">
        <v>680000000</v>
      </c>
    </row>
    <row r="244" spans="1:11" s="377" customFormat="1" ht="48" hidden="1" customHeight="1" outlineLevel="1" x14ac:dyDescent="0.15">
      <c r="A244" s="1148" t="e">
        <f>#REF!</f>
        <v>#REF!</v>
      </c>
      <c r="B244" s="1149" t="e">
        <f>#REF!</f>
        <v>#REF!</v>
      </c>
      <c r="C244" s="1162" t="e">
        <f>#REF!</f>
        <v>#REF!</v>
      </c>
      <c r="D244" s="846" t="e">
        <f>#REF!</f>
        <v>#REF!</v>
      </c>
      <c r="E244" s="875" t="e">
        <f>#REF!</f>
        <v>#REF!</v>
      </c>
      <c r="F244" s="1152" t="e">
        <f>#REF!</f>
        <v>#REF!</v>
      </c>
      <c r="G244" s="1149" t="e">
        <f>#REF!</f>
        <v>#REF!</v>
      </c>
      <c r="H244" s="1149" t="e">
        <f>#REF!</f>
        <v>#REF!</v>
      </c>
      <c r="I244" s="1160" t="e">
        <f>#REF!</f>
        <v>#REF!</v>
      </c>
      <c r="J244" s="1194"/>
      <c r="K244" s="1155"/>
    </row>
    <row r="245" spans="1:11" s="377" customFormat="1" ht="48" hidden="1" customHeight="1" outlineLevel="1" x14ac:dyDescent="0.15">
      <c r="A245" s="1148" t="e">
        <f>#REF!</f>
        <v>#REF!</v>
      </c>
      <c r="B245" s="838" t="e">
        <f>#REF!</f>
        <v>#REF!</v>
      </c>
      <c r="C245" s="847" t="e">
        <f>#REF!</f>
        <v>#REF!</v>
      </c>
      <c r="D245" s="846" t="e">
        <f>#REF!</f>
        <v>#REF!</v>
      </c>
      <c r="E245" s="875" t="e">
        <f>#REF!</f>
        <v>#REF!</v>
      </c>
      <c r="F245" s="876" t="e">
        <f>#REF!</f>
        <v>#REF!</v>
      </c>
      <c r="G245" s="838" t="e">
        <f>#REF!</f>
        <v>#REF!</v>
      </c>
      <c r="H245" s="838" t="e">
        <f>#REF!</f>
        <v>#REF!</v>
      </c>
      <c r="I245" s="839" t="e">
        <f>#REF!</f>
        <v>#REF!</v>
      </c>
      <c r="J245" s="125">
        <v>3570000</v>
      </c>
      <c r="K245" s="845">
        <v>41233500</v>
      </c>
    </row>
    <row r="246" spans="1:11" s="377" customFormat="1" ht="31.5" hidden="1" customHeight="1" outlineLevel="1" x14ac:dyDescent="0.15">
      <c r="A246" s="1148" t="e">
        <f>#REF!</f>
        <v>#REF!</v>
      </c>
      <c r="B246" s="838" t="e">
        <f>#REF!</f>
        <v>#REF!</v>
      </c>
      <c r="C246" s="847" t="e">
        <f>#REF!</f>
        <v>#REF!</v>
      </c>
      <c r="D246" s="846" t="e">
        <f>#REF!</f>
        <v>#REF!</v>
      </c>
      <c r="E246" s="875" t="e">
        <f>#REF!</f>
        <v>#REF!</v>
      </c>
      <c r="F246" s="876" t="e">
        <f>#REF!</f>
        <v>#REF!</v>
      </c>
      <c r="G246" s="838" t="e">
        <f>#REF!</f>
        <v>#REF!</v>
      </c>
      <c r="H246" s="838" t="e">
        <f>#REF!</f>
        <v>#REF!</v>
      </c>
      <c r="I246" s="839" t="e">
        <f>#REF!</f>
        <v>#REF!</v>
      </c>
      <c r="J246" s="125">
        <v>3570000</v>
      </c>
      <c r="K246" s="845">
        <v>41233500</v>
      </c>
    </row>
    <row r="247" spans="1:11" s="377" customFormat="1" ht="31.5" hidden="1" customHeight="1" outlineLevel="1" x14ac:dyDescent="0.15">
      <c r="A247" s="1148" t="e">
        <f>#REF!</f>
        <v>#REF!</v>
      </c>
      <c r="B247" s="1111" t="e">
        <f>#REF!</f>
        <v>#REF!</v>
      </c>
      <c r="C247" s="847" t="e">
        <f>#REF!</f>
        <v>#REF!</v>
      </c>
      <c r="D247" s="846" t="e">
        <f>#REF!</f>
        <v>#REF!</v>
      </c>
      <c r="E247" s="875" t="e">
        <f>#REF!</f>
        <v>#REF!</v>
      </c>
      <c r="F247" s="876" t="e">
        <f>#REF!</f>
        <v>#REF!</v>
      </c>
      <c r="G247" s="838" t="e">
        <f>#REF!</f>
        <v>#REF!</v>
      </c>
      <c r="H247" s="838" t="e">
        <f>#REF!</f>
        <v>#REF!</v>
      </c>
      <c r="I247" s="839" t="e">
        <f>#REF!</f>
        <v>#REF!</v>
      </c>
      <c r="J247" s="125">
        <v>2193000</v>
      </c>
      <c r="K247" s="12">
        <v>25329150</v>
      </c>
    </row>
    <row r="248" spans="1:11" s="377" customFormat="1" ht="48" hidden="1" customHeight="1" outlineLevel="1" x14ac:dyDescent="0.15">
      <c r="A248" s="1148" t="e">
        <f>#REF!</f>
        <v>#REF!</v>
      </c>
      <c r="B248" s="1111" t="e">
        <f>#REF!</f>
        <v>#REF!</v>
      </c>
      <c r="C248" s="847" t="e">
        <f>#REF!</f>
        <v>#REF!</v>
      </c>
      <c r="D248" s="846" t="e">
        <f>#REF!</f>
        <v>#REF!</v>
      </c>
      <c r="E248" s="875" t="e">
        <f>#REF!</f>
        <v>#REF!</v>
      </c>
      <c r="F248" s="876" t="e">
        <f>#REF!</f>
        <v>#REF!</v>
      </c>
      <c r="G248" s="838" t="e">
        <f>#REF!</f>
        <v>#REF!</v>
      </c>
      <c r="H248" s="838" t="e">
        <f>#REF!</f>
        <v>#REF!</v>
      </c>
      <c r="I248" s="839" t="e">
        <f>#REF!</f>
        <v>#REF!</v>
      </c>
      <c r="J248" s="126">
        <v>1672727.2727272727</v>
      </c>
      <c r="K248" s="124">
        <v>19320000</v>
      </c>
    </row>
    <row r="249" spans="1:11" s="377" customFormat="1" ht="48" hidden="1" customHeight="1" outlineLevel="1" x14ac:dyDescent="0.15">
      <c r="A249" s="1148" t="e">
        <f>#REF!</f>
        <v>#REF!</v>
      </c>
      <c r="B249" s="838" t="e">
        <f>#REF!</f>
        <v>#REF!</v>
      </c>
      <c r="C249" s="847" t="e">
        <f>#REF!</f>
        <v>#REF!</v>
      </c>
      <c r="D249" s="846" t="e">
        <f>#REF!</f>
        <v>#REF!</v>
      </c>
      <c r="E249" s="875" t="e">
        <f>#REF!</f>
        <v>#REF!</v>
      </c>
      <c r="F249" s="876" t="e">
        <f>#REF!</f>
        <v>#REF!</v>
      </c>
      <c r="G249" s="838" t="e">
        <f>#REF!</f>
        <v>#REF!</v>
      </c>
      <c r="H249" s="838" t="e">
        <f>#REF!</f>
        <v>#REF!</v>
      </c>
      <c r="I249" s="839" t="e">
        <f>#REF!</f>
        <v>#REF!</v>
      </c>
      <c r="J249" s="121">
        <v>15000000</v>
      </c>
      <c r="K249" s="122">
        <v>15000000</v>
      </c>
    </row>
    <row r="250" spans="1:11" s="377" customFormat="1" ht="48" hidden="1" customHeight="1" outlineLevel="1" x14ac:dyDescent="0.15">
      <c r="A250" s="1148" t="e">
        <f>#REF!</f>
        <v>#REF!</v>
      </c>
      <c r="B250" s="838" t="e">
        <f>#REF!</f>
        <v>#REF!</v>
      </c>
      <c r="C250" s="847" t="e">
        <f>#REF!</f>
        <v>#REF!</v>
      </c>
      <c r="D250" s="846" t="e">
        <f>#REF!</f>
        <v>#REF!</v>
      </c>
      <c r="E250" s="875" t="e">
        <f>#REF!</f>
        <v>#REF!</v>
      </c>
      <c r="F250" s="876" t="e">
        <f>#REF!</f>
        <v>#REF!</v>
      </c>
      <c r="G250" s="838" t="e">
        <f>#REF!</f>
        <v>#REF!</v>
      </c>
      <c r="H250" s="838" t="e">
        <f>#REF!</f>
        <v>#REF!</v>
      </c>
      <c r="I250" s="839" t="e">
        <f>#REF!</f>
        <v>#REF!</v>
      </c>
      <c r="J250" s="125">
        <v>2193000</v>
      </c>
      <c r="K250" s="124">
        <v>10965000</v>
      </c>
    </row>
    <row r="251" spans="1:11" s="377" customFormat="1" ht="48" hidden="1" customHeight="1" outlineLevel="1" x14ac:dyDescent="0.15">
      <c r="A251" s="1148" t="e">
        <f>#REF!</f>
        <v>#REF!</v>
      </c>
      <c r="B251" s="838" t="e">
        <f>#REF!</f>
        <v>#REF!</v>
      </c>
      <c r="C251" s="1113" t="e">
        <f>#REF!</f>
        <v>#REF!</v>
      </c>
      <c r="D251" s="846" t="e">
        <f>#REF!</f>
        <v>#REF!</v>
      </c>
      <c r="E251" s="875" t="e">
        <f>#REF!</f>
        <v>#REF!</v>
      </c>
      <c r="F251" s="876" t="e">
        <f>#REF!</f>
        <v>#REF!</v>
      </c>
      <c r="G251" s="838" t="e">
        <f>#REF!</f>
        <v>#REF!</v>
      </c>
      <c r="H251" s="838" t="e">
        <f>#REF!</f>
        <v>#REF!</v>
      </c>
      <c r="I251" s="839" t="e">
        <f>#REF!</f>
        <v>#REF!</v>
      </c>
      <c r="J251" s="125">
        <v>3570000</v>
      </c>
      <c r="K251" s="124">
        <v>41233500</v>
      </c>
    </row>
    <row r="252" spans="1:11" s="377" customFormat="1" ht="48" hidden="1" customHeight="1" outlineLevel="1" x14ac:dyDescent="0.15">
      <c r="A252" s="1148" t="e">
        <f>#REF!</f>
        <v>#REF!</v>
      </c>
      <c r="B252" s="838" t="e">
        <f>#REF!</f>
        <v>#REF!</v>
      </c>
      <c r="C252" s="1161" t="e">
        <f>#REF!</f>
        <v>#REF!</v>
      </c>
      <c r="D252" s="846" t="e">
        <f>#REF!</f>
        <v>#REF!</v>
      </c>
      <c r="E252" s="875" t="e">
        <f>#REF!</f>
        <v>#REF!</v>
      </c>
      <c r="F252" s="876" t="e">
        <f>#REF!</f>
        <v>#REF!</v>
      </c>
      <c r="G252" s="838" t="e">
        <f>#REF!</f>
        <v>#REF!</v>
      </c>
      <c r="H252" s="838" t="e">
        <f>#REF!</f>
        <v>#REF!</v>
      </c>
      <c r="I252" s="839" t="e">
        <f>#REF!</f>
        <v>#REF!</v>
      </c>
      <c r="J252" s="123">
        <v>25000000</v>
      </c>
      <c r="K252" s="124">
        <v>25000000</v>
      </c>
    </row>
    <row r="253" spans="1:11" s="377" customFormat="1" ht="48" hidden="1" customHeight="1" outlineLevel="1" x14ac:dyDescent="0.15">
      <c r="A253" s="1148" t="e">
        <f>#REF!</f>
        <v>#REF!</v>
      </c>
      <c r="B253" s="838" t="e">
        <f>#REF!</f>
        <v>#REF!</v>
      </c>
      <c r="C253" s="1161" t="e">
        <f>#REF!</f>
        <v>#REF!</v>
      </c>
      <c r="D253" s="1163" t="e">
        <f>#REF!</f>
        <v>#REF!</v>
      </c>
      <c r="E253" s="1165" t="e">
        <f>#REF!</f>
        <v>#REF!</v>
      </c>
      <c r="F253" s="876" t="e">
        <f>#REF!</f>
        <v>#REF!</v>
      </c>
      <c r="G253" s="838" t="e">
        <f>#REF!</f>
        <v>#REF!</v>
      </c>
      <c r="H253" s="838" t="e">
        <f>#REF!</f>
        <v>#REF!</v>
      </c>
      <c r="I253" s="839" t="e">
        <f>#REF!</f>
        <v>#REF!</v>
      </c>
      <c r="J253" s="123">
        <v>120000000</v>
      </c>
      <c r="K253" s="124">
        <v>120000000</v>
      </c>
    </row>
    <row r="254" spans="1:11" s="377" customFormat="1" ht="57.75" hidden="1" customHeight="1" outlineLevel="1" x14ac:dyDescent="0.15">
      <c r="A254" s="1148" t="e">
        <f>#REF!</f>
        <v>#REF!</v>
      </c>
      <c r="B254" s="838" t="e">
        <f>#REF!</f>
        <v>#REF!</v>
      </c>
      <c r="C254" s="1161" t="e">
        <f>#REF!</f>
        <v>#REF!</v>
      </c>
      <c r="D254" s="1167" t="e">
        <f>#REF!</f>
        <v>#REF!</v>
      </c>
      <c r="E254" s="1168" t="e">
        <f>#REF!</f>
        <v>#REF!</v>
      </c>
      <c r="F254" s="1150" t="e">
        <f>#REF!</f>
        <v>#REF!</v>
      </c>
      <c r="G254" s="838" t="e">
        <f>#REF!</f>
        <v>#REF!</v>
      </c>
      <c r="H254" s="838" t="e">
        <f>#REF!</f>
        <v>#REF!</v>
      </c>
      <c r="I254" s="839" t="e">
        <f>#REF!</f>
        <v>#REF!</v>
      </c>
      <c r="J254" s="123">
        <v>10000000</v>
      </c>
      <c r="K254" s="124">
        <v>10000000</v>
      </c>
    </row>
    <row r="255" spans="1:11" s="377" customFormat="1" ht="49" hidden="1" customHeight="1" outlineLevel="1" thickBot="1" x14ac:dyDescent="0.2">
      <c r="A255" s="1148" t="e">
        <f>#REF!</f>
        <v>#REF!</v>
      </c>
      <c r="B255" s="838" t="e">
        <f>#REF!</f>
        <v>#REF!</v>
      </c>
      <c r="C255" s="1161" t="e">
        <f>#REF!</f>
        <v>#REF!</v>
      </c>
      <c r="D255" s="1167" t="e">
        <f>#REF!</f>
        <v>#REF!</v>
      </c>
      <c r="E255" s="1168" t="e">
        <f>#REF!</f>
        <v>#REF!</v>
      </c>
      <c r="F255" s="1152" t="e">
        <f>#REF!</f>
        <v>#REF!</v>
      </c>
      <c r="G255" s="838" t="e">
        <f>#REF!</f>
        <v>#REF!</v>
      </c>
      <c r="H255" s="838" t="e">
        <f>#REF!</f>
        <v>#REF!</v>
      </c>
      <c r="I255" s="839" t="e">
        <f>#REF!</f>
        <v>#REF!</v>
      </c>
      <c r="J255" s="123">
        <v>10000000</v>
      </c>
      <c r="K255" s="124">
        <v>10000000</v>
      </c>
    </row>
    <row r="256" spans="1:11" s="377" customFormat="1" ht="15" hidden="1" customHeight="1" outlineLevel="1" x14ac:dyDescent="0.15">
      <c r="A256" s="1215" t="e">
        <f>#REF!</f>
        <v>#REF!</v>
      </c>
      <c r="B256" s="1215" t="e">
        <f>#REF!</f>
        <v>#REF!</v>
      </c>
      <c r="C256" s="1217" t="e">
        <f>#REF!</f>
        <v>#REF!</v>
      </c>
      <c r="D256" s="1187" t="e">
        <f>#REF!</f>
        <v>#REF!</v>
      </c>
      <c r="E256" s="1187" t="e">
        <f>#REF!</f>
        <v>#REF!</v>
      </c>
      <c r="F256" s="929" t="e">
        <f>#REF!</f>
        <v>#REF!</v>
      </c>
      <c r="G256" s="1169" t="e">
        <f>#REF!</f>
        <v>#REF!</v>
      </c>
      <c r="H256" s="1169" t="e">
        <f>#REF!</f>
        <v>#REF!</v>
      </c>
      <c r="I256" s="118" t="e">
        <f>#REF!</f>
        <v>#REF!</v>
      </c>
      <c r="J256" s="139">
        <v>8000000</v>
      </c>
      <c r="K256" s="140">
        <v>96000000</v>
      </c>
    </row>
    <row r="257" spans="1:11" s="377" customFormat="1" ht="15" hidden="1" customHeight="1" outlineLevel="1" x14ac:dyDescent="0.15">
      <c r="A257" s="1216" t="e">
        <f>#REF!</f>
        <v>#REF!</v>
      </c>
      <c r="B257" s="1216" t="e">
        <f>#REF!</f>
        <v>#REF!</v>
      </c>
      <c r="C257" s="1218" t="e">
        <f>#REF!</f>
        <v>#REF!</v>
      </c>
      <c r="D257" s="1188"/>
      <c r="E257" s="1188"/>
      <c r="F257" s="930" t="e">
        <f>#REF!</f>
        <v>#REF!</v>
      </c>
      <c r="G257" s="1170" t="e">
        <f>#REF!</f>
        <v>#REF!</v>
      </c>
      <c r="H257" s="1170" t="e">
        <f>#REF!</f>
        <v>#REF!</v>
      </c>
      <c r="I257" s="119" t="e">
        <f>#REF!</f>
        <v>#REF!</v>
      </c>
      <c r="J257" s="141">
        <v>10000000</v>
      </c>
      <c r="K257" s="142">
        <v>80000000</v>
      </c>
    </row>
    <row r="258" spans="1:11" s="377" customFormat="1" ht="15" hidden="1" customHeight="1" outlineLevel="1" x14ac:dyDescent="0.15">
      <c r="A258" s="1216" t="e">
        <f>#REF!</f>
        <v>#REF!</v>
      </c>
      <c r="B258" s="1216" t="e">
        <f>#REF!</f>
        <v>#REF!</v>
      </c>
      <c r="C258" s="1218" t="e">
        <f>#REF!</f>
        <v>#REF!</v>
      </c>
      <c r="D258" s="1188"/>
      <c r="E258" s="1188"/>
      <c r="F258" s="930" t="e">
        <f>#REF!</f>
        <v>#REF!</v>
      </c>
      <c r="G258" s="1170" t="e">
        <f>#REF!</f>
        <v>#REF!</v>
      </c>
      <c r="H258" s="1170" t="e">
        <f>#REF!</f>
        <v>#REF!</v>
      </c>
      <c r="I258" s="119" t="e">
        <f>#REF!</f>
        <v>#REF!</v>
      </c>
      <c r="J258" s="141">
        <v>1000000</v>
      </c>
      <c r="K258" s="142">
        <v>8000000</v>
      </c>
    </row>
    <row r="259" spans="1:11" s="377" customFormat="1" ht="26.25" hidden="1" customHeight="1" outlineLevel="1" x14ac:dyDescent="0.15">
      <c r="A259" s="1216" t="e">
        <f>#REF!</f>
        <v>#REF!</v>
      </c>
      <c r="B259" s="1216" t="e">
        <f>#REF!</f>
        <v>#REF!</v>
      </c>
      <c r="C259" s="1218" t="e">
        <f>#REF!</f>
        <v>#REF!</v>
      </c>
      <c r="D259" s="1188"/>
      <c r="E259" s="1188"/>
      <c r="F259" s="930" t="e">
        <f>#REF!</f>
        <v>#REF!</v>
      </c>
      <c r="G259" s="1170" t="e">
        <f>#REF!</f>
        <v>#REF!</v>
      </c>
      <c r="H259" s="1170" t="e">
        <f>#REF!</f>
        <v>#REF!</v>
      </c>
      <c r="I259" s="119" t="e">
        <f>#REF!</f>
        <v>#REF!</v>
      </c>
      <c r="J259" s="141">
        <v>400000</v>
      </c>
      <c r="K259" s="142">
        <v>2400000</v>
      </c>
    </row>
    <row r="260" spans="1:11" s="377" customFormat="1" ht="26.25" hidden="1" customHeight="1" outlineLevel="1" x14ac:dyDescent="0.15">
      <c r="A260" s="1216" t="e">
        <f>#REF!</f>
        <v>#REF!</v>
      </c>
      <c r="B260" s="1216" t="e">
        <f>#REF!</f>
        <v>#REF!</v>
      </c>
      <c r="C260" s="1218" t="e">
        <f>#REF!</f>
        <v>#REF!</v>
      </c>
      <c r="D260" s="1188"/>
      <c r="E260" s="1188"/>
      <c r="F260" s="930" t="e">
        <f>#REF!</f>
        <v>#REF!</v>
      </c>
      <c r="G260" s="1170" t="e">
        <f>#REF!</f>
        <v>#REF!</v>
      </c>
      <c r="H260" s="1170" t="e">
        <f>#REF!</f>
        <v>#REF!</v>
      </c>
      <c r="I260" s="119" t="e">
        <f>#REF!</f>
        <v>#REF!</v>
      </c>
      <c r="J260" s="141">
        <v>150000</v>
      </c>
      <c r="K260" s="142">
        <v>900000</v>
      </c>
    </row>
    <row r="261" spans="1:11" s="377" customFormat="1" ht="26.25" hidden="1" customHeight="1" outlineLevel="1" x14ac:dyDescent="0.15">
      <c r="A261" s="1216" t="e">
        <f>#REF!</f>
        <v>#REF!</v>
      </c>
      <c r="B261" s="1216" t="e">
        <f>#REF!</f>
        <v>#REF!</v>
      </c>
      <c r="C261" s="1218" t="e">
        <f>#REF!</f>
        <v>#REF!</v>
      </c>
      <c r="D261" s="1188"/>
      <c r="E261" s="1188"/>
      <c r="F261" s="930" t="e">
        <f>#REF!</f>
        <v>#REF!</v>
      </c>
      <c r="G261" s="1170" t="e">
        <f>#REF!</f>
        <v>#REF!</v>
      </c>
      <c r="H261" s="1170" t="e">
        <f>#REF!</f>
        <v>#REF!</v>
      </c>
      <c r="I261" s="119" t="e">
        <f>#REF!</f>
        <v>#REF!</v>
      </c>
      <c r="J261" s="141">
        <v>600000</v>
      </c>
      <c r="K261" s="142">
        <v>3000000</v>
      </c>
    </row>
    <row r="262" spans="1:11" s="377" customFormat="1" ht="26.25" hidden="1" customHeight="1" outlineLevel="1" x14ac:dyDescent="0.15">
      <c r="A262" s="1216" t="e">
        <f>#REF!</f>
        <v>#REF!</v>
      </c>
      <c r="B262" s="1216" t="e">
        <f>#REF!</f>
        <v>#REF!</v>
      </c>
      <c r="C262" s="1218" t="e">
        <f>#REF!</f>
        <v>#REF!</v>
      </c>
      <c r="D262" s="1188"/>
      <c r="E262" s="1188"/>
      <c r="F262" s="930" t="e">
        <f>#REF!</f>
        <v>#REF!</v>
      </c>
      <c r="G262" s="1170" t="e">
        <f>#REF!</f>
        <v>#REF!</v>
      </c>
      <c r="H262" s="1170" t="e">
        <f>#REF!</f>
        <v>#REF!</v>
      </c>
      <c r="I262" s="119" t="e">
        <f>#REF!</f>
        <v>#REF!</v>
      </c>
      <c r="J262" s="141">
        <v>300000</v>
      </c>
      <c r="K262" s="142">
        <v>3000000</v>
      </c>
    </row>
    <row r="263" spans="1:11" s="377" customFormat="1" ht="26.25" hidden="1" customHeight="1" outlineLevel="1" x14ac:dyDescent="0.15">
      <c r="A263" s="1216" t="e">
        <f>#REF!</f>
        <v>#REF!</v>
      </c>
      <c r="B263" s="1216" t="e">
        <f>#REF!</f>
        <v>#REF!</v>
      </c>
      <c r="C263" s="1218" t="e">
        <f>#REF!</f>
        <v>#REF!</v>
      </c>
      <c r="D263" s="1188"/>
      <c r="E263" s="1188"/>
      <c r="F263" s="930" t="e">
        <f>#REF!</f>
        <v>#REF!</v>
      </c>
      <c r="G263" s="1170" t="e">
        <f>#REF!</f>
        <v>#REF!</v>
      </c>
      <c r="H263" s="1170" t="e">
        <f>#REF!</f>
        <v>#REF!</v>
      </c>
      <c r="I263" s="119" t="e">
        <f>#REF!</f>
        <v>#REF!</v>
      </c>
      <c r="J263" s="141">
        <v>300000</v>
      </c>
      <c r="K263" s="142">
        <v>1800000</v>
      </c>
    </row>
    <row r="264" spans="1:11" s="377" customFormat="1" ht="15" hidden="1" customHeight="1" outlineLevel="1" x14ac:dyDescent="0.15">
      <c r="A264" s="1216" t="e">
        <f>#REF!</f>
        <v>#REF!</v>
      </c>
      <c r="B264" s="1216" t="e">
        <f>#REF!</f>
        <v>#REF!</v>
      </c>
      <c r="C264" s="1218" t="e">
        <f>#REF!</f>
        <v>#REF!</v>
      </c>
      <c r="D264" s="1188"/>
      <c r="E264" s="1188"/>
      <c r="F264" s="930" t="e">
        <f>#REF!</f>
        <v>#REF!</v>
      </c>
      <c r="G264" s="1170" t="e">
        <f>#REF!</f>
        <v>#REF!</v>
      </c>
      <c r="H264" s="1170" t="e">
        <f>#REF!</f>
        <v>#REF!</v>
      </c>
      <c r="I264" s="119" t="e">
        <f>#REF!</f>
        <v>#REF!</v>
      </c>
      <c r="J264" s="141">
        <v>150000</v>
      </c>
      <c r="K264" s="142">
        <v>3600000</v>
      </c>
    </row>
    <row r="265" spans="1:11" s="377" customFormat="1" ht="15" hidden="1" customHeight="1" outlineLevel="1" x14ac:dyDescent="0.15">
      <c r="A265" s="1216" t="e">
        <f>#REF!</f>
        <v>#REF!</v>
      </c>
      <c r="B265" s="1216" t="e">
        <f>#REF!</f>
        <v>#REF!</v>
      </c>
      <c r="C265" s="1218" t="e">
        <f>#REF!</f>
        <v>#REF!</v>
      </c>
      <c r="D265" s="1188"/>
      <c r="E265" s="1188"/>
      <c r="F265" s="930" t="e">
        <f>#REF!</f>
        <v>#REF!</v>
      </c>
      <c r="G265" s="1170" t="e">
        <f>#REF!</f>
        <v>#REF!</v>
      </c>
      <c r="H265" s="1170" t="e">
        <f>#REF!</f>
        <v>#REF!</v>
      </c>
      <c r="I265" s="119" t="e">
        <f>#REF!</f>
        <v>#REF!</v>
      </c>
      <c r="J265" s="141">
        <v>150000</v>
      </c>
      <c r="K265" s="142">
        <v>11250000</v>
      </c>
    </row>
    <row r="266" spans="1:11" s="377" customFormat="1" ht="26.25" hidden="1" customHeight="1" outlineLevel="1" x14ac:dyDescent="0.15">
      <c r="A266" s="1216" t="e">
        <f>#REF!</f>
        <v>#REF!</v>
      </c>
      <c r="B266" s="1216" t="e">
        <f>#REF!</f>
        <v>#REF!</v>
      </c>
      <c r="C266" s="1218" t="e">
        <f>#REF!</f>
        <v>#REF!</v>
      </c>
      <c r="D266" s="1188"/>
      <c r="E266" s="1188"/>
      <c r="F266" s="930" t="e">
        <f>#REF!</f>
        <v>#REF!</v>
      </c>
      <c r="G266" s="1170" t="e">
        <f>#REF!</f>
        <v>#REF!</v>
      </c>
      <c r="H266" s="1170" t="e">
        <f>#REF!</f>
        <v>#REF!</v>
      </c>
      <c r="I266" s="119" t="e">
        <f>#REF!</f>
        <v>#REF!</v>
      </c>
      <c r="J266" s="141">
        <v>220000</v>
      </c>
      <c r="K266" s="142">
        <v>2200000</v>
      </c>
    </row>
    <row r="267" spans="1:11" s="377" customFormat="1" ht="15" hidden="1" customHeight="1" outlineLevel="1" x14ac:dyDescent="0.15">
      <c r="A267" s="1216" t="e">
        <f>#REF!</f>
        <v>#REF!</v>
      </c>
      <c r="B267" s="1216" t="e">
        <f>#REF!</f>
        <v>#REF!</v>
      </c>
      <c r="C267" s="1218" t="e">
        <f>#REF!</f>
        <v>#REF!</v>
      </c>
      <c r="D267" s="1188"/>
      <c r="E267" s="1188"/>
      <c r="F267" s="930" t="e">
        <f>#REF!</f>
        <v>#REF!</v>
      </c>
      <c r="G267" s="1170" t="e">
        <f>#REF!</f>
        <v>#REF!</v>
      </c>
      <c r="H267" s="1170" t="e">
        <f>#REF!</f>
        <v>#REF!</v>
      </c>
      <c r="I267" s="119" t="e">
        <f>#REF!</f>
        <v>#REF!</v>
      </c>
      <c r="J267" s="141">
        <v>400000</v>
      </c>
      <c r="K267" s="142">
        <v>4000000</v>
      </c>
    </row>
    <row r="268" spans="1:11" s="377" customFormat="1" ht="15" hidden="1" customHeight="1" outlineLevel="1" x14ac:dyDescent="0.15">
      <c r="A268" s="1216" t="e">
        <f>#REF!</f>
        <v>#REF!</v>
      </c>
      <c r="B268" s="1216" t="e">
        <f>#REF!</f>
        <v>#REF!</v>
      </c>
      <c r="C268" s="1218" t="e">
        <f>#REF!</f>
        <v>#REF!</v>
      </c>
      <c r="D268" s="1188"/>
      <c r="E268" s="1188"/>
      <c r="F268" s="930" t="e">
        <f>#REF!</f>
        <v>#REF!</v>
      </c>
      <c r="G268" s="1170" t="e">
        <f>#REF!</f>
        <v>#REF!</v>
      </c>
      <c r="H268" s="1170" t="e">
        <f>#REF!</f>
        <v>#REF!</v>
      </c>
      <c r="I268" s="119" t="e">
        <f>#REF!</f>
        <v>#REF!</v>
      </c>
      <c r="J268" s="141">
        <v>200000</v>
      </c>
      <c r="K268" s="142">
        <v>1600000</v>
      </c>
    </row>
    <row r="269" spans="1:11" s="377" customFormat="1" ht="26.25" hidden="1" customHeight="1" outlineLevel="1" x14ac:dyDescent="0.15">
      <c r="A269" s="1216" t="e">
        <f>#REF!</f>
        <v>#REF!</v>
      </c>
      <c r="B269" s="1216" t="e">
        <f>#REF!</f>
        <v>#REF!</v>
      </c>
      <c r="C269" s="1218" t="e">
        <f>#REF!</f>
        <v>#REF!</v>
      </c>
      <c r="D269" s="1188"/>
      <c r="E269" s="1188"/>
      <c r="F269" s="930" t="e">
        <f>#REF!</f>
        <v>#REF!</v>
      </c>
      <c r="G269" s="1170" t="e">
        <f>#REF!</f>
        <v>#REF!</v>
      </c>
      <c r="H269" s="1170" t="e">
        <f>#REF!</f>
        <v>#REF!</v>
      </c>
      <c r="I269" s="119" t="e">
        <f>#REF!</f>
        <v>#REF!</v>
      </c>
      <c r="J269" s="141">
        <v>1500000</v>
      </c>
      <c r="K269" s="142">
        <v>10500000</v>
      </c>
    </row>
    <row r="270" spans="1:11" s="377" customFormat="1" ht="15" hidden="1" customHeight="1" outlineLevel="1" x14ac:dyDescent="0.15">
      <c r="A270" s="1216" t="e">
        <f>#REF!</f>
        <v>#REF!</v>
      </c>
      <c r="B270" s="1216" t="e">
        <f>#REF!</f>
        <v>#REF!</v>
      </c>
      <c r="C270" s="1218" t="e">
        <f>#REF!</f>
        <v>#REF!</v>
      </c>
      <c r="D270" s="1188"/>
      <c r="E270" s="1188"/>
      <c r="F270" s="930" t="e">
        <f>#REF!</f>
        <v>#REF!</v>
      </c>
      <c r="G270" s="1170" t="e">
        <f>#REF!</f>
        <v>#REF!</v>
      </c>
      <c r="H270" s="1170" t="e">
        <f>#REF!</f>
        <v>#REF!</v>
      </c>
      <c r="I270" s="119" t="e">
        <f>#REF!</f>
        <v>#REF!</v>
      </c>
      <c r="J270" s="141">
        <v>2000000</v>
      </c>
      <c r="K270" s="142">
        <v>10000000</v>
      </c>
    </row>
    <row r="271" spans="1:11" s="377" customFormat="1" ht="15" hidden="1" customHeight="1" outlineLevel="1" x14ac:dyDescent="0.15">
      <c r="A271" s="1216" t="e">
        <f>#REF!</f>
        <v>#REF!</v>
      </c>
      <c r="B271" s="1216" t="e">
        <f>#REF!</f>
        <v>#REF!</v>
      </c>
      <c r="C271" s="1218" t="e">
        <f>#REF!</f>
        <v>#REF!</v>
      </c>
      <c r="D271" s="1188"/>
      <c r="E271" s="1188"/>
      <c r="F271" s="930" t="e">
        <f>#REF!</f>
        <v>#REF!</v>
      </c>
      <c r="G271" s="1170" t="e">
        <f>#REF!</f>
        <v>#REF!</v>
      </c>
      <c r="H271" s="1170" t="e">
        <f>#REF!</f>
        <v>#REF!</v>
      </c>
      <c r="I271" s="119" t="e">
        <f>#REF!</f>
        <v>#REF!</v>
      </c>
      <c r="J271" s="141">
        <v>5000000</v>
      </c>
      <c r="K271" s="142">
        <v>30000000</v>
      </c>
    </row>
    <row r="272" spans="1:11" s="377" customFormat="1" ht="15" hidden="1" customHeight="1" outlineLevel="1" x14ac:dyDescent="0.15">
      <c r="A272" s="1216" t="e">
        <f>#REF!</f>
        <v>#REF!</v>
      </c>
      <c r="B272" s="1216" t="e">
        <f>#REF!</f>
        <v>#REF!</v>
      </c>
      <c r="C272" s="1218" t="e">
        <f>#REF!</f>
        <v>#REF!</v>
      </c>
      <c r="D272" s="1188"/>
      <c r="E272" s="1188"/>
      <c r="F272" s="930" t="e">
        <f>#REF!</f>
        <v>#REF!</v>
      </c>
      <c r="G272" s="1170" t="e">
        <f>#REF!</f>
        <v>#REF!</v>
      </c>
      <c r="H272" s="1170" t="e">
        <f>#REF!</f>
        <v>#REF!</v>
      </c>
      <c r="I272" s="119" t="e">
        <f>#REF!</f>
        <v>#REF!</v>
      </c>
      <c r="J272" s="141">
        <v>150000</v>
      </c>
      <c r="K272" s="142">
        <v>750000</v>
      </c>
    </row>
    <row r="273" spans="1:11" s="377" customFormat="1" ht="26.25" hidden="1" customHeight="1" outlineLevel="1" x14ac:dyDescent="0.15">
      <c r="A273" s="1216" t="e">
        <f>#REF!</f>
        <v>#REF!</v>
      </c>
      <c r="B273" s="1216" t="e">
        <f>#REF!</f>
        <v>#REF!</v>
      </c>
      <c r="C273" s="1218" t="e">
        <f>#REF!</f>
        <v>#REF!</v>
      </c>
      <c r="D273" s="1188"/>
      <c r="E273" s="1188"/>
      <c r="F273" s="930" t="e">
        <f>#REF!</f>
        <v>#REF!</v>
      </c>
      <c r="G273" s="1170" t="e">
        <f>#REF!</f>
        <v>#REF!</v>
      </c>
      <c r="H273" s="1170" t="e">
        <f>#REF!</f>
        <v>#REF!</v>
      </c>
      <c r="I273" s="119" t="e">
        <f>#REF!</f>
        <v>#REF!</v>
      </c>
      <c r="J273" s="141">
        <v>200000</v>
      </c>
      <c r="K273" s="142">
        <v>4400000</v>
      </c>
    </row>
    <row r="274" spans="1:11" s="377" customFormat="1" ht="15" hidden="1" customHeight="1" outlineLevel="1" x14ac:dyDescent="0.15">
      <c r="A274" s="1216" t="e">
        <f>#REF!</f>
        <v>#REF!</v>
      </c>
      <c r="B274" s="1216" t="e">
        <f>#REF!</f>
        <v>#REF!</v>
      </c>
      <c r="C274" s="1218" t="e">
        <f>#REF!</f>
        <v>#REF!</v>
      </c>
      <c r="D274" s="1188"/>
      <c r="E274" s="1188"/>
      <c r="F274" s="930" t="e">
        <f>#REF!</f>
        <v>#REF!</v>
      </c>
      <c r="G274" s="1063" t="e">
        <f>#REF!</f>
        <v>#REF!</v>
      </c>
      <c r="H274" s="1063" t="e">
        <f>#REF!</f>
        <v>#REF!</v>
      </c>
      <c r="I274" s="119" t="e">
        <f>#REF!</f>
        <v>#REF!</v>
      </c>
      <c r="J274" s="141">
        <v>1500000</v>
      </c>
      <c r="K274" s="142">
        <v>12000000</v>
      </c>
    </row>
    <row r="275" spans="1:11" s="377" customFormat="1" ht="15" hidden="1" customHeight="1" outlineLevel="1" x14ac:dyDescent="0.15">
      <c r="A275" s="1171" t="e">
        <f>#REF!</f>
        <v>#REF!</v>
      </c>
      <c r="B275" s="1062" t="e">
        <f>#REF!</f>
        <v>#REF!</v>
      </c>
      <c r="C275" s="1218" t="e">
        <f>#REF!</f>
        <v>#REF!</v>
      </c>
      <c r="D275" s="1188"/>
      <c r="E275" s="1188"/>
      <c r="F275" s="931" t="e">
        <f>#REF!</f>
        <v>#REF!</v>
      </c>
      <c r="G275" s="1174" t="e">
        <f>#REF!</f>
        <v>#REF!</v>
      </c>
      <c r="H275" s="1177" t="e">
        <f>#REF!</f>
        <v>#REF!</v>
      </c>
      <c r="I275" s="119" t="e">
        <f>#REF!</f>
        <v>#REF!</v>
      </c>
      <c r="J275" s="141">
        <v>2800000</v>
      </c>
      <c r="K275" s="142">
        <v>112000000</v>
      </c>
    </row>
    <row r="276" spans="1:11" s="377" customFormat="1" ht="15" hidden="1" customHeight="1" outlineLevel="1" x14ac:dyDescent="0.15">
      <c r="A276" s="1172" t="e">
        <f>#REF!</f>
        <v>#REF!</v>
      </c>
      <c r="B276" s="1170" t="e">
        <f>#REF!</f>
        <v>#REF!</v>
      </c>
      <c r="C276" s="1218" t="e">
        <f>#REF!</f>
        <v>#REF!</v>
      </c>
      <c r="D276" s="1188"/>
      <c r="E276" s="1188"/>
      <c r="F276" s="931" t="e">
        <f>#REF!</f>
        <v>#REF!</v>
      </c>
      <c r="G276" s="1175" t="e">
        <f>#REF!</f>
        <v>#REF!</v>
      </c>
      <c r="H276" s="1178" t="e">
        <f>#REF!</f>
        <v>#REF!</v>
      </c>
      <c r="I276" s="119" t="e">
        <f>#REF!</f>
        <v>#REF!</v>
      </c>
      <c r="J276" s="141">
        <v>2000000</v>
      </c>
      <c r="K276" s="142">
        <v>40000000</v>
      </c>
    </row>
    <row r="277" spans="1:11" s="377" customFormat="1" ht="15" hidden="1" customHeight="1" outlineLevel="1" x14ac:dyDescent="0.15">
      <c r="A277" s="1172" t="e">
        <f>#REF!</f>
        <v>#REF!</v>
      </c>
      <c r="B277" s="1170" t="e">
        <f>#REF!</f>
        <v>#REF!</v>
      </c>
      <c r="C277" s="1218" t="e">
        <f>#REF!</f>
        <v>#REF!</v>
      </c>
      <c r="D277" s="1188"/>
      <c r="E277" s="1188"/>
      <c r="F277" s="931" t="e">
        <f>#REF!</f>
        <v>#REF!</v>
      </c>
      <c r="G277" s="1175" t="e">
        <f>#REF!</f>
        <v>#REF!</v>
      </c>
      <c r="H277" s="1178" t="e">
        <f>#REF!</f>
        <v>#REF!</v>
      </c>
      <c r="I277" s="119" t="e">
        <f>#REF!</f>
        <v>#REF!</v>
      </c>
      <c r="J277" s="141">
        <v>2000000</v>
      </c>
      <c r="K277" s="142">
        <v>40000000</v>
      </c>
    </row>
    <row r="278" spans="1:11" s="377" customFormat="1" ht="15" hidden="1" customHeight="1" outlineLevel="1" x14ac:dyDescent="0.15">
      <c r="A278" s="1172" t="e">
        <f>#REF!</f>
        <v>#REF!</v>
      </c>
      <c r="B278" s="1170" t="e">
        <f>#REF!</f>
        <v>#REF!</v>
      </c>
      <c r="C278" s="1218" t="e">
        <f>#REF!</f>
        <v>#REF!</v>
      </c>
      <c r="D278" s="1188"/>
      <c r="E278" s="1188"/>
      <c r="F278" s="931" t="e">
        <f>#REF!</f>
        <v>#REF!</v>
      </c>
      <c r="G278" s="1175" t="e">
        <f>#REF!</f>
        <v>#REF!</v>
      </c>
      <c r="H278" s="1178" t="e">
        <f>#REF!</f>
        <v>#REF!</v>
      </c>
      <c r="I278" s="119" t="e">
        <f>#REF!</f>
        <v>#REF!</v>
      </c>
      <c r="J278" s="141">
        <v>55000000</v>
      </c>
      <c r="K278" s="142">
        <v>330000000</v>
      </c>
    </row>
    <row r="279" spans="1:11" s="377" customFormat="1" ht="15" hidden="1" customHeight="1" outlineLevel="1" x14ac:dyDescent="0.15">
      <c r="A279" s="1172" t="e">
        <f>#REF!</f>
        <v>#REF!</v>
      </c>
      <c r="B279" s="1170" t="e">
        <f>#REF!</f>
        <v>#REF!</v>
      </c>
      <c r="C279" s="1218" t="e">
        <f>#REF!</f>
        <v>#REF!</v>
      </c>
      <c r="D279" s="1188"/>
      <c r="E279" s="1188"/>
      <c r="F279" s="931" t="e">
        <f>#REF!</f>
        <v>#REF!</v>
      </c>
      <c r="G279" s="1175" t="e">
        <f>#REF!</f>
        <v>#REF!</v>
      </c>
      <c r="H279" s="1178" t="e">
        <f>#REF!</f>
        <v>#REF!</v>
      </c>
      <c r="I279" s="119" t="e">
        <f>#REF!</f>
        <v>#REF!</v>
      </c>
      <c r="J279" s="141">
        <v>210000000</v>
      </c>
      <c r="K279" s="142">
        <v>420000000</v>
      </c>
    </row>
    <row r="280" spans="1:11" s="377" customFormat="1" ht="15" hidden="1" customHeight="1" outlineLevel="1" x14ac:dyDescent="0.15">
      <c r="A280" s="1172" t="e">
        <f>#REF!</f>
        <v>#REF!</v>
      </c>
      <c r="B280" s="1170" t="e">
        <f>#REF!</f>
        <v>#REF!</v>
      </c>
      <c r="C280" s="1218" t="e">
        <f>#REF!</f>
        <v>#REF!</v>
      </c>
      <c r="D280" s="1188"/>
      <c r="E280" s="1188"/>
      <c r="F280" s="931" t="e">
        <f>#REF!</f>
        <v>#REF!</v>
      </c>
      <c r="G280" s="1175" t="e">
        <f>#REF!</f>
        <v>#REF!</v>
      </c>
      <c r="H280" s="1178" t="e">
        <f>#REF!</f>
        <v>#REF!</v>
      </c>
      <c r="I280" s="119" t="e">
        <f>#REF!</f>
        <v>#REF!</v>
      </c>
      <c r="J280" s="141">
        <v>200000000</v>
      </c>
      <c r="K280" s="142">
        <v>400000000</v>
      </c>
    </row>
    <row r="281" spans="1:11" s="377" customFormat="1" ht="15" hidden="1" customHeight="1" outlineLevel="1" x14ac:dyDescent="0.15">
      <c r="A281" s="1172" t="e">
        <f>#REF!</f>
        <v>#REF!</v>
      </c>
      <c r="B281" s="1170" t="e">
        <f>#REF!</f>
        <v>#REF!</v>
      </c>
      <c r="C281" s="1218" t="e">
        <f>#REF!</f>
        <v>#REF!</v>
      </c>
      <c r="D281" s="1188"/>
      <c r="E281" s="1188"/>
      <c r="F281" s="931" t="e">
        <f>#REF!</f>
        <v>#REF!</v>
      </c>
      <c r="G281" s="1175" t="e">
        <f>#REF!</f>
        <v>#REF!</v>
      </c>
      <c r="H281" s="1178" t="e">
        <f>#REF!</f>
        <v>#REF!</v>
      </c>
      <c r="I281" s="119" t="e">
        <f>#REF!</f>
        <v>#REF!</v>
      </c>
      <c r="J281" s="141">
        <v>65000000</v>
      </c>
      <c r="K281" s="142">
        <v>260000000</v>
      </c>
    </row>
    <row r="282" spans="1:11" s="377" customFormat="1" ht="15" hidden="1" customHeight="1" outlineLevel="1" x14ac:dyDescent="0.15">
      <c r="A282" s="1172" t="e">
        <f>#REF!</f>
        <v>#REF!</v>
      </c>
      <c r="B282" s="1170" t="e">
        <f>#REF!</f>
        <v>#REF!</v>
      </c>
      <c r="C282" s="1218" t="e">
        <f>#REF!</f>
        <v>#REF!</v>
      </c>
      <c r="D282" s="1188"/>
      <c r="E282" s="1188"/>
      <c r="F282" s="931" t="e">
        <f>#REF!</f>
        <v>#REF!</v>
      </c>
      <c r="G282" s="1175" t="e">
        <f>#REF!</f>
        <v>#REF!</v>
      </c>
      <c r="H282" s="1178" t="e">
        <f>#REF!</f>
        <v>#REF!</v>
      </c>
      <c r="I282" s="119" t="e">
        <f>#REF!</f>
        <v>#REF!</v>
      </c>
      <c r="J282" s="141">
        <v>15000000</v>
      </c>
      <c r="K282" s="142">
        <v>60000000</v>
      </c>
    </row>
    <row r="283" spans="1:11" s="377" customFormat="1" ht="24" hidden="1" customHeight="1" outlineLevel="1" x14ac:dyDescent="0.15">
      <c r="A283" s="1173" t="e">
        <f>#REF!</f>
        <v>#REF!</v>
      </c>
      <c r="B283" s="1063" t="e">
        <f>#REF!</f>
        <v>#REF!</v>
      </c>
      <c r="C283" s="1218" t="e">
        <f>#REF!</f>
        <v>#REF!</v>
      </c>
      <c r="D283" s="1188"/>
      <c r="E283" s="1188"/>
      <c r="F283" s="931" t="e">
        <f>#REF!</f>
        <v>#REF!</v>
      </c>
      <c r="G283" s="1176" t="e">
        <f>#REF!</f>
        <v>#REF!</v>
      </c>
      <c r="H283" s="1179" t="e">
        <f>#REF!</f>
        <v>#REF!</v>
      </c>
      <c r="I283" s="119" t="e">
        <f>#REF!</f>
        <v>#REF!</v>
      </c>
      <c r="J283" s="141">
        <v>30000000</v>
      </c>
      <c r="K283" s="142">
        <v>90000000</v>
      </c>
    </row>
    <row r="284" spans="1:11" s="377" customFormat="1" ht="21" hidden="1" customHeight="1" outlineLevel="1" x14ac:dyDescent="0.15">
      <c r="A284" s="1062" t="s">
        <v>480</v>
      </c>
      <c r="B284" s="832" t="s">
        <v>481</v>
      </c>
      <c r="C284" s="1218" t="e">
        <f>#REF!</f>
        <v>#REF!</v>
      </c>
      <c r="D284" s="1188"/>
      <c r="E284" s="1188"/>
      <c r="F284" s="932" t="e">
        <f>#REF!</f>
        <v>#REF!</v>
      </c>
      <c r="G284" s="138" t="s">
        <v>20</v>
      </c>
      <c r="H284" s="832" t="s">
        <v>473</v>
      </c>
      <c r="I284" s="119">
        <v>1</v>
      </c>
      <c r="J284" s="143">
        <v>500000000</v>
      </c>
      <c r="K284" s="144">
        <v>500000000</v>
      </c>
    </row>
    <row r="285" spans="1:11" s="377" customFormat="1" ht="21" hidden="1" customHeight="1" outlineLevel="1" x14ac:dyDescent="0.15">
      <c r="A285" s="1170"/>
      <c r="B285" s="1174" t="s">
        <v>479</v>
      </c>
      <c r="C285" s="1218" t="e">
        <f>#REF!</f>
        <v>#REF!</v>
      </c>
      <c r="D285" s="1188"/>
      <c r="E285" s="1188"/>
      <c r="F285" s="1180" t="e">
        <f>#REF!</f>
        <v>#REF!</v>
      </c>
      <c r="G285" s="138" t="s">
        <v>20</v>
      </c>
      <c r="H285" s="832" t="s">
        <v>310</v>
      </c>
      <c r="I285" s="119">
        <v>1</v>
      </c>
      <c r="J285" s="141">
        <v>60000000</v>
      </c>
      <c r="K285" s="142">
        <f t="shared" ref="K285:K290" si="1">J285*I285</f>
        <v>60000000</v>
      </c>
    </row>
    <row r="286" spans="1:11" s="377" customFormat="1" ht="24" hidden="1" customHeight="1" outlineLevel="1" x14ac:dyDescent="0.15">
      <c r="A286" s="1170"/>
      <c r="B286" s="1176"/>
      <c r="C286" s="1218" t="e">
        <f>#REF!</f>
        <v>#REF!</v>
      </c>
      <c r="D286" s="1188"/>
      <c r="E286" s="1188"/>
      <c r="F286" s="1181" t="e">
        <f>#REF!</f>
        <v>#REF!</v>
      </c>
      <c r="G286" s="138" t="s">
        <v>20</v>
      </c>
      <c r="H286" s="832" t="s">
        <v>311</v>
      </c>
      <c r="I286" s="119">
        <v>1</v>
      </c>
      <c r="J286" s="141">
        <v>30000000</v>
      </c>
      <c r="K286" s="142">
        <f t="shared" si="1"/>
        <v>30000000</v>
      </c>
    </row>
    <row r="287" spans="1:11" s="377" customFormat="1" ht="24" hidden="1" customHeight="1" outlineLevel="1" x14ac:dyDescent="0.15">
      <c r="A287" s="1170"/>
      <c r="B287" s="832" t="s">
        <v>308</v>
      </c>
      <c r="C287" s="1218" t="e">
        <f>#REF!</f>
        <v>#REF!</v>
      </c>
      <c r="D287" s="1188"/>
      <c r="E287" s="1188"/>
      <c r="F287" s="1180" t="e">
        <f>#REF!</f>
        <v>#REF!</v>
      </c>
      <c r="G287" s="1184" t="s">
        <v>41</v>
      </c>
      <c r="H287" s="832" t="s">
        <v>475</v>
      </c>
      <c r="I287" s="119">
        <v>2</v>
      </c>
      <c r="J287" s="141">
        <v>16500000</v>
      </c>
      <c r="K287" s="142">
        <f t="shared" si="1"/>
        <v>33000000</v>
      </c>
    </row>
    <row r="288" spans="1:11" s="377" customFormat="1" ht="24" hidden="1" customHeight="1" outlineLevel="1" x14ac:dyDescent="0.15">
      <c r="A288" s="1170"/>
      <c r="B288" s="832" t="s">
        <v>106</v>
      </c>
      <c r="C288" s="1218" t="e">
        <f>#REF!</f>
        <v>#REF!</v>
      </c>
      <c r="D288" s="1188"/>
      <c r="E288" s="1188"/>
      <c r="F288" s="1182" t="e">
        <f>#REF!</f>
        <v>#REF!</v>
      </c>
      <c r="G288" s="1185"/>
      <c r="H288" s="832" t="s">
        <v>476</v>
      </c>
      <c r="I288" s="119">
        <v>1</v>
      </c>
      <c r="J288" s="141">
        <v>16500000</v>
      </c>
      <c r="K288" s="142">
        <f t="shared" si="1"/>
        <v>16500000</v>
      </c>
    </row>
    <row r="289" spans="1:11" s="377" customFormat="1" ht="25" hidden="1" customHeight="1" outlineLevel="1" x14ac:dyDescent="0.15">
      <c r="A289" s="1170"/>
      <c r="B289" s="832" t="s">
        <v>107</v>
      </c>
      <c r="C289" s="1218" t="e">
        <f>#REF!</f>
        <v>#REF!</v>
      </c>
      <c r="D289" s="1188"/>
      <c r="E289" s="1188"/>
      <c r="F289" s="1182" t="e">
        <f>#REF!</f>
        <v>#REF!</v>
      </c>
      <c r="G289" s="1185"/>
      <c r="H289" s="832" t="s">
        <v>477</v>
      </c>
      <c r="I289" s="119">
        <v>1</v>
      </c>
      <c r="J289" s="141">
        <v>16500000</v>
      </c>
      <c r="K289" s="142">
        <f t="shared" si="1"/>
        <v>16500000</v>
      </c>
    </row>
    <row r="290" spans="1:11" s="377" customFormat="1" ht="25" hidden="1" customHeight="1" outlineLevel="1" thickBot="1" x14ac:dyDescent="0.2">
      <c r="A290" s="1183"/>
      <c r="B290" s="844" t="s">
        <v>312</v>
      </c>
      <c r="C290" s="927"/>
      <c r="D290" s="1189"/>
      <c r="E290" s="1189"/>
      <c r="F290" s="928"/>
      <c r="G290" s="1186"/>
      <c r="H290" s="844" t="s">
        <v>478</v>
      </c>
      <c r="I290" s="120">
        <v>2</v>
      </c>
      <c r="J290" s="145">
        <v>16500000</v>
      </c>
      <c r="K290" s="146">
        <f t="shared" si="1"/>
        <v>33000000</v>
      </c>
    </row>
    <row r="291" spans="1:11" s="377" customFormat="1" ht="14" customHeight="1" collapsed="1" thickBot="1" x14ac:dyDescent="0.2">
      <c r="A291" s="331" t="s">
        <v>858</v>
      </c>
      <c r="B291" s="332"/>
      <c r="C291" s="332"/>
      <c r="D291" s="332"/>
      <c r="E291" s="332"/>
      <c r="F291" s="333"/>
      <c r="G291" s="328">
        <f>+SUM(BIENESTAR!P17:P120)</f>
        <v>468092440</v>
      </c>
      <c r="H291" s="334">
        <f>+G291/$G$490</f>
        <v>1.2658347662067592E-2</v>
      </c>
      <c r="I291" s="329"/>
      <c r="J291" s="329"/>
      <c r="K291" s="330"/>
    </row>
    <row r="292" spans="1:11" s="377" customFormat="1" ht="27" hidden="1" customHeight="1" outlineLevel="1" x14ac:dyDescent="0.15">
      <c r="A292" s="1209" t="str">
        <f>+BIENESTAR!F17</f>
        <v xml:space="preserve">"Quédate en la ETITC" Trabajo Social y Psicología </v>
      </c>
      <c r="B292" s="419" t="str">
        <f>+BIENESTAR!G17</f>
        <v>Monitorias</v>
      </c>
      <c r="C292" s="1225">
        <f>+BIENESTAR!H17</f>
        <v>0</v>
      </c>
      <c r="D292" s="1187">
        <f>+BIENESTAR!I17</f>
        <v>42381</v>
      </c>
      <c r="E292" s="1187">
        <f>+BIENESTAR!J17</f>
        <v>42724</v>
      </c>
      <c r="F292" s="1169" t="str">
        <f>+BIENESTAR!K17</f>
        <v>Personas de la comunidad educativa que participan de las actividades de trabajo social</v>
      </c>
      <c r="G292" s="420" t="str">
        <f>+BIENESTAR!L17</f>
        <v>Materiales</v>
      </c>
      <c r="H292" s="129" t="str">
        <f>+BIENESTAR!M17</f>
        <v xml:space="preserve">Tableros acrílicos para el desarrollo de la monitoria </v>
      </c>
      <c r="I292" s="421">
        <f>+BIENESTAR!N17</f>
        <v>4</v>
      </c>
      <c r="J292" s="422">
        <f>+BIENESTAR!O17</f>
        <v>175000</v>
      </c>
      <c r="K292" s="423">
        <f>+BIENESTAR!P17</f>
        <v>700000</v>
      </c>
    </row>
    <row r="293" spans="1:11" s="377" customFormat="1" ht="27" hidden="1" customHeight="1" outlineLevel="1" x14ac:dyDescent="0.15">
      <c r="A293" s="1210">
        <f>+BIENESTAR!F18</f>
        <v>0</v>
      </c>
      <c r="B293" s="424" t="str">
        <f>+BIENESTAR!G18</f>
        <v xml:space="preserve">Atención psicosocial y caracterización de la población </v>
      </c>
      <c r="C293" s="1226">
        <f>+BIENESTAR!H18</f>
        <v>0</v>
      </c>
      <c r="D293" s="1228">
        <f>+BIENESTAR!I18</f>
        <v>0</v>
      </c>
      <c r="E293" s="1228">
        <f>+BIENESTAR!J18</f>
        <v>0</v>
      </c>
      <c r="F293" s="1170">
        <f>+BIENESTAR!K18</f>
        <v>0</v>
      </c>
      <c r="G293" s="138" t="str">
        <f>+BIENESTAR!L18</f>
        <v>Materiales</v>
      </c>
      <c r="H293" s="358" t="str">
        <f>+BIENESTAR!M18</f>
        <v xml:space="preserve">Pruebas Psicológicas </v>
      </c>
      <c r="I293" s="425">
        <f>+BIENESTAR!N18</f>
        <v>51</v>
      </c>
      <c r="J293" s="389">
        <f>+BIENESTAR!O18</f>
        <v>58823.529411764706</v>
      </c>
      <c r="K293" s="426">
        <f>+BIENESTAR!P18</f>
        <v>3000000</v>
      </c>
    </row>
    <row r="294" spans="1:11" s="377" customFormat="1" ht="27" hidden="1" customHeight="1" outlineLevel="1" x14ac:dyDescent="0.15">
      <c r="A294" s="1210">
        <f>+BIENESTAR!F19</f>
        <v>0</v>
      </c>
      <c r="B294" s="424" t="str">
        <f>+BIENESTAR!G19</f>
        <v xml:space="preserve">Programa Macgym memoria, atención y concentración </v>
      </c>
      <c r="C294" s="1226">
        <f>+BIENESTAR!H19</f>
        <v>0</v>
      </c>
      <c r="D294" s="1228">
        <f>+BIENESTAR!I19</f>
        <v>0</v>
      </c>
      <c r="E294" s="1228">
        <f>+BIENESTAR!J19</f>
        <v>0</v>
      </c>
      <c r="F294" s="1170">
        <f>+BIENESTAR!K19</f>
        <v>0</v>
      </c>
      <c r="G294" s="138" t="str">
        <f>+BIENESTAR!L19</f>
        <v>Logística</v>
      </c>
      <c r="H294" s="358" t="str">
        <f>+BIENESTAR!M19</f>
        <v>Talleres, actividades</v>
      </c>
      <c r="I294" s="425">
        <f>+BIENESTAR!N19</f>
        <v>9</v>
      </c>
      <c r="J294" s="389">
        <f>+BIENESTAR!O19</f>
        <v>166666.66666666666</v>
      </c>
      <c r="K294" s="426">
        <f>+BIENESTAR!P19</f>
        <v>1500000</v>
      </c>
    </row>
    <row r="295" spans="1:11" s="377" customFormat="1" ht="27" hidden="1" customHeight="1" outlineLevel="1" x14ac:dyDescent="0.15">
      <c r="A295" s="1210">
        <f>+BIENESTAR!F20</f>
        <v>0</v>
      </c>
      <c r="B295" s="424" t="str">
        <f>+BIENESTAR!G20</f>
        <v>Técnicas y métodos de estudios</v>
      </c>
      <c r="C295" s="1226">
        <f>+BIENESTAR!H20</f>
        <v>0</v>
      </c>
      <c r="D295" s="1228">
        <f>+BIENESTAR!I20</f>
        <v>0</v>
      </c>
      <c r="E295" s="1228">
        <f>+BIENESTAR!J20</f>
        <v>0</v>
      </c>
      <c r="F295" s="1170">
        <f>+BIENESTAR!K20</f>
        <v>0</v>
      </c>
      <c r="G295" s="138" t="str">
        <f>+BIENESTAR!L20</f>
        <v>Logística</v>
      </c>
      <c r="H295" s="358" t="str">
        <f>+BIENESTAR!M20</f>
        <v>Programa-Manejo de Ansiedad</v>
      </c>
      <c r="I295" s="425">
        <f>+BIENESTAR!N20</f>
        <v>45</v>
      </c>
      <c r="J295" s="389">
        <f>+BIENESTAR!O20</f>
        <v>11111.111111111111</v>
      </c>
      <c r="K295" s="426">
        <f>+BIENESTAR!P20</f>
        <v>500000</v>
      </c>
    </row>
    <row r="296" spans="1:11" s="377" customFormat="1" ht="27" hidden="1" customHeight="1" outlineLevel="1" x14ac:dyDescent="0.15">
      <c r="A296" s="1210">
        <f>+BIENESTAR!F21</f>
        <v>0</v>
      </c>
      <c r="B296" s="1207" t="str">
        <f>+BIENESTAR!G21</f>
        <v xml:space="preserve">Acompañamiento al estudiante Bogotá Noctámbula </v>
      </c>
      <c r="C296" s="1226">
        <f>+BIENESTAR!H21</f>
        <v>0</v>
      </c>
      <c r="D296" s="1228">
        <f>+BIENESTAR!I21</f>
        <v>0</v>
      </c>
      <c r="E296" s="1228">
        <f>+BIENESTAR!J21</f>
        <v>0</v>
      </c>
      <c r="F296" s="1170">
        <f>+BIENESTAR!K21</f>
        <v>0</v>
      </c>
      <c r="G296" s="138" t="str">
        <f>+BIENESTAR!L21</f>
        <v>Logística</v>
      </c>
      <c r="H296" s="358" t="str">
        <f>+BIENESTAR!M21</f>
        <v>Acompañamiento Estudiantes de Provincia</v>
      </c>
      <c r="I296" s="425">
        <f>+BIENESTAR!N21</f>
        <v>49</v>
      </c>
      <c r="J296" s="389">
        <f>+BIENESTAR!O21</f>
        <v>20408.163265306124</v>
      </c>
      <c r="K296" s="426">
        <f>+BIENESTAR!P21</f>
        <v>1000000</v>
      </c>
    </row>
    <row r="297" spans="1:11" s="377" customFormat="1" ht="14" hidden="1" customHeight="1" outlineLevel="1" x14ac:dyDescent="0.15">
      <c r="A297" s="1210">
        <f>+BIENESTAR!F22</f>
        <v>0</v>
      </c>
      <c r="B297" s="1202">
        <f>+BIENESTAR!G22</f>
        <v>0</v>
      </c>
      <c r="C297" s="1226">
        <f>+BIENESTAR!H22</f>
        <v>0</v>
      </c>
      <c r="D297" s="1228">
        <f>+BIENESTAR!I22</f>
        <v>0</v>
      </c>
      <c r="E297" s="1228">
        <f>+BIENESTAR!J22</f>
        <v>0</v>
      </c>
      <c r="F297" s="1170">
        <f>+BIENESTAR!K22</f>
        <v>0</v>
      </c>
      <c r="G297" s="138" t="str">
        <f>+BIENESTAR!L22</f>
        <v>Transporte</v>
      </c>
      <c r="H297" s="358" t="str">
        <f>+BIENESTAR!M22</f>
        <v>Transporte Ruta cultural</v>
      </c>
      <c r="I297" s="425">
        <f>+BIENESTAR!N22</f>
        <v>2</v>
      </c>
      <c r="J297" s="389">
        <f>+BIENESTAR!O22</f>
        <v>400000</v>
      </c>
      <c r="K297" s="426">
        <f>+BIENESTAR!P22</f>
        <v>800000</v>
      </c>
    </row>
    <row r="298" spans="1:11" s="377" customFormat="1" ht="27" hidden="1" customHeight="1" outlineLevel="1" x14ac:dyDescent="0.15">
      <c r="A298" s="1210">
        <f>+BIENESTAR!F23</f>
        <v>0</v>
      </c>
      <c r="B298" s="1203">
        <f>+BIENESTAR!G23</f>
        <v>0</v>
      </c>
      <c r="C298" s="1226">
        <f>+BIENESTAR!H23</f>
        <v>0</v>
      </c>
      <c r="D298" s="1228">
        <f>+BIENESTAR!I23</f>
        <v>0</v>
      </c>
      <c r="E298" s="1228">
        <f>+BIENESTAR!J23</f>
        <v>0</v>
      </c>
      <c r="F298" s="1170">
        <f>+BIENESTAR!K23</f>
        <v>0</v>
      </c>
      <c r="G298" s="138" t="str">
        <f>+BIENESTAR!L23</f>
        <v>Transporte</v>
      </c>
      <c r="H298" s="358" t="str">
        <f>+BIENESTAR!M23</f>
        <v>Transporte Bogotá noctámbula</v>
      </c>
      <c r="I298" s="425">
        <f>+BIENESTAR!N23</f>
        <v>2</v>
      </c>
      <c r="J298" s="389">
        <f>+BIENESTAR!O23</f>
        <v>300000</v>
      </c>
      <c r="K298" s="426">
        <f>+BIENESTAR!P23</f>
        <v>600000</v>
      </c>
    </row>
    <row r="299" spans="1:11" s="377" customFormat="1" ht="27" hidden="1" customHeight="1" outlineLevel="1" x14ac:dyDescent="0.15">
      <c r="A299" s="1210">
        <f>+BIENESTAR!F24</f>
        <v>0</v>
      </c>
      <c r="B299" s="1207" t="str">
        <f>+BIENESTAR!G24</f>
        <v xml:space="preserve">Subsidio Alimentario </v>
      </c>
      <c r="C299" s="1226">
        <f>+BIENESTAR!H24</f>
        <v>0</v>
      </c>
      <c r="D299" s="1228">
        <f>+BIENESTAR!I24</f>
        <v>0</v>
      </c>
      <c r="E299" s="1228">
        <f>+BIENESTAR!J24</f>
        <v>0</v>
      </c>
      <c r="F299" s="1170">
        <f>+BIENESTAR!K24</f>
        <v>0</v>
      </c>
      <c r="G299" s="138" t="str">
        <f>+BIENESTAR!L24</f>
        <v>Logística</v>
      </c>
      <c r="H299" s="358" t="str">
        <f>+BIENESTAR!M24</f>
        <v>Tiquetera-Banco de Alimentos</v>
      </c>
      <c r="I299" s="425">
        <f>+BIENESTAR!N24</f>
        <v>50</v>
      </c>
      <c r="J299" s="389">
        <f>+BIENESTAR!O24</f>
        <v>30000</v>
      </c>
      <c r="K299" s="426">
        <f>+BIENESTAR!P24</f>
        <v>1500000</v>
      </c>
    </row>
    <row r="300" spans="1:11" s="377" customFormat="1" ht="40" hidden="1" customHeight="1" outlineLevel="1" x14ac:dyDescent="0.15">
      <c r="A300" s="1210">
        <f>+BIENESTAR!F25</f>
        <v>0</v>
      </c>
      <c r="B300" s="1203">
        <f>+BIENESTAR!G25</f>
        <v>0</v>
      </c>
      <c r="C300" s="1226">
        <f>+BIENESTAR!H25</f>
        <v>0</v>
      </c>
      <c r="D300" s="1188">
        <f>+BIENESTAR!I25</f>
        <v>0</v>
      </c>
      <c r="E300" s="1188">
        <f>+BIENESTAR!J25</f>
        <v>0</v>
      </c>
      <c r="F300" s="1170">
        <f>+BIENESTAR!K25</f>
        <v>0</v>
      </c>
      <c r="G300" s="138" t="str">
        <f>+BIENESTAR!L25</f>
        <v>Persona natural</v>
      </c>
      <c r="H300" s="358" t="str">
        <f>+BIENESTAR!M25</f>
        <v>Contratación del personal para la atención del banco de alimentos</v>
      </c>
      <c r="I300" s="425">
        <f>+BIENESTAR!N25</f>
        <v>3</v>
      </c>
      <c r="J300" s="389">
        <f>+BIENESTAR!O25</f>
        <v>13660000</v>
      </c>
      <c r="K300" s="426">
        <f>+BIENESTAR!P25</f>
        <v>40980000</v>
      </c>
    </row>
    <row r="301" spans="1:11" s="377" customFormat="1" ht="14" hidden="1" customHeight="1" outlineLevel="1" x14ac:dyDescent="0.15">
      <c r="A301" s="1210">
        <f>+BIENESTAR!F26</f>
        <v>0</v>
      </c>
      <c r="B301" s="1207" t="str">
        <f>+BIENESTAR!G26</f>
        <v>Mujer B.I.T.</v>
      </c>
      <c r="C301" s="1226">
        <f>+BIENESTAR!H26</f>
        <v>0</v>
      </c>
      <c r="D301" s="1228">
        <f>+BIENESTAR!I26</f>
        <v>0</v>
      </c>
      <c r="E301" s="1228">
        <f>+BIENESTAR!J26</f>
        <v>0</v>
      </c>
      <c r="F301" s="1170">
        <f>+BIENESTAR!K26</f>
        <v>0</v>
      </c>
      <c r="G301" s="138" t="str">
        <f>+BIENESTAR!L26</f>
        <v>Logística</v>
      </c>
      <c r="H301" s="358" t="str">
        <f>+BIENESTAR!M26</f>
        <v>Conferencia - Mujeres</v>
      </c>
      <c r="I301" s="425">
        <f>+BIENESTAR!N26</f>
        <v>43</v>
      </c>
      <c r="J301" s="389">
        <f>+BIENESTAR!O26</f>
        <v>30232.558139534885</v>
      </c>
      <c r="K301" s="426">
        <f>+BIENESTAR!P26</f>
        <v>1300000</v>
      </c>
    </row>
    <row r="302" spans="1:11" s="377" customFormat="1" ht="14" hidden="1" customHeight="1" outlineLevel="1" x14ac:dyDescent="0.15">
      <c r="A302" s="1210">
        <f>+BIENESTAR!F27</f>
        <v>0</v>
      </c>
      <c r="B302" s="1203">
        <f>+BIENESTAR!G27</f>
        <v>0</v>
      </c>
      <c r="C302" s="1226">
        <f>+BIENESTAR!H27</f>
        <v>0</v>
      </c>
      <c r="D302" s="1228">
        <f>+BIENESTAR!I27</f>
        <v>0</v>
      </c>
      <c r="E302" s="1228">
        <f>+BIENESTAR!J27</f>
        <v>0</v>
      </c>
      <c r="F302" s="1170">
        <f>+BIENESTAR!K27</f>
        <v>0</v>
      </c>
      <c r="G302" s="138" t="str">
        <f>+BIENESTAR!L27</f>
        <v>Logística</v>
      </c>
      <c r="H302" s="358" t="str">
        <f>+BIENESTAR!M27</f>
        <v>Semana de la Mujer</v>
      </c>
      <c r="I302" s="425">
        <f>+BIENESTAR!N27</f>
        <v>44</v>
      </c>
      <c r="J302" s="389">
        <f>+BIENESTAR!O27</f>
        <v>51136.36363636364</v>
      </c>
      <c r="K302" s="426">
        <f>+BIENESTAR!P27</f>
        <v>2250000</v>
      </c>
    </row>
    <row r="303" spans="1:11" s="377" customFormat="1" ht="27" hidden="1" customHeight="1" outlineLevel="1" x14ac:dyDescent="0.15">
      <c r="A303" s="1210">
        <f>+BIENESTAR!F28</f>
        <v>0</v>
      </c>
      <c r="B303" s="1207" t="str">
        <f>+BIENESTAR!G28</f>
        <v>Campañas de prevención y jornadas de crecimiento Humano</v>
      </c>
      <c r="C303" s="1226">
        <f>+BIENESTAR!H28</f>
        <v>0</v>
      </c>
      <c r="D303" s="1228">
        <f>+BIENESTAR!I28</f>
        <v>0</v>
      </c>
      <c r="E303" s="1228">
        <f>+BIENESTAR!J28</f>
        <v>0</v>
      </c>
      <c r="F303" s="1170">
        <f>+BIENESTAR!K28</f>
        <v>0</v>
      </c>
      <c r="G303" s="138" t="str">
        <f>+BIENESTAR!L28</f>
        <v>Logística</v>
      </c>
      <c r="H303" s="358" t="str">
        <f>+BIENESTAR!M28</f>
        <v>Conferencia (Sustancias Psicoactivas)</v>
      </c>
      <c r="I303" s="425">
        <f>+BIENESTAR!N28</f>
        <v>1</v>
      </c>
      <c r="J303" s="389">
        <f>+BIENESTAR!O28</f>
        <v>1000000</v>
      </c>
      <c r="K303" s="426">
        <f>+BIENESTAR!P28</f>
        <v>1000000</v>
      </c>
    </row>
    <row r="304" spans="1:11" s="377" customFormat="1" ht="27" hidden="1" customHeight="1" outlineLevel="1" x14ac:dyDescent="0.15">
      <c r="A304" s="1210">
        <f>+BIENESTAR!F29</f>
        <v>0</v>
      </c>
      <c r="B304" s="1203">
        <f>+BIENESTAR!G29</f>
        <v>0</v>
      </c>
      <c r="C304" s="1226">
        <f>+BIENESTAR!H29</f>
        <v>0</v>
      </c>
      <c r="D304" s="1228">
        <f>+BIENESTAR!I29</f>
        <v>0</v>
      </c>
      <c r="E304" s="1228">
        <f>+BIENESTAR!J29</f>
        <v>0</v>
      </c>
      <c r="F304" s="1170">
        <f>+BIENESTAR!K29</f>
        <v>0</v>
      </c>
      <c r="G304" s="138" t="str">
        <f>+BIENESTAR!L29</f>
        <v>Logística</v>
      </c>
      <c r="H304" s="358" t="str">
        <f>+BIENESTAR!M29</f>
        <v>Campaña Espacio Libre de Humo</v>
      </c>
      <c r="I304" s="425">
        <f>+BIENESTAR!N29</f>
        <v>2</v>
      </c>
      <c r="J304" s="389">
        <f>+BIENESTAR!O29</f>
        <v>500000</v>
      </c>
      <c r="K304" s="426">
        <f>+BIENESTAR!P29</f>
        <v>1000000</v>
      </c>
    </row>
    <row r="305" spans="1:11" s="377" customFormat="1" ht="14" hidden="1" customHeight="1" outlineLevel="1" x14ac:dyDescent="0.15">
      <c r="A305" s="1210">
        <f>+BIENESTAR!F30</f>
        <v>0</v>
      </c>
      <c r="B305" s="1207" t="str">
        <f>+BIENESTAR!G30</f>
        <v xml:space="preserve">Gestión y alianzas estratégicas. </v>
      </c>
      <c r="C305" s="1226">
        <f>+BIENESTAR!H30</f>
        <v>0</v>
      </c>
      <c r="D305" s="1228">
        <f>+BIENESTAR!I30</f>
        <v>0</v>
      </c>
      <c r="E305" s="1228">
        <f>+BIENESTAR!J30</f>
        <v>0</v>
      </c>
      <c r="F305" s="1170">
        <f>+BIENESTAR!K30</f>
        <v>0</v>
      </c>
      <c r="G305" s="138" t="str">
        <f>+BIENESTAR!L30</f>
        <v>Logística</v>
      </c>
      <c r="H305" s="358" t="str">
        <f>+BIENESTAR!M30</f>
        <v>Impresora a color</v>
      </c>
      <c r="I305" s="425">
        <f>+BIENESTAR!N30</f>
        <v>2</v>
      </c>
      <c r="J305" s="389">
        <f>+BIENESTAR!O30</f>
        <v>500000</v>
      </c>
      <c r="K305" s="426">
        <f>+BIENESTAR!P30</f>
        <v>1000000</v>
      </c>
    </row>
    <row r="306" spans="1:11" s="377" customFormat="1" ht="27" hidden="1" customHeight="1" outlineLevel="1" thickBot="1" x14ac:dyDescent="0.2">
      <c r="A306" s="1211">
        <f>+BIENESTAR!F31</f>
        <v>0</v>
      </c>
      <c r="B306" s="1208">
        <f>+BIENESTAR!G31</f>
        <v>0</v>
      </c>
      <c r="C306" s="1227">
        <f>+BIENESTAR!H31</f>
        <v>0</v>
      </c>
      <c r="D306" s="1220">
        <f>+BIENESTAR!I31</f>
        <v>0</v>
      </c>
      <c r="E306" s="1220">
        <f>+BIENESTAR!J31</f>
        <v>0</v>
      </c>
      <c r="F306" s="1183">
        <f>+BIENESTAR!K31</f>
        <v>0</v>
      </c>
      <c r="G306" s="427" t="str">
        <f>+BIENESTAR!L31</f>
        <v>Logística</v>
      </c>
      <c r="H306" s="365" t="str">
        <f>+BIENESTAR!M31</f>
        <v>Portafolio: Servicios de Bienestar</v>
      </c>
      <c r="I306" s="428">
        <f>+BIENESTAR!N31</f>
        <v>53</v>
      </c>
      <c r="J306" s="429">
        <f>+BIENESTAR!O31</f>
        <v>56603.773584905663</v>
      </c>
      <c r="K306" s="430">
        <f>+BIENESTAR!P31</f>
        <v>3000000</v>
      </c>
    </row>
    <row r="307" spans="1:11" s="377" customFormat="1" ht="53" hidden="1" customHeight="1" outlineLevel="1" x14ac:dyDescent="0.15">
      <c r="A307" s="1209" t="str">
        <f>+BIENESTAR!F33</f>
        <v xml:space="preserve">Quédate en la ETITC. Una ETITC activa.                             Recreación  y Deporte  </v>
      </c>
      <c r="B307" s="419" t="str">
        <f>+BIENESTAR!G33</f>
        <v xml:space="preserve">Entrenamientos </v>
      </c>
      <c r="C307" s="431">
        <f>+BIENESTAR!H33</f>
        <v>0</v>
      </c>
      <c r="D307" s="1187">
        <f>+BIENESTAR!I33</f>
        <v>42381</v>
      </c>
      <c r="E307" s="1187">
        <f>+BIENESTAR!J33</f>
        <v>42724</v>
      </c>
      <c r="F307" s="1169" t="str">
        <f>+BIENESTAR!K33</f>
        <v>Personas de la comunidad educativa que participan de las actividades deportivas y de recreación ejecutadas</v>
      </c>
      <c r="G307" s="420" t="str">
        <f>+BIENESTAR!L33</f>
        <v>Logística</v>
      </c>
      <c r="H307" s="432" t="str">
        <f>+BIENESTAR!M33</f>
        <v>Dotación y adecuación de los espacios deportivos para la comunidad académica</v>
      </c>
      <c r="I307" s="433">
        <f>+BIENESTAR!N33</f>
        <v>404</v>
      </c>
      <c r="J307" s="422">
        <f>+BIENESTAR!O33</f>
        <v>57957.920792079211</v>
      </c>
      <c r="K307" s="423">
        <f>+BIENESTAR!P33</f>
        <v>23415000</v>
      </c>
    </row>
    <row r="308" spans="1:11" s="377" customFormat="1" ht="53" hidden="1" customHeight="1" outlineLevel="1" x14ac:dyDescent="0.15">
      <c r="A308" s="1210">
        <f>+BIENESTAR!F34</f>
        <v>0</v>
      </c>
      <c r="B308" s="1207" t="str">
        <f>+BIENESTAR!G34</f>
        <v xml:space="preserve">Campeonatos y torneos </v>
      </c>
      <c r="C308" s="434">
        <f>+BIENESTAR!H34</f>
        <v>0</v>
      </c>
      <c r="D308" s="1188">
        <f>+BIENESTAR!I34</f>
        <v>0</v>
      </c>
      <c r="E308" s="1188">
        <f>+BIENESTAR!J34</f>
        <v>0</v>
      </c>
      <c r="F308" s="1170">
        <f>+BIENESTAR!K34</f>
        <v>0</v>
      </c>
      <c r="G308" s="138" t="str">
        <f>+BIENESTAR!L34</f>
        <v>Suministros</v>
      </c>
      <c r="H308" s="364" t="str">
        <f>+BIENESTAR!M34</f>
        <v>Uniformes para todas las selecciones deportivas. (Bachillerato y Programas de Educación Superior)</v>
      </c>
      <c r="I308" s="384">
        <f>+BIENESTAR!N34</f>
        <v>108</v>
      </c>
      <c r="J308" s="389">
        <f>+BIENESTAR!O34</f>
        <v>64814.814814814818</v>
      </c>
      <c r="K308" s="426">
        <f>+BIENESTAR!P34</f>
        <v>7000000</v>
      </c>
    </row>
    <row r="309" spans="1:11" s="377" customFormat="1" ht="27" hidden="1" customHeight="1" outlineLevel="1" x14ac:dyDescent="0.15">
      <c r="A309" s="1210">
        <f>+BIENESTAR!F35</f>
        <v>0</v>
      </c>
      <c r="B309" s="1202">
        <f>+BIENESTAR!G35</f>
        <v>0</v>
      </c>
      <c r="C309" s="434">
        <f>+BIENESTAR!H35</f>
        <v>0</v>
      </c>
      <c r="D309" s="1188">
        <f>+BIENESTAR!I35</f>
        <v>0</v>
      </c>
      <c r="E309" s="1188">
        <f>+BIENESTAR!J35</f>
        <v>0</v>
      </c>
      <c r="F309" s="1170">
        <f>+BIENESTAR!K35</f>
        <v>0</v>
      </c>
      <c r="G309" s="138" t="str">
        <f>+BIENESTAR!L35</f>
        <v>Persona jurídica</v>
      </c>
      <c r="H309" s="364" t="str">
        <f>+BIENESTAR!M35</f>
        <v>Mantenimiento de áreas Deportivas (Canchas)</v>
      </c>
      <c r="I309" s="384">
        <f>+BIENESTAR!N35</f>
        <v>7</v>
      </c>
      <c r="J309" s="389">
        <f>+BIENESTAR!O35</f>
        <v>100000</v>
      </c>
      <c r="K309" s="426">
        <f>+BIENESTAR!P35</f>
        <v>700000</v>
      </c>
    </row>
    <row r="310" spans="1:11" s="377" customFormat="1" ht="40" hidden="1" customHeight="1" outlineLevel="1" x14ac:dyDescent="0.15">
      <c r="A310" s="1210">
        <f>+BIENESTAR!F36</f>
        <v>0</v>
      </c>
      <c r="B310" s="1202">
        <f>+BIENESTAR!G36</f>
        <v>0</v>
      </c>
      <c r="C310" s="434">
        <f>+BIENESTAR!H36</f>
        <v>0</v>
      </c>
      <c r="D310" s="1188">
        <f>+BIENESTAR!I36</f>
        <v>0</v>
      </c>
      <c r="E310" s="1188">
        <f>+BIENESTAR!J36</f>
        <v>0</v>
      </c>
      <c r="F310" s="1170">
        <f>+BIENESTAR!K36</f>
        <v>0</v>
      </c>
      <c r="G310" s="435" t="str">
        <f>+BIENESTAR!L36</f>
        <v>Logística</v>
      </c>
      <c r="H310" s="364" t="str">
        <f>+BIENESTAR!M36</f>
        <v>Juzgamiento (Campeonatos Todas Disciplinas)</v>
      </c>
      <c r="I310" s="384">
        <f>+BIENESTAR!N36</f>
        <v>9</v>
      </c>
      <c r="J310" s="389">
        <f>+BIENESTAR!O36</f>
        <v>222222.22222222222</v>
      </c>
      <c r="K310" s="426">
        <f>+BIENESTAR!P36</f>
        <v>2000000</v>
      </c>
    </row>
    <row r="311" spans="1:11" s="377" customFormat="1" ht="14" hidden="1" customHeight="1" outlineLevel="1" x14ac:dyDescent="0.15">
      <c r="A311" s="1210">
        <f>+BIENESTAR!F37</f>
        <v>0</v>
      </c>
      <c r="B311" s="1202">
        <f>+BIENESTAR!G37</f>
        <v>0</v>
      </c>
      <c r="C311" s="434">
        <f>+BIENESTAR!H37</f>
        <v>0</v>
      </c>
      <c r="D311" s="1188">
        <f>+BIENESTAR!I37</f>
        <v>0</v>
      </c>
      <c r="E311" s="1188">
        <f>+BIENESTAR!J37</f>
        <v>0</v>
      </c>
      <c r="F311" s="1170">
        <f>+BIENESTAR!K37</f>
        <v>0</v>
      </c>
      <c r="G311" s="138" t="str">
        <f>+BIENESTAR!L37</f>
        <v>Suministros</v>
      </c>
      <c r="H311" s="364" t="str">
        <f>+BIENESTAR!M37</f>
        <v>Premiación (Trofeos)</v>
      </c>
      <c r="I311" s="384">
        <f>+BIENESTAR!N37</f>
        <v>300</v>
      </c>
      <c r="J311" s="389">
        <f>+BIENESTAR!O37</f>
        <v>10000</v>
      </c>
      <c r="K311" s="426">
        <f>+BIENESTAR!P37</f>
        <v>3000000</v>
      </c>
    </row>
    <row r="312" spans="1:11" s="377" customFormat="1" ht="14" hidden="1" customHeight="1" outlineLevel="1" x14ac:dyDescent="0.15">
      <c r="A312" s="1210">
        <f>+BIENESTAR!F38</f>
        <v>0</v>
      </c>
      <c r="B312" s="1203">
        <f>+BIENESTAR!G38</f>
        <v>0</v>
      </c>
      <c r="C312" s="434">
        <f>+BIENESTAR!H38</f>
        <v>0</v>
      </c>
      <c r="D312" s="1188">
        <f>+BIENESTAR!I38</f>
        <v>0</v>
      </c>
      <c r="E312" s="1188">
        <f>+BIENESTAR!J38</f>
        <v>0</v>
      </c>
      <c r="F312" s="1170">
        <f>+BIENESTAR!K38</f>
        <v>0</v>
      </c>
      <c r="G312" s="138" t="str">
        <f>+BIENESTAR!L38</f>
        <v>Suministros</v>
      </c>
      <c r="H312" s="364" t="str">
        <f>+BIENESTAR!M38</f>
        <v>Premiación (Medallas)</v>
      </c>
      <c r="I312" s="425">
        <f>+BIENESTAR!N38</f>
        <v>98</v>
      </c>
      <c r="J312" s="389">
        <f>+BIENESTAR!O38</f>
        <v>61224.489795918365</v>
      </c>
      <c r="K312" s="426">
        <f>+BIENESTAR!P38</f>
        <v>6000000</v>
      </c>
    </row>
    <row r="313" spans="1:11" s="377" customFormat="1" ht="27" hidden="1" customHeight="1" outlineLevel="1" x14ac:dyDescent="0.15">
      <c r="A313" s="1210">
        <f>+BIENESTAR!F39</f>
        <v>0</v>
      </c>
      <c r="B313" s="1207" t="str">
        <f>+BIENESTAR!G39</f>
        <v xml:space="preserve">Acondicionamiento Físico </v>
      </c>
      <c r="C313" s="434">
        <f>+BIENESTAR!H39</f>
        <v>0</v>
      </c>
      <c r="D313" s="1188">
        <f>+BIENESTAR!I39</f>
        <v>0</v>
      </c>
      <c r="E313" s="1188">
        <f>+BIENESTAR!J39</f>
        <v>0</v>
      </c>
      <c r="F313" s="1170">
        <f>+BIENESTAR!K39</f>
        <v>0</v>
      </c>
      <c r="G313" s="138" t="str">
        <f>+BIENESTAR!L39</f>
        <v>Persona jurídica</v>
      </c>
      <c r="H313" s="364" t="str">
        <f>+BIENESTAR!M39</f>
        <v>Mantenimiento de maquinaria del Gimnasio</v>
      </c>
      <c r="I313" s="384">
        <f>+BIENESTAR!N39</f>
        <v>8</v>
      </c>
      <c r="J313" s="389">
        <f>+BIENESTAR!O39</f>
        <v>250000</v>
      </c>
      <c r="K313" s="426">
        <f>+BIENESTAR!P39</f>
        <v>2000000</v>
      </c>
    </row>
    <row r="314" spans="1:11" s="377" customFormat="1" ht="40" hidden="1" customHeight="1" outlineLevel="1" x14ac:dyDescent="0.15">
      <c r="A314" s="1210">
        <f>+BIENESTAR!F40</f>
        <v>0</v>
      </c>
      <c r="B314" s="1203">
        <f>+BIENESTAR!G40</f>
        <v>0</v>
      </c>
      <c r="C314" s="434">
        <f>+BIENESTAR!H40</f>
        <v>0</v>
      </c>
      <c r="D314" s="1188">
        <f>+BIENESTAR!I40</f>
        <v>0</v>
      </c>
      <c r="E314" s="1188">
        <f>+BIENESTAR!J40</f>
        <v>0</v>
      </c>
      <c r="F314" s="1170">
        <f>+BIENESTAR!K40</f>
        <v>0</v>
      </c>
      <c r="G314" s="138" t="str">
        <f>+BIENESTAR!L40</f>
        <v>Persona natural</v>
      </c>
      <c r="H314" s="358" t="str">
        <f>+BIENESTAR!M40</f>
        <v>Contratación del personal para el desarrollo de actividades deportivas</v>
      </c>
      <c r="I314" s="425">
        <f>+BIENESTAR!N40</f>
        <v>6</v>
      </c>
      <c r="J314" s="389">
        <f>+BIENESTAR!O40</f>
        <v>15444333.333333334</v>
      </c>
      <c r="K314" s="426">
        <f>+BIENESTAR!P40</f>
        <v>92666000</v>
      </c>
    </row>
    <row r="315" spans="1:11" s="377" customFormat="1" ht="40" hidden="1" customHeight="1" outlineLevel="1" x14ac:dyDescent="0.15">
      <c r="A315" s="1210">
        <f>+BIENESTAR!F41</f>
        <v>0</v>
      </c>
      <c r="B315" s="1207" t="str">
        <f>+BIENESTAR!G41</f>
        <v>Participación en encuentros deportivos externos e internos</v>
      </c>
      <c r="C315" s="434">
        <f>+BIENESTAR!H41</f>
        <v>0</v>
      </c>
      <c r="D315" s="1188">
        <f>+BIENESTAR!I41</f>
        <v>0</v>
      </c>
      <c r="E315" s="1188">
        <f>+BIENESTAR!J41</f>
        <v>0</v>
      </c>
      <c r="F315" s="1170">
        <f>+BIENESTAR!K41</f>
        <v>0</v>
      </c>
      <c r="G315" s="138" t="str">
        <f>+BIENESTAR!L41</f>
        <v xml:space="preserve">Inscripción </v>
      </c>
      <c r="H315" s="364" t="str">
        <f>+BIENESTAR!M41</f>
        <v xml:space="preserve">Inscripción de Campeonatos (Todas Disciplinas) </v>
      </c>
      <c r="I315" s="384">
        <f>+BIENESTAR!N41</f>
        <v>21</v>
      </c>
      <c r="J315" s="389">
        <f>+BIENESTAR!O41</f>
        <v>23809.523809523809</v>
      </c>
      <c r="K315" s="426">
        <f>+BIENESTAR!P41</f>
        <v>500000</v>
      </c>
    </row>
    <row r="316" spans="1:11" s="377" customFormat="1" ht="27" hidden="1" customHeight="1" outlineLevel="1" x14ac:dyDescent="0.15">
      <c r="A316" s="1210">
        <f>+BIENESTAR!F42</f>
        <v>0</v>
      </c>
      <c r="B316" s="1202">
        <f>+BIENESTAR!G42</f>
        <v>0</v>
      </c>
      <c r="C316" s="434">
        <f>+BIENESTAR!H42</f>
        <v>0</v>
      </c>
      <c r="D316" s="1188">
        <f>+BIENESTAR!I42</f>
        <v>0</v>
      </c>
      <c r="E316" s="1188">
        <f>+BIENESTAR!J42</f>
        <v>0</v>
      </c>
      <c r="F316" s="1170">
        <f>+BIENESTAR!K42</f>
        <v>0</v>
      </c>
      <c r="G316" s="138" t="str">
        <f>+BIENESTAR!L42</f>
        <v xml:space="preserve">Inscripción </v>
      </c>
      <c r="H316" s="364" t="str">
        <f>+BIENESTAR!M42</f>
        <v>Atletismo: Media Maratón de Bogotá</v>
      </c>
      <c r="I316" s="384">
        <f>+BIENESTAR!N42</f>
        <v>22</v>
      </c>
      <c r="J316" s="389">
        <f>+BIENESTAR!O42</f>
        <v>68181.818181818177</v>
      </c>
      <c r="K316" s="426">
        <f>+BIENESTAR!P42</f>
        <v>1500000</v>
      </c>
    </row>
    <row r="317" spans="1:11" s="377" customFormat="1" ht="27" hidden="1" customHeight="1" outlineLevel="1" x14ac:dyDescent="0.15">
      <c r="A317" s="1210">
        <f>+BIENESTAR!F43</f>
        <v>0</v>
      </c>
      <c r="B317" s="1202">
        <f>+BIENESTAR!G43</f>
        <v>0</v>
      </c>
      <c r="C317" s="434">
        <f>+BIENESTAR!H43</f>
        <v>0</v>
      </c>
      <c r="D317" s="1188">
        <f>+BIENESTAR!I43</f>
        <v>0</v>
      </c>
      <c r="E317" s="1188">
        <f>+BIENESTAR!J43</f>
        <v>0</v>
      </c>
      <c r="F317" s="1170">
        <f>+BIENESTAR!K43</f>
        <v>0</v>
      </c>
      <c r="G317" s="138" t="str">
        <f>+BIENESTAR!L43</f>
        <v xml:space="preserve">Inscripción </v>
      </c>
      <c r="H317" s="364" t="str">
        <f>+BIENESTAR!M43</f>
        <v>Atletismo: Carrera de la Mujer</v>
      </c>
      <c r="I317" s="384">
        <f>+BIENESTAR!N43</f>
        <v>23</v>
      </c>
      <c r="J317" s="389">
        <f>+BIENESTAR!O43</f>
        <v>78260.869565217392</v>
      </c>
      <c r="K317" s="426">
        <f>+BIENESTAR!P43</f>
        <v>1800000</v>
      </c>
    </row>
    <row r="318" spans="1:11" s="377" customFormat="1" ht="14" hidden="1" customHeight="1" outlineLevel="1" x14ac:dyDescent="0.15">
      <c r="A318" s="1210">
        <f>+BIENESTAR!F44</f>
        <v>0</v>
      </c>
      <c r="B318" s="1202">
        <f>+BIENESTAR!G44</f>
        <v>0</v>
      </c>
      <c r="C318" s="434">
        <f>+BIENESTAR!H44</f>
        <v>0</v>
      </c>
      <c r="D318" s="1188">
        <f>+BIENESTAR!I44</f>
        <v>0</v>
      </c>
      <c r="E318" s="1188">
        <f>+BIENESTAR!J44</f>
        <v>0</v>
      </c>
      <c r="F318" s="1170">
        <f>+BIENESTAR!K44</f>
        <v>0</v>
      </c>
      <c r="G318" s="138" t="str">
        <f>+BIENESTAR!L44</f>
        <v xml:space="preserve">Inscripción </v>
      </c>
      <c r="H318" s="364" t="str">
        <f>+BIENESTAR!M44</f>
        <v>Atletismo: Carrera Allianz</v>
      </c>
      <c r="I318" s="384">
        <f>+BIENESTAR!N44</f>
        <v>24</v>
      </c>
      <c r="J318" s="389">
        <f>+BIENESTAR!O44</f>
        <v>50000</v>
      </c>
      <c r="K318" s="426">
        <f>+BIENESTAR!P44</f>
        <v>1200000</v>
      </c>
    </row>
    <row r="319" spans="1:11" s="377" customFormat="1" ht="14" hidden="1" customHeight="1" outlineLevel="1" x14ac:dyDescent="0.15">
      <c r="A319" s="1210">
        <f>+BIENESTAR!F45</f>
        <v>0</v>
      </c>
      <c r="B319" s="1202">
        <f>+BIENESTAR!G45</f>
        <v>0</v>
      </c>
      <c r="C319" s="434">
        <f>+BIENESTAR!H45</f>
        <v>0</v>
      </c>
      <c r="D319" s="1188">
        <f>+BIENESTAR!I45</f>
        <v>0</v>
      </c>
      <c r="E319" s="1188">
        <f>+BIENESTAR!J45</f>
        <v>0</v>
      </c>
      <c r="F319" s="1170">
        <f>+BIENESTAR!K45</f>
        <v>0</v>
      </c>
      <c r="G319" s="138" t="str">
        <f>+BIENESTAR!L45</f>
        <v xml:space="preserve">Inscripción </v>
      </c>
      <c r="H319" s="364" t="str">
        <f>+BIENESTAR!M45</f>
        <v>Atletismo: 10K Polar</v>
      </c>
      <c r="I319" s="384">
        <f>+BIENESTAR!N45</f>
        <v>25</v>
      </c>
      <c r="J319" s="389">
        <f>+BIENESTAR!O45</f>
        <v>72000</v>
      </c>
      <c r="K319" s="426">
        <f>+BIENESTAR!P45</f>
        <v>1800000</v>
      </c>
    </row>
    <row r="320" spans="1:11" s="377" customFormat="1" ht="14" hidden="1" customHeight="1" outlineLevel="1" x14ac:dyDescent="0.15">
      <c r="A320" s="1210">
        <f>+BIENESTAR!F46</f>
        <v>0</v>
      </c>
      <c r="B320" s="1202">
        <f>+BIENESTAR!G46</f>
        <v>0</v>
      </c>
      <c r="C320" s="434">
        <f>+BIENESTAR!H46</f>
        <v>0</v>
      </c>
      <c r="D320" s="1188">
        <f>+BIENESTAR!I46</f>
        <v>0</v>
      </c>
      <c r="E320" s="1188">
        <f>+BIENESTAR!J46</f>
        <v>0</v>
      </c>
      <c r="F320" s="1170">
        <f>+BIENESTAR!K46</f>
        <v>0</v>
      </c>
      <c r="G320" s="138" t="str">
        <f>+BIENESTAR!L46</f>
        <v xml:space="preserve">Inscripción </v>
      </c>
      <c r="H320" s="364" t="str">
        <f>+BIENESTAR!M46</f>
        <v>Atletismo: Cartoon Network</v>
      </c>
      <c r="I320" s="384">
        <f>+BIENESTAR!N46</f>
        <v>26</v>
      </c>
      <c r="J320" s="389">
        <f>+BIENESTAR!O46</f>
        <v>57692.307692307695</v>
      </c>
      <c r="K320" s="426">
        <f>+BIENESTAR!P46</f>
        <v>1500000</v>
      </c>
    </row>
    <row r="321" spans="1:11" s="377" customFormat="1" ht="27" hidden="1" customHeight="1" outlineLevel="1" x14ac:dyDescent="0.15">
      <c r="A321" s="1210">
        <f>+BIENESTAR!F47</f>
        <v>0</v>
      </c>
      <c r="B321" s="1203">
        <f>+BIENESTAR!G47</f>
        <v>0</v>
      </c>
      <c r="C321" s="434">
        <f>+BIENESTAR!H47</f>
        <v>0</v>
      </c>
      <c r="D321" s="1188">
        <f>+BIENESTAR!I47</f>
        <v>0</v>
      </c>
      <c r="E321" s="1188">
        <f>+BIENESTAR!J47</f>
        <v>0</v>
      </c>
      <c r="F321" s="1170">
        <f>+BIENESTAR!K47</f>
        <v>0</v>
      </c>
      <c r="G321" s="138" t="str">
        <f>+BIENESTAR!L47</f>
        <v>Logística</v>
      </c>
      <c r="H321" s="364" t="str">
        <f>+BIENESTAR!M47</f>
        <v>Logística para el desarrollo de encuentros deportivos</v>
      </c>
      <c r="I321" s="384">
        <f>+BIENESTAR!N47</f>
        <v>1</v>
      </c>
      <c r="J321" s="389">
        <f>+BIENESTAR!O47</f>
        <v>5050000</v>
      </c>
      <c r="K321" s="426">
        <f>+BIENESTAR!P47</f>
        <v>5050000</v>
      </c>
    </row>
    <row r="322" spans="1:11" s="377" customFormat="1" ht="27" hidden="1" customHeight="1" outlineLevel="1" x14ac:dyDescent="0.15">
      <c r="A322" s="1210">
        <f>+BIENESTAR!F48</f>
        <v>0</v>
      </c>
      <c r="B322" s="1207" t="str">
        <f>+BIENESTAR!G48</f>
        <v>Programación de actividades recreativas</v>
      </c>
      <c r="C322" s="434">
        <f>+BIENESTAR!H48</f>
        <v>0</v>
      </c>
      <c r="D322" s="1188">
        <f>+BIENESTAR!I48</f>
        <v>0</v>
      </c>
      <c r="E322" s="1188">
        <f>+BIENESTAR!J48</f>
        <v>0</v>
      </c>
      <c r="F322" s="1170">
        <f>+BIENESTAR!K48</f>
        <v>0</v>
      </c>
      <c r="G322" s="138" t="str">
        <f>+BIENESTAR!L48</f>
        <v>Logística</v>
      </c>
      <c r="H322" s="364" t="str">
        <f>+BIENESTAR!M48</f>
        <v>Subsidio y seguro de transporte caminatas</v>
      </c>
      <c r="I322" s="384">
        <f>+BIENESTAR!N48</f>
        <v>500</v>
      </c>
      <c r="J322" s="389">
        <f>+BIENESTAR!O48</f>
        <v>6000</v>
      </c>
      <c r="K322" s="426">
        <f>+BIENESTAR!P48</f>
        <v>3000000</v>
      </c>
    </row>
    <row r="323" spans="1:11" s="377" customFormat="1" ht="14" hidden="1" customHeight="1" outlineLevel="1" x14ac:dyDescent="0.15">
      <c r="A323" s="1210">
        <f>+BIENESTAR!F49</f>
        <v>0</v>
      </c>
      <c r="B323" s="1202">
        <f>+BIENESTAR!G49</f>
        <v>0</v>
      </c>
      <c r="C323" s="434">
        <f>+BIENESTAR!H49</f>
        <v>0</v>
      </c>
      <c r="D323" s="1188">
        <f>+BIENESTAR!I49</f>
        <v>0</v>
      </c>
      <c r="E323" s="1188">
        <f>+BIENESTAR!J49</f>
        <v>0</v>
      </c>
      <c r="F323" s="1170">
        <f>+BIENESTAR!K49</f>
        <v>0</v>
      </c>
      <c r="G323" s="138" t="str">
        <f>+BIENESTAR!L49</f>
        <v>Logística</v>
      </c>
      <c r="H323" s="364" t="str">
        <f>+BIENESTAR!M49</f>
        <v>Hidratación</v>
      </c>
      <c r="I323" s="384">
        <f>+BIENESTAR!N49</f>
        <v>3200</v>
      </c>
      <c r="J323" s="389">
        <f>+BIENESTAR!O49</f>
        <v>937.5</v>
      </c>
      <c r="K323" s="426">
        <f>+BIENESTAR!P49</f>
        <v>3000000</v>
      </c>
    </row>
    <row r="324" spans="1:11" s="377" customFormat="1" ht="14" hidden="1" customHeight="1" outlineLevel="1" x14ac:dyDescent="0.15">
      <c r="A324" s="1210">
        <f>+BIENESTAR!F50</f>
        <v>0</v>
      </c>
      <c r="B324" s="1202">
        <f>+BIENESTAR!G50</f>
        <v>0</v>
      </c>
      <c r="C324" s="434">
        <f>+BIENESTAR!H50</f>
        <v>0</v>
      </c>
      <c r="D324" s="1188">
        <f>+BIENESTAR!I50</f>
        <v>0</v>
      </c>
      <c r="E324" s="1188">
        <f>+BIENESTAR!J50</f>
        <v>0</v>
      </c>
      <c r="F324" s="1170">
        <f>+BIENESTAR!K50</f>
        <v>0</v>
      </c>
      <c r="G324" s="138" t="str">
        <f>+BIENESTAR!L50</f>
        <v>Refrigerios</v>
      </c>
      <c r="H324" s="364" t="str">
        <f>+BIENESTAR!M50</f>
        <v xml:space="preserve">Refrigerios </v>
      </c>
      <c r="I324" s="384">
        <f>+BIENESTAR!N50</f>
        <v>1000</v>
      </c>
      <c r="J324" s="389">
        <f>+BIENESTAR!O50</f>
        <v>5000</v>
      </c>
      <c r="K324" s="426">
        <f>+BIENESTAR!P50</f>
        <v>5000000</v>
      </c>
    </row>
    <row r="325" spans="1:11" s="377" customFormat="1" ht="14" hidden="1" customHeight="1" outlineLevel="1" thickBot="1" x14ac:dyDescent="0.2">
      <c r="A325" s="1211">
        <f>+BIENESTAR!F51</f>
        <v>0</v>
      </c>
      <c r="B325" s="1208">
        <f>+BIENESTAR!G51</f>
        <v>0</v>
      </c>
      <c r="C325" s="436">
        <f>+BIENESTAR!H51</f>
        <v>0</v>
      </c>
      <c r="D325" s="1189">
        <f>+BIENESTAR!I51</f>
        <v>0</v>
      </c>
      <c r="E325" s="1189">
        <f>+BIENESTAR!J51</f>
        <v>0</v>
      </c>
      <c r="F325" s="1183">
        <f>+BIENESTAR!K51</f>
        <v>0</v>
      </c>
      <c r="G325" s="427" t="str">
        <f>+BIENESTAR!L51</f>
        <v>Suministros</v>
      </c>
      <c r="H325" s="365" t="str">
        <f>+BIENESTAR!M51</f>
        <v>Camisetas Ciclo paseos</v>
      </c>
      <c r="I325" s="428">
        <f>+BIENESTAR!N51</f>
        <v>34</v>
      </c>
      <c r="J325" s="429">
        <f>+BIENESTAR!O51</f>
        <v>132352.9411764706</v>
      </c>
      <c r="K325" s="430">
        <f>+BIENESTAR!P51</f>
        <v>4500000</v>
      </c>
    </row>
    <row r="326" spans="1:11" s="377" customFormat="1" ht="27" hidden="1" customHeight="1" outlineLevel="1" x14ac:dyDescent="0.15">
      <c r="A326" s="1209" t="str">
        <f>+BIENESTAR!F52</f>
        <v>ETITC una ♪ con arte y Cultura</v>
      </c>
      <c r="B326" s="1201" t="str">
        <f>+BIENESTAR!G52</f>
        <v>Conformación de Grupos</v>
      </c>
      <c r="C326" s="437">
        <f>+BIENESTAR!H52</f>
        <v>0</v>
      </c>
      <c r="D326" s="1187">
        <f>+BIENESTAR!I52</f>
        <v>42381</v>
      </c>
      <c r="E326" s="1187">
        <f>+BIENESTAR!J52</f>
        <v>42724</v>
      </c>
      <c r="F326" s="1204" t="str">
        <f>+BIENESTAR!K52</f>
        <v>Personas de la comunidad educativa que participan de las actividades de arte y cultura ejecutadas</v>
      </c>
      <c r="G326" s="420" t="str">
        <f>+BIENESTAR!L52</f>
        <v>Logística</v>
      </c>
      <c r="H326" s="380" t="str">
        <f>+BIENESTAR!M52</f>
        <v>Compra de Vestuario (Danzas) Completo</v>
      </c>
      <c r="I326" s="433">
        <f>+BIENESTAR!N52</f>
        <v>35</v>
      </c>
      <c r="J326" s="422">
        <f>+BIENESTAR!O52</f>
        <v>85714.28571428571</v>
      </c>
      <c r="K326" s="423">
        <f>+BIENESTAR!P52</f>
        <v>3000000</v>
      </c>
    </row>
    <row r="327" spans="1:11" s="377" customFormat="1" ht="27" hidden="1" customHeight="1" outlineLevel="1" x14ac:dyDescent="0.15">
      <c r="A327" s="1210">
        <f>+BIENESTAR!F53</f>
        <v>0</v>
      </c>
      <c r="B327" s="1202">
        <f>+BIENESTAR!G53</f>
        <v>0</v>
      </c>
      <c r="C327" s="438">
        <f>+BIENESTAR!H53</f>
        <v>0</v>
      </c>
      <c r="D327" s="1188">
        <f>+BIENESTAR!I53</f>
        <v>0</v>
      </c>
      <c r="E327" s="1188">
        <f>+BIENESTAR!J53</f>
        <v>0</v>
      </c>
      <c r="F327" s="1178">
        <f>+BIENESTAR!K53</f>
        <v>0</v>
      </c>
      <c r="G327" s="138" t="str">
        <f>+BIENESTAR!L53</f>
        <v>Logística</v>
      </c>
      <c r="H327" s="364" t="str">
        <f>+BIENESTAR!M53</f>
        <v>Alquiler de vestuario (Danzas)</v>
      </c>
      <c r="I327" s="384">
        <f>+BIENESTAR!N53</f>
        <v>36</v>
      </c>
      <c r="J327" s="389">
        <f>+BIENESTAR!O53</f>
        <v>13888.888888888889</v>
      </c>
      <c r="K327" s="426">
        <f>+BIENESTAR!P53</f>
        <v>500000</v>
      </c>
    </row>
    <row r="328" spans="1:11" s="377" customFormat="1" ht="27" hidden="1" customHeight="1" outlineLevel="1" x14ac:dyDescent="0.15">
      <c r="A328" s="1210">
        <f>+BIENESTAR!F54</f>
        <v>0</v>
      </c>
      <c r="B328" s="1202">
        <f>+BIENESTAR!G54</f>
        <v>0</v>
      </c>
      <c r="C328" s="438">
        <f>+BIENESTAR!H54</f>
        <v>0</v>
      </c>
      <c r="D328" s="1188">
        <f>+BIENESTAR!I54</f>
        <v>0</v>
      </c>
      <c r="E328" s="1188">
        <f>+BIENESTAR!J54</f>
        <v>0</v>
      </c>
      <c r="F328" s="1178">
        <f>+BIENESTAR!K54</f>
        <v>0</v>
      </c>
      <c r="G328" s="138" t="str">
        <f>+BIENESTAR!L54</f>
        <v>Logística</v>
      </c>
      <c r="H328" s="364" t="str">
        <f>+BIENESTAR!M54</f>
        <v>Cursos de Danza Árabe y Yoga</v>
      </c>
      <c r="I328" s="384">
        <f>+BIENESTAR!N54</f>
        <v>39</v>
      </c>
      <c r="J328" s="389">
        <f>+BIENESTAR!O54</f>
        <v>20512.820512820512</v>
      </c>
      <c r="K328" s="426">
        <f>+BIENESTAR!P54</f>
        <v>800000</v>
      </c>
    </row>
    <row r="329" spans="1:11" s="377" customFormat="1" ht="27" hidden="1" customHeight="1" outlineLevel="1" x14ac:dyDescent="0.15">
      <c r="A329" s="1210">
        <f>+BIENESTAR!F55</f>
        <v>0</v>
      </c>
      <c r="B329" s="1202">
        <f>+BIENESTAR!G55</f>
        <v>0</v>
      </c>
      <c r="C329" s="438">
        <f>+BIENESTAR!H55</f>
        <v>0</v>
      </c>
      <c r="D329" s="1188">
        <f>+BIENESTAR!I55</f>
        <v>0</v>
      </c>
      <c r="E329" s="1188">
        <f>+BIENESTAR!J55</f>
        <v>0</v>
      </c>
      <c r="F329" s="1178">
        <f>+BIENESTAR!K55</f>
        <v>0</v>
      </c>
      <c r="G329" s="138" t="str">
        <f>+BIENESTAR!L55</f>
        <v>Logística</v>
      </c>
      <c r="H329" s="364" t="str">
        <f>+BIENESTAR!M55</f>
        <v>Inscripciones para Concursos de Bandas</v>
      </c>
      <c r="I329" s="384">
        <f>+BIENESTAR!N55</f>
        <v>40</v>
      </c>
      <c r="J329" s="389">
        <f>+BIENESTAR!O55</f>
        <v>125000</v>
      </c>
      <c r="K329" s="426">
        <f>+BIENESTAR!P55</f>
        <v>5000000</v>
      </c>
    </row>
    <row r="330" spans="1:11" s="377" customFormat="1" ht="40" hidden="1" customHeight="1" outlineLevel="1" x14ac:dyDescent="0.15">
      <c r="A330" s="1210">
        <f>+BIENESTAR!F56</f>
        <v>0</v>
      </c>
      <c r="B330" s="1202">
        <f>+BIENESTAR!G56</f>
        <v>0</v>
      </c>
      <c r="C330" s="438">
        <f>+BIENESTAR!H56</f>
        <v>0</v>
      </c>
      <c r="D330" s="1188">
        <f>+BIENESTAR!I56</f>
        <v>0</v>
      </c>
      <c r="E330" s="1188">
        <f>+BIENESTAR!J56</f>
        <v>0</v>
      </c>
      <c r="F330" s="1178">
        <f>+BIENESTAR!K56</f>
        <v>0</v>
      </c>
      <c r="G330" s="138" t="str">
        <f>+BIENESTAR!L56</f>
        <v>Logística</v>
      </c>
      <c r="H330" s="364" t="str">
        <f>+BIENESTAR!M56</f>
        <v>Transporte (Externo-Ciudades) Banda de marcha y Coro</v>
      </c>
      <c r="I330" s="384">
        <f>+BIENESTAR!N56</f>
        <v>38</v>
      </c>
      <c r="J330" s="389">
        <f>+BIENESTAR!O56</f>
        <v>26315.78947368421</v>
      </c>
      <c r="K330" s="426">
        <f>+BIENESTAR!P56</f>
        <v>1000000</v>
      </c>
    </row>
    <row r="331" spans="1:11" s="377" customFormat="1" ht="27" hidden="1" customHeight="1" outlineLevel="1" x14ac:dyDescent="0.15">
      <c r="A331" s="1210">
        <f>+BIENESTAR!F57</f>
        <v>0</v>
      </c>
      <c r="B331" s="1202">
        <f>+BIENESTAR!G57</f>
        <v>0</v>
      </c>
      <c r="C331" s="438">
        <f>+BIENESTAR!H57</f>
        <v>0</v>
      </c>
      <c r="D331" s="1188">
        <f>+BIENESTAR!I57</f>
        <v>0</v>
      </c>
      <c r="E331" s="1188">
        <f>+BIENESTAR!J57</f>
        <v>0</v>
      </c>
      <c r="F331" s="1178">
        <f>+BIENESTAR!K57</f>
        <v>0</v>
      </c>
      <c r="G331" s="138" t="str">
        <f>+BIENESTAR!L57</f>
        <v>Logística</v>
      </c>
      <c r="H331" s="364" t="str">
        <f>+BIENESTAR!M57</f>
        <v>Jurados festival de la canción</v>
      </c>
      <c r="I331" s="384">
        <f>+BIENESTAR!N57</f>
        <v>3</v>
      </c>
      <c r="J331" s="389">
        <f>+BIENESTAR!O57</f>
        <v>300000</v>
      </c>
      <c r="K331" s="426">
        <f>+BIENESTAR!P57</f>
        <v>900000</v>
      </c>
    </row>
    <row r="332" spans="1:11" s="377" customFormat="1" ht="14" hidden="1" customHeight="1" outlineLevel="1" x14ac:dyDescent="0.15">
      <c r="A332" s="1210">
        <f>+BIENESTAR!F58</f>
        <v>0</v>
      </c>
      <c r="B332" s="1202">
        <f>+BIENESTAR!G58</f>
        <v>0</v>
      </c>
      <c r="C332" s="438">
        <f>+BIENESTAR!H58</f>
        <v>0</v>
      </c>
      <c r="D332" s="1188">
        <f>+BIENESTAR!I58</f>
        <v>0</v>
      </c>
      <c r="E332" s="1188">
        <f>+BIENESTAR!J58</f>
        <v>0</v>
      </c>
      <c r="F332" s="1178">
        <f>+BIENESTAR!K58</f>
        <v>0</v>
      </c>
      <c r="G332" s="138" t="str">
        <f>+BIENESTAR!L58</f>
        <v>Logística</v>
      </c>
      <c r="H332" s="364" t="str">
        <f>+BIENESTAR!M58</f>
        <v xml:space="preserve">Instrumentos </v>
      </c>
      <c r="I332" s="384">
        <f>+BIENESTAR!N58</f>
        <v>60</v>
      </c>
      <c r="J332" s="389">
        <f>+BIENESTAR!O58</f>
        <v>666666.66666666663</v>
      </c>
      <c r="K332" s="426">
        <f>+BIENESTAR!P58</f>
        <v>40000000</v>
      </c>
    </row>
    <row r="333" spans="1:11" s="377" customFormat="1" ht="53" hidden="1" customHeight="1" outlineLevel="1" x14ac:dyDescent="0.15">
      <c r="A333" s="1210">
        <f>+BIENESTAR!F59</f>
        <v>0</v>
      </c>
      <c r="B333" s="1203">
        <f>+BIENESTAR!G59</f>
        <v>0</v>
      </c>
      <c r="C333" s="438">
        <f>+BIENESTAR!H59</f>
        <v>0</v>
      </c>
      <c r="D333" s="1188">
        <f>+BIENESTAR!I59</f>
        <v>0</v>
      </c>
      <c r="E333" s="1188">
        <f>+BIENESTAR!J59</f>
        <v>0</v>
      </c>
      <c r="F333" s="1178">
        <f>+BIENESTAR!K59</f>
        <v>0</v>
      </c>
      <c r="G333" s="138" t="str">
        <f>+BIENESTAR!L59</f>
        <v>Persona natural</v>
      </c>
      <c r="H333" s="358" t="str">
        <f>+BIENESTAR!M59</f>
        <v>Contratación personal para el desarrollo de las actividades artísticas y culturales</v>
      </c>
      <c r="I333" s="425">
        <f>+BIENESTAR!N59</f>
        <v>4</v>
      </c>
      <c r="J333" s="389">
        <f>+BIENESTAR!O59</f>
        <v>23941500</v>
      </c>
      <c r="K333" s="426">
        <f>+BIENESTAR!P59</f>
        <v>95766000</v>
      </c>
    </row>
    <row r="334" spans="1:11" s="377" customFormat="1" ht="27" hidden="1" customHeight="1" outlineLevel="1" x14ac:dyDescent="0.15">
      <c r="A334" s="1210">
        <f>+BIENESTAR!F60</f>
        <v>0</v>
      </c>
      <c r="B334" s="1207" t="str">
        <f>+BIENESTAR!G60</f>
        <v xml:space="preserve">Creación de espacios culturales </v>
      </c>
      <c r="C334" s="438">
        <f>+BIENESTAR!H60</f>
        <v>0</v>
      </c>
      <c r="D334" s="1188">
        <f>+BIENESTAR!I60</f>
        <v>0</v>
      </c>
      <c r="E334" s="1188">
        <f>+BIENESTAR!J60</f>
        <v>0</v>
      </c>
      <c r="F334" s="1178">
        <f>+BIENESTAR!K60</f>
        <v>0</v>
      </c>
      <c r="G334" s="138" t="str">
        <f>+BIENESTAR!L60</f>
        <v>Logística</v>
      </c>
      <c r="H334" s="364" t="str">
        <f>+BIENESTAR!M60</f>
        <v>Arte y Cultura: Noches de tertulia</v>
      </c>
      <c r="I334" s="384">
        <f>+BIENESTAR!N60</f>
        <v>41</v>
      </c>
      <c r="J334" s="389">
        <f>+BIENESTAR!O60</f>
        <v>73170.731707317071</v>
      </c>
      <c r="K334" s="426">
        <f>+BIENESTAR!P60</f>
        <v>3000000</v>
      </c>
    </row>
    <row r="335" spans="1:11" s="377" customFormat="1" ht="14" hidden="1" customHeight="1" outlineLevel="1" x14ac:dyDescent="0.15">
      <c r="A335" s="1210">
        <f>+BIENESTAR!F61</f>
        <v>0</v>
      </c>
      <c r="B335" s="1202">
        <f>+BIENESTAR!G61</f>
        <v>0</v>
      </c>
      <c r="C335" s="438">
        <f>+BIENESTAR!H61</f>
        <v>0</v>
      </c>
      <c r="D335" s="1188">
        <f>+BIENESTAR!I61</f>
        <v>0</v>
      </c>
      <c r="E335" s="1188">
        <f>+BIENESTAR!J61</f>
        <v>0</v>
      </c>
      <c r="F335" s="1178">
        <f>+BIENESTAR!K61</f>
        <v>0</v>
      </c>
      <c r="G335" s="138" t="str">
        <f>+BIENESTAR!L61</f>
        <v>Logística</v>
      </c>
      <c r="H335" s="364" t="str">
        <f>+BIENESTAR!M61</f>
        <v>Kits maquillaje artístico</v>
      </c>
      <c r="I335" s="384">
        <f>+BIENESTAR!N61</f>
        <v>4</v>
      </c>
      <c r="J335" s="389">
        <f>+BIENESTAR!O61</f>
        <v>250000</v>
      </c>
      <c r="K335" s="426">
        <f>+BIENESTAR!P61</f>
        <v>1000000</v>
      </c>
    </row>
    <row r="336" spans="1:11" s="377" customFormat="1" ht="40" hidden="1" customHeight="1" outlineLevel="1" x14ac:dyDescent="0.15">
      <c r="A336" s="1210">
        <f>+BIENESTAR!F62</f>
        <v>0</v>
      </c>
      <c r="B336" s="1202">
        <f>+BIENESTAR!G62</f>
        <v>0</v>
      </c>
      <c r="C336" s="438">
        <f>+BIENESTAR!H62</f>
        <v>0</v>
      </c>
      <c r="D336" s="1188">
        <f>+BIENESTAR!I62</f>
        <v>0</v>
      </c>
      <c r="E336" s="1188">
        <f>+BIENESTAR!J62</f>
        <v>0</v>
      </c>
      <c r="F336" s="1178">
        <f>+BIENESTAR!K62</f>
        <v>0</v>
      </c>
      <c r="G336" s="138" t="str">
        <f>+BIENESTAR!L62</f>
        <v>Logística</v>
      </c>
      <c r="H336" s="364" t="str">
        <f>+BIENESTAR!M62</f>
        <v>Kits material artístico (pintura, carboncillo, sanguina, ecolin)</v>
      </c>
      <c r="I336" s="384">
        <f>+BIENESTAR!N62</f>
        <v>50</v>
      </c>
      <c r="J336" s="389">
        <f>+BIENESTAR!O62</f>
        <v>44000</v>
      </c>
      <c r="K336" s="426">
        <f>+BIENESTAR!P62</f>
        <v>2200000</v>
      </c>
    </row>
    <row r="337" spans="1:11" s="377" customFormat="1" ht="27" hidden="1" customHeight="1" outlineLevel="1" thickBot="1" x14ac:dyDescent="0.2">
      <c r="A337" s="1211">
        <f>+BIENESTAR!F63</f>
        <v>0</v>
      </c>
      <c r="B337" s="1208">
        <f>+BIENESTAR!G63</f>
        <v>0</v>
      </c>
      <c r="C337" s="439">
        <f>+BIENESTAR!H63</f>
        <v>0</v>
      </c>
      <c r="D337" s="1189">
        <f>+BIENESTAR!I63</f>
        <v>0</v>
      </c>
      <c r="E337" s="1189">
        <f>+BIENESTAR!J63</f>
        <v>0</v>
      </c>
      <c r="F337" s="1205">
        <f>+BIENESTAR!K63</f>
        <v>0</v>
      </c>
      <c r="G337" s="427" t="str">
        <f>+BIENESTAR!L63</f>
        <v>Logística</v>
      </c>
      <c r="H337" s="365" t="str">
        <f>+BIENESTAR!M63</f>
        <v>Placas premiación arte, cultura y música.</v>
      </c>
      <c r="I337" s="428">
        <f>+BIENESTAR!N63</f>
        <v>25</v>
      </c>
      <c r="J337" s="429">
        <f>+BIENESTAR!O63</f>
        <v>80000</v>
      </c>
      <c r="K337" s="430">
        <f>+BIENESTAR!P63</f>
        <v>2000000</v>
      </c>
    </row>
    <row r="338" spans="1:11" s="377" customFormat="1" ht="53" hidden="1" customHeight="1" outlineLevel="1" x14ac:dyDescent="0.15">
      <c r="A338" s="1209" t="str">
        <f>+BIENESTAR!F64</f>
        <v>Salud</v>
      </c>
      <c r="B338" s="419" t="str">
        <f>+BIENESTAR!G64</f>
        <v>Atención Básica</v>
      </c>
      <c r="C338" s="431">
        <f>+BIENESTAR!H64</f>
        <v>0</v>
      </c>
      <c r="D338" s="1187">
        <f>+BIENESTAR!I64</f>
        <v>42381</v>
      </c>
      <c r="E338" s="1187">
        <f>+BIENESTAR!J64</f>
        <v>42724</v>
      </c>
      <c r="F338" s="1204" t="str">
        <f>+BIENESTAR!K64</f>
        <v>Personas de la comunidad educativa que utilizan los servicios de salud</v>
      </c>
      <c r="G338" s="420" t="str">
        <f>+BIENESTAR!L64</f>
        <v>Suministros</v>
      </c>
      <c r="H338" s="440" t="str">
        <f>+BIENESTAR!M64</f>
        <v>Suministro de elementos Básicos para la atención (curas, vendas, isodine, etc.)</v>
      </c>
      <c r="I338" s="441">
        <f>+BIENESTAR!N64</f>
        <v>60</v>
      </c>
      <c r="J338" s="422">
        <f>+BIENESTAR!O64</f>
        <v>50000</v>
      </c>
      <c r="K338" s="423">
        <f>+BIENESTAR!P64</f>
        <v>3000000</v>
      </c>
    </row>
    <row r="339" spans="1:11" s="377" customFormat="1" ht="40" hidden="1" customHeight="1" outlineLevel="1" x14ac:dyDescent="0.15">
      <c r="A339" s="1210">
        <f>+BIENESTAR!F65</f>
        <v>0</v>
      </c>
      <c r="B339" s="1207" t="str">
        <f>+BIENESTAR!G65</f>
        <v xml:space="preserve">Desarrollo de campañas </v>
      </c>
      <c r="C339" s="434">
        <f>+BIENESTAR!H65</f>
        <v>0</v>
      </c>
      <c r="D339" s="1188">
        <f>+BIENESTAR!I65</f>
        <v>0</v>
      </c>
      <c r="E339" s="1188">
        <f>+BIENESTAR!J65</f>
        <v>0</v>
      </c>
      <c r="F339" s="1178">
        <f>+BIENESTAR!K65</f>
        <v>0</v>
      </c>
      <c r="G339" s="138" t="str">
        <f>+BIENESTAR!L65</f>
        <v>Persona natural</v>
      </c>
      <c r="H339" s="364" t="str">
        <f>+BIENESTAR!M65</f>
        <v>Conferencia de Enfermedades de Transmisión Sexual</v>
      </c>
      <c r="I339" s="442">
        <f>+BIENESTAR!N65</f>
        <v>6</v>
      </c>
      <c r="J339" s="389">
        <f>+BIENESTAR!O65</f>
        <v>100000</v>
      </c>
      <c r="K339" s="426">
        <f>+BIENESTAR!P65</f>
        <v>600000</v>
      </c>
    </row>
    <row r="340" spans="1:11" s="377" customFormat="1" ht="14" hidden="1" customHeight="1" outlineLevel="1" thickBot="1" x14ac:dyDescent="0.2">
      <c r="A340" s="1211">
        <f>+BIENESTAR!F66</f>
        <v>0</v>
      </c>
      <c r="B340" s="1208">
        <f>+BIENESTAR!G66</f>
        <v>0</v>
      </c>
      <c r="C340" s="436">
        <f>+BIENESTAR!H66</f>
        <v>0</v>
      </c>
      <c r="D340" s="1220">
        <f>+BIENESTAR!I66</f>
        <v>0</v>
      </c>
      <c r="E340" s="1220">
        <f>+BIENESTAR!J66</f>
        <v>0</v>
      </c>
      <c r="F340" s="1205">
        <f>+BIENESTAR!K66</f>
        <v>0</v>
      </c>
      <c r="G340" s="427" t="str">
        <f>+BIENESTAR!L66</f>
        <v>Logística</v>
      </c>
      <c r="H340" s="365" t="str">
        <f>+BIENESTAR!M66</f>
        <v xml:space="preserve">Taller de primeros auxilios </v>
      </c>
      <c r="I340" s="443">
        <f>+BIENESTAR!N66</f>
        <v>2</v>
      </c>
      <c r="J340" s="429">
        <f>+BIENESTAR!O66</f>
        <v>150000</v>
      </c>
      <c r="K340" s="430">
        <f>+BIENESTAR!P66</f>
        <v>300000</v>
      </c>
    </row>
    <row r="341" spans="1:11" s="377" customFormat="1" ht="27" hidden="1" customHeight="1" outlineLevel="1" x14ac:dyDescent="0.15">
      <c r="A341" s="1209" t="str">
        <f>+BIENESTAR!F67</f>
        <v>Por un "Bienestar de Calidad con Calidez"</v>
      </c>
      <c r="B341" s="1201" t="str">
        <f>+BIENESTAR!G67</f>
        <v>Actividades institucionales de bienestar universitario</v>
      </c>
      <c r="C341" s="444">
        <f>+BIENESTAR!H67</f>
        <v>0</v>
      </c>
      <c r="D341" s="1187">
        <f>+BIENESTAR!I67</f>
        <v>42381</v>
      </c>
      <c r="E341" s="1187">
        <f>+BIENESTAR!J67</f>
        <v>42724</v>
      </c>
      <c r="F341" s="1204" t="str">
        <f>+BIENESTAR!K67</f>
        <v>Personas de la comunidad educativa que participan de las actividades de bienestar académico</v>
      </c>
      <c r="G341" s="357" t="str">
        <f>+BIENESTAR!L67</f>
        <v>Logística</v>
      </c>
      <c r="H341" s="354" t="str">
        <f>+BIENESTAR!M67</f>
        <v>Logística para el desarrollo de la Semana Lasallista</v>
      </c>
      <c r="I341" s="445">
        <f>+BIENESTAR!N67</f>
        <v>1</v>
      </c>
      <c r="J341" s="446">
        <f>+BIENESTAR!O67</f>
        <v>8000000</v>
      </c>
      <c r="K341" s="447">
        <f>+BIENESTAR!P67</f>
        <v>8000000</v>
      </c>
    </row>
    <row r="342" spans="1:11" s="377" customFormat="1" ht="27" hidden="1" customHeight="1" outlineLevel="1" x14ac:dyDescent="0.15">
      <c r="A342" s="1210">
        <f>+BIENESTAR!F68</f>
        <v>0</v>
      </c>
      <c r="B342" s="1202">
        <f>+BIENESTAR!G68</f>
        <v>0</v>
      </c>
      <c r="C342" s="434">
        <f>+BIENESTAR!H68</f>
        <v>0</v>
      </c>
      <c r="D342" s="1188">
        <f>+BIENESTAR!I68</f>
        <v>0</v>
      </c>
      <c r="E342" s="1188">
        <f>+BIENESTAR!J68</f>
        <v>0</v>
      </c>
      <c r="F342" s="1178">
        <f>+BIENESTAR!K68</f>
        <v>0</v>
      </c>
      <c r="G342" s="138" t="str">
        <f>+BIENESTAR!L68</f>
        <v>Logística</v>
      </c>
      <c r="H342" s="364" t="str">
        <f>+BIENESTAR!M68</f>
        <v>Logística para el desarrollo de la Semana Técnica</v>
      </c>
      <c r="I342" s="384">
        <f>+BIENESTAR!N68</f>
        <v>1</v>
      </c>
      <c r="J342" s="389">
        <f>+BIENESTAR!O68</f>
        <v>8000000</v>
      </c>
      <c r="K342" s="426">
        <f>+BIENESTAR!P68</f>
        <v>8000000</v>
      </c>
    </row>
    <row r="343" spans="1:11" s="377" customFormat="1" ht="14" hidden="1" customHeight="1" outlineLevel="1" x14ac:dyDescent="0.15">
      <c r="A343" s="1210">
        <f>+BIENESTAR!F69</f>
        <v>0</v>
      </c>
      <c r="B343" s="1202">
        <f>+BIENESTAR!G69</f>
        <v>0</v>
      </c>
      <c r="C343" s="434">
        <f>+BIENESTAR!H69</f>
        <v>0</v>
      </c>
      <c r="D343" s="1188">
        <f>+BIENESTAR!I69</f>
        <v>0</v>
      </c>
      <c r="E343" s="1188">
        <f>+BIENESTAR!J69</f>
        <v>0</v>
      </c>
      <c r="F343" s="1178">
        <f>+BIENESTAR!K69</f>
        <v>0</v>
      </c>
      <c r="G343" s="138" t="str">
        <f>+BIENESTAR!L69</f>
        <v>Suministros</v>
      </c>
      <c r="H343" s="364" t="str">
        <f>+BIENESTAR!M69</f>
        <v>Manillas (PES)</v>
      </c>
      <c r="I343" s="442">
        <f>+BIENESTAR!N69</f>
        <v>1500</v>
      </c>
      <c r="J343" s="389">
        <f>+BIENESTAR!O69</f>
        <v>1333.3333333333333</v>
      </c>
      <c r="K343" s="426">
        <f>+BIENESTAR!P69</f>
        <v>2000000</v>
      </c>
    </row>
    <row r="344" spans="1:11" s="377" customFormat="1" ht="27" hidden="1" customHeight="1" outlineLevel="1" x14ac:dyDescent="0.15">
      <c r="A344" s="1210">
        <f>+BIENESTAR!F70</f>
        <v>0</v>
      </c>
      <c r="B344" s="1202">
        <f>+BIENESTAR!G70</f>
        <v>0</v>
      </c>
      <c r="C344" s="434">
        <f>+BIENESTAR!H70</f>
        <v>0</v>
      </c>
      <c r="D344" s="1188">
        <f>+BIENESTAR!I70</f>
        <v>0</v>
      </c>
      <c r="E344" s="1188">
        <f>+BIENESTAR!J70</f>
        <v>0</v>
      </c>
      <c r="F344" s="1178">
        <f>+BIENESTAR!K70</f>
        <v>0</v>
      </c>
      <c r="G344" s="138" t="str">
        <f>+BIENESTAR!L70</f>
        <v>Materiales</v>
      </c>
      <c r="H344" s="364" t="str">
        <f>+BIENESTAR!M70</f>
        <v>Publicidad (Poster, pendones, afiches)</v>
      </c>
      <c r="I344" s="442">
        <f>+BIENESTAR!N70</f>
        <v>8</v>
      </c>
      <c r="J344" s="389">
        <f>+BIENESTAR!O70</f>
        <v>375000</v>
      </c>
      <c r="K344" s="426">
        <f>+BIENESTAR!P70</f>
        <v>3000000</v>
      </c>
    </row>
    <row r="345" spans="1:11" s="377" customFormat="1" ht="14" hidden="1" customHeight="1" outlineLevel="1" x14ac:dyDescent="0.15">
      <c r="A345" s="1210">
        <f>+BIENESTAR!F71</f>
        <v>0</v>
      </c>
      <c r="B345" s="1202">
        <f>+BIENESTAR!G71</f>
        <v>0</v>
      </c>
      <c r="C345" s="434">
        <f>+BIENESTAR!H71</f>
        <v>0</v>
      </c>
      <c r="D345" s="1188">
        <f>+BIENESTAR!I71</f>
        <v>0</v>
      </c>
      <c r="E345" s="1188">
        <f>+BIENESTAR!J71</f>
        <v>0</v>
      </c>
      <c r="F345" s="1178">
        <f>+BIENESTAR!K71</f>
        <v>0</v>
      </c>
      <c r="G345" s="138" t="str">
        <f>+BIENESTAR!L71</f>
        <v>Materiales</v>
      </c>
      <c r="H345" s="364" t="str">
        <f>+BIENESTAR!M71</f>
        <v>Día del ingeniero (souvenir)</v>
      </c>
      <c r="I345" s="384">
        <f>+BIENESTAR!N71</f>
        <v>3000</v>
      </c>
      <c r="J345" s="389">
        <f>+BIENESTAR!O71</f>
        <v>1600</v>
      </c>
      <c r="K345" s="426">
        <f>+BIENESTAR!P71</f>
        <v>4800000</v>
      </c>
    </row>
    <row r="346" spans="1:11" s="377" customFormat="1" ht="27" hidden="1" customHeight="1" outlineLevel="1" x14ac:dyDescent="0.15">
      <c r="A346" s="1210">
        <f>+BIENESTAR!F72</f>
        <v>0</v>
      </c>
      <c r="B346" s="1202">
        <f>+BIENESTAR!G72</f>
        <v>0</v>
      </c>
      <c r="C346" s="434">
        <f>+BIENESTAR!H72</f>
        <v>0</v>
      </c>
      <c r="D346" s="1188">
        <f>+BIENESTAR!I72</f>
        <v>0</v>
      </c>
      <c r="E346" s="1188">
        <f>+BIENESTAR!J72</f>
        <v>0</v>
      </c>
      <c r="F346" s="1178">
        <f>+BIENESTAR!K72</f>
        <v>0</v>
      </c>
      <c r="G346" s="138" t="str">
        <f>+BIENESTAR!L72</f>
        <v>Logística</v>
      </c>
      <c r="H346" s="364" t="str">
        <f>+BIENESTAR!M72</f>
        <v>Logística para el desarrollo del Día del Estudiante</v>
      </c>
      <c r="I346" s="442">
        <f>+BIENESTAR!N72</f>
        <v>1</v>
      </c>
      <c r="J346" s="389">
        <f>+BIENESTAR!O72</f>
        <v>1500000</v>
      </c>
      <c r="K346" s="426">
        <f>+BIENESTAR!P72</f>
        <v>1500000</v>
      </c>
    </row>
    <row r="347" spans="1:11" s="377" customFormat="1" ht="40" hidden="1" customHeight="1" outlineLevel="1" x14ac:dyDescent="0.15">
      <c r="A347" s="1210">
        <f>+BIENESTAR!F73</f>
        <v>0</v>
      </c>
      <c r="B347" s="1202">
        <f>+BIENESTAR!G73</f>
        <v>0</v>
      </c>
      <c r="C347" s="434">
        <f>+BIENESTAR!H73</f>
        <v>0</v>
      </c>
      <c r="D347" s="1188">
        <f>+BIENESTAR!I73</f>
        <v>0</v>
      </c>
      <c r="E347" s="1188">
        <f>+BIENESTAR!J73</f>
        <v>0</v>
      </c>
      <c r="F347" s="1178">
        <f>+BIENESTAR!K73</f>
        <v>0</v>
      </c>
      <c r="G347" s="138" t="str">
        <f>+BIENESTAR!L73</f>
        <v>Logística</v>
      </c>
      <c r="H347" s="364" t="str">
        <f>+BIENESTAR!M73</f>
        <v xml:space="preserve">Logística para el desarrollo de la jornada de integración para administrativos </v>
      </c>
      <c r="I347" s="442">
        <f>+BIENESTAR!N73</f>
        <v>2</v>
      </c>
      <c r="J347" s="389">
        <f>+BIENESTAR!O73</f>
        <v>1000000</v>
      </c>
      <c r="K347" s="426">
        <f>+BIENESTAR!P73</f>
        <v>2000000</v>
      </c>
    </row>
    <row r="348" spans="1:11" s="377" customFormat="1" ht="53" hidden="1" customHeight="1" outlineLevel="1" x14ac:dyDescent="0.15">
      <c r="A348" s="1210">
        <f>+BIENESTAR!F74</f>
        <v>0</v>
      </c>
      <c r="B348" s="1202">
        <f>+BIENESTAR!G74</f>
        <v>0</v>
      </c>
      <c r="C348" s="434">
        <f>+BIENESTAR!H74</f>
        <v>0</v>
      </c>
      <c r="D348" s="1188">
        <f>+BIENESTAR!I74</f>
        <v>0</v>
      </c>
      <c r="E348" s="1188">
        <f>+BIENESTAR!J74</f>
        <v>0</v>
      </c>
      <c r="F348" s="1178">
        <f>+BIENESTAR!K74</f>
        <v>0</v>
      </c>
      <c r="G348" s="138" t="str">
        <f>+BIENESTAR!L74</f>
        <v>Materiales</v>
      </c>
      <c r="H348" s="364" t="str">
        <f>+BIENESTAR!M74</f>
        <v>Compra de material académico para apoyar las diferentes jornadas de bienestar</v>
      </c>
      <c r="I348" s="442">
        <f>+BIENESTAR!N74</f>
        <v>50</v>
      </c>
      <c r="J348" s="389">
        <f>+BIENESTAR!O74</f>
        <v>40000</v>
      </c>
      <c r="K348" s="426">
        <f>+BIENESTAR!P74</f>
        <v>2000000</v>
      </c>
    </row>
    <row r="349" spans="1:11" s="377" customFormat="1" ht="27" hidden="1" customHeight="1" outlineLevel="1" x14ac:dyDescent="0.15">
      <c r="A349" s="1210">
        <f>+BIENESTAR!F75</f>
        <v>0</v>
      </c>
      <c r="B349" s="1202">
        <f>+BIENESTAR!G75</f>
        <v>0</v>
      </c>
      <c r="C349" s="434">
        <f>+BIENESTAR!H75</f>
        <v>0</v>
      </c>
      <c r="D349" s="1188">
        <f>+BIENESTAR!I75</f>
        <v>0</v>
      </c>
      <c r="E349" s="1188">
        <f>+BIENESTAR!J75</f>
        <v>0</v>
      </c>
      <c r="F349" s="1178">
        <f>+BIENESTAR!K75</f>
        <v>0</v>
      </c>
      <c r="G349" s="138" t="str">
        <f>+BIENESTAR!L75</f>
        <v>Suministros</v>
      </c>
      <c r="H349" s="364" t="str">
        <f>+BIENESTAR!M75</f>
        <v>Camisetas Representativas ETITC</v>
      </c>
      <c r="I349" s="442">
        <f>+BIENESTAR!N75</f>
        <v>400</v>
      </c>
      <c r="J349" s="389">
        <f>+BIENESTAR!O75</f>
        <v>6250</v>
      </c>
      <c r="K349" s="426">
        <f>+BIENESTAR!P75</f>
        <v>2500000</v>
      </c>
    </row>
    <row r="350" spans="1:11" s="377" customFormat="1" ht="53" hidden="1" customHeight="1" outlineLevel="1" x14ac:dyDescent="0.15">
      <c r="A350" s="1210">
        <f>+BIENESTAR!F76</f>
        <v>0</v>
      </c>
      <c r="B350" s="1203">
        <f>+BIENESTAR!G76</f>
        <v>0</v>
      </c>
      <c r="C350" s="434">
        <f>+BIENESTAR!H76</f>
        <v>0</v>
      </c>
      <c r="D350" s="1188">
        <f>+BIENESTAR!I76</f>
        <v>0</v>
      </c>
      <c r="E350" s="1188">
        <f>+BIENESTAR!J76</f>
        <v>0</v>
      </c>
      <c r="F350" s="1178">
        <f>+BIENESTAR!K76</f>
        <v>0</v>
      </c>
      <c r="G350" s="138" t="str">
        <f>+BIENESTAR!L76</f>
        <v>Persona natural</v>
      </c>
      <c r="H350" s="358" t="str">
        <f>+BIENESTAR!M76</f>
        <v>Contratación de personal para el desarrollo de las actividades institucionales de bienestar universitario</v>
      </c>
      <c r="I350" s="442">
        <f>+BIENESTAR!N76</f>
        <v>1</v>
      </c>
      <c r="J350" s="389">
        <f>+BIENESTAR!O76</f>
        <v>12342000</v>
      </c>
      <c r="K350" s="426">
        <f>+BIENESTAR!P76</f>
        <v>12342000</v>
      </c>
    </row>
    <row r="351" spans="1:11" s="377" customFormat="1" ht="27" hidden="1" customHeight="1" outlineLevel="1" x14ac:dyDescent="0.15">
      <c r="A351" s="1210">
        <f>+BIENESTAR!F77</f>
        <v>0</v>
      </c>
      <c r="B351" s="1198" t="str">
        <f>+BIENESTAR!G77</f>
        <v>Desarrollo de actividades de pastoral</v>
      </c>
      <c r="C351" s="434">
        <f>+BIENESTAR!H77</f>
        <v>0</v>
      </c>
      <c r="D351" s="1188">
        <f>+BIENESTAR!I77</f>
        <v>0</v>
      </c>
      <c r="E351" s="1188">
        <f>+BIENESTAR!J77</f>
        <v>0</v>
      </c>
      <c r="F351" s="1178">
        <f>+BIENESTAR!K77</f>
        <v>0</v>
      </c>
      <c r="G351" s="138" t="str">
        <f>+BIENESTAR!L77</f>
        <v>Logística</v>
      </c>
      <c r="H351" s="364" t="str">
        <f>+BIENESTAR!M77</f>
        <v>Logística para el desarrollo de la Convivencia maestros</v>
      </c>
      <c r="I351" s="442">
        <f>+BIENESTAR!N77</f>
        <v>1</v>
      </c>
      <c r="J351" s="389">
        <f>+BIENESTAR!O77</f>
        <v>1500000</v>
      </c>
      <c r="K351" s="426">
        <f>+BIENESTAR!P77</f>
        <v>1500000</v>
      </c>
    </row>
    <row r="352" spans="1:11" s="377" customFormat="1" ht="27" hidden="1" customHeight="1" outlineLevel="1" x14ac:dyDescent="0.15">
      <c r="A352" s="1210">
        <f>+BIENESTAR!F78</f>
        <v>0</v>
      </c>
      <c r="B352" s="1199">
        <f>+BIENESTAR!G78</f>
        <v>0</v>
      </c>
      <c r="C352" s="434">
        <f>+BIENESTAR!H78</f>
        <v>0</v>
      </c>
      <c r="D352" s="1188">
        <f>+BIENESTAR!I78</f>
        <v>0</v>
      </c>
      <c r="E352" s="1188">
        <f>+BIENESTAR!J78</f>
        <v>0</v>
      </c>
      <c r="F352" s="1178">
        <f>+BIENESTAR!K78</f>
        <v>0</v>
      </c>
      <c r="G352" s="138" t="str">
        <f>+BIENESTAR!L78</f>
        <v>Logística</v>
      </c>
      <c r="H352" s="364" t="str">
        <f>+BIENESTAR!M78</f>
        <v>Logística para el desarrollo de Encuentro para parejas</v>
      </c>
      <c r="I352" s="442">
        <f>+BIENESTAR!N78</f>
        <v>1</v>
      </c>
      <c r="J352" s="389">
        <f>+BIENESTAR!O78</f>
        <v>1000000</v>
      </c>
      <c r="K352" s="426">
        <f>+BIENESTAR!P78</f>
        <v>1000000</v>
      </c>
    </row>
    <row r="353" spans="1:11" s="377" customFormat="1" ht="27" hidden="1" customHeight="1" outlineLevel="1" x14ac:dyDescent="0.15">
      <c r="A353" s="1210">
        <f>+BIENESTAR!F79</f>
        <v>0</v>
      </c>
      <c r="B353" s="1199">
        <f>+BIENESTAR!G79</f>
        <v>0</v>
      </c>
      <c r="C353" s="434">
        <f>+BIENESTAR!H79</f>
        <v>0</v>
      </c>
      <c r="D353" s="1188">
        <f>+BIENESTAR!I79</f>
        <v>0</v>
      </c>
      <c r="E353" s="1188">
        <f>+BIENESTAR!J79</f>
        <v>0</v>
      </c>
      <c r="F353" s="1178">
        <f>+BIENESTAR!K79</f>
        <v>0</v>
      </c>
      <c r="G353" s="138" t="str">
        <f>+BIENESTAR!L79</f>
        <v>Logística</v>
      </c>
      <c r="H353" s="364" t="str">
        <f>+BIENESTAR!M79</f>
        <v xml:space="preserve">Logística para el desarrollo de Escuela de Animadores </v>
      </c>
      <c r="I353" s="442">
        <f>+BIENESTAR!N79</f>
        <v>1</v>
      </c>
      <c r="J353" s="389">
        <f>+BIENESTAR!O79</f>
        <v>1200000</v>
      </c>
      <c r="K353" s="426">
        <f>+BIENESTAR!P79</f>
        <v>1200000</v>
      </c>
    </row>
    <row r="354" spans="1:11" s="377" customFormat="1" ht="27" hidden="1" customHeight="1" outlineLevel="1" x14ac:dyDescent="0.15">
      <c r="A354" s="1210">
        <f>+BIENESTAR!F80</f>
        <v>0</v>
      </c>
      <c r="B354" s="1199">
        <f>+BIENESTAR!G80</f>
        <v>0</v>
      </c>
      <c r="C354" s="434">
        <f>+BIENESTAR!H80</f>
        <v>0</v>
      </c>
      <c r="D354" s="1188">
        <f>+BIENESTAR!I80</f>
        <v>0</v>
      </c>
      <c r="E354" s="1188">
        <f>+BIENESTAR!J80</f>
        <v>0</v>
      </c>
      <c r="F354" s="1178">
        <f>+BIENESTAR!K80</f>
        <v>0</v>
      </c>
      <c r="G354" s="138" t="str">
        <f>+BIENESTAR!L80</f>
        <v>Logística</v>
      </c>
      <c r="H354" s="364" t="str">
        <f>+BIENESTAR!M80</f>
        <v>Logística para el desarrollo de Neología</v>
      </c>
      <c r="I354" s="442">
        <f>+BIENESTAR!N80</f>
        <v>1</v>
      </c>
      <c r="J354" s="389">
        <f>+BIENESTAR!O80</f>
        <v>1200000</v>
      </c>
      <c r="K354" s="426">
        <f>+BIENESTAR!P80</f>
        <v>1200000</v>
      </c>
    </row>
    <row r="355" spans="1:11" s="377" customFormat="1" ht="27" hidden="1" customHeight="1" outlineLevel="1" x14ac:dyDescent="0.15">
      <c r="A355" s="1210">
        <f>+BIENESTAR!F81</f>
        <v>0</v>
      </c>
      <c r="B355" s="1199">
        <f>+BIENESTAR!G81</f>
        <v>0</v>
      </c>
      <c r="C355" s="434">
        <f>+BIENESTAR!H81</f>
        <v>0</v>
      </c>
      <c r="D355" s="1188">
        <f>+BIENESTAR!I81</f>
        <v>0</v>
      </c>
      <c r="E355" s="1188">
        <f>+BIENESTAR!J81</f>
        <v>0</v>
      </c>
      <c r="F355" s="1178">
        <f>+BIENESTAR!K81</f>
        <v>0</v>
      </c>
      <c r="G355" s="138" t="str">
        <f>+BIENESTAR!L81</f>
        <v>Logística</v>
      </c>
      <c r="H355" s="364" t="str">
        <f>+BIENESTAR!M81</f>
        <v>Logística para el desarrollo de Escuela de Catequistas</v>
      </c>
      <c r="I355" s="442">
        <f>+BIENESTAR!N81</f>
        <v>1</v>
      </c>
      <c r="J355" s="389">
        <f>+BIENESTAR!O81</f>
        <v>1200000</v>
      </c>
      <c r="K355" s="426">
        <f>+BIENESTAR!P81</f>
        <v>1200000</v>
      </c>
    </row>
    <row r="356" spans="1:11" s="377" customFormat="1" ht="27" hidden="1" customHeight="1" outlineLevel="1" x14ac:dyDescent="0.15">
      <c r="A356" s="1210">
        <f>+BIENESTAR!F82</f>
        <v>0</v>
      </c>
      <c r="B356" s="1199">
        <f>+BIENESTAR!G82</f>
        <v>0</v>
      </c>
      <c r="C356" s="434">
        <f>+BIENESTAR!H82</f>
        <v>0</v>
      </c>
      <c r="D356" s="1188">
        <f>+BIENESTAR!I82</f>
        <v>0</v>
      </c>
      <c r="E356" s="1188">
        <f>+BIENESTAR!J82</f>
        <v>0</v>
      </c>
      <c r="F356" s="1178">
        <f>+BIENESTAR!K82</f>
        <v>0</v>
      </c>
      <c r="G356" s="138" t="str">
        <f>+BIENESTAR!L82</f>
        <v>Logística</v>
      </c>
      <c r="H356" s="364" t="str">
        <f>+BIENESTAR!M82</f>
        <v>Logística para el desarrollo de Misiones Académicas</v>
      </c>
      <c r="I356" s="442">
        <f>+BIENESTAR!N82</f>
        <v>4</v>
      </c>
      <c r="J356" s="389">
        <f>+BIENESTAR!O82</f>
        <v>1000000</v>
      </c>
      <c r="K356" s="426">
        <f>+BIENESTAR!P82</f>
        <v>4000000</v>
      </c>
    </row>
    <row r="357" spans="1:11" s="377" customFormat="1" ht="27" hidden="1" customHeight="1" outlineLevel="1" x14ac:dyDescent="0.15">
      <c r="A357" s="1210">
        <f>+BIENESTAR!F83</f>
        <v>0</v>
      </c>
      <c r="B357" s="1199">
        <f>+BIENESTAR!G83</f>
        <v>0</v>
      </c>
      <c r="C357" s="434">
        <f>+BIENESTAR!H83</f>
        <v>0</v>
      </c>
      <c r="D357" s="1188">
        <f>+BIENESTAR!I83</f>
        <v>0</v>
      </c>
      <c r="E357" s="1188">
        <f>+BIENESTAR!J83</f>
        <v>0</v>
      </c>
      <c r="F357" s="1178">
        <f>+BIENESTAR!K83</f>
        <v>0</v>
      </c>
      <c r="G357" s="138" t="str">
        <f>+BIENESTAR!L83</f>
        <v>Logística</v>
      </c>
      <c r="H357" s="364" t="str">
        <f>+BIENESTAR!M83</f>
        <v>Logística para el desarrollo de Misiones vocacionales</v>
      </c>
      <c r="I357" s="442">
        <f>+BIENESTAR!N83</f>
        <v>4</v>
      </c>
      <c r="J357" s="389">
        <f>+BIENESTAR!O83</f>
        <v>1000000</v>
      </c>
      <c r="K357" s="426">
        <f>+BIENESTAR!P83</f>
        <v>4000000</v>
      </c>
    </row>
    <row r="358" spans="1:11" s="377" customFormat="1" ht="40" hidden="1" customHeight="1" outlineLevel="1" thickBot="1" x14ac:dyDescent="0.2">
      <c r="A358" s="1211">
        <f>+BIENESTAR!F84</f>
        <v>0</v>
      </c>
      <c r="B358" s="1206">
        <f>+BIENESTAR!G84</f>
        <v>0</v>
      </c>
      <c r="C358" s="436">
        <f>+BIENESTAR!H84</f>
        <v>0</v>
      </c>
      <c r="D358" s="1189">
        <f>+BIENESTAR!I84</f>
        <v>0</v>
      </c>
      <c r="E358" s="1189">
        <f>+BIENESTAR!J84</f>
        <v>0</v>
      </c>
      <c r="F358" s="1205">
        <f>+BIENESTAR!K84</f>
        <v>0</v>
      </c>
      <c r="G358" s="427" t="str">
        <f>+BIENESTAR!L84</f>
        <v>Persona natural</v>
      </c>
      <c r="H358" s="448" t="str">
        <f>+BIENESTAR!M84</f>
        <v>Contratación de personal para el desarrollo de las actividades pastorales</v>
      </c>
      <c r="I358" s="443">
        <f>+BIENESTAR!N84</f>
        <v>1</v>
      </c>
      <c r="J358" s="429">
        <f>+BIENESTAR!O84</f>
        <v>23023440</v>
      </c>
      <c r="K358" s="430">
        <f>+BIENESTAR!P84</f>
        <v>23023440</v>
      </c>
    </row>
    <row r="359" spans="1:11" s="377" customFormat="1" ht="14" customHeight="1" collapsed="1" thickBot="1" x14ac:dyDescent="0.2">
      <c r="A359" s="331" t="s">
        <v>859</v>
      </c>
      <c r="B359" s="332"/>
      <c r="C359" s="332"/>
      <c r="D359" s="332"/>
      <c r="E359" s="332"/>
      <c r="F359" s="333"/>
      <c r="G359" s="328">
        <f>+SUM(TI!P17:P90)</f>
        <v>1651100000</v>
      </c>
      <c r="H359" s="334">
        <f>+G359/$G$490</f>
        <v>4.464972308640533E-2</v>
      </c>
      <c r="I359" s="329"/>
      <c r="J359" s="329"/>
      <c r="K359" s="330"/>
    </row>
    <row r="360" spans="1:11" s="377" customFormat="1" ht="26" hidden="1" outlineLevel="1" x14ac:dyDescent="0.15">
      <c r="A360" s="1238" t="str">
        <f>+TI!F17</f>
        <v>Modernización Tecnológica de la Escuela</v>
      </c>
      <c r="B360" s="1169" t="str">
        <f>+TI!G17</f>
        <v>Ampliación de cobertura de los recursos tecnológicos</v>
      </c>
      <c r="C360" s="431">
        <f>+TI!H17</f>
        <v>0</v>
      </c>
      <c r="D360" s="1187">
        <f>+TI!I17</f>
        <v>42376</v>
      </c>
      <c r="E360" s="1187">
        <f>+TI!J17</f>
        <v>42724</v>
      </c>
      <c r="F360" s="1169" t="str">
        <f>+TI!K17</f>
        <v>Canales en operación</v>
      </c>
      <c r="G360" s="1223" t="str">
        <f>+TI!L17</f>
        <v>Persona jurídica</v>
      </c>
      <c r="H360" s="380" t="str">
        <f>+TI!M17</f>
        <v>Canal de Internet sedes Calle 13</v>
      </c>
      <c r="I360" s="449">
        <f>+TI!N17</f>
        <v>1</v>
      </c>
      <c r="J360" s="449">
        <f>+TI!O17</f>
        <v>180000000</v>
      </c>
      <c r="K360" s="450">
        <f>+TI!P17</f>
        <v>180000000</v>
      </c>
    </row>
    <row r="361" spans="1:11" s="377" customFormat="1" ht="26" hidden="1" outlineLevel="1" x14ac:dyDescent="0.15">
      <c r="A361" s="1239">
        <f>+TI!F18</f>
        <v>0</v>
      </c>
      <c r="B361" s="1063">
        <f>+TI!G18</f>
        <v>0</v>
      </c>
      <c r="C361" s="434">
        <f>+TI!H18</f>
        <v>0</v>
      </c>
      <c r="D361" s="1219">
        <f>+TI!I18</f>
        <v>0</v>
      </c>
      <c r="E361" s="1219">
        <f>+TI!J18</f>
        <v>0</v>
      </c>
      <c r="F361" s="1063">
        <f>+TI!K18</f>
        <v>0</v>
      </c>
      <c r="G361" s="1200">
        <f>+TI!L18</f>
        <v>0</v>
      </c>
      <c r="H361" s="364" t="str">
        <f>+TI!M18</f>
        <v xml:space="preserve">Canal de Internet sedes  Cl 18, carvajal y tintal </v>
      </c>
      <c r="I361" s="452">
        <f>+TI!N18</f>
        <v>3</v>
      </c>
      <c r="J361" s="452">
        <f>+TI!O18</f>
        <v>36000000</v>
      </c>
      <c r="K361" s="453">
        <f>+TI!P18</f>
        <v>108000000</v>
      </c>
    </row>
    <row r="362" spans="1:11" s="377" customFormat="1" ht="52" hidden="1" outlineLevel="1" x14ac:dyDescent="0.15">
      <c r="A362" s="1239">
        <f>+TI!F19</f>
        <v>0</v>
      </c>
      <c r="B362" s="1062" t="str">
        <f>+TI!G19</f>
        <v>Mejoramiento de los recursos tecnológicos para la academia</v>
      </c>
      <c r="C362" s="434">
        <f>+TI!H19</f>
        <v>0</v>
      </c>
      <c r="D362" s="382">
        <f>+TI!I19</f>
        <v>42376</v>
      </c>
      <c r="E362" s="382">
        <f>+TI!J19</f>
        <v>42724</v>
      </c>
      <c r="F362" s="1062" t="str">
        <f>+TI!K19</f>
        <v>Nuevos módulos implementados para sistema de información de bachillerato (Gnosoft)</v>
      </c>
      <c r="G362" s="138" t="str">
        <f>+TI!L19</f>
        <v>Persona jurídica</v>
      </c>
      <c r="H362" s="364" t="str">
        <f>+TI!M19</f>
        <v>Soporte anual y nuevos módulos para sistema de información de bachillerato (Gnosoft)</v>
      </c>
      <c r="I362" s="452">
        <f>+TI!N19</f>
        <v>1</v>
      </c>
      <c r="J362" s="452">
        <f>+TI!O19</f>
        <v>27000000</v>
      </c>
      <c r="K362" s="453">
        <f>+TI!P19</f>
        <v>27000000</v>
      </c>
    </row>
    <row r="363" spans="1:11" s="377" customFormat="1" ht="26" hidden="1" outlineLevel="1" x14ac:dyDescent="0.15">
      <c r="A363" s="1239">
        <f>+TI!F20</f>
        <v>0</v>
      </c>
      <c r="B363" s="1063">
        <f>+TI!G20</f>
        <v>0</v>
      </c>
      <c r="C363" s="434">
        <f>+TI!H20</f>
        <v>0</v>
      </c>
      <c r="D363" s="382">
        <f>+TI!I20</f>
        <v>42376</v>
      </c>
      <c r="E363" s="382">
        <f>+TI!J20</f>
        <v>42724</v>
      </c>
      <c r="F363" s="1063" t="str">
        <f>+TI!K20</f>
        <v>Sistema de información académico desarrollado</v>
      </c>
      <c r="G363" s="138" t="str">
        <f>+TI!L20</f>
        <v>Persona jurídica</v>
      </c>
      <c r="H363" s="364" t="str">
        <f>+TI!M20</f>
        <v>Desarrollo del sistema de información académico</v>
      </c>
      <c r="I363" s="452">
        <f>+TI!N20</f>
        <v>0</v>
      </c>
      <c r="J363" s="452">
        <f>+TI!O20</f>
        <v>0</v>
      </c>
      <c r="K363" s="453">
        <f>+TI!P20</f>
        <v>0</v>
      </c>
    </row>
    <row r="364" spans="1:11" s="377" customFormat="1" ht="39" hidden="1" outlineLevel="1" x14ac:dyDescent="0.15">
      <c r="A364" s="1239">
        <f>+TI!F21</f>
        <v>0</v>
      </c>
      <c r="B364" s="364">
        <f>+TI!G21</f>
        <v>0</v>
      </c>
      <c r="C364" s="434">
        <f>+TI!H21</f>
        <v>0</v>
      </c>
      <c r="D364" s="382">
        <f>+TI!I21</f>
        <v>42376</v>
      </c>
      <c r="E364" s="382">
        <f>+TI!J21</f>
        <v>42724</v>
      </c>
      <c r="F364" s="364" t="str">
        <f>+TI!K21</f>
        <v>Software de apoyo al proceso  de acreditación implementado</v>
      </c>
      <c r="G364" s="138" t="str">
        <f>+TI!L21</f>
        <v>Persona jurídica</v>
      </c>
      <c r="H364" s="364" t="str">
        <f>+TI!M21</f>
        <v>Adquisición de un software de apoyo al proceso  de acreditación</v>
      </c>
      <c r="I364" s="452">
        <f>+TI!N21</f>
        <v>1</v>
      </c>
      <c r="J364" s="452">
        <f>+TI!O21</f>
        <v>60000000</v>
      </c>
      <c r="K364" s="453">
        <f>+TI!P21</f>
        <v>60000000</v>
      </c>
    </row>
    <row r="365" spans="1:11" s="377" customFormat="1" ht="52" hidden="1" outlineLevel="1" x14ac:dyDescent="0.15">
      <c r="A365" s="1239">
        <f>+TI!F22</f>
        <v>0</v>
      </c>
      <c r="B365" s="454" t="str">
        <f>+TI!G22</f>
        <v>Modernizar la infraestructura de laboratorios, talleres y aulas especializadas para desarrollar y afirmar las competencias</v>
      </c>
      <c r="C365" s="455">
        <f>+TI!H22</f>
        <v>0</v>
      </c>
      <c r="D365" s="477">
        <f>+TI!I22</f>
        <v>42376</v>
      </c>
      <c r="E365" s="477">
        <f>+TI!J22</f>
        <v>42724</v>
      </c>
      <c r="F365" s="454" t="str">
        <f>+TI!K22</f>
        <v>Software adquirido y renovado</v>
      </c>
      <c r="G365" s="456" t="str">
        <f>+TI!L22</f>
        <v>Licencias</v>
      </c>
      <c r="H365" s="454" t="str">
        <f>+TI!M22</f>
        <v>Adquisición o renovación de software salas, talleres y laboratorios</v>
      </c>
      <c r="I365" s="457">
        <f>+TI!N22</f>
        <v>1</v>
      </c>
      <c r="J365" s="457">
        <f>+TI!O22</f>
        <v>450000000</v>
      </c>
      <c r="K365" s="458">
        <f>+TI!P22</f>
        <v>450000000</v>
      </c>
    </row>
    <row r="366" spans="1:11" s="377" customFormat="1" ht="26" hidden="1" outlineLevel="1" x14ac:dyDescent="0.15">
      <c r="A366" s="1239">
        <f>+TI!F23</f>
        <v>0</v>
      </c>
      <c r="B366" s="1062" t="str">
        <f>+TI!G23</f>
        <v>Implementar políticas y metodologías para la enseñanza de otros idiomas</v>
      </c>
      <c r="C366" s="434">
        <f>+TI!H23</f>
        <v>0</v>
      </c>
      <c r="D366" s="1224">
        <f>+TI!I23</f>
        <v>42376</v>
      </c>
      <c r="E366" s="1224">
        <f>+TI!J23</f>
        <v>42724</v>
      </c>
      <c r="F366" s="1062" t="str">
        <f>+TI!K23</f>
        <v>Licencias adquiridas</v>
      </c>
      <c r="G366" s="138" t="str">
        <f>+TI!L23</f>
        <v>Licencias</v>
      </c>
      <c r="H366" s="364" t="str">
        <f>+TI!M23</f>
        <v>Adquisición de licencias de ingles (paquete de 1000)</v>
      </c>
      <c r="I366" s="452">
        <f>+TI!N23</f>
        <v>1</v>
      </c>
      <c r="J366" s="452">
        <f>+TI!O23</f>
        <v>75000000</v>
      </c>
      <c r="K366" s="453">
        <f>+TI!P23</f>
        <v>75000000</v>
      </c>
    </row>
    <row r="367" spans="1:11" s="377" customFormat="1" ht="13" hidden="1" outlineLevel="1" x14ac:dyDescent="0.15">
      <c r="A367" s="1239">
        <f>+TI!F24</f>
        <v>0</v>
      </c>
      <c r="B367" s="1170" t="str">
        <f>+TI!G24</f>
        <v>Mejoramiento de los recursos tecnológicos</v>
      </c>
      <c r="C367" s="434">
        <f>+TI!H24</f>
        <v>0</v>
      </c>
      <c r="D367" s="1188">
        <f>+TI!I24</f>
        <v>42376</v>
      </c>
      <c r="E367" s="1188">
        <f>+TI!J24</f>
        <v>42724</v>
      </c>
      <c r="F367" s="1170" t="str">
        <f>+TI!K24</f>
        <v>Equipos adquiridos y con mantenimientos</v>
      </c>
      <c r="G367" s="138" t="str">
        <f>+TI!L24</f>
        <v>Mantenimiento</v>
      </c>
      <c r="H367" s="364" t="str">
        <f>+TI!M24</f>
        <v>Mantenimiento de impresoras</v>
      </c>
      <c r="I367" s="452">
        <f>+TI!N24</f>
        <v>1</v>
      </c>
      <c r="J367" s="452">
        <f>+TI!O24</f>
        <v>18000000</v>
      </c>
      <c r="K367" s="453">
        <f>+TI!P24</f>
        <v>18000000</v>
      </c>
    </row>
    <row r="368" spans="1:11" s="377" customFormat="1" ht="39" hidden="1" outlineLevel="1" x14ac:dyDescent="0.15">
      <c r="A368" s="1239">
        <f>+TI!F25</f>
        <v>0</v>
      </c>
      <c r="B368" s="1170">
        <f>+TI!G25</f>
        <v>0</v>
      </c>
      <c r="C368" s="434">
        <f>+TI!H25</f>
        <v>0</v>
      </c>
      <c r="D368" s="1188">
        <f>+TI!I25</f>
        <v>0</v>
      </c>
      <c r="E368" s="1188">
        <f>+TI!J25</f>
        <v>0</v>
      </c>
      <c r="F368" s="1170">
        <f>+TI!K25</f>
        <v>0</v>
      </c>
      <c r="G368" s="138" t="str">
        <f>+TI!L25</f>
        <v>Insumos</v>
      </c>
      <c r="H368" s="364" t="str">
        <f>+TI!M25</f>
        <v>Adquisición de elementos e insumos para mantenimientos de equipos de cómputo</v>
      </c>
      <c r="I368" s="452">
        <f>+TI!N25</f>
        <v>1</v>
      </c>
      <c r="J368" s="452">
        <f>+TI!O25</f>
        <v>20000000</v>
      </c>
      <c r="K368" s="453">
        <f>+TI!P25</f>
        <v>20000000</v>
      </c>
    </row>
    <row r="369" spans="1:11" s="377" customFormat="1" ht="26" hidden="1" outlineLevel="1" x14ac:dyDescent="0.15">
      <c r="A369" s="1239">
        <f>+TI!F26</f>
        <v>0</v>
      </c>
      <c r="B369" s="1170">
        <f>+TI!G26</f>
        <v>0</v>
      </c>
      <c r="C369" s="434">
        <f>+TI!H26</f>
        <v>0</v>
      </c>
      <c r="D369" s="1188">
        <f>+TI!I26</f>
        <v>0</v>
      </c>
      <c r="E369" s="1188">
        <f>+TI!J26</f>
        <v>0</v>
      </c>
      <c r="F369" s="1170">
        <f>+TI!K26</f>
        <v>0</v>
      </c>
      <c r="G369" s="138" t="str">
        <f>+TI!L26</f>
        <v>Insumos</v>
      </c>
      <c r="H369" s="364" t="str">
        <f>+TI!M26</f>
        <v>Adquisición de insumos para impresoras</v>
      </c>
      <c r="I369" s="452">
        <f>+TI!N26</f>
        <v>1</v>
      </c>
      <c r="J369" s="452">
        <f>+TI!O26</f>
        <v>50000000</v>
      </c>
      <c r="K369" s="453">
        <f>+TI!P26</f>
        <v>50000000</v>
      </c>
    </row>
    <row r="370" spans="1:11" s="377" customFormat="1" ht="52" hidden="1" outlineLevel="1" x14ac:dyDescent="0.15">
      <c r="A370" s="1239">
        <f>+TI!F27</f>
        <v>0</v>
      </c>
      <c r="B370" s="1170">
        <f>+TI!G27</f>
        <v>0</v>
      </c>
      <c r="C370" s="434">
        <f>+TI!H27</f>
        <v>0</v>
      </c>
      <c r="D370" s="1188">
        <f>+TI!I27</f>
        <v>0</v>
      </c>
      <c r="E370" s="1188">
        <f>+TI!J27</f>
        <v>0</v>
      </c>
      <c r="F370" s="1170">
        <f>+TI!K27</f>
        <v>0</v>
      </c>
      <c r="G370" s="149" t="str">
        <f>+TI!L27</f>
        <v>Persona jurídica</v>
      </c>
      <c r="H370" s="364" t="str">
        <f>+TI!M27</f>
        <v xml:space="preserve">Adquisición e Instalación de sonido profesional tipo orquesta  para eventos en el auditorio </v>
      </c>
      <c r="I370" s="452">
        <f>+TI!N27</f>
        <v>1</v>
      </c>
      <c r="J370" s="452">
        <f>+TI!O27</f>
        <v>25000000</v>
      </c>
      <c r="K370" s="453">
        <f>+TI!P27</f>
        <v>25000000</v>
      </c>
    </row>
    <row r="371" spans="1:11" s="377" customFormat="1" ht="26" hidden="1" outlineLevel="1" x14ac:dyDescent="0.15">
      <c r="A371" s="1239">
        <f>+TI!F28</f>
        <v>0</v>
      </c>
      <c r="B371" s="1170">
        <f>+TI!G28</f>
        <v>0</v>
      </c>
      <c r="C371" s="434">
        <f>+TI!H28</f>
        <v>0</v>
      </c>
      <c r="D371" s="1188">
        <f>+TI!I28</f>
        <v>0</v>
      </c>
      <c r="E371" s="1188">
        <f>+TI!J28</f>
        <v>0</v>
      </c>
      <c r="F371" s="1170">
        <f>+TI!K28</f>
        <v>0</v>
      </c>
      <c r="G371" s="138" t="str">
        <f>+TI!L28</f>
        <v>Adquisición de equipos</v>
      </c>
      <c r="H371" s="364" t="str">
        <f>+TI!M28</f>
        <v>Adquisición de equipos proyecto emisora FM</v>
      </c>
      <c r="I371" s="452">
        <f>+TI!N28</f>
        <v>1</v>
      </c>
      <c r="J371" s="452">
        <f>+TI!O28</f>
        <v>40000000</v>
      </c>
      <c r="K371" s="453">
        <f>+TI!P28</f>
        <v>40000000</v>
      </c>
    </row>
    <row r="372" spans="1:11" s="377" customFormat="1" ht="26" hidden="1" outlineLevel="1" x14ac:dyDescent="0.15">
      <c r="A372" s="1239">
        <f>+TI!F29</f>
        <v>0</v>
      </c>
      <c r="B372" s="1063">
        <f>+TI!G29</f>
        <v>0</v>
      </c>
      <c r="C372" s="434">
        <f>+TI!H29</f>
        <v>0</v>
      </c>
      <c r="D372" s="1219">
        <f>+TI!I29</f>
        <v>0</v>
      </c>
      <c r="E372" s="1219">
        <f>+TI!J29</f>
        <v>0</v>
      </c>
      <c r="F372" s="1063">
        <f>+TI!K29</f>
        <v>0</v>
      </c>
      <c r="G372" s="138" t="str">
        <f>+TI!L29</f>
        <v>Persona jurídica</v>
      </c>
      <c r="H372" s="364" t="str">
        <f>+TI!M29</f>
        <v>Modernización del front end del sitio web</v>
      </c>
      <c r="I372" s="452">
        <f>+TI!N29</f>
        <v>1</v>
      </c>
      <c r="J372" s="452">
        <f>+TI!O29</f>
        <v>15000000</v>
      </c>
      <c r="K372" s="453">
        <f>+TI!P29</f>
        <v>15000000</v>
      </c>
    </row>
    <row r="373" spans="1:11" s="377" customFormat="1" ht="39" hidden="1" outlineLevel="1" x14ac:dyDescent="0.15">
      <c r="A373" s="1239">
        <f>+TI!F30</f>
        <v>0</v>
      </c>
      <c r="B373" s="364">
        <f>+TI!G30</f>
        <v>0</v>
      </c>
      <c r="C373" s="434">
        <f>+TI!H30</f>
        <v>0</v>
      </c>
      <c r="D373" s="382">
        <f>+TI!I30</f>
        <v>0</v>
      </c>
      <c r="E373" s="382">
        <f>+TI!J30</f>
        <v>0</v>
      </c>
      <c r="F373" s="364">
        <f>+TI!K30</f>
        <v>0</v>
      </c>
      <c r="G373" s="138" t="str">
        <f>+TI!L30</f>
        <v>Persona jurídica</v>
      </c>
      <c r="H373" s="364" t="str">
        <f>+TI!M30</f>
        <v>Desarrollo software prototipo para automatización de aulas piso 3 y 4 patio central</v>
      </c>
      <c r="I373" s="452">
        <f>+TI!N30</f>
        <v>1</v>
      </c>
      <c r="J373" s="452">
        <f>+TI!O30</f>
        <v>80000000</v>
      </c>
      <c r="K373" s="453">
        <f>+TI!P30</f>
        <v>80000000</v>
      </c>
    </row>
    <row r="374" spans="1:11" s="377" customFormat="1" ht="26" hidden="1" outlineLevel="1" x14ac:dyDescent="0.15">
      <c r="A374" s="1239">
        <f>+TI!F31</f>
        <v>0</v>
      </c>
      <c r="B374" s="1062" t="str">
        <f>+TI!G31</f>
        <v>Desarrollar proyectos de capacitación a través de cursos, diplomados y otros programas de educación continuada, que contribuyan al mejoramiento de la calidad de vida de los colombianos y a la construcción de una sociedad incluyente</v>
      </c>
      <c r="C374" s="434">
        <f>+TI!H31</f>
        <v>0</v>
      </c>
      <c r="D374" s="1224">
        <f>+TI!I31</f>
        <v>42376</v>
      </c>
      <c r="E374" s="1224">
        <f>+TI!J31</f>
        <v>42724</v>
      </c>
      <c r="F374" s="1062" t="str">
        <f>+TI!K31</f>
        <v>Cursos virtuales desarrollados</v>
      </c>
      <c r="G374" s="138" t="str">
        <f>+TI!L31</f>
        <v>Persona jurídica</v>
      </c>
      <c r="H374" s="364" t="str">
        <f>+TI!M31</f>
        <v>Diseño de nuevos cursos virtuales</v>
      </c>
      <c r="I374" s="452">
        <f>+TI!N31</f>
        <v>3</v>
      </c>
      <c r="J374" s="452">
        <f>+TI!O31</f>
        <v>45000000</v>
      </c>
      <c r="K374" s="453">
        <f>+TI!P31</f>
        <v>135000000</v>
      </c>
    </row>
    <row r="375" spans="1:11" s="377" customFormat="1" ht="26" hidden="1" outlineLevel="1" x14ac:dyDescent="0.15">
      <c r="A375" s="1239">
        <f>+TI!F32</f>
        <v>0</v>
      </c>
      <c r="B375" s="1170" t="str">
        <f>+TI!G32</f>
        <v>Desarrollo de servicios</v>
      </c>
      <c r="C375" s="434">
        <f>+TI!H32</f>
        <v>0</v>
      </c>
      <c r="D375" s="1188">
        <f>+TI!I32</f>
        <v>42376</v>
      </c>
      <c r="E375" s="1188">
        <f>+TI!J32</f>
        <v>42724</v>
      </c>
      <c r="F375" s="1170" t="str">
        <f>+TI!K32</f>
        <v>Servicios del datacenter desarrollados</v>
      </c>
      <c r="G375" s="138" t="str">
        <f>+TI!L32</f>
        <v>Persona jurídica</v>
      </c>
      <c r="H375" s="364" t="str">
        <f>+TI!M32</f>
        <v>Diseño del portafolio del datacenter</v>
      </c>
      <c r="I375" s="452">
        <f>+TI!N32</f>
        <v>1</v>
      </c>
      <c r="J375" s="452">
        <f>+TI!O32</f>
        <v>20000000</v>
      </c>
      <c r="K375" s="453">
        <f>+TI!P32</f>
        <v>20000000</v>
      </c>
    </row>
    <row r="376" spans="1:11" s="377" customFormat="1" ht="26" hidden="1" outlineLevel="1" x14ac:dyDescent="0.15">
      <c r="A376" s="1239">
        <f>+TI!F33</f>
        <v>0</v>
      </c>
      <c r="B376" s="1063">
        <f>+TI!G33</f>
        <v>0</v>
      </c>
      <c r="C376" s="434">
        <f>+TI!H33</f>
        <v>0</v>
      </c>
      <c r="D376" s="1219">
        <f>+TI!I33</f>
        <v>0</v>
      </c>
      <c r="E376" s="1219">
        <f>+TI!J33</f>
        <v>0</v>
      </c>
      <c r="F376" s="1063">
        <f>+TI!K33</f>
        <v>0</v>
      </c>
      <c r="G376" s="138" t="str">
        <f>+TI!L33</f>
        <v>Persona jurídica</v>
      </c>
      <c r="H376" s="364" t="str">
        <f>+TI!M33</f>
        <v>Implementación de ITIL V3 (gestión de servicios)</v>
      </c>
      <c r="I376" s="452">
        <f>+TI!N33</f>
        <v>1</v>
      </c>
      <c r="J376" s="452">
        <f>+TI!O33</f>
        <v>20000000</v>
      </c>
      <c r="K376" s="453">
        <f>+TI!P33</f>
        <v>20000000</v>
      </c>
    </row>
    <row r="377" spans="1:11" s="377" customFormat="1" ht="26" hidden="1" outlineLevel="1" x14ac:dyDescent="0.15">
      <c r="A377" s="1239">
        <f>+TI!F34</f>
        <v>0</v>
      </c>
      <c r="B377" s="364">
        <f>+TI!G34</f>
        <v>0</v>
      </c>
      <c r="C377" s="434">
        <f>+TI!H34</f>
        <v>0</v>
      </c>
      <c r="D377" s="382">
        <f>+TI!I34</f>
        <v>0</v>
      </c>
      <c r="E377" s="382">
        <f>+TI!J34</f>
        <v>0</v>
      </c>
      <c r="F377" s="364">
        <f>+TI!K34</f>
        <v>0</v>
      </c>
      <c r="G377" s="138" t="str">
        <f>+TI!L34</f>
        <v>Persona jurídica</v>
      </c>
      <c r="H377" s="364" t="str">
        <f>+TI!M34</f>
        <v>Pruebas de pentesting a servicios en datacenter</v>
      </c>
      <c r="I377" s="452">
        <f>+TI!N34</f>
        <v>1</v>
      </c>
      <c r="J377" s="452">
        <f>+TI!O34</f>
        <v>30000000</v>
      </c>
      <c r="K377" s="453">
        <f>+TI!P34</f>
        <v>30000000</v>
      </c>
    </row>
    <row r="378" spans="1:11" s="377" customFormat="1" ht="52" hidden="1" outlineLevel="1" x14ac:dyDescent="0.15">
      <c r="A378" s="1239">
        <f>+TI!F35</f>
        <v>0</v>
      </c>
      <c r="B378" s="364" t="str">
        <f>+TI!G35</f>
        <v>Implementación de la estrategia GEL</v>
      </c>
      <c r="C378" s="434">
        <f>+TI!H35</f>
        <v>0</v>
      </c>
      <c r="D378" s="382">
        <f>+TI!I35</f>
        <v>42376</v>
      </c>
      <c r="E378" s="382">
        <f>+TI!J35</f>
        <v>42724</v>
      </c>
      <c r="F378" s="364" t="str">
        <f>+TI!K35</f>
        <v>Actividades para implementación del GEL desarrolladas</v>
      </c>
      <c r="G378" s="138" t="str">
        <f>+TI!L35</f>
        <v>Persona natural</v>
      </c>
      <c r="H378" s="364" t="str">
        <f>+TI!M35</f>
        <v>Prestación de servicios profesionales de un arquitecto de TI para apoyo a proyectos GEL</v>
      </c>
      <c r="I378" s="452">
        <f>+TI!N35</f>
        <v>11</v>
      </c>
      <c r="J378" s="452">
        <f>+TI!O35</f>
        <v>4500000</v>
      </c>
      <c r="K378" s="453">
        <f>+TI!P35</f>
        <v>49500000</v>
      </c>
    </row>
    <row r="379" spans="1:11" s="377" customFormat="1" ht="52" hidden="1" outlineLevel="1" x14ac:dyDescent="0.15">
      <c r="A379" s="1239">
        <f>+TI!F36</f>
        <v>0</v>
      </c>
      <c r="B379" s="1062" t="str">
        <f>+TI!G36</f>
        <v>Apoyo del soporte tecnológico para la Gestión Financiera y Administrativa</v>
      </c>
      <c r="C379" s="434">
        <f>+TI!H36</f>
        <v>0</v>
      </c>
      <c r="D379" s="1224">
        <f>+TI!I36</f>
        <v>42376</v>
      </c>
      <c r="E379" s="1224">
        <f>+TI!J36</f>
        <v>42724</v>
      </c>
      <c r="F379" s="1062" t="str">
        <f>+TI!K36</f>
        <v>ERP en funcionamiento</v>
      </c>
      <c r="G379" s="138" t="str">
        <f>+TI!L36</f>
        <v>Persona natural</v>
      </c>
      <c r="H379" s="364" t="str">
        <f>+TI!M36</f>
        <v>Prestación de servicios profesionales de un ingeniero especializado para soporte ERP</v>
      </c>
      <c r="I379" s="452">
        <f>+TI!N36</f>
        <v>11</v>
      </c>
      <c r="J379" s="452">
        <f>+TI!O36</f>
        <v>4500000</v>
      </c>
      <c r="K379" s="453">
        <f>+TI!P36</f>
        <v>49500000</v>
      </c>
    </row>
    <row r="380" spans="1:11" s="377" customFormat="1" ht="65" hidden="1" outlineLevel="1" x14ac:dyDescent="0.15">
      <c r="A380" s="1239">
        <f>+TI!F37</f>
        <v>0</v>
      </c>
      <c r="B380" s="1170" t="str">
        <f>+TI!G37</f>
        <v>Modernizar la infraestructura de laboratorios, talleres y aulas especializadas para desarrollar y afirmar las competencias</v>
      </c>
      <c r="C380" s="434">
        <f>+TI!H37</f>
        <v>0</v>
      </c>
      <c r="D380" s="1188">
        <f>+TI!I37</f>
        <v>42420</v>
      </c>
      <c r="E380" s="1188">
        <f>+TI!J37</f>
        <v>42724</v>
      </c>
      <c r="F380" s="1170" t="str">
        <f>+TI!K37</f>
        <v>Recursos tecnológicos en funcionamiento</v>
      </c>
      <c r="G380" s="138" t="str">
        <f>+TI!L37</f>
        <v>Persona natural</v>
      </c>
      <c r="H380" s="364" t="str">
        <f>+TI!M37</f>
        <v>Prestación de servicios de un profesional o estudiante  de ultimo semestre con experiencia para  infraestructura de TI</v>
      </c>
      <c r="I380" s="452">
        <f>+TI!N37</f>
        <v>11</v>
      </c>
      <c r="J380" s="452">
        <f>+TI!O37</f>
        <v>2400000</v>
      </c>
      <c r="K380" s="453">
        <f>+TI!P37</f>
        <v>26400000</v>
      </c>
    </row>
    <row r="381" spans="1:11" s="377" customFormat="1" ht="52" hidden="1" outlineLevel="1" x14ac:dyDescent="0.15">
      <c r="A381" s="1239">
        <f>+TI!F38</f>
        <v>0</v>
      </c>
      <c r="B381" s="1170">
        <f>+TI!G38</f>
        <v>0</v>
      </c>
      <c r="C381" s="434">
        <f>+TI!H38</f>
        <v>0</v>
      </c>
      <c r="D381" s="1188">
        <f>+TI!I38</f>
        <v>0</v>
      </c>
      <c r="E381" s="1188">
        <f>+TI!J38</f>
        <v>0</v>
      </c>
      <c r="F381" s="1170">
        <f>+TI!K38</f>
        <v>0</v>
      </c>
      <c r="G381" s="138" t="str">
        <f>+TI!L38</f>
        <v>Persona natural</v>
      </c>
      <c r="H381" s="364" t="str">
        <f>+TI!M38</f>
        <v xml:space="preserve">Prestación de servicios de un profesional o estudiante  de últimos semestre de ingeniería con experiencia en medios </v>
      </c>
      <c r="I381" s="452">
        <f>+TI!N38</f>
        <v>11</v>
      </c>
      <c r="J381" s="452">
        <f>+TI!O38</f>
        <v>2400000</v>
      </c>
      <c r="K381" s="453">
        <f>+TI!P38</f>
        <v>26400000</v>
      </c>
    </row>
    <row r="382" spans="1:11" s="377" customFormat="1" ht="26" hidden="1" outlineLevel="1" x14ac:dyDescent="0.15">
      <c r="A382" s="1239">
        <f>+TI!F39</f>
        <v>0</v>
      </c>
      <c r="B382" s="1170">
        <f>+TI!G39</f>
        <v>0</v>
      </c>
      <c r="C382" s="434">
        <f>+TI!H39</f>
        <v>0</v>
      </c>
      <c r="D382" s="1188">
        <f>+TI!I39</f>
        <v>0</v>
      </c>
      <c r="E382" s="1188">
        <f>+TI!J39</f>
        <v>0</v>
      </c>
      <c r="F382" s="1170">
        <f>+TI!K39</f>
        <v>0</v>
      </c>
      <c r="G382" s="138" t="str">
        <f>+TI!L39</f>
        <v>Persona natural</v>
      </c>
      <c r="H382" s="364" t="str">
        <f>+TI!M39</f>
        <v>Tecnólogo ejecutivo técnico y de producción</v>
      </c>
      <c r="I382" s="452">
        <f>+TI!N39</f>
        <v>11</v>
      </c>
      <c r="J382" s="452">
        <f>+TI!O39</f>
        <v>1750000</v>
      </c>
      <c r="K382" s="453">
        <f>+TI!P39</f>
        <v>19250000</v>
      </c>
    </row>
    <row r="383" spans="1:11" s="377" customFormat="1" ht="39" hidden="1" outlineLevel="1" x14ac:dyDescent="0.15">
      <c r="A383" s="1239">
        <f>+TI!F40</f>
        <v>0</v>
      </c>
      <c r="B383" s="1170">
        <f>+TI!G40</f>
        <v>0</v>
      </c>
      <c r="C383" s="434">
        <f>+TI!H40</f>
        <v>0</v>
      </c>
      <c r="D383" s="1188">
        <f>+TI!I40</f>
        <v>0</v>
      </c>
      <c r="E383" s="1188">
        <f>+TI!J40</f>
        <v>0</v>
      </c>
      <c r="F383" s="1170">
        <f>+TI!K40</f>
        <v>0</v>
      </c>
      <c r="G383" s="138" t="str">
        <f>+TI!L40</f>
        <v>Persona natural</v>
      </c>
      <c r="H383" s="364" t="str">
        <f>+TI!M40</f>
        <v>Prestación de servicios de un tecnólogos para soporte salas mañana</v>
      </c>
      <c r="I383" s="452">
        <f>+TI!N40</f>
        <v>11</v>
      </c>
      <c r="J383" s="452">
        <f>+TI!O40</f>
        <v>1750000</v>
      </c>
      <c r="K383" s="453">
        <f>+TI!P40</f>
        <v>19250000</v>
      </c>
    </row>
    <row r="384" spans="1:11" s="377" customFormat="1" ht="39" hidden="1" outlineLevel="1" x14ac:dyDescent="0.15">
      <c r="A384" s="1239">
        <f>+TI!F41</f>
        <v>0</v>
      </c>
      <c r="B384" s="1170">
        <f>+TI!G41</f>
        <v>0</v>
      </c>
      <c r="C384" s="434">
        <f>+TI!H41</f>
        <v>0</v>
      </c>
      <c r="D384" s="1188">
        <f>+TI!I41</f>
        <v>0</v>
      </c>
      <c r="E384" s="1188">
        <f>+TI!J41</f>
        <v>0</v>
      </c>
      <c r="F384" s="1170">
        <f>+TI!K41</f>
        <v>0</v>
      </c>
      <c r="G384" s="138" t="str">
        <f>+TI!L41</f>
        <v>Persona natural</v>
      </c>
      <c r="H384" s="364" t="str">
        <f>+TI!M41</f>
        <v>Prestación de servicios de un tecnólogos para soporte salas tarde</v>
      </c>
      <c r="I384" s="452">
        <f>+TI!N41</f>
        <v>11</v>
      </c>
      <c r="J384" s="452">
        <f>+TI!O41</f>
        <v>1750000</v>
      </c>
      <c r="K384" s="453">
        <f>+TI!P41</f>
        <v>19250000</v>
      </c>
    </row>
    <row r="385" spans="1:11" s="377" customFormat="1" ht="13" hidden="1" outlineLevel="1" x14ac:dyDescent="0.15">
      <c r="A385" s="1239">
        <f>+TI!F42</f>
        <v>0</v>
      </c>
      <c r="B385" s="1170">
        <f>+TI!G42</f>
        <v>0</v>
      </c>
      <c r="C385" s="434">
        <f>+TI!H42</f>
        <v>0</v>
      </c>
      <c r="D385" s="1188">
        <f>+TI!I42</f>
        <v>0</v>
      </c>
      <c r="E385" s="1188">
        <f>+TI!J42</f>
        <v>0</v>
      </c>
      <c r="F385" s="1170">
        <f>+TI!K42</f>
        <v>0</v>
      </c>
      <c r="G385" s="138" t="str">
        <f>+TI!L42</f>
        <v>Persona natural</v>
      </c>
      <c r="H385" s="364" t="str">
        <f>+TI!M42</f>
        <v>Tecnólogo soporte sede Cl 18</v>
      </c>
      <c r="I385" s="452">
        <f>+TI!N42</f>
        <v>11</v>
      </c>
      <c r="J385" s="452">
        <f>+TI!O42</f>
        <v>1750000</v>
      </c>
      <c r="K385" s="453">
        <f>+TI!P42</f>
        <v>19250000</v>
      </c>
    </row>
    <row r="386" spans="1:11" s="377" customFormat="1" ht="13" hidden="1" outlineLevel="1" x14ac:dyDescent="0.15">
      <c r="A386" s="1239">
        <f>+TI!F43</f>
        <v>0</v>
      </c>
      <c r="B386" s="1170">
        <f>+TI!G43</f>
        <v>0</v>
      </c>
      <c r="C386" s="434">
        <f>+TI!H43</f>
        <v>0</v>
      </c>
      <c r="D386" s="1188">
        <f>+TI!I43</f>
        <v>0</v>
      </c>
      <c r="E386" s="1188">
        <f>+TI!J43</f>
        <v>0</v>
      </c>
      <c r="F386" s="1170">
        <f>+TI!K43</f>
        <v>0</v>
      </c>
      <c r="G386" s="138" t="str">
        <f>+TI!L43</f>
        <v>Persona natural</v>
      </c>
      <c r="H386" s="364" t="str">
        <f>+TI!M43</f>
        <v>Tecnólogo soporte sede Tintal</v>
      </c>
      <c r="I386" s="452">
        <f>+TI!N43</f>
        <v>11</v>
      </c>
      <c r="J386" s="452">
        <f>+TI!O43</f>
        <v>1750000</v>
      </c>
      <c r="K386" s="453">
        <f>+TI!P43</f>
        <v>19250000</v>
      </c>
    </row>
    <row r="387" spans="1:11" s="377" customFormat="1" ht="26" hidden="1" outlineLevel="1" x14ac:dyDescent="0.15">
      <c r="A387" s="1239">
        <f>+TI!F44</f>
        <v>0</v>
      </c>
      <c r="B387" s="1170">
        <f>+TI!G44</f>
        <v>0</v>
      </c>
      <c r="C387" s="434">
        <f>+TI!H44</f>
        <v>0</v>
      </c>
      <c r="D387" s="1188">
        <f>+TI!I44</f>
        <v>0</v>
      </c>
      <c r="E387" s="1188">
        <f>+TI!J44</f>
        <v>0</v>
      </c>
      <c r="F387" s="1170">
        <f>+TI!K44</f>
        <v>0</v>
      </c>
      <c r="G387" s="138" t="str">
        <f>+TI!L44</f>
        <v>Persona natural</v>
      </c>
      <c r="H387" s="364" t="str">
        <f>+TI!M44</f>
        <v>Tecnólogo soporte sede Carvajal</v>
      </c>
      <c r="I387" s="452">
        <f>+TI!N44</f>
        <v>11</v>
      </c>
      <c r="J387" s="452">
        <f>+TI!O44</f>
        <v>1750000</v>
      </c>
      <c r="K387" s="453">
        <f>+TI!P44</f>
        <v>19250000</v>
      </c>
    </row>
    <row r="388" spans="1:11" s="377" customFormat="1" ht="27" hidden="1" outlineLevel="1" thickBot="1" x14ac:dyDescent="0.2">
      <c r="A388" s="1240">
        <f>+TI!F45</f>
        <v>0</v>
      </c>
      <c r="B388" s="1183">
        <f>+TI!G45</f>
        <v>0</v>
      </c>
      <c r="C388" s="436">
        <f>+TI!H45</f>
        <v>0</v>
      </c>
      <c r="D388" s="1189">
        <f>+TI!I45</f>
        <v>0</v>
      </c>
      <c r="E388" s="1189">
        <f>+TI!J45</f>
        <v>0</v>
      </c>
      <c r="F388" s="1183">
        <f>+TI!K45</f>
        <v>0</v>
      </c>
      <c r="G388" s="427" t="str">
        <f>+TI!L45</f>
        <v>Persona natural</v>
      </c>
      <c r="H388" s="365" t="str">
        <f>+TI!M45</f>
        <v>Técnico soporte aula virtual mañana</v>
      </c>
      <c r="I388" s="459">
        <f>+TI!N45</f>
        <v>11</v>
      </c>
      <c r="J388" s="459">
        <f>+TI!O45</f>
        <v>1400000</v>
      </c>
      <c r="K388" s="460">
        <f>+TI!P45</f>
        <v>15400000</v>
      </c>
    </row>
    <row r="389" spans="1:11" s="377" customFormat="1" collapsed="1" thickBot="1" x14ac:dyDescent="0.2">
      <c r="A389" s="331" t="s">
        <v>861</v>
      </c>
      <c r="B389" s="332"/>
      <c r="C389" s="332"/>
      <c r="D389" s="332"/>
      <c r="E389" s="332"/>
      <c r="F389" s="333"/>
      <c r="G389" s="328">
        <f>+SUM(K390:K432)</f>
        <v>7778986000</v>
      </c>
      <c r="H389" s="334">
        <f>+G389/$G$490</f>
        <v>0.21036252849192891</v>
      </c>
      <c r="I389" s="329"/>
      <c r="J389" s="329"/>
      <c r="K389" s="330"/>
    </row>
    <row r="390" spans="1:11" s="377" customFormat="1" ht="56" hidden="1" outlineLevel="1" x14ac:dyDescent="0.15">
      <c r="A390" s="1001" t="s">
        <v>973</v>
      </c>
      <c r="B390" s="1001" t="s">
        <v>538</v>
      </c>
      <c r="C390" s="5"/>
      <c r="D390" s="1026">
        <v>42401</v>
      </c>
      <c r="E390" s="1029">
        <v>42724</v>
      </c>
      <c r="F390" s="996" t="s">
        <v>539</v>
      </c>
      <c r="G390" s="657" t="s">
        <v>138</v>
      </c>
      <c r="H390" s="662" t="s">
        <v>322</v>
      </c>
      <c r="I390" s="46">
        <f>+INFRAESTRUCTURA!N17</f>
        <v>10</v>
      </c>
      <c r="J390" s="26">
        <f>+INFRAESTRUCTURA!O17</f>
        <v>1500000</v>
      </c>
      <c r="K390" s="27">
        <f>+INFRAESTRUCTURA!P17</f>
        <v>15000000</v>
      </c>
    </row>
    <row r="391" spans="1:11" s="377" customFormat="1" ht="56" hidden="1" outlineLevel="1" x14ac:dyDescent="0.15">
      <c r="A391" s="1002"/>
      <c r="B391" s="1002"/>
      <c r="C391" s="4"/>
      <c r="D391" s="1027"/>
      <c r="E391" s="1030"/>
      <c r="F391" s="1032"/>
      <c r="G391" s="656" t="s">
        <v>138</v>
      </c>
      <c r="H391" s="652" t="s">
        <v>323</v>
      </c>
      <c r="I391" s="42">
        <f>+INFRAESTRUCTURA!N18</f>
        <v>1</v>
      </c>
      <c r="J391" s="28">
        <f>+INFRAESTRUCTURA!O18</f>
        <v>8000000</v>
      </c>
      <c r="K391" s="29">
        <f>+INFRAESTRUCTURA!P18</f>
        <v>8000000</v>
      </c>
    </row>
    <row r="392" spans="1:11" s="377" customFormat="1" ht="56" hidden="1" outlineLevel="1" x14ac:dyDescent="0.15">
      <c r="A392" s="1002"/>
      <c r="B392" s="1002"/>
      <c r="C392" s="4"/>
      <c r="D392" s="1027"/>
      <c r="E392" s="1030"/>
      <c r="F392" s="1032"/>
      <c r="G392" s="656" t="s">
        <v>138</v>
      </c>
      <c r="H392" s="652" t="s">
        <v>324</v>
      </c>
      <c r="I392" s="42">
        <f>+INFRAESTRUCTURA!N19</f>
        <v>2</v>
      </c>
      <c r="J392" s="28">
        <f>+INFRAESTRUCTURA!O19</f>
        <v>1500000</v>
      </c>
      <c r="K392" s="29">
        <f>+INFRAESTRUCTURA!P19</f>
        <v>3000000</v>
      </c>
    </row>
    <row r="393" spans="1:11" s="377" customFormat="1" ht="70" hidden="1" outlineLevel="1" x14ac:dyDescent="0.15">
      <c r="A393" s="1002"/>
      <c r="B393" s="1002"/>
      <c r="C393" s="4"/>
      <c r="D393" s="1027"/>
      <c r="E393" s="1030"/>
      <c r="F393" s="1032"/>
      <c r="G393" s="656" t="s">
        <v>138</v>
      </c>
      <c r="H393" s="652" t="s">
        <v>337</v>
      </c>
      <c r="I393" s="42">
        <f>+INFRAESTRUCTURA!N20</f>
        <v>1</v>
      </c>
      <c r="J393" s="28">
        <f>+INFRAESTRUCTURA!O20</f>
        <v>112000000</v>
      </c>
      <c r="K393" s="29">
        <f>+INFRAESTRUCTURA!P20</f>
        <v>112000000</v>
      </c>
    </row>
    <row r="394" spans="1:11" s="377" customFormat="1" ht="85" hidden="1" outlineLevel="1" thickBot="1" x14ac:dyDescent="0.2">
      <c r="A394" s="1002"/>
      <c r="B394" s="1002"/>
      <c r="C394" s="9"/>
      <c r="D394" s="1027"/>
      <c r="E394" s="1030"/>
      <c r="F394" s="1032"/>
      <c r="G394" s="656" t="s">
        <v>138</v>
      </c>
      <c r="H394" s="652" t="s">
        <v>537</v>
      </c>
      <c r="I394" s="42">
        <f>+INFRAESTRUCTURA!N21</f>
        <v>3</v>
      </c>
      <c r="J394" s="28">
        <f>+INFRAESTRUCTURA!O21</f>
        <v>20500000</v>
      </c>
      <c r="K394" s="29">
        <f>+INFRAESTRUCTURA!P21</f>
        <v>61500000</v>
      </c>
    </row>
    <row r="395" spans="1:11" s="377" customFormat="1" ht="57" hidden="1" outlineLevel="1" thickBot="1" x14ac:dyDescent="0.2">
      <c r="A395" s="1025"/>
      <c r="B395" s="1025"/>
      <c r="C395" s="557"/>
      <c r="D395" s="1028"/>
      <c r="E395" s="1031"/>
      <c r="F395" s="1033"/>
      <c r="G395" s="231" t="s">
        <v>138</v>
      </c>
      <c r="H395" s="659" t="s">
        <v>974</v>
      </c>
      <c r="I395" s="43">
        <f>+INFRAESTRUCTURA!N22</f>
        <v>0</v>
      </c>
      <c r="J395" s="30">
        <f>+INFRAESTRUCTURA!O22</f>
        <v>0</v>
      </c>
      <c r="K395" s="31">
        <f>+INFRAESTRUCTURA!P22</f>
        <v>0</v>
      </c>
    </row>
    <row r="396" spans="1:11" s="377" customFormat="1" ht="56" hidden="1" outlineLevel="1" x14ac:dyDescent="0.15">
      <c r="A396" s="1001" t="s">
        <v>975</v>
      </c>
      <c r="B396" s="1001" t="s">
        <v>976</v>
      </c>
      <c r="C396" s="5"/>
      <c r="D396" s="1026">
        <v>42381</v>
      </c>
      <c r="E396" s="1029">
        <v>42724</v>
      </c>
      <c r="F396" s="761" t="s">
        <v>325</v>
      </c>
      <c r="G396" s="662" t="s">
        <v>138</v>
      </c>
      <c r="H396" s="662" t="s">
        <v>326</v>
      </c>
      <c r="I396" s="46">
        <f>+INFRAESTRUCTURA!N23</f>
        <v>8</v>
      </c>
      <c r="J396" s="26">
        <f>+INFRAESTRUCTURA!O23</f>
        <v>27000000</v>
      </c>
      <c r="K396" s="27">
        <f>+INFRAESTRUCTURA!P23</f>
        <v>216000000</v>
      </c>
    </row>
    <row r="397" spans="1:11" s="377" customFormat="1" ht="56" hidden="1" outlineLevel="1" x14ac:dyDescent="0.15">
      <c r="A397" s="1002"/>
      <c r="B397" s="1002"/>
      <c r="C397" s="4"/>
      <c r="D397" s="1027"/>
      <c r="E397" s="1030"/>
      <c r="F397" s="759" t="s">
        <v>327</v>
      </c>
      <c r="G397" s="652" t="s">
        <v>138</v>
      </c>
      <c r="H397" s="652" t="s">
        <v>328</v>
      </c>
      <c r="I397" s="42">
        <f>+INFRAESTRUCTURA!N24</f>
        <v>3</v>
      </c>
      <c r="J397" s="28">
        <f>+INFRAESTRUCTURA!O24</f>
        <v>12000000</v>
      </c>
      <c r="K397" s="29">
        <f>+INFRAESTRUCTURA!P24</f>
        <v>36000000</v>
      </c>
    </row>
    <row r="398" spans="1:11" s="377" customFormat="1" ht="42" hidden="1" outlineLevel="1" x14ac:dyDescent="0.15">
      <c r="A398" s="1002"/>
      <c r="B398" s="1002"/>
      <c r="C398" s="4"/>
      <c r="D398" s="1027"/>
      <c r="E398" s="1030"/>
      <c r="F398" s="759" t="s">
        <v>331</v>
      </c>
      <c r="G398" s="652" t="s">
        <v>138</v>
      </c>
      <c r="H398" s="652" t="s">
        <v>332</v>
      </c>
      <c r="I398" s="42">
        <f>+INFRAESTRUCTURA!N25</f>
        <v>1</v>
      </c>
      <c r="J398" s="28">
        <f>+INFRAESTRUCTURA!O25</f>
        <v>30000000</v>
      </c>
      <c r="K398" s="29">
        <f>+INFRAESTRUCTURA!P25</f>
        <v>30000000</v>
      </c>
    </row>
    <row r="399" spans="1:11" s="377" customFormat="1" ht="56" hidden="1" outlineLevel="1" x14ac:dyDescent="0.15">
      <c r="A399" s="1002"/>
      <c r="B399" s="1002"/>
      <c r="C399" s="4"/>
      <c r="D399" s="1027"/>
      <c r="E399" s="1030"/>
      <c r="F399" s="759" t="s">
        <v>333</v>
      </c>
      <c r="G399" s="652" t="s">
        <v>138</v>
      </c>
      <c r="H399" s="652" t="s">
        <v>334</v>
      </c>
      <c r="I399" s="42">
        <f>+INFRAESTRUCTURA!N26</f>
        <v>1</v>
      </c>
      <c r="J399" s="28">
        <f>+INFRAESTRUCTURA!O26</f>
        <v>30000000</v>
      </c>
      <c r="K399" s="29">
        <f>+INFRAESTRUCTURA!P26</f>
        <v>30000000</v>
      </c>
    </row>
    <row r="400" spans="1:11" s="377" customFormat="1" ht="28" hidden="1" outlineLevel="1" x14ac:dyDescent="0.15">
      <c r="A400" s="1002"/>
      <c r="B400" s="1002"/>
      <c r="C400" s="4"/>
      <c r="D400" s="1027"/>
      <c r="E400" s="1030"/>
      <c r="F400" s="759" t="s">
        <v>335</v>
      </c>
      <c r="G400" s="652" t="s">
        <v>138</v>
      </c>
      <c r="H400" s="652" t="s">
        <v>335</v>
      </c>
      <c r="I400" s="42">
        <f>+INFRAESTRUCTURA!N27</f>
        <v>3</v>
      </c>
      <c r="J400" s="619">
        <f>+INFRAESTRUCTURA!O27</f>
        <v>14000000</v>
      </c>
      <c r="K400" s="768">
        <f>+INFRAESTRUCTURA!P27</f>
        <v>42000000</v>
      </c>
    </row>
    <row r="401" spans="1:11" s="377" customFormat="1" ht="56" hidden="1" outlineLevel="1" x14ac:dyDescent="0.15">
      <c r="A401" s="1002"/>
      <c r="B401" s="1002"/>
      <c r="C401" s="4"/>
      <c r="D401" s="1027"/>
      <c r="E401" s="1030"/>
      <c r="F401" s="759" t="s">
        <v>329</v>
      </c>
      <c r="G401" s="652" t="s">
        <v>20</v>
      </c>
      <c r="H401" s="652" t="s">
        <v>330</v>
      </c>
      <c r="I401" s="42">
        <f>+INFRAESTRUCTURA!N28</f>
        <v>25</v>
      </c>
      <c r="J401" s="619">
        <f>+INFRAESTRUCTURA!O28</f>
        <v>7000000</v>
      </c>
      <c r="K401" s="768">
        <f>+INFRAESTRUCTURA!P28</f>
        <v>175000000</v>
      </c>
    </row>
    <row r="402" spans="1:11" s="377" customFormat="1" ht="42" hidden="1" outlineLevel="1" x14ac:dyDescent="0.15">
      <c r="A402" s="1002"/>
      <c r="B402" s="1003"/>
      <c r="C402" s="4"/>
      <c r="D402" s="1034"/>
      <c r="E402" s="1035"/>
      <c r="F402" s="759" t="s">
        <v>978</v>
      </c>
      <c r="G402" s="652" t="s">
        <v>138</v>
      </c>
      <c r="H402" s="652" t="s">
        <v>977</v>
      </c>
      <c r="I402" s="42">
        <f>+INFRAESTRUCTURA!N29</f>
        <v>0</v>
      </c>
      <c r="J402" s="619">
        <f>+INFRAESTRUCTURA!O29</f>
        <v>0</v>
      </c>
      <c r="K402" s="768">
        <f>+INFRAESTRUCTURA!P29</f>
        <v>0</v>
      </c>
    </row>
    <row r="403" spans="1:11" s="377" customFormat="1" ht="28" hidden="1" outlineLevel="1" x14ac:dyDescent="0.15">
      <c r="A403" s="1002"/>
      <c r="B403" s="1017" t="s">
        <v>980</v>
      </c>
      <c r="C403" s="221"/>
      <c r="D403" s="1027">
        <v>42401</v>
      </c>
      <c r="E403" s="1030">
        <v>42814</v>
      </c>
      <c r="F403" s="1036" t="s">
        <v>985</v>
      </c>
      <c r="G403" s="653" t="s">
        <v>981</v>
      </c>
      <c r="H403" s="653" t="s">
        <v>982</v>
      </c>
      <c r="I403" s="560">
        <f>+INFRAESTRUCTURA!N30</f>
        <v>1</v>
      </c>
      <c r="J403" s="1013">
        <f>+INFRAESTRUCTURA!O30</f>
        <v>650000000</v>
      </c>
      <c r="K403" s="1015">
        <f>+INFRAESTRUCTURA!P30</f>
        <v>650000000</v>
      </c>
    </row>
    <row r="404" spans="1:11" s="377" customFormat="1" ht="42" hidden="1" outlineLevel="1" x14ac:dyDescent="0.15">
      <c r="A404" s="1002"/>
      <c r="B404" s="1003"/>
      <c r="C404" s="221"/>
      <c r="D404" s="1027"/>
      <c r="E404" s="1030"/>
      <c r="F404" s="1037"/>
      <c r="G404" s="653" t="s">
        <v>983</v>
      </c>
      <c r="H404" s="653" t="s">
        <v>984</v>
      </c>
      <c r="I404" s="560">
        <f>+INFRAESTRUCTURA!N31</f>
        <v>1</v>
      </c>
      <c r="J404" s="1014">
        <f>+INFRAESTRUCTURA!O31</f>
        <v>0</v>
      </c>
      <c r="K404" s="1016">
        <f>+INFRAESTRUCTURA!P31</f>
        <v>0</v>
      </c>
    </row>
    <row r="405" spans="1:11" s="377" customFormat="1" ht="29" hidden="1" outlineLevel="1" thickBot="1" x14ac:dyDescent="0.2">
      <c r="A405" s="1002"/>
      <c r="B405" s="228" t="s">
        <v>540</v>
      </c>
      <c r="C405" s="221"/>
      <c r="D405" s="1027"/>
      <c r="E405" s="1030"/>
      <c r="F405" s="746" t="s">
        <v>541</v>
      </c>
      <c r="G405" s="654" t="s">
        <v>20</v>
      </c>
      <c r="H405" s="654" t="s">
        <v>336</v>
      </c>
      <c r="I405" s="222">
        <f>+INFRAESTRUCTURA!N32</f>
        <v>1</v>
      </c>
      <c r="J405" s="624">
        <f>+INFRAESTRUCTURA!O32</f>
        <v>96000000</v>
      </c>
      <c r="K405" s="773">
        <f>+INFRAESTRUCTURA!P32</f>
        <v>96000000</v>
      </c>
    </row>
    <row r="406" spans="1:11" s="377" customFormat="1" ht="70" hidden="1" outlineLevel="1" x14ac:dyDescent="0.15">
      <c r="A406" s="1001" t="s">
        <v>644</v>
      </c>
      <c r="B406" s="662" t="s">
        <v>666</v>
      </c>
      <c r="C406" s="5"/>
      <c r="D406" s="208">
        <v>42401</v>
      </c>
      <c r="E406" s="755">
        <v>42724</v>
      </c>
      <c r="F406" s="761" t="s">
        <v>644</v>
      </c>
      <c r="G406" s="657" t="s">
        <v>41</v>
      </c>
      <c r="H406" s="63" t="s">
        <v>697</v>
      </c>
      <c r="I406" s="224">
        <f>+INFRAESTRUCTURA!N33</f>
        <v>1</v>
      </c>
      <c r="J406" s="774">
        <f>+INFRAESTRUCTURA!O33</f>
        <v>49500000</v>
      </c>
      <c r="K406" s="775">
        <f>+INFRAESTRUCTURA!P33</f>
        <v>49500000</v>
      </c>
    </row>
    <row r="407" spans="1:11" s="377" customFormat="1" ht="56" hidden="1" outlineLevel="1" x14ac:dyDescent="0.15">
      <c r="A407" s="1002"/>
      <c r="B407" s="652" t="s">
        <v>667</v>
      </c>
      <c r="C407" s="4"/>
      <c r="D407" s="195">
        <v>42401</v>
      </c>
      <c r="E407" s="712">
        <v>42724</v>
      </c>
      <c r="F407" s="759" t="s">
        <v>644</v>
      </c>
      <c r="G407" s="656" t="s">
        <v>41</v>
      </c>
      <c r="H407" s="652" t="s">
        <v>661</v>
      </c>
      <c r="I407" s="223">
        <f>+INFRAESTRUCTURA!N34</f>
        <v>1</v>
      </c>
      <c r="J407" s="776">
        <f>+INFRAESTRUCTURA!O34</f>
        <v>19800000</v>
      </c>
      <c r="K407" s="777">
        <f>+INFRAESTRUCTURA!P34</f>
        <v>19800000</v>
      </c>
    </row>
    <row r="408" spans="1:11" s="377" customFormat="1" ht="42" hidden="1" outlineLevel="1" x14ac:dyDescent="0.15">
      <c r="A408" s="1002"/>
      <c r="B408" s="1017" t="s">
        <v>670</v>
      </c>
      <c r="C408" s="4"/>
      <c r="D408" s="1018">
        <v>42401</v>
      </c>
      <c r="E408" s="1020">
        <v>42724</v>
      </c>
      <c r="F408" s="1022" t="s">
        <v>536</v>
      </c>
      <c r="G408" s="656" t="s">
        <v>41</v>
      </c>
      <c r="H408" s="652" t="s">
        <v>664</v>
      </c>
      <c r="I408" s="223">
        <f>+INFRAESTRUCTURA!N35</f>
        <v>4</v>
      </c>
      <c r="J408" s="776">
        <f>+INFRAESTRUCTURA!O35</f>
        <v>19231000</v>
      </c>
      <c r="K408" s="777">
        <f>+INFRAESTRUCTURA!P35</f>
        <v>76924000</v>
      </c>
    </row>
    <row r="409" spans="1:11" s="377" customFormat="1" ht="42" hidden="1" outlineLevel="1" x14ac:dyDescent="0.15">
      <c r="A409" s="1002"/>
      <c r="B409" s="1003"/>
      <c r="C409" s="4"/>
      <c r="D409" s="1019"/>
      <c r="E409" s="1021"/>
      <c r="F409" s="997"/>
      <c r="G409" s="656" t="s">
        <v>503</v>
      </c>
      <c r="H409" s="652" t="s">
        <v>683</v>
      </c>
      <c r="I409" s="223">
        <f>+INFRAESTRUCTURA!N36</f>
        <v>1</v>
      </c>
      <c r="J409" s="776">
        <f>+INFRAESTRUCTURA!O36</f>
        <v>150000000</v>
      </c>
      <c r="K409" s="777">
        <f>+INFRAESTRUCTURA!P36</f>
        <v>150000000</v>
      </c>
    </row>
    <row r="410" spans="1:11" s="377" customFormat="1" ht="42" hidden="1" outlineLevel="1" x14ac:dyDescent="0.15">
      <c r="A410" s="1002"/>
      <c r="B410" s="1023" t="s">
        <v>668</v>
      </c>
      <c r="C410" s="4"/>
      <c r="D410" s="196">
        <v>42401</v>
      </c>
      <c r="E410" s="718">
        <v>42724</v>
      </c>
      <c r="F410" s="1024" t="s">
        <v>669</v>
      </c>
      <c r="G410" s="656" t="s">
        <v>41</v>
      </c>
      <c r="H410" s="652" t="s">
        <v>663</v>
      </c>
      <c r="I410" s="223">
        <f>+INFRAESTRUCTURA!N37</f>
        <v>1</v>
      </c>
      <c r="J410" s="776">
        <f>+INFRAESTRUCTURA!O37</f>
        <v>19231000</v>
      </c>
      <c r="K410" s="777">
        <f>+INFRAESTRUCTURA!P37</f>
        <v>19231000</v>
      </c>
    </row>
    <row r="411" spans="1:11" s="377" customFormat="1" ht="57" hidden="1" outlineLevel="1" thickBot="1" x14ac:dyDescent="0.2">
      <c r="A411" s="1002"/>
      <c r="B411" s="1023"/>
      <c r="C411" s="4"/>
      <c r="D411" s="196">
        <v>42401</v>
      </c>
      <c r="E411" s="718">
        <v>42724</v>
      </c>
      <c r="F411" s="1024"/>
      <c r="G411" s="656" t="s">
        <v>41</v>
      </c>
      <c r="H411" s="652" t="s">
        <v>662</v>
      </c>
      <c r="I411" s="223">
        <f>+INFRAESTRUCTURA!N38</f>
        <v>1</v>
      </c>
      <c r="J411" s="776">
        <f>+INFRAESTRUCTURA!O38</f>
        <v>19231000</v>
      </c>
      <c r="K411" s="777">
        <f>+INFRAESTRUCTURA!P38</f>
        <v>19231000</v>
      </c>
    </row>
    <row r="412" spans="1:11" s="377" customFormat="1" ht="28" hidden="1" outlineLevel="1" x14ac:dyDescent="0.15">
      <c r="A412" s="1038" t="s">
        <v>645</v>
      </c>
      <c r="B412" s="662" t="s">
        <v>651</v>
      </c>
      <c r="C412" s="23"/>
      <c r="D412" s="208">
        <v>42401</v>
      </c>
      <c r="E412" s="738">
        <v>42724</v>
      </c>
      <c r="F412" s="760" t="s">
        <v>648</v>
      </c>
      <c r="G412" s="657" t="s">
        <v>138</v>
      </c>
      <c r="H412" s="23" t="s">
        <v>648</v>
      </c>
      <c r="I412" s="660">
        <f>+INFRAESTRUCTURA!N39</f>
        <v>1</v>
      </c>
      <c r="J412" s="774">
        <f>+INFRAESTRUCTURA!O39</f>
        <v>8000000</v>
      </c>
      <c r="K412" s="775">
        <f>+INFRAESTRUCTURA!P39</f>
        <v>8000000</v>
      </c>
    </row>
    <row r="413" spans="1:11" s="377" customFormat="1" ht="28" hidden="1" outlineLevel="1" x14ac:dyDescent="0.15">
      <c r="A413" s="1023"/>
      <c r="B413" s="652" t="s">
        <v>652</v>
      </c>
      <c r="C413" s="24"/>
      <c r="D413" s="195">
        <v>42401</v>
      </c>
      <c r="E413" s="739">
        <v>42724</v>
      </c>
      <c r="F413" s="1022" t="s">
        <v>674</v>
      </c>
      <c r="G413" s="656" t="s">
        <v>20</v>
      </c>
      <c r="H413" s="24" t="s">
        <v>659</v>
      </c>
      <c r="I413" s="661">
        <f>+INFRAESTRUCTURA!N40</f>
        <v>1</v>
      </c>
      <c r="J413" s="776">
        <f>+INFRAESTRUCTURA!O40</f>
        <v>45000000</v>
      </c>
      <c r="K413" s="777">
        <f>+INFRAESTRUCTURA!P40</f>
        <v>45000000</v>
      </c>
    </row>
    <row r="414" spans="1:11" s="377" customFormat="1" ht="28" hidden="1" outlineLevel="1" x14ac:dyDescent="0.15">
      <c r="A414" s="1023"/>
      <c r="B414" s="1017" t="s">
        <v>672</v>
      </c>
      <c r="C414" s="24"/>
      <c r="D414" s="195">
        <v>42401</v>
      </c>
      <c r="E414" s="739">
        <v>42724</v>
      </c>
      <c r="F414" s="1032"/>
      <c r="G414" s="656" t="s">
        <v>20</v>
      </c>
      <c r="H414" s="24" t="s">
        <v>633</v>
      </c>
      <c r="I414" s="661">
        <f>+INFRAESTRUCTURA!N41</f>
        <v>1</v>
      </c>
      <c r="J414" s="776">
        <f>+INFRAESTRUCTURA!O41</f>
        <v>700000000</v>
      </c>
      <c r="K414" s="777">
        <f>+INFRAESTRUCTURA!P41</f>
        <v>700000000</v>
      </c>
    </row>
    <row r="415" spans="1:11" s="377" customFormat="1" ht="56" hidden="1" outlineLevel="1" x14ac:dyDescent="0.15">
      <c r="A415" s="1023"/>
      <c r="B415" s="1003"/>
      <c r="C415" s="24"/>
      <c r="D415" s="195">
        <v>42401</v>
      </c>
      <c r="E415" s="739">
        <v>42724</v>
      </c>
      <c r="F415" s="997"/>
      <c r="G415" s="656" t="s">
        <v>41</v>
      </c>
      <c r="H415" s="763" t="s">
        <v>675</v>
      </c>
      <c r="I415" s="661">
        <f>+INFRAESTRUCTURA!N42</f>
        <v>1</v>
      </c>
      <c r="J415" s="778">
        <f>+INFRAESTRUCTURA!O42</f>
        <v>38500000</v>
      </c>
      <c r="K415" s="777">
        <f>+INFRAESTRUCTURA!P42</f>
        <v>38500000</v>
      </c>
    </row>
    <row r="416" spans="1:11" s="377" customFormat="1" ht="56" hidden="1" outlineLevel="1" x14ac:dyDescent="0.15">
      <c r="A416" s="1023"/>
      <c r="B416" s="652" t="s">
        <v>671</v>
      </c>
      <c r="C416" s="24"/>
      <c r="D416" s="195">
        <v>42401</v>
      </c>
      <c r="E416" s="739">
        <v>42724</v>
      </c>
      <c r="F416" s="714" t="s">
        <v>665</v>
      </c>
      <c r="G416" s="656" t="s">
        <v>696</v>
      </c>
      <c r="H416" s="24" t="s">
        <v>643</v>
      </c>
      <c r="I416" s="661">
        <f>+INFRAESTRUCTURA!N43</f>
        <v>2</v>
      </c>
      <c r="J416" s="776">
        <f>+INFRAESTRUCTURA!O43</f>
        <v>2000000000</v>
      </c>
      <c r="K416" s="777">
        <f>+INFRAESTRUCTURA!P43</f>
        <v>4000000000</v>
      </c>
    </row>
    <row r="417" spans="1:11" s="377" customFormat="1" ht="42" hidden="1" outlineLevel="1" x14ac:dyDescent="0.15">
      <c r="A417" s="1017"/>
      <c r="B417" s="654" t="s">
        <v>673</v>
      </c>
      <c r="C417" s="221"/>
      <c r="D417" s="374">
        <v>42401</v>
      </c>
      <c r="E417" s="741">
        <v>42724</v>
      </c>
      <c r="F417" s="746" t="s">
        <v>677</v>
      </c>
      <c r="G417" s="655" t="s">
        <v>20</v>
      </c>
      <c r="H417" s="228" t="s">
        <v>637</v>
      </c>
      <c r="I417" s="658">
        <f>+INFRAESTRUCTURA!N44</f>
        <v>1</v>
      </c>
      <c r="J417" s="779">
        <f>+INFRAESTRUCTURA!O44</f>
        <v>70000000</v>
      </c>
      <c r="K417" s="780">
        <f>+INFRAESTRUCTURA!P44</f>
        <v>70000000</v>
      </c>
    </row>
    <row r="418" spans="1:11" s="377" customFormat="1" ht="29" hidden="1" outlineLevel="1" thickBot="1" x14ac:dyDescent="0.2">
      <c r="A418" s="1017"/>
      <c r="B418" s="654" t="s">
        <v>641</v>
      </c>
      <c r="C418" s="221"/>
      <c r="D418" s="374">
        <v>42401</v>
      </c>
      <c r="E418" s="741">
        <v>42724</v>
      </c>
      <c r="F418" s="746" t="s">
        <v>649</v>
      </c>
      <c r="G418" s="655" t="s">
        <v>503</v>
      </c>
      <c r="H418" s="228" t="s">
        <v>695</v>
      </c>
      <c r="I418" s="658">
        <f>+INFRAESTRUCTURA!N45</f>
        <v>1</v>
      </c>
      <c r="J418" s="779">
        <f>+INFRAESTRUCTURA!O45</f>
        <v>145000000</v>
      </c>
      <c r="K418" s="780">
        <f>+INFRAESTRUCTURA!P45</f>
        <v>145000000</v>
      </c>
    </row>
    <row r="419" spans="1:11" s="377" customFormat="1" ht="56" hidden="1" outlineLevel="1" x14ac:dyDescent="0.15">
      <c r="A419" s="1038" t="s">
        <v>676</v>
      </c>
      <c r="B419" s="601" t="s">
        <v>653</v>
      </c>
      <c r="C419" s="640"/>
      <c r="D419" s="641">
        <v>42401</v>
      </c>
      <c r="E419" s="756">
        <v>42724</v>
      </c>
      <c r="F419" s="1039" t="s">
        <v>679</v>
      </c>
      <c r="G419" s="642" t="s">
        <v>20</v>
      </c>
      <c r="H419" s="643" t="s">
        <v>634</v>
      </c>
      <c r="I419" s="644">
        <f>+INFRAESTRUCTURA!N46</f>
        <v>1</v>
      </c>
      <c r="J419" s="781">
        <f>+INFRAESTRUCTURA!O46</f>
        <v>45000000</v>
      </c>
      <c r="K419" s="782">
        <f>+INFRAESTRUCTURA!P46</f>
        <v>45000000</v>
      </c>
    </row>
    <row r="420" spans="1:11" s="377" customFormat="1" ht="84" hidden="1" outlineLevel="1" x14ac:dyDescent="0.15">
      <c r="A420" s="1003"/>
      <c r="B420" s="1041" t="s">
        <v>678</v>
      </c>
      <c r="C420" s="645"/>
      <c r="D420" s="1044">
        <v>42401</v>
      </c>
      <c r="E420" s="1056">
        <v>42724</v>
      </c>
      <c r="F420" s="1040"/>
      <c r="G420" s="664" t="s">
        <v>20</v>
      </c>
      <c r="H420" s="664" t="s">
        <v>650</v>
      </c>
      <c r="I420" s="21">
        <f>+INFRAESTRUCTURA!N48</f>
        <v>1</v>
      </c>
      <c r="J420" s="783">
        <f>+INFRAESTRUCTURA!O48</f>
        <v>104000000</v>
      </c>
      <c r="K420" s="784">
        <f>+INFRAESTRUCTURA!P48</f>
        <v>104000000</v>
      </c>
    </row>
    <row r="421" spans="1:11" s="377" customFormat="1" ht="28" hidden="1" outlineLevel="1" x14ac:dyDescent="0.15">
      <c r="A421" s="1023"/>
      <c r="B421" s="1042"/>
      <c r="C421" s="648"/>
      <c r="D421" s="1045"/>
      <c r="E421" s="1057"/>
      <c r="F421" s="1040"/>
      <c r="G421" s="649" t="s">
        <v>20</v>
      </c>
      <c r="H421" s="650" t="s">
        <v>635</v>
      </c>
      <c r="I421" s="245">
        <f>+INFRAESTRUCTURA!N49</f>
        <v>1</v>
      </c>
      <c r="J421" s="785">
        <f>+INFRAESTRUCTURA!O49</f>
        <v>120000000</v>
      </c>
      <c r="K421" s="786">
        <f>+INFRAESTRUCTURA!P49</f>
        <v>120000000</v>
      </c>
    </row>
    <row r="422" spans="1:11" s="377" customFormat="1" ht="28" hidden="1" outlineLevel="1" x14ac:dyDescent="0.15">
      <c r="A422" s="1023"/>
      <c r="B422" s="1043"/>
      <c r="C422" s="648"/>
      <c r="D422" s="1046"/>
      <c r="E422" s="1058"/>
      <c r="F422" s="1037"/>
      <c r="G422" s="649" t="s">
        <v>41</v>
      </c>
      <c r="H422" s="650" t="s">
        <v>660</v>
      </c>
      <c r="I422" s="245">
        <f>+INFRAESTRUCTURA!N50</f>
        <v>1</v>
      </c>
      <c r="J422" s="785">
        <f>+INFRAESTRUCTURA!O50</f>
        <v>6600000</v>
      </c>
      <c r="K422" s="786">
        <f>+INFRAESTRUCTURA!P50</f>
        <v>6600000</v>
      </c>
    </row>
    <row r="423" spans="1:11" s="377" customFormat="1" ht="42" hidden="1" outlineLevel="1" x14ac:dyDescent="0.15">
      <c r="A423" s="1023"/>
      <c r="B423" s="652" t="s">
        <v>654</v>
      </c>
      <c r="C423" s="4"/>
      <c r="D423" s="195">
        <v>42401</v>
      </c>
      <c r="E423" s="712">
        <v>42724</v>
      </c>
      <c r="F423" s="759" t="s">
        <v>680</v>
      </c>
      <c r="G423" s="656" t="s">
        <v>138</v>
      </c>
      <c r="H423" s="24" t="s">
        <v>636</v>
      </c>
      <c r="I423" s="661">
        <f>+INFRAESTRUCTURA!N51</f>
        <v>1</v>
      </c>
      <c r="J423" s="776">
        <f>+INFRAESTRUCTURA!O51</f>
        <v>67000000</v>
      </c>
      <c r="K423" s="777">
        <f>+INFRAESTRUCTURA!P51</f>
        <v>67000000</v>
      </c>
    </row>
    <row r="424" spans="1:11" s="377" customFormat="1" ht="29" hidden="1" outlineLevel="1" thickBot="1" x14ac:dyDescent="0.2">
      <c r="A424" s="1017"/>
      <c r="B424" s="654" t="s">
        <v>656</v>
      </c>
      <c r="C424" s="221"/>
      <c r="D424" s="374">
        <v>42401</v>
      </c>
      <c r="E424" s="757">
        <v>42724</v>
      </c>
      <c r="F424" s="746" t="s">
        <v>681</v>
      </c>
      <c r="G424" s="655" t="s">
        <v>138</v>
      </c>
      <c r="H424" s="228" t="s">
        <v>640</v>
      </c>
      <c r="I424" s="658">
        <f>+INFRAESTRUCTURA!N52</f>
        <v>1</v>
      </c>
      <c r="J424" s="779">
        <f>+INFRAESTRUCTURA!O52</f>
        <v>23000000</v>
      </c>
      <c r="K424" s="780">
        <f>+INFRAESTRUCTURA!P52</f>
        <v>23000000</v>
      </c>
    </row>
    <row r="425" spans="1:11" s="377" customFormat="1" ht="28" hidden="1" outlineLevel="1" x14ac:dyDescent="0.15">
      <c r="A425" s="1038" t="s">
        <v>684</v>
      </c>
      <c r="B425" s="23" t="s">
        <v>682</v>
      </c>
      <c r="C425" s="5"/>
      <c r="D425" s="208">
        <v>42401</v>
      </c>
      <c r="E425" s="711">
        <v>42724</v>
      </c>
      <c r="F425" s="1059" t="s">
        <v>646</v>
      </c>
      <c r="G425" s="998" t="s">
        <v>20</v>
      </c>
      <c r="H425" s="662" t="s">
        <v>686</v>
      </c>
      <c r="I425" s="224">
        <f>+INFRAESTRUCTURA!N53</f>
        <v>1</v>
      </c>
      <c r="J425" s="774">
        <f>+INFRAESTRUCTURA!O53</f>
        <v>10000000</v>
      </c>
      <c r="K425" s="775">
        <f>+INFRAESTRUCTURA!P53</f>
        <v>10000000</v>
      </c>
    </row>
    <row r="426" spans="1:11" s="377" customFormat="1" ht="56" hidden="1" outlineLevel="1" x14ac:dyDescent="0.15">
      <c r="A426" s="1023"/>
      <c r="B426" s="24" t="s">
        <v>638</v>
      </c>
      <c r="C426" s="4"/>
      <c r="D426" s="195">
        <v>42401</v>
      </c>
      <c r="E426" s="712">
        <v>42724</v>
      </c>
      <c r="F426" s="1024"/>
      <c r="G426" s="1000"/>
      <c r="H426" s="652" t="s">
        <v>685</v>
      </c>
      <c r="I426" s="223">
        <f>+INFRAESTRUCTURA!N54</f>
        <v>1</v>
      </c>
      <c r="J426" s="776">
        <f>+INFRAESTRUCTURA!O54</f>
        <v>7000000000</v>
      </c>
      <c r="K426" s="777">
        <f>+INFRAESTRUCTURA!P54</f>
        <v>0</v>
      </c>
    </row>
    <row r="427" spans="1:11" s="377" customFormat="1" ht="43" hidden="1" outlineLevel="1" thickBot="1" x14ac:dyDescent="0.2">
      <c r="A427" s="1017"/>
      <c r="B427" s="654" t="s">
        <v>655</v>
      </c>
      <c r="C427" s="221"/>
      <c r="D427" s="374">
        <v>42401</v>
      </c>
      <c r="E427" s="757">
        <v>42724</v>
      </c>
      <c r="F427" s="1022"/>
      <c r="G427" s="655" t="s">
        <v>41</v>
      </c>
      <c r="H427" s="228" t="s">
        <v>639</v>
      </c>
      <c r="I427" s="658">
        <f>+INFRAESTRUCTURA!N55</f>
        <v>1</v>
      </c>
      <c r="J427" s="779">
        <f>+INFRAESTRUCTURA!O55</f>
        <v>385000000</v>
      </c>
      <c r="K427" s="780">
        <f>+INFRAESTRUCTURA!P55</f>
        <v>385000000</v>
      </c>
    </row>
    <row r="428" spans="1:11" s="377" customFormat="1" hidden="1" outlineLevel="1" x14ac:dyDescent="0.15">
      <c r="A428" s="1038" t="s">
        <v>687</v>
      </c>
      <c r="B428" s="1001" t="s">
        <v>689</v>
      </c>
      <c r="C428" s="5"/>
      <c r="D428" s="1064">
        <v>42401</v>
      </c>
      <c r="E428" s="1066">
        <v>42724</v>
      </c>
      <c r="F428" s="996" t="s">
        <v>691</v>
      </c>
      <c r="G428" s="998" t="s">
        <v>138</v>
      </c>
      <c r="H428" s="1001" t="s">
        <v>694</v>
      </c>
      <c r="I428" s="1004">
        <f>+INFRAESTRUCTURA!N56</f>
        <v>1</v>
      </c>
      <c r="J428" s="1007">
        <f>+INFRAESTRUCTURA!O56</f>
        <v>140000000</v>
      </c>
      <c r="K428" s="1010">
        <f>+INFRAESTRUCTURA!P56</f>
        <v>140000000</v>
      </c>
    </row>
    <row r="429" spans="1:11" s="377" customFormat="1" hidden="1" outlineLevel="1" x14ac:dyDescent="0.15">
      <c r="A429" s="1003"/>
      <c r="B429" s="1003"/>
      <c r="C429" s="158"/>
      <c r="D429" s="1065"/>
      <c r="E429" s="1067"/>
      <c r="F429" s="997"/>
      <c r="G429" s="999"/>
      <c r="H429" s="1002"/>
      <c r="I429" s="1005">
        <f>+INFRAESTRUCTURA!N57</f>
        <v>0</v>
      </c>
      <c r="J429" s="1008">
        <f>+INFRAESTRUCTURA!O57</f>
        <v>0</v>
      </c>
      <c r="K429" s="1011">
        <f>+INFRAESTRUCTURA!P57</f>
        <v>0</v>
      </c>
    </row>
    <row r="430" spans="1:11" s="377" customFormat="1" ht="28" hidden="1" outlineLevel="1" x14ac:dyDescent="0.15">
      <c r="A430" s="1003"/>
      <c r="B430" s="373" t="s">
        <v>688</v>
      </c>
      <c r="C430" s="158"/>
      <c r="D430" s="663">
        <v>42401</v>
      </c>
      <c r="E430" s="758">
        <v>42724</v>
      </c>
      <c r="F430" s="744" t="s">
        <v>692</v>
      </c>
      <c r="G430" s="1000"/>
      <c r="H430" s="1003"/>
      <c r="I430" s="1006">
        <f>+INFRAESTRUCTURA!N58</f>
        <v>0</v>
      </c>
      <c r="J430" s="1009">
        <f>+INFRAESTRUCTURA!O58</f>
        <v>0</v>
      </c>
      <c r="K430" s="1012">
        <f>+INFRAESTRUCTURA!P58</f>
        <v>0</v>
      </c>
    </row>
    <row r="431" spans="1:11" s="377" customFormat="1" ht="70" hidden="1" outlineLevel="1" x14ac:dyDescent="0.15">
      <c r="A431" s="1023"/>
      <c r="B431" s="373" t="s">
        <v>690</v>
      </c>
      <c r="C431" s="4"/>
      <c r="D431" s="195">
        <v>42401</v>
      </c>
      <c r="E431" s="712">
        <v>42724</v>
      </c>
      <c r="F431" s="744" t="s">
        <v>693</v>
      </c>
      <c r="G431" s="656" t="s">
        <v>138</v>
      </c>
      <c r="H431" s="652" t="s">
        <v>657</v>
      </c>
      <c r="I431" s="223">
        <f>+INFRAESTRUCTURA!N59</f>
        <v>1</v>
      </c>
      <c r="J431" s="776">
        <f>+INFRAESTRUCTURA!O59</f>
        <v>7700000</v>
      </c>
      <c r="K431" s="777">
        <f>+INFRAESTRUCTURA!P59</f>
        <v>7700000</v>
      </c>
    </row>
    <row r="432" spans="1:11" s="377" customFormat="1" ht="43" hidden="1" outlineLevel="1" thickBot="1" x14ac:dyDescent="0.2">
      <c r="A432" s="1060"/>
      <c r="B432" s="25" t="s">
        <v>658</v>
      </c>
      <c r="C432" s="9"/>
      <c r="D432" s="209">
        <v>42401</v>
      </c>
      <c r="E432" s="713">
        <v>42724</v>
      </c>
      <c r="F432" s="762" t="s">
        <v>647</v>
      </c>
      <c r="G432" s="231" t="s">
        <v>138</v>
      </c>
      <c r="H432" s="659" t="s">
        <v>642</v>
      </c>
      <c r="I432" s="43">
        <f>+INFRAESTRUCTURA!N60</f>
        <v>1</v>
      </c>
      <c r="J432" s="787">
        <f>+INFRAESTRUCTURA!O60</f>
        <v>55000000</v>
      </c>
      <c r="K432" s="788">
        <f>+INFRAESTRUCTURA!P60</f>
        <v>55000000</v>
      </c>
    </row>
    <row r="433" spans="1:11" s="377" customFormat="1" collapsed="1" thickBot="1" x14ac:dyDescent="0.2">
      <c r="A433" s="331" t="s">
        <v>864</v>
      </c>
      <c r="B433" s="332"/>
      <c r="C433" s="332"/>
      <c r="D433" s="332"/>
      <c r="E433" s="332"/>
      <c r="F433" s="333"/>
      <c r="G433" s="328">
        <f>+SUM(ORII!P17:P53)</f>
        <v>328000000</v>
      </c>
      <c r="H433" s="334">
        <f>+G433/$G$490</f>
        <v>8.8699104671679171E-3</v>
      </c>
      <c r="I433" s="329"/>
      <c r="J433" s="329"/>
      <c r="K433" s="330"/>
    </row>
    <row r="434" spans="1:11" s="377" customFormat="1" ht="26" hidden="1" outlineLevel="1" x14ac:dyDescent="0.15">
      <c r="A434" s="1221" t="str">
        <f>+ORII!F17</f>
        <v>Fortalecimiento oficina  ORII</v>
      </c>
      <c r="B434" s="1169" t="str">
        <f>+ORII!G17</f>
        <v>Optimizar los procesos del área</v>
      </c>
      <c r="C434" s="420">
        <f>+ORII!H17</f>
        <v>0</v>
      </c>
      <c r="D434" s="379">
        <f>+ORII!I17</f>
        <v>42402</v>
      </c>
      <c r="E434" s="379">
        <f>+ORII!J17</f>
        <v>42724</v>
      </c>
      <c r="F434" s="1222" t="str">
        <f>+ORII!K17</f>
        <v>Software implementado</v>
      </c>
      <c r="G434" s="420" t="str">
        <f>+ORII!L17</f>
        <v>Persona natural</v>
      </c>
      <c r="H434" s="380" t="str">
        <f>+ORII!M17</f>
        <v>Apoyo procesos de movilidad y apoyo técnico</v>
      </c>
      <c r="I434" s="400">
        <f>+ORII!N17</f>
        <v>2</v>
      </c>
      <c r="J434" s="449">
        <f>+ORII!O17</f>
        <v>2000000</v>
      </c>
      <c r="K434" s="450">
        <f>+ORII!P17</f>
        <v>48000000</v>
      </c>
    </row>
    <row r="435" spans="1:11" s="377" customFormat="1" ht="26" hidden="1" outlineLevel="1" x14ac:dyDescent="0.15">
      <c r="A435" s="1061">
        <f>+ORII!F18</f>
        <v>0</v>
      </c>
      <c r="B435" s="1063">
        <f>+ORII!G18</f>
        <v>0</v>
      </c>
      <c r="C435" s="138">
        <f>+ORII!H18</f>
        <v>0</v>
      </c>
      <c r="D435" s="382">
        <f>+ORII!I18</f>
        <v>42402</v>
      </c>
      <c r="E435" s="382">
        <f>+ORII!J18</f>
        <v>42724</v>
      </c>
      <c r="F435" s="1176">
        <f>+ORII!K18</f>
        <v>0</v>
      </c>
      <c r="G435" s="138" t="str">
        <f>+ORII!L18</f>
        <v>Persona jurídica</v>
      </c>
      <c r="H435" s="364" t="str">
        <f>+ORII!M18</f>
        <v>Software apoyo procesos de internacionalización</v>
      </c>
      <c r="I435" s="149">
        <f>+ORII!N18</f>
        <v>1</v>
      </c>
      <c r="J435" s="452">
        <f>+ORII!O18</f>
        <v>25000000</v>
      </c>
      <c r="K435" s="453">
        <f>+ORII!P18</f>
        <v>25000000</v>
      </c>
    </row>
    <row r="436" spans="1:11" s="377" customFormat="1" ht="26" hidden="1" outlineLevel="1" x14ac:dyDescent="0.15">
      <c r="A436" s="1061">
        <f>+ORII!F19</f>
        <v>0</v>
      </c>
      <c r="B436" s="364" t="str">
        <f>+ORII!G19</f>
        <v>Diseño y construcción página web ORII-ETITC</v>
      </c>
      <c r="C436" s="138">
        <f>+ORII!H19</f>
        <v>0</v>
      </c>
      <c r="D436" s="382">
        <f>+ORII!I19</f>
        <v>42402</v>
      </c>
      <c r="E436" s="382">
        <f>+ORII!J19</f>
        <v>42724</v>
      </c>
      <c r="F436" s="149" t="str">
        <f>+ORII!K19</f>
        <v>Página web implementada de la ORII</v>
      </c>
      <c r="G436" s="138" t="str">
        <f>+ORII!L19</f>
        <v>Persona jurídica</v>
      </c>
      <c r="H436" s="364" t="str">
        <f>+ORII!M19</f>
        <v>Diseño y construcción página web ORII-ETITC</v>
      </c>
      <c r="I436" s="149">
        <f>+ORII!N19</f>
        <v>1</v>
      </c>
      <c r="J436" s="452">
        <f>+ORII!O19</f>
        <v>3000000</v>
      </c>
      <c r="K436" s="453">
        <f>+ORII!P19</f>
        <v>3000000</v>
      </c>
    </row>
    <row r="437" spans="1:11" s="377" customFormat="1" ht="13" hidden="1" outlineLevel="1" x14ac:dyDescent="0.15">
      <c r="A437" s="1061" t="str">
        <f>+ORII!F20</f>
        <v>Movilidad estudiantil nacional/internacional</v>
      </c>
      <c r="B437" s="364" t="str">
        <f>+ORII!G20</f>
        <v>Apoyo gastos de viaje estudiantes</v>
      </c>
      <c r="C437" s="138">
        <f>+ORII!H20</f>
        <v>0</v>
      </c>
      <c r="D437" s="382">
        <f>+ORII!I20</f>
        <v>42402</v>
      </c>
      <c r="E437" s="382">
        <f>+ORII!J20</f>
        <v>42704</v>
      </c>
      <c r="F437" s="1062" t="str">
        <f>+ORII!K20</f>
        <v>Estudiantes movilizados nacional e internacionalmente</v>
      </c>
      <c r="G437" s="138" t="str">
        <f>+ORII!L20</f>
        <v>Transporte</v>
      </c>
      <c r="H437" s="364" t="str">
        <f>+ORII!M20</f>
        <v>Apoyo financiero</v>
      </c>
      <c r="I437" s="149">
        <f>+ORII!N20</f>
        <v>1</v>
      </c>
      <c r="J437" s="452">
        <f>+ORII!O20</f>
        <v>20000000</v>
      </c>
      <c r="K437" s="453">
        <f>+ORII!P20</f>
        <v>20000000</v>
      </c>
    </row>
    <row r="438" spans="1:11" s="377" customFormat="1" ht="13" hidden="1" outlineLevel="1" x14ac:dyDescent="0.15">
      <c r="A438" s="1061">
        <f>+ORII!F21</f>
        <v>0</v>
      </c>
      <c r="B438" s="364" t="str">
        <f>+ORII!G21</f>
        <v>Tiquetes</v>
      </c>
      <c r="C438" s="138">
        <f>+ORII!H21</f>
        <v>0</v>
      </c>
      <c r="D438" s="382">
        <f>+ORII!I21</f>
        <v>42402</v>
      </c>
      <c r="E438" s="382">
        <f>+ORII!J21</f>
        <v>42704</v>
      </c>
      <c r="F438" s="1063">
        <f>+ORII!K21</f>
        <v>0</v>
      </c>
      <c r="G438" s="138" t="str">
        <f>+ORII!L21</f>
        <v>Transporte</v>
      </c>
      <c r="H438" s="364" t="str">
        <f>+ORII!M21</f>
        <v>Tiquetes</v>
      </c>
      <c r="I438" s="149">
        <f>+ORII!N21</f>
        <v>1</v>
      </c>
      <c r="J438" s="452">
        <f>+ORII!O21</f>
        <v>50000000</v>
      </c>
      <c r="K438" s="453">
        <f>+ORII!P21</f>
        <v>50000000</v>
      </c>
    </row>
    <row r="439" spans="1:11" s="377" customFormat="1" ht="13" hidden="1" outlineLevel="1" x14ac:dyDescent="0.15">
      <c r="A439" s="1061" t="str">
        <f>+ORII!F22</f>
        <v>Movilidad docentes y administrativos nacional e internacional</v>
      </c>
      <c r="B439" s="1062" t="str">
        <f>+ORII!G22</f>
        <v>Apoyo gastos de viaje docentes y administrativos</v>
      </c>
      <c r="C439" s="138">
        <f>+ORII!H22</f>
        <v>0</v>
      </c>
      <c r="D439" s="382">
        <f>+ORII!I22</f>
        <v>42402</v>
      </c>
      <c r="E439" s="382">
        <f>+ORII!J22</f>
        <v>42724</v>
      </c>
      <c r="F439" s="1062" t="str">
        <f>+ORII!K22</f>
        <v>Docentes y administrativos movilizados</v>
      </c>
      <c r="G439" s="138" t="str">
        <f>+ORII!L22</f>
        <v>Transporte</v>
      </c>
      <c r="H439" s="364" t="str">
        <f>+ORII!M22</f>
        <v>Viáticos</v>
      </c>
      <c r="I439" s="149">
        <f>+ORII!N22</f>
        <v>1</v>
      </c>
      <c r="J439" s="452">
        <f>+ORII!O22</f>
        <v>0</v>
      </c>
      <c r="K439" s="453">
        <f>+ORII!P22</f>
        <v>0</v>
      </c>
    </row>
    <row r="440" spans="1:11" s="377" customFormat="1" ht="13" hidden="1" outlineLevel="1" x14ac:dyDescent="0.15">
      <c r="A440" s="1061">
        <f>+ORII!F23</f>
        <v>0</v>
      </c>
      <c r="B440" s="1063">
        <f>+ORII!G23</f>
        <v>0</v>
      </c>
      <c r="C440" s="138">
        <f>+ORII!H23</f>
        <v>0</v>
      </c>
      <c r="D440" s="382">
        <f>+ORII!I23</f>
        <v>42402</v>
      </c>
      <c r="E440" s="382">
        <f>+ORII!J23</f>
        <v>42724</v>
      </c>
      <c r="F440" s="1170">
        <f>+ORII!K23</f>
        <v>0</v>
      </c>
      <c r="G440" s="138" t="str">
        <f>+ORII!L23</f>
        <v>Transporte</v>
      </c>
      <c r="H440" s="364" t="str">
        <f>+ORII!M23</f>
        <v>Tiquetes</v>
      </c>
      <c r="I440" s="149">
        <f>+ORII!N23</f>
        <v>1</v>
      </c>
      <c r="J440" s="452">
        <f>+ORII!O23</f>
        <v>65000000</v>
      </c>
      <c r="K440" s="453">
        <f>+ORII!P23</f>
        <v>65000000</v>
      </c>
    </row>
    <row r="441" spans="1:11" s="377" customFormat="1" ht="26" hidden="1" outlineLevel="1" x14ac:dyDescent="0.15">
      <c r="A441" s="1061">
        <f>+ORII!F24</f>
        <v>0</v>
      </c>
      <c r="B441" s="364" t="str">
        <f>+ORII!G24</f>
        <v>Inscripción eventos de la academia</v>
      </c>
      <c r="C441" s="138">
        <f>+ORII!H24</f>
        <v>0</v>
      </c>
      <c r="D441" s="382">
        <f>+ORII!I24</f>
        <v>42402</v>
      </c>
      <c r="E441" s="382">
        <f>+ORII!J24</f>
        <v>42724</v>
      </c>
      <c r="F441" s="1063">
        <f>+ORII!K24</f>
        <v>0</v>
      </c>
      <c r="G441" s="138" t="str">
        <f>+ORII!L24</f>
        <v>Transporte</v>
      </c>
      <c r="H441" s="364" t="str">
        <f>+ORII!M24</f>
        <v>Pago inscripción a eventos académicos</v>
      </c>
      <c r="I441" s="149">
        <f>+ORII!N24</f>
        <v>1</v>
      </c>
      <c r="J441" s="452">
        <f>+ORII!O24</f>
        <v>10000000</v>
      </c>
      <c r="K441" s="453">
        <f>+ORII!P24</f>
        <v>10000000</v>
      </c>
    </row>
    <row r="442" spans="1:11" s="377" customFormat="1" ht="39" hidden="1" outlineLevel="1" x14ac:dyDescent="0.15">
      <c r="A442" s="461" t="str">
        <f>+ORII!F25</f>
        <v>Bilingüismo</v>
      </c>
      <c r="B442" s="461" t="str">
        <f>+ORII!G25</f>
        <v>Capacitación para el fortalecimiento idioma inglés - docentes y administrativos</v>
      </c>
      <c r="C442" s="462">
        <f>+ORII!H25</f>
        <v>0</v>
      </c>
      <c r="D442" s="478">
        <f>+ORII!I25</f>
        <v>42402</v>
      </c>
      <c r="E442" s="478">
        <f>+ORII!J25</f>
        <v>42704</v>
      </c>
      <c r="F442" s="462">
        <f>+ORII!K25</f>
        <v>0</v>
      </c>
      <c r="G442" s="462" t="str">
        <f>+ORII!L25</f>
        <v>Logística</v>
      </c>
      <c r="H442" s="461" t="str">
        <f>+ORII!M25</f>
        <v>Curso in situ y  en el exterior</v>
      </c>
      <c r="I442" s="463">
        <f>+ORII!N25</f>
        <v>0</v>
      </c>
      <c r="J442" s="464">
        <f>+ORII!O25</f>
        <v>50000000</v>
      </c>
      <c r="K442" s="465">
        <f>+ORII!P25</f>
        <v>50000000</v>
      </c>
    </row>
    <row r="443" spans="1:11" s="377" customFormat="1" ht="26" hidden="1" outlineLevel="1" x14ac:dyDescent="0.15">
      <c r="A443" s="1061" t="str">
        <f>+ORII!F26</f>
        <v>Visiblización ETITC</v>
      </c>
      <c r="B443" s="364" t="str">
        <f>+ORII!G26</f>
        <v>Organización congresos</v>
      </c>
      <c r="C443" s="138">
        <f>+ORII!H26</f>
        <v>0</v>
      </c>
      <c r="D443" s="382">
        <f>+ORII!I26</f>
        <v>42402</v>
      </c>
      <c r="E443" s="382">
        <f>+ORII!J26</f>
        <v>42704</v>
      </c>
      <c r="F443" s="149" t="str">
        <f>+ORII!K26</f>
        <v>Congresos organizados</v>
      </c>
      <c r="G443" s="138" t="str">
        <f>+ORII!L26</f>
        <v>Logística</v>
      </c>
      <c r="H443" s="364" t="str">
        <f>+ORII!M26</f>
        <v>Apoyo logístico para el desarrollo del evento</v>
      </c>
      <c r="I443" s="149">
        <f>+ORII!N26</f>
        <v>0</v>
      </c>
      <c r="J443" s="452">
        <f>+ORII!O26</f>
        <v>50000000</v>
      </c>
      <c r="K443" s="453">
        <f>+ORII!P26</f>
        <v>50000000</v>
      </c>
    </row>
    <row r="444" spans="1:11" s="377" customFormat="1" ht="27" hidden="1" outlineLevel="1" thickBot="1" x14ac:dyDescent="0.2">
      <c r="A444" s="1127">
        <f>+ORII!F27</f>
        <v>0</v>
      </c>
      <c r="B444" s="365" t="str">
        <f>+ORII!G27</f>
        <v>Actividades interculturales</v>
      </c>
      <c r="C444" s="427">
        <f>+ORII!H27</f>
        <v>0</v>
      </c>
      <c r="D444" s="398">
        <f>+ORII!I27</f>
        <v>42402</v>
      </c>
      <c r="E444" s="398">
        <f>+ORII!J27</f>
        <v>42704</v>
      </c>
      <c r="F444" s="414" t="str">
        <f>+ORII!K27</f>
        <v>Actividades ejecutadas</v>
      </c>
      <c r="G444" s="427" t="str">
        <f>+ORII!L27</f>
        <v>Logística</v>
      </c>
      <c r="H444" s="365" t="str">
        <f>+ORII!M27</f>
        <v>Apoyo logístico para el desarrollo del evento</v>
      </c>
      <c r="I444" s="414">
        <f>+ORII!N27</f>
        <v>0</v>
      </c>
      <c r="J444" s="459">
        <f>+ORII!O27</f>
        <v>7000000</v>
      </c>
      <c r="K444" s="460">
        <f>+ORII!P27</f>
        <v>7000000</v>
      </c>
    </row>
    <row r="445" spans="1:11" s="377" customFormat="1" collapsed="1" thickBot="1" x14ac:dyDescent="0.2">
      <c r="A445" s="331" t="s">
        <v>865</v>
      </c>
      <c r="B445" s="332"/>
      <c r="C445" s="332"/>
      <c r="D445" s="479"/>
      <c r="E445" s="479"/>
      <c r="F445" s="333"/>
      <c r="G445" s="328">
        <f>+SUM(INFRAESTRUCTURA!P17:P41)</f>
        <v>2562186000</v>
      </c>
      <c r="H445" s="334">
        <f>+G445/$G$490</f>
        <v>6.928768420802163E-2</v>
      </c>
      <c r="I445" s="329"/>
      <c r="J445" s="329"/>
      <c r="K445" s="330"/>
    </row>
    <row r="446" spans="1:11" s="377" customFormat="1" ht="52" hidden="1" outlineLevel="1" x14ac:dyDescent="0.15">
      <c r="A446" s="380" t="str">
        <f>+INFRAESTRUCTURA!F17</f>
        <v>Mantenimiento de la red eléctrica de la planta física de las diferentes sedes de la Escuela</v>
      </c>
      <c r="B446" s="380" t="str">
        <f>+INFRAESTRUCTURA!G17</f>
        <v>Realizar el mantenimiento del sistema eléctrico y demás necesidades locativas</v>
      </c>
      <c r="C446" s="431">
        <f>+INFRAESTRUCTURA!H17</f>
        <v>0</v>
      </c>
      <c r="D446" s="379">
        <f>+INFRAESTRUCTURA!I17</f>
        <v>42401</v>
      </c>
      <c r="E446" s="379">
        <f>+INFRAESTRUCTURA!J17</f>
        <v>42724</v>
      </c>
      <c r="F446" s="378" t="str">
        <f>+INFRAESTRUCTURA!K17</f>
        <v>Instalaciones con mantenimiento</v>
      </c>
      <c r="G446" s="420" t="str">
        <f>+INFRAESTRUCTURA!L17</f>
        <v>Mantenimiento</v>
      </c>
      <c r="H446" s="147" t="str">
        <f>+INFRAESTRUCTURA!M17</f>
        <v>Contratación de mano de obra y repuestos para mantenimiento de equipos de UPS y reguladores</v>
      </c>
      <c r="I446" s="343">
        <f>+INFRAESTRUCTURA!N17</f>
        <v>10</v>
      </c>
      <c r="J446" s="344">
        <f>+INFRAESTRUCTURA!O17</f>
        <v>1500000</v>
      </c>
      <c r="K446" s="7">
        <f>+INFRAESTRUCTURA!P17</f>
        <v>15000000</v>
      </c>
    </row>
    <row r="447" spans="1:11" s="377" customFormat="1" ht="52" hidden="1" outlineLevel="1" x14ac:dyDescent="0.15">
      <c r="A447" s="1062">
        <f>+INFRAESTRUCTURA!F18</f>
        <v>0</v>
      </c>
      <c r="B447" s="364">
        <f>+INFRAESTRUCTURA!G18</f>
        <v>0</v>
      </c>
      <c r="C447" s="434">
        <f>+INFRAESTRUCTURA!H18</f>
        <v>0</v>
      </c>
      <c r="D447" s="382">
        <f>+INFRAESTRUCTURA!I18</f>
        <v>0</v>
      </c>
      <c r="E447" s="382">
        <f>+INFRAESTRUCTURA!J18</f>
        <v>0</v>
      </c>
      <c r="F447" s="1062">
        <f>+INFRAESTRUCTURA!K18</f>
        <v>0</v>
      </c>
      <c r="G447" s="138" t="str">
        <f>+INFRAESTRUCTURA!L18</f>
        <v>Mantenimiento</v>
      </c>
      <c r="H447" s="148" t="str">
        <f>+INFRAESTRUCTURA!M18</f>
        <v>Mantenimiento preventivo de la planta eléctrica de emergencia principal  de 515 kVA</v>
      </c>
      <c r="I447" s="340">
        <f>+INFRAESTRUCTURA!N18</f>
        <v>1</v>
      </c>
      <c r="J447" s="341">
        <f>+INFRAESTRUCTURA!O18</f>
        <v>8000000</v>
      </c>
      <c r="K447" s="8">
        <f>+INFRAESTRUCTURA!P18</f>
        <v>8000000</v>
      </c>
    </row>
    <row r="448" spans="1:11" s="377" customFormat="1" ht="78" hidden="1" outlineLevel="1" x14ac:dyDescent="0.15">
      <c r="A448" s="1170">
        <f>+INFRAESTRUCTURA!F21</f>
        <v>0</v>
      </c>
      <c r="B448" s="364">
        <f>+INFRAESTRUCTURA!G21</f>
        <v>0</v>
      </c>
      <c r="C448" s="434">
        <f>+INFRAESTRUCTURA!H21</f>
        <v>0</v>
      </c>
      <c r="D448" s="382">
        <f>+INFRAESTRUCTURA!I21</f>
        <v>0</v>
      </c>
      <c r="E448" s="382">
        <f>+INFRAESTRUCTURA!J21</f>
        <v>0</v>
      </c>
      <c r="F448" s="1170">
        <f>+INFRAESTRUCTURA!K21</f>
        <v>0</v>
      </c>
      <c r="G448" s="138" t="str">
        <f>+INFRAESTRUCTURA!L21</f>
        <v>Mantenimiento</v>
      </c>
      <c r="H448" s="148" t="str">
        <f>+INFRAESTRUCTURA!M21</f>
        <v>Contratación de técnicos, tecnlólogos para mantenimiento eléctrico en las sedes y trabajos de adecuaciones, instalaciones nuevas, etc</v>
      </c>
      <c r="I448" s="340">
        <f>+INFRAESTRUCTURA!N21</f>
        <v>3</v>
      </c>
      <c r="J448" s="341">
        <f>+INFRAESTRUCTURA!O21</f>
        <v>20500000</v>
      </c>
      <c r="K448" s="8">
        <f>+INFRAESTRUCTURA!P21</f>
        <v>61500000</v>
      </c>
    </row>
    <row r="449" spans="1:11" s="377" customFormat="1" ht="39" hidden="1" outlineLevel="1" x14ac:dyDescent="0.15">
      <c r="A449" s="1063">
        <f>+INFRAESTRUCTURA!F22</f>
        <v>0</v>
      </c>
      <c r="B449" s="364">
        <f>+INFRAESTRUCTURA!G22</f>
        <v>0</v>
      </c>
      <c r="C449" s="434">
        <f>+INFRAESTRUCTURA!H22</f>
        <v>0</v>
      </c>
      <c r="D449" s="382">
        <f>+INFRAESTRUCTURA!I22</f>
        <v>0</v>
      </c>
      <c r="E449" s="382">
        <f>+INFRAESTRUCTURA!J22</f>
        <v>0</v>
      </c>
      <c r="F449" s="1063">
        <f>+INFRAESTRUCTURA!K22</f>
        <v>0</v>
      </c>
      <c r="G449" s="138" t="str">
        <f>+INFRAESTRUCTURA!L22</f>
        <v>Mantenimiento</v>
      </c>
      <c r="H449" s="148" t="str">
        <f>+INFRAESTRUCTURA!M22</f>
        <v>Adecuación de infraestructura eléctrica y de datos en sedes diferentes a la sede calle 13</v>
      </c>
      <c r="I449" s="340">
        <f>+INFRAESTRUCTURA!N22</f>
        <v>0</v>
      </c>
      <c r="J449" s="341">
        <f>+INFRAESTRUCTURA!O22</f>
        <v>0</v>
      </c>
      <c r="K449" s="8">
        <f>+INFRAESTRUCTURA!P22</f>
        <v>0</v>
      </c>
    </row>
    <row r="450" spans="1:11" s="377" customFormat="1" ht="53" hidden="1" outlineLevel="1" thickBot="1" x14ac:dyDescent="0.2">
      <c r="A450" s="414" t="str">
        <f>+INFRAESTRUCTURA!F23</f>
        <v>Modernización  planta física en las sedes de la Escuela</v>
      </c>
      <c r="B450" s="365" t="str">
        <f>+INFRAESTRUCTURA!G23</f>
        <v>Mejoramiento del sistema de iluminación en las sedes de la Escuela</v>
      </c>
      <c r="C450" s="436">
        <f>+INFRAESTRUCTURA!H23</f>
        <v>0</v>
      </c>
      <c r="D450" s="398">
        <f>+INFRAESTRUCTURA!I23</f>
        <v>42381</v>
      </c>
      <c r="E450" s="398">
        <f>+INFRAESTRUCTURA!J23</f>
        <v>42724</v>
      </c>
      <c r="F450" s="365" t="str">
        <f>+INFRAESTRUCTURA!K23</f>
        <v>Iluminación de talleres y laboratorios</v>
      </c>
      <c r="G450" s="427" t="str">
        <f>+INFRAESTRUCTURA!L23</f>
        <v>Mantenimiento</v>
      </c>
      <c r="H450" s="466" t="str">
        <f>+INFRAESTRUCTURA!M23</f>
        <v>Iluminación de talleres de Mecánica, Metalistería, Motores, Fundición, Electrónica</v>
      </c>
      <c r="I450" s="345">
        <f>+INFRAESTRUCTURA!N23</f>
        <v>8</v>
      </c>
      <c r="J450" s="346">
        <f>+INFRAESTRUCTURA!O23</f>
        <v>27000000</v>
      </c>
      <c r="K450" s="11">
        <f>+INFRAESTRUCTURA!P23</f>
        <v>216000000</v>
      </c>
    </row>
    <row r="451" spans="1:11" s="377" customFormat="1" collapsed="1" thickBot="1" x14ac:dyDescent="0.2">
      <c r="A451" s="331" t="s">
        <v>866</v>
      </c>
      <c r="B451" s="332"/>
      <c r="C451" s="332"/>
      <c r="D451" s="479"/>
      <c r="E451" s="479"/>
      <c r="F451" s="333"/>
      <c r="G451" s="328">
        <f>+SUM(PLANEACIÓN!P17:P66)</f>
        <v>159882000</v>
      </c>
      <c r="H451" s="334">
        <f>+G451/$G$490</f>
        <v>4.3235945893650637E-3</v>
      </c>
      <c r="I451" s="329"/>
      <c r="J451" s="329"/>
      <c r="K451" s="330"/>
    </row>
    <row r="452" spans="1:11" s="377" customFormat="1" ht="39" hidden="1" outlineLevel="1" x14ac:dyDescent="0.15">
      <c r="A452" s="1229" t="str">
        <f>+PLANEACIÓN!F17</f>
        <v>Gestión de calidad</v>
      </c>
      <c r="B452" s="6" t="str">
        <f>+PLANEACIÓN!G17</f>
        <v>Seguimiento a planes de mejoramiento resultantes de las auditorías internas</v>
      </c>
      <c r="C452" s="467">
        <f>+PLANEACIÓN!H17</f>
        <v>0</v>
      </c>
      <c r="D452" s="1232">
        <f>+PLANEACIÓN!I17</f>
        <v>42381</v>
      </c>
      <c r="E452" s="1232">
        <f>+PLANEACIÓN!J17</f>
        <v>42642</v>
      </c>
      <c r="F452" s="1235" t="str">
        <f>+PLANEACIÓN!K17</f>
        <v>Certificación de calidad</v>
      </c>
      <c r="G452" s="1241" t="str">
        <f>+PLANEACIÓN!L17</f>
        <v>Contratista</v>
      </c>
      <c r="H452" s="1241" t="str">
        <f>+PLANEACIÓN!M17</f>
        <v>Personal técnico para el apoyo en la documentación y el desarrollo de diferentes procesos de las áreas administrativas y académicas</v>
      </c>
      <c r="I452" s="1243">
        <f>+PLANEACIÓN!N17</f>
        <v>1</v>
      </c>
      <c r="J452" s="1245">
        <f>+PLANEACIÓN!O17</f>
        <v>19382000</v>
      </c>
      <c r="K452" s="1247">
        <f>+PLANEACIÓN!P17</f>
        <v>19382000</v>
      </c>
    </row>
    <row r="453" spans="1:11" s="377" customFormat="1" ht="26" hidden="1" outlineLevel="1" x14ac:dyDescent="0.15">
      <c r="A453" s="1230">
        <f>+PLANEACIÓN!F18</f>
        <v>0</v>
      </c>
      <c r="B453" s="1" t="str">
        <f>+PLANEACIÓN!G18</f>
        <v>Programación y realización de auditorías con pares amigos.</v>
      </c>
      <c r="C453" s="468">
        <f>+PLANEACIÓN!H18</f>
        <v>0</v>
      </c>
      <c r="D453" s="1233">
        <f>+PLANEACIÓN!I18</f>
        <v>0</v>
      </c>
      <c r="E453" s="1233">
        <f>+PLANEACIÓN!J18</f>
        <v>0</v>
      </c>
      <c r="F453" s="1236">
        <f>+PLANEACIÓN!K18</f>
        <v>0</v>
      </c>
      <c r="G453" s="1242">
        <f>+PLANEACIÓN!L18</f>
        <v>0</v>
      </c>
      <c r="H453" s="1242">
        <f>+PLANEACIÓN!M18</f>
        <v>0</v>
      </c>
      <c r="I453" s="1244">
        <f>+PLANEACIÓN!N18</f>
        <v>0</v>
      </c>
      <c r="J453" s="1246">
        <f>+PLANEACIÓN!O18</f>
        <v>0</v>
      </c>
      <c r="K453" s="1248">
        <f>+PLANEACIÓN!P18</f>
        <v>0</v>
      </c>
    </row>
    <row r="454" spans="1:11" s="377" customFormat="1" ht="13" hidden="1" outlineLevel="1" x14ac:dyDescent="0.15">
      <c r="A454" s="1230">
        <f>+PLANEACIÓN!F19</f>
        <v>0</v>
      </c>
      <c r="B454" s="1" t="str">
        <f>+PLANEACIÓN!G19</f>
        <v>Revisión por la Dirección</v>
      </c>
      <c r="C454" s="469">
        <f>+PLANEACIÓN!H19</f>
        <v>0</v>
      </c>
      <c r="D454" s="1233">
        <f>+PLANEACIÓN!I19</f>
        <v>0</v>
      </c>
      <c r="E454" s="1233">
        <f>+PLANEACIÓN!J19</f>
        <v>0</v>
      </c>
      <c r="F454" s="1236">
        <f>+PLANEACIÓN!K19</f>
        <v>0</v>
      </c>
      <c r="G454" s="1242" t="str">
        <f>+PLANEACIÓN!L19</f>
        <v>Firma auditora</v>
      </c>
      <c r="H454" s="1242" t="str">
        <f>+PLANEACIÓN!M19</f>
        <v>Contratar la firma certificadora</v>
      </c>
      <c r="I454" s="1244">
        <f>+PLANEACIÓN!N19</f>
        <v>1</v>
      </c>
      <c r="J454" s="1246">
        <f>+PLANEACIÓN!O19</f>
        <v>30000000</v>
      </c>
      <c r="K454" s="1252">
        <f>+PLANEACIÓN!P19</f>
        <v>30000000</v>
      </c>
    </row>
    <row r="455" spans="1:11" s="377" customFormat="1" ht="27" hidden="1" outlineLevel="1" thickBot="1" x14ac:dyDescent="0.2">
      <c r="A455" s="1231" t="e">
        <f>+PLANEACIÓN!#REF!</f>
        <v>#REF!</v>
      </c>
      <c r="B455" s="10" t="str">
        <f>+PLANEACIÓN!G22</f>
        <v>Ejecución auditorías externas de certificación</v>
      </c>
      <c r="C455" s="470" t="e">
        <f>+PLANEACIÓN!#REF!</f>
        <v>#REF!</v>
      </c>
      <c r="D455" s="1234" t="e">
        <f>+PLANEACIÓN!#REF!</f>
        <v>#REF!</v>
      </c>
      <c r="E455" s="1234" t="e">
        <f>+PLANEACIÓN!#REF!</f>
        <v>#REF!</v>
      </c>
      <c r="F455" s="1237" t="e">
        <f>+PLANEACIÓN!#REF!</f>
        <v>#REF!</v>
      </c>
      <c r="G455" s="1249" t="e">
        <f>+PLANEACIÓN!#REF!</f>
        <v>#REF!</v>
      </c>
      <c r="H455" s="1249" t="e">
        <f>+PLANEACIÓN!#REF!</f>
        <v>#REF!</v>
      </c>
      <c r="I455" s="1250" t="e">
        <f>+PLANEACIÓN!#REF!</f>
        <v>#REF!</v>
      </c>
      <c r="J455" s="1251" t="e">
        <f>+PLANEACIÓN!#REF!</f>
        <v>#REF!</v>
      </c>
      <c r="K455" s="1253"/>
    </row>
    <row r="456" spans="1:11" s="377" customFormat="1" ht="39" hidden="1" outlineLevel="1" x14ac:dyDescent="0.15">
      <c r="A456" s="1255" t="str">
        <f>+PLANEACIÓN!F25</f>
        <v>Autoevaluación con fines de acreditación</v>
      </c>
      <c r="B456" s="362" t="str">
        <f>+PLANEACIÓN!G25</f>
        <v>Fase 0: Valoración y Normatividad - Conformación del Comité del SIG (Resolución)</v>
      </c>
      <c r="C456" s="471">
        <f>+PLANEACIÓN!H25</f>
        <v>0</v>
      </c>
      <c r="D456" s="1258">
        <f>+PLANEACIÓN!I25</f>
        <v>42143</v>
      </c>
      <c r="E456" s="1258">
        <f>+PLANEACIÓN!J25</f>
        <v>42219</v>
      </c>
      <c r="F456" s="1169" t="str">
        <f>+PLANEACIÓN!K25</f>
        <v>Documentos radicados ante CNA</v>
      </c>
      <c r="G456" s="1093" t="str">
        <f>+PLANEACIÓN!L25</f>
        <v>Contratista</v>
      </c>
      <c r="H456" s="1093" t="str">
        <f>+PLANEACIÓN!M25</f>
        <v>Contar con un profesional de apoyo en el proceso de autoevaluación y acreditación de los programas de educación superior</v>
      </c>
      <c r="I456" s="1280">
        <f>+PLANEACIÓN!N25</f>
        <v>1</v>
      </c>
      <c r="J456" s="1282">
        <f>+PLANEACIÓN!O25</f>
        <v>27500000</v>
      </c>
      <c r="K456" s="1254">
        <f>+PLANEACIÓN!P25</f>
        <v>27500000</v>
      </c>
    </row>
    <row r="457" spans="1:11" s="377" customFormat="1" ht="65" hidden="1" outlineLevel="1" x14ac:dyDescent="0.15">
      <c r="A457" s="1256">
        <f>+PLANEACIÓN!F26</f>
        <v>0</v>
      </c>
      <c r="B457" s="1" t="str">
        <f>+PLANEACIÓN!G26</f>
        <v>Fase 0: Valoración y Normatividad - Revisión y actualización de documentos institucionales: PEU, Modelo de Autoevaluación, Plan de Acción, PEP.</v>
      </c>
      <c r="C457" s="471">
        <f>+PLANEACIÓN!H26</f>
        <v>0</v>
      </c>
      <c r="D457" s="1233" t="str">
        <f>+PLANEACIÓN!I26</f>
        <v> 04/03/2015</v>
      </c>
      <c r="E457" s="1233" t="str">
        <f>+PLANEACIÓN!J26</f>
        <v> 15/01/2016</v>
      </c>
      <c r="F457" s="1170">
        <f>+PLANEACIÓN!K26</f>
        <v>0</v>
      </c>
      <c r="G457" s="1242">
        <f>+PLANEACIÓN!L26</f>
        <v>0</v>
      </c>
      <c r="H457" s="1242">
        <f>+PLANEACIÓN!M26</f>
        <v>0</v>
      </c>
      <c r="I457" s="1244">
        <f>+PLANEACIÓN!N26</f>
        <v>0</v>
      </c>
      <c r="J457" s="1246">
        <f>+PLANEACIÓN!O26</f>
        <v>0</v>
      </c>
      <c r="K457" s="1248">
        <f>+PLANEACIÓN!P26</f>
        <v>0</v>
      </c>
    </row>
    <row r="458" spans="1:11" s="377" customFormat="1" ht="65" hidden="1" outlineLevel="1" x14ac:dyDescent="0.15">
      <c r="A458" s="1256">
        <f>+PLANEACIÓN!F27</f>
        <v>0</v>
      </c>
      <c r="B458" s="1" t="str">
        <f>+PLANEACIÓN!G27</f>
        <v>Fase 0: Valoración y Normatividad - Visita a las dependencias: Con el fin de revisar los documentos que apoyan el proceso de Autoevaluación.</v>
      </c>
      <c r="C458" s="471">
        <f>+PLANEACIÓN!H27</f>
        <v>0</v>
      </c>
      <c r="D458" s="1233" t="str">
        <f>+PLANEACIÓN!I27</f>
        <v> 15/01/2016</v>
      </c>
      <c r="E458" s="1233" t="str">
        <f>+PLANEACIÓN!J27</f>
        <v> 29/02/2016</v>
      </c>
      <c r="F458" s="1170">
        <f>+PLANEACIÓN!K27</f>
        <v>0</v>
      </c>
      <c r="G458" s="1242">
        <f>+PLANEACIÓN!L27</f>
        <v>0</v>
      </c>
      <c r="H458" s="1242">
        <f>+PLANEACIÓN!M27</f>
        <v>0</v>
      </c>
      <c r="I458" s="1244">
        <f>+PLANEACIÓN!N27</f>
        <v>0</v>
      </c>
      <c r="J458" s="1246">
        <f>+PLANEACIÓN!O27</f>
        <v>0</v>
      </c>
      <c r="K458" s="1248">
        <f>+PLANEACIÓN!P27</f>
        <v>0</v>
      </c>
    </row>
    <row r="459" spans="1:11" s="377" customFormat="1" ht="13" hidden="1" outlineLevel="1" x14ac:dyDescent="0.15">
      <c r="A459" s="1256" t="e">
        <f>+PLANEACIÓN!#REF!</f>
        <v>#REF!</v>
      </c>
      <c r="B459" s="1" t="e">
        <f>+PLANEACIÓN!#REF!</f>
        <v>#REF!</v>
      </c>
      <c r="C459" s="471" t="e">
        <f>+PLANEACIÓN!#REF!</f>
        <v>#REF!</v>
      </c>
      <c r="D459" s="1233" t="e">
        <f>+PLANEACIÓN!#REF!</f>
        <v>#REF!</v>
      </c>
      <c r="E459" s="1233" t="e">
        <f>+PLANEACIÓN!#REF!</f>
        <v>#REF!</v>
      </c>
      <c r="F459" s="1170" t="e">
        <f>+PLANEACIÓN!#REF!</f>
        <v>#REF!</v>
      </c>
      <c r="G459" s="1242" t="e">
        <f>+PLANEACIÓN!#REF!</f>
        <v>#REF!</v>
      </c>
      <c r="H459" s="1242" t="e">
        <f>+PLANEACIÓN!#REF!</f>
        <v>#REF!</v>
      </c>
      <c r="I459" s="1244" t="e">
        <f>+PLANEACIÓN!#REF!</f>
        <v>#REF!</v>
      </c>
      <c r="J459" s="1246" t="e">
        <f>+PLANEACIÓN!#REF!</f>
        <v>#REF!</v>
      </c>
      <c r="K459" s="1248" t="e">
        <f>+PLANEACIÓN!#REF!</f>
        <v>#REF!</v>
      </c>
    </row>
    <row r="460" spans="1:11" s="377" customFormat="1" ht="65" hidden="1" outlineLevel="1" x14ac:dyDescent="0.15">
      <c r="A460" s="1256">
        <f>+PLANEACIÓN!F28</f>
        <v>0</v>
      </c>
      <c r="B460" s="1" t="str">
        <f>+PLANEACIÓN!G28</f>
        <v>Fase 1: Socialización Proceso de Autoevaluación - Jornadas de Sensibilización sobre el proceso de Autoevaluación con fines de Acreditación</v>
      </c>
      <c r="C460" s="471">
        <f>+PLANEACIÓN!H28</f>
        <v>0</v>
      </c>
      <c r="D460" s="1233">
        <f>+PLANEACIÓN!I28</f>
        <v>42275</v>
      </c>
      <c r="E460" s="1233">
        <f>+PLANEACIÓN!J28</f>
        <v>42320</v>
      </c>
      <c r="F460" s="1170">
        <f>+PLANEACIÓN!K28</f>
        <v>0</v>
      </c>
      <c r="G460" s="1242">
        <f>+PLANEACIÓN!L28</f>
        <v>0</v>
      </c>
      <c r="H460" s="1242">
        <f>+PLANEACIÓN!M28</f>
        <v>0</v>
      </c>
      <c r="I460" s="1244">
        <f>+PLANEACIÓN!N28</f>
        <v>0</v>
      </c>
      <c r="J460" s="1246">
        <f>+PLANEACIÓN!O28</f>
        <v>0</v>
      </c>
      <c r="K460" s="1248">
        <f>+PLANEACIÓN!P28</f>
        <v>0</v>
      </c>
    </row>
    <row r="461" spans="1:11" s="377" customFormat="1" ht="39" hidden="1" outlineLevel="1" x14ac:dyDescent="0.15">
      <c r="A461" s="1256">
        <f>+PLANEACIÓN!F29</f>
        <v>0</v>
      </c>
      <c r="B461" s="1" t="str">
        <f>+PLANEACIÓN!G29</f>
        <v>Fase 2: Condiciones Iniciales - Cartas de intensión al CNA para iniciar proceso</v>
      </c>
      <c r="C461" s="471">
        <f>+PLANEACIÓN!H29</f>
        <v>0</v>
      </c>
      <c r="D461" s="1233" t="str">
        <f>+PLANEACIÓN!I29</f>
        <v> Programas Acreditación 20/02/2016</v>
      </c>
      <c r="E461" s="1233" t="str">
        <f>+PLANEACIÓN!J29</f>
        <v> Programas Acreditación 01/04/2016</v>
      </c>
      <c r="F461" s="1170">
        <f>+PLANEACIÓN!K29</f>
        <v>0</v>
      </c>
      <c r="G461" s="1242">
        <f>+PLANEACIÓN!L29</f>
        <v>0</v>
      </c>
      <c r="H461" s="1242">
        <f>+PLANEACIÓN!M29</f>
        <v>0</v>
      </c>
      <c r="I461" s="1244">
        <f>+PLANEACIÓN!N29</f>
        <v>0</v>
      </c>
      <c r="J461" s="1246">
        <f>+PLANEACIÓN!O29</f>
        <v>0</v>
      </c>
      <c r="K461" s="1248">
        <f>+PLANEACIÓN!P29</f>
        <v>0</v>
      </c>
    </row>
    <row r="462" spans="1:11" s="377" customFormat="1" ht="39" hidden="1" outlineLevel="1" x14ac:dyDescent="0.15">
      <c r="A462" s="1256">
        <f>+PLANEACIÓN!F30</f>
        <v>0</v>
      </c>
      <c r="B462" s="1" t="str">
        <f>+PLANEACIÓN!G30</f>
        <v>Fase 2: Condiciones Iniciales - Construcción del documento de condiciones iniciales</v>
      </c>
      <c r="C462" s="471">
        <f>+PLANEACIÓN!H30</f>
        <v>0</v>
      </c>
      <c r="D462" s="342" t="str">
        <f>+PLANEACIÓN!I30</f>
        <v>Programas Acreditación 01/02/2016</v>
      </c>
      <c r="E462" s="342" t="str">
        <f>+PLANEACIÓN!J30</f>
        <v>Programas Acreditación 31/03/2016</v>
      </c>
      <c r="F462" s="1170">
        <f>+PLANEACIÓN!K30</f>
        <v>0</v>
      </c>
      <c r="G462" s="1">
        <f>+PLANEACIÓN!L30</f>
        <v>0</v>
      </c>
      <c r="H462" s="1">
        <f>+PLANEACIÓN!M30</f>
        <v>0</v>
      </c>
      <c r="I462" s="340">
        <f>+PLANEACIÓN!N30</f>
        <v>0</v>
      </c>
      <c r="J462" s="341">
        <f>+PLANEACIÓN!O30</f>
        <v>0</v>
      </c>
      <c r="K462" s="8">
        <f>+PLANEACIÓN!P30</f>
        <v>0</v>
      </c>
    </row>
    <row r="463" spans="1:11" s="377" customFormat="1" hidden="1" outlineLevel="1" thickBot="1" x14ac:dyDescent="0.2">
      <c r="A463" s="1257" t="e">
        <f>+PLANEACIÓN!#REF!</f>
        <v>#REF!</v>
      </c>
      <c r="B463" s="366" t="e">
        <f>+PLANEACIÓN!#REF!</f>
        <v>#REF!</v>
      </c>
      <c r="C463" s="471" t="e">
        <f>+PLANEACIÓN!#REF!</f>
        <v>#REF!</v>
      </c>
      <c r="D463" s="363" t="e">
        <f>+PLANEACIÓN!#REF!</f>
        <v>#REF!</v>
      </c>
      <c r="E463" s="363" t="e">
        <f>+PLANEACIÓN!#REF!</f>
        <v>#REF!</v>
      </c>
      <c r="F463" s="1170" t="e">
        <f>+PLANEACIÓN!#REF!</f>
        <v>#REF!</v>
      </c>
      <c r="G463" s="361" t="e">
        <f>+PLANEACIÓN!#REF!</f>
        <v>#REF!</v>
      </c>
      <c r="H463" s="361" t="e">
        <f>+PLANEACIÓN!#REF!</f>
        <v>#REF!</v>
      </c>
      <c r="I463" s="293" t="e">
        <f>+PLANEACIÓN!#REF!</f>
        <v>#REF!</v>
      </c>
      <c r="J463" s="14" t="e">
        <f>+PLANEACIÓN!#REF!</f>
        <v>#REF!</v>
      </c>
      <c r="K463" s="15" t="e">
        <f>+PLANEACIÓN!#REF!</f>
        <v>#REF!</v>
      </c>
    </row>
    <row r="464" spans="1:11" s="377" customFormat="1" ht="26" hidden="1" outlineLevel="1" x14ac:dyDescent="0.15">
      <c r="A464" s="1276" t="str">
        <f>+PLANEACIÓN!F48</f>
        <v>Procesos de planeación</v>
      </c>
      <c r="B464" s="6" t="str">
        <f>+PLANEACIÓN!G48</f>
        <v>Realizar los acompañamientos del seguimiento de la estrategia</v>
      </c>
      <c r="C464" s="472">
        <f>+PLANEACIÓN!H48</f>
        <v>0</v>
      </c>
      <c r="D464" s="348">
        <f>+PLANEACIÓN!I48</f>
        <v>42400</v>
      </c>
      <c r="E464" s="348">
        <f>+PLANEACIÓN!J48</f>
        <v>42740</v>
      </c>
      <c r="F464" s="6" t="str">
        <f>+PLANEACIÓN!K48</f>
        <v>Informes</v>
      </c>
      <c r="G464" s="1091" t="str">
        <f>+PLANEACIÓN!L48</f>
        <v>Persona natural</v>
      </c>
      <c r="H464" s="1091" t="str">
        <f>+PLANEACIÓN!M48</f>
        <v>Contratación de un profesional en Ingeniería Industrial, Economía o Administración de empresas para realizar el monitoreo y seguimiento al plan operativo y estratégico de la Escuela, así como para el monitoreo y gestión de la actualización de la información de la página web</v>
      </c>
      <c r="I464" s="1279">
        <f>+PLANEACIÓN!N48</f>
        <v>1</v>
      </c>
      <c r="J464" s="1281">
        <f>+PLANEACIÓN!O48</f>
        <v>33000000</v>
      </c>
      <c r="K464" s="1283">
        <f>+PLANEACIÓN!P48</f>
        <v>33000000</v>
      </c>
    </row>
    <row r="465" spans="1:12" s="377" customFormat="1" ht="52" hidden="1" outlineLevel="1" x14ac:dyDescent="0.15">
      <c r="A465" s="1106">
        <f>+PLANEACIÓN!F49</f>
        <v>0</v>
      </c>
      <c r="B465" s="366" t="str">
        <f>+PLANEACIÓN!G49</f>
        <v>Realizar el monitoreo y gestionar la actualización de la información en la página web de la Escuela y de las demás páginas de Gobierno</v>
      </c>
      <c r="C465" s="473">
        <f>+PLANEACIÓN!H49</f>
        <v>0</v>
      </c>
      <c r="D465" s="342">
        <f>+PLANEACIÓN!I49</f>
        <v>42374</v>
      </c>
      <c r="E465" s="342">
        <f>+PLANEACIÓN!J49</f>
        <v>42734</v>
      </c>
      <c r="F465" s="366" t="str">
        <f>+PLANEACIÓN!K49</f>
        <v>Página actualizada</v>
      </c>
      <c r="G465" s="1093">
        <f>+PLANEACIÓN!L49</f>
        <v>0</v>
      </c>
      <c r="H465" s="1093">
        <f>+PLANEACIÓN!M49</f>
        <v>0</v>
      </c>
      <c r="I465" s="1280">
        <f>+PLANEACIÓN!N49</f>
        <v>0</v>
      </c>
      <c r="J465" s="1282">
        <f>+PLANEACIÓN!O49</f>
        <v>0</v>
      </c>
      <c r="K465" s="1254">
        <f>+PLANEACIÓN!P49</f>
        <v>0</v>
      </c>
    </row>
    <row r="466" spans="1:12" s="377" customFormat="1" ht="65" hidden="1" outlineLevel="1" x14ac:dyDescent="0.15">
      <c r="A466" s="1277">
        <f>+PLANEACIÓN!F51</f>
        <v>0</v>
      </c>
      <c r="B466" s="1" t="str">
        <f>+PLANEACIÓN!G51</f>
        <v>Realizar rendiciones de cuentas: Presentaciones focalizadas a grupos de interés, consolidación y publicación de estadísticas, elaboración de informes de gestión</v>
      </c>
      <c r="C466" s="473">
        <f>+PLANEACIÓN!H51</f>
        <v>0</v>
      </c>
      <c r="D466" s="342">
        <f>+PLANEACIÓN!I51</f>
        <v>42374</v>
      </c>
      <c r="E466" s="342">
        <f>+PLANEACIÓN!J51</f>
        <v>42734</v>
      </c>
      <c r="F466" s="1" t="str">
        <f>+PLANEACIÓN!K51</f>
        <v>Informes de rendiciones de cuenta_x000D__x000D_Informe de gestión</v>
      </c>
      <c r="G466" s="1">
        <f>+PLANEACIÓN!L51</f>
        <v>0</v>
      </c>
      <c r="H466" s="1">
        <f>+PLANEACIÓN!M51</f>
        <v>0</v>
      </c>
      <c r="I466" s="340">
        <f>+PLANEACIÓN!N51</f>
        <v>0</v>
      </c>
      <c r="J466" s="341">
        <f>+PLANEACIÓN!O51</f>
        <v>0</v>
      </c>
      <c r="K466" s="8">
        <f>+PLANEACIÓN!P51</f>
        <v>0</v>
      </c>
    </row>
    <row r="467" spans="1:12" s="377" customFormat="1" ht="65" hidden="1" outlineLevel="1" x14ac:dyDescent="0.15">
      <c r="A467" s="1277">
        <f>+PLANEACIÓN!F52</f>
        <v>0</v>
      </c>
      <c r="B467" s="1" t="str">
        <f>+PLANEACIÓN!G52</f>
        <v>Ejecución de reuniones, acompañamiento y apoyo en el desarrollo de actividades de mejora de indicadores de Desarrollo administrativo</v>
      </c>
      <c r="C467" s="473">
        <f>+PLANEACIÓN!H52</f>
        <v>0</v>
      </c>
      <c r="D467" s="342">
        <f>+PLANEACIÓN!I52</f>
        <v>42374</v>
      </c>
      <c r="E467" s="342">
        <f>+PLANEACIÓN!J52</f>
        <v>42734</v>
      </c>
      <c r="F467" s="1" t="str">
        <f>+PLANEACIÓN!K52</f>
        <v>Reportes y actas de reuniones de acompañamiento relacionadas con el modelo de desarrollo administrativo</v>
      </c>
      <c r="G467" s="1">
        <f>+PLANEACIÓN!L52</f>
        <v>0</v>
      </c>
      <c r="H467" s="1">
        <f>+PLANEACIÓN!M52</f>
        <v>0</v>
      </c>
      <c r="I467" s="340">
        <f>+PLANEACIÓN!N52</f>
        <v>0</v>
      </c>
      <c r="J467" s="341">
        <f>+PLANEACIÓN!O52</f>
        <v>0</v>
      </c>
      <c r="K467" s="8">
        <f>+PLANEACIÓN!P52</f>
        <v>0</v>
      </c>
    </row>
    <row r="468" spans="1:12" s="377" customFormat="1" ht="52" hidden="1" outlineLevel="1" x14ac:dyDescent="0.15">
      <c r="A468" s="1277">
        <f>+PLANEACIÓN!F53</f>
        <v>0</v>
      </c>
      <c r="B468" s="1" t="str">
        <f>+PLANEACIÓN!G53</f>
        <v>Consolidar y presentar los informes solicitados por las entidades de Gobierno y elaboración de anteproyecto de presupuesto</v>
      </c>
      <c r="C468" s="473">
        <f>+PLANEACIÓN!H53</f>
        <v>0</v>
      </c>
      <c r="D468" s="342">
        <f>+PLANEACIÓN!I53</f>
        <v>42374</v>
      </c>
      <c r="E468" s="342">
        <f>+PLANEACIÓN!J53</f>
        <v>42734</v>
      </c>
      <c r="F468" s="1" t="str">
        <f>+PLANEACIÓN!K53</f>
        <v>Reportes presentados_x000D__x000D_Anteproyecto de presupuesto presentado</v>
      </c>
      <c r="G468" s="1">
        <f>+PLANEACIÓN!L53</f>
        <v>0</v>
      </c>
      <c r="H468" s="1">
        <f>+PLANEACIÓN!M53</f>
        <v>0</v>
      </c>
      <c r="I468" s="340">
        <f>+PLANEACIÓN!N53</f>
        <v>0</v>
      </c>
      <c r="J468" s="341">
        <f>+PLANEACIÓN!O53</f>
        <v>0</v>
      </c>
      <c r="K468" s="8">
        <f>+PLANEACIÓN!P53</f>
        <v>0</v>
      </c>
    </row>
    <row r="469" spans="1:12" s="377" customFormat="1" ht="65" hidden="1" outlineLevel="1" x14ac:dyDescent="0.15">
      <c r="A469" s="1277">
        <f>+PLANEACIÓN!F54</f>
        <v>0</v>
      </c>
      <c r="B469" s="1" t="str">
        <f>+PLANEACIÓN!G54</f>
        <v>Implementar y ejecutar actividades de sensibilización sobre planeación, calidad y acreditación</v>
      </c>
      <c r="C469" s="473">
        <f>+PLANEACIÓN!H54</f>
        <v>0</v>
      </c>
      <c r="D469" s="342">
        <f>+PLANEACIÓN!I54</f>
        <v>42374</v>
      </c>
      <c r="E469" s="342">
        <f>+PLANEACIÓN!J54</f>
        <v>42734</v>
      </c>
      <c r="F469" s="1" t="str">
        <f>+PLANEACIÓN!K54</f>
        <v>Sesiones de socialización y publicaciones realizadas</v>
      </c>
      <c r="G469" s="1" t="str">
        <f>+PLANEACIÓN!L54</f>
        <v>Persona jurídica</v>
      </c>
      <c r="H469" s="1" t="str">
        <f>+PLANEACIÓN!M54</f>
        <v>Apoyo, asesoría y desarrollo de estrategias de sensibilización, así como en la elaboración del material de divulgación</v>
      </c>
      <c r="I469" s="340">
        <f>+PLANEACIÓN!N54</f>
        <v>1</v>
      </c>
      <c r="J469" s="341">
        <f>+PLANEACIÓN!O54</f>
        <v>50000000</v>
      </c>
      <c r="K469" s="8">
        <f>+PLANEACIÓN!P54</f>
        <v>50000000</v>
      </c>
    </row>
    <row r="470" spans="1:12" s="377" customFormat="1" ht="27" hidden="1" outlineLevel="1" thickBot="1" x14ac:dyDescent="0.2">
      <c r="A470" s="1278">
        <f>+PLANEACIÓN!F56</f>
        <v>0</v>
      </c>
      <c r="B470" s="10" t="str">
        <f>+PLANEACIÓN!G56</f>
        <v>Mantenimiento y actualizacion de proyectos ante el DNP</v>
      </c>
      <c r="C470" s="474">
        <f>+PLANEACIÓN!H56</f>
        <v>0</v>
      </c>
      <c r="D470" s="349">
        <f>+PLANEACIÓN!I56</f>
        <v>42374</v>
      </c>
      <c r="E470" s="349">
        <f>+PLANEACIÓN!J56</f>
        <v>42734</v>
      </c>
      <c r="F470" s="10" t="str">
        <f>+PLANEACIÓN!K56</f>
        <v>Proyectos actualizados en la plataforma SUIFP</v>
      </c>
      <c r="G470" s="10">
        <f>+PLANEACIÓN!L56</f>
        <v>0</v>
      </c>
      <c r="H470" s="10">
        <f>+PLANEACIÓN!M56</f>
        <v>0</v>
      </c>
      <c r="I470" s="345">
        <f>+PLANEACIÓN!N56</f>
        <v>0</v>
      </c>
      <c r="J470" s="346">
        <f>+PLANEACIÓN!O56</f>
        <v>0</v>
      </c>
      <c r="K470" s="11">
        <f>+PLANEACIÓN!P56</f>
        <v>0</v>
      </c>
      <c r="L470" s="418"/>
    </row>
    <row r="471" spans="1:12" s="377" customFormat="1" collapsed="1" thickBot="1" x14ac:dyDescent="0.2">
      <c r="A471" s="331" t="s">
        <v>868</v>
      </c>
      <c r="B471" s="332"/>
      <c r="C471" s="332"/>
      <c r="D471" s="479"/>
      <c r="E471" s="479"/>
      <c r="F471" s="333"/>
      <c r="G471" s="328">
        <f>+SUM('CONTROL INTERNO'!P17:P44)</f>
        <v>78679062</v>
      </c>
      <c r="H471" s="334">
        <f>+G471/$G$490</f>
        <v>2.1276714499413214E-3</v>
      </c>
      <c r="I471" s="329"/>
      <c r="J471" s="329"/>
      <c r="K471" s="330"/>
    </row>
    <row r="472" spans="1:12" s="377" customFormat="1" ht="13" hidden="1" outlineLevel="1" x14ac:dyDescent="0.15">
      <c r="A472" s="1267" t="str">
        <f>+'CONTROL INTERNO'!E17</f>
        <v>• Indicadores y metas de gobierno _x000D_• Plan Anticorrupción y de Atención al Ciudadano _x000D_• Transparencia y Acceso a la Información Pública_x000D_• Rendición de Cuentas_x000D_• Gestión de la Calidad _x000D_• Racionalización de Trámites _x000D_• Gestión Documental</v>
      </c>
      <c r="B472" s="1270" t="str">
        <f>+'CONTROL INTERNO'!G17</f>
        <v>Evaluar el sistema integrado de control interno</v>
      </c>
      <c r="C472" s="1272" t="str">
        <f>+'CONTROL INTERNO'!H17</f>
        <v>Porcentaje de cumplimiento de las auditorías programadas de control interno</v>
      </c>
      <c r="D472" s="1274">
        <f>+'CONTROL INTERNO'!I17</f>
        <v>42371</v>
      </c>
      <c r="E472" s="1274">
        <f>+'CONTROL INTERNO'!J17</f>
        <v>42719</v>
      </c>
      <c r="F472" s="1272" t="str">
        <f>+'CONTROL INTERNO'!K17</f>
        <v>Informes de auditoría</v>
      </c>
      <c r="G472" s="1263" t="str">
        <f>+'CONTROL INTERNO'!L17</f>
        <v>Persona natural</v>
      </c>
      <c r="H472" s="480" t="str">
        <f>+'CONTROL INTERNO'!M17</f>
        <v>Administrador público</v>
      </c>
      <c r="I472" s="481">
        <f>+'CONTROL INTERNO'!N17</f>
        <v>1</v>
      </c>
      <c r="J472" s="482">
        <f>+'CONTROL INTERNO'!O17</f>
        <v>3627382.5</v>
      </c>
      <c r="K472" s="483">
        <f>+'CONTROL INTERNO'!P17</f>
        <v>43528590</v>
      </c>
    </row>
    <row r="473" spans="1:12" s="377" customFormat="1" ht="13" hidden="1" outlineLevel="1" x14ac:dyDescent="0.15">
      <c r="A473" s="1268">
        <f>+'CONTROL INTERNO'!E18</f>
        <v>0</v>
      </c>
      <c r="B473" s="1271">
        <f>+'CONTROL INTERNO'!G18</f>
        <v>0</v>
      </c>
      <c r="C473" s="1273">
        <f>+'CONTROL INTERNO'!H18</f>
        <v>0</v>
      </c>
      <c r="D473" s="1275">
        <f>+'CONTROL INTERNO'!I18</f>
        <v>0</v>
      </c>
      <c r="E473" s="1275">
        <f>+'CONTROL INTERNO'!J18</f>
        <v>0</v>
      </c>
      <c r="F473" s="1273">
        <f>+'CONTROL INTERNO'!K18</f>
        <v>0</v>
      </c>
      <c r="G473" s="1264">
        <f>+'CONTROL INTERNO'!L18</f>
        <v>0</v>
      </c>
      <c r="H473" s="484" t="str">
        <f>+'CONTROL INTERNO'!M18</f>
        <v>Ingeniero financiero</v>
      </c>
      <c r="I473" s="485">
        <f>+'CONTROL INTERNO'!N18</f>
        <v>1</v>
      </c>
      <c r="J473" s="486">
        <f>+'CONTROL INTERNO'!O18</f>
        <v>2929206</v>
      </c>
      <c r="K473" s="487">
        <f>+'CONTROL INTERNO'!P18</f>
        <v>35150472</v>
      </c>
    </row>
    <row r="474" spans="1:12" s="377" customFormat="1" ht="26" hidden="1" outlineLevel="1" x14ac:dyDescent="0.15">
      <c r="A474" s="1268">
        <f>+'CONTROL INTERNO'!E19</f>
        <v>0</v>
      </c>
      <c r="B474" s="469" t="str">
        <f>+'CONTROL INTERNO'!G19</f>
        <v>Actualización de los procesos de control interno</v>
      </c>
      <c r="C474" s="469" t="str">
        <f>+'CONTROL INTERNO'!H19</f>
        <v>Procesos actualizados</v>
      </c>
      <c r="D474" s="488">
        <f>+'CONTROL INTERNO'!I19</f>
        <v>42371</v>
      </c>
      <c r="E474" s="488">
        <f>+'CONTROL INTERNO'!J19</f>
        <v>42719</v>
      </c>
      <c r="F474" s="484" t="str">
        <f>+'CONTROL INTERNO'!K19</f>
        <v xml:space="preserve">Procesos del área publicados en la página </v>
      </c>
      <c r="G474" s="489">
        <f>+'CONTROL INTERNO'!L19</f>
        <v>0</v>
      </c>
      <c r="H474" s="484">
        <f>+'CONTROL INTERNO'!M19</f>
        <v>0</v>
      </c>
      <c r="I474" s="485">
        <f>+'CONTROL INTERNO'!N19</f>
        <v>0</v>
      </c>
      <c r="J474" s="486">
        <f>+'CONTROL INTERNO'!O19</f>
        <v>0</v>
      </c>
      <c r="K474" s="487">
        <f>+'CONTROL INTERNO'!P19</f>
        <v>0</v>
      </c>
    </row>
    <row r="475" spans="1:12" s="377" customFormat="1" ht="26" hidden="1" outlineLevel="1" x14ac:dyDescent="0.15">
      <c r="A475" s="1268">
        <f>+'CONTROL INTERNO'!E20</f>
        <v>0</v>
      </c>
      <c r="B475" s="469" t="str">
        <f>+'CONTROL INTERNO'!G20</f>
        <v>Presentar la totalidad de los informes solicitados</v>
      </c>
      <c r="C475" s="469" t="str">
        <f>+'CONTROL INTERNO'!H20</f>
        <v>Presentación de los infom es de ley a los entes externos</v>
      </c>
      <c r="D475" s="488">
        <f>+'CONTROL INTERNO'!I20</f>
        <v>42371</v>
      </c>
      <c r="E475" s="488">
        <f>+'CONTROL INTERNO'!J20</f>
        <v>42719</v>
      </c>
      <c r="F475" s="484" t="str">
        <f>+'CONTROL INTERNO'!K20</f>
        <v>Informes entregados a los entes de control</v>
      </c>
      <c r="G475" s="489">
        <f>+'CONTROL INTERNO'!L20</f>
        <v>0</v>
      </c>
      <c r="H475" s="484">
        <f>+'CONTROL INTERNO'!M20</f>
        <v>0</v>
      </c>
      <c r="I475" s="485">
        <f>+'CONTROL INTERNO'!N20</f>
        <v>0</v>
      </c>
      <c r="J475" s="486">
        <f>+'CONTROL INTERNO'!O20</f>
        <v>0</v>
      </c>
      <c r="K475" s="487">
        <f>+'CONTROL INTERNO'!P20</f>
        <v>0</v>
      </c>
    </row>
    <row r="476" spans="1:12" s="377" customFormat="1" ht="40" hidden="1" outlineLevel="1" thickBot="1" x14ac:dyDescent="0.2">
      <c r="A476" s="1269">
        <f>+'CONTROL INTERNO'!E21</f>
        <v>0</v>
      </c>
      <c r="B476" s="470" t="str">
        <f>+'CONTROL INTERNO'!G21</f>
        <v xml:space="preserve">Seguimiento a los informes que la entidad debe entregar a los entes de control externo </v>
      </c>
      <c r="C476" s="470">
        <f>+'CONTROL INTERNO'!H21</f>
        <v>0</v>
      </c>
      <c r="D476" s="490">
        <f>+'CONTROL INTERNO'!I21</f>
        <v>42371</v>
      </c>
      <c r="E476" s="490">
        <f>+'CONTROL INTERNO'!J21</f>
        <v>42353</v>
      </c>
      <c r="F476" s="491" t="str">
        <f>+'CONTROL INTERNO'!K21</f>
        <v>Informes o presentaciones de seguimiento</v>
      </c>
      <c r="G476" s="492">
        <f>+'CONTROL INTERNO'!L21</f>
        <v>0</v>
      </c>
      <c r="H476" s="491">
        <f>+'CONTROL INTERNO'!M21</f>
        <v>0</v>
      </c>
      <c r="I476" s="493">
        <f>+'CONTROL INTERNO'!N21</f>
        <v>0</v>
      </c>
      <c r="J476" s="494">
        <f>+'CONTROL INTERNO'!O21</f>
        <v>0</v>
      </c>
      <c r="K476" s="495">
        <f>+'CONTROL INTERNO'!P21</f>
        <v>0</v>
      </c>
    </row>
    <row r="477" spans="1:12" s="377" customFormat="1" collapsed="1" thickBot="1" x14ac:dyDescent="0.2">
      <c r="A477" s="331" t="s">
        <v>949</v>
      </c>
      <c r="B477" s="332"/>
      <c r="C477" s="332"/>
      <c r="D477" s="479"/>
      <c r="E477" s="479"/>
      <c r="F477" s="333"/>
      <c r="G477" s="328">
        <f>+SUM(VICEADMINISTRATIVA!P17:P58)</f>
        <v>1074345950.9951</v>
      </c>
      <c r="H477" s="334">
        <f>+G477/$G$490</f>
        <v>2.9052903646618621E-2</v>
      </c>
      <c r="I477" s="329"/>
      <c r="J477" s="329"/>
      <c r="K477" s="330"/>
    </row>
    <row r="478" spans="1:12" s="377" customFormat="1" ht="42" hidden="1" outlineLevel="1" x14ac:dyDescent="0.15">
      <c r="A478" s="1049" t="s">
        <v>924</v>
      </c>
      <c r="B478" s="1052" t="s">
        <v>920</v>
      </c>
      <c r="C478" s="1053" t="s">
        <v>805</v>
      </c>
      <c r="D478" s="1055">
        <v>42402</v>
      </c>
      <c r="E478" s="1055">
        <v>42719</v>
      </c>
      <c r="F478" s="1052" t="s">
        <v>923</v>
      </c>
      <c r="G478" s="1068" t="s">
        <v>41</v>
      </c>
      <c r="H478" s="531" t="s">
        <v>921</v>
      </c>
      <c r="I478" s="532">
        <v>1</v>
      </c>
      <c r="J478" s="533">
        <v>3000000</v>
      </c>
      <c r="K478" s="534">
        <f>+J478*11</f>
        <v>33000000</v>
      </c>
    </row>
    <row r="479" spans="1:12" s="377" customFormat="1" ht="28" hidden="1" outlineLevel="1" x14ac:dyDescent="0.15">
      <c r="A479" s="1050"/>
      <c r="B479" s="1048"/>
      <c r="C479" s="1054"/>
      <c r="D479" s="1047"/>
      <c r="E479" s="1047"/>
      <c r="F479" s="1048"/>
      <c r="G479" s="1069"/>
      <c r="H479" s="526" t="s">
        <v>922</v>
      </c>
      <c r="I479" s="527">
        <v>1</v>
      </c>
      <c r="J479" s="528">
        <v>2500000</v>
      </c>
      <c r="K479" s="535">
        <f>+J479*11</f>
        <v>27500000</v>
      </c>
    </row>
    <row r="480" spans="1:12" s="377" customFormat="1" ht="42" hidden="1" outlineLevel="1" x14ac:dyDescent="0.15">
      <c r="A480" s="1050"/>
      <c r="B480" s="1048" t="s">
        <v>928</v>
      </c>
      <c r="C480" s="526" t="s">
        <v>810</v>
      </c>
      <c r="D480" s="1047">
        <v>42402</v>
      </c>
      <c r="E480" s="1047">
        <v>42735</v>
      </c>
      <c r="F480" s="526" t="s">
        <v>925</v>
      </c>
      <c r="G480" s="529" t="s">
        <v>138</v>
      </c>
      <c r="H480" s="526" t="s">
        <v>926</v>
      </c>
      <c r="I480" s="527">
        <v>1</v>
      </c>
      <c r="J480" s="528">
        <v>237722039.6216</v>
      </c>
      <c r="K480" s="535">
        <f>+J480*I480</f>
        <v>237722039.6216</v>
      </c>
    </row>
    <row r="481" spans="1:11" s="377" customFormat="1" ht="42" hidden="1" outlineLevel="1" x14ac:dyDescent="0.15">
      <c r="A481" s="1050"/>
      <c r="B481" s="1048"/>
      <c r="C481" s="526" t="s">
        <v>813</v>
      </c>
      <c r="D481" s="1047"/>
      <c r="E481" s="1047"/>
      <c r="F481" s="526" t="s">
        <v>925</v>
      </c>
      <c r="G481" s="529" t="s">
        <v>138</v>
      </c>
      <c r="H481" s="526" t="s">
        <v>927</v>
      </c>
      <c r="I481" s="527">
        <v>1</v>
      </c>
      <c r="J481" s="528">
        <v>366786756.68400002</v>
      </c>
      <c r="K481" s="535">
        <f>+J481*I481</f>
        <v>366786756.68400002</v>
      </c>
    </row>
    <row r="482" spans="1:11" s="377" customFormat="1" ht="28" hidden="1" outlineLevel="1" x14ac:dyDescent="0.15">
      <c r="A482" s="1050"/>
      <c r="B482" s="1048"/>
      <c r="C482" s="526"/>
      <c r="D482" s="1047">
        <v>42402</v>
      </c>
      <c r="E482" s="1047">
        <v>42735</v>
      </c>
      <c r="F482" s="1048" t="s">
        <v>929</v>
      </c>
      <c r="G482" s="529" t="s">
        <v>937</v>
      </c>
      <c r="H482" s="530" t="s">
        <v>930</v>
      </c>
      <c r="I482" s="527">
        <v>1</v>
      </c>
      <c r="J482" s="528">
        <v>15625197.85</v>
      </c>
      <c r="K482" s="535">
        <f t="shared" ref="K482:K488" si="2">+J482*I482</f>
        <v>15625197.85</v>
      </c>
    </row>
    <row r="483" spans="1:11" s="377" customFormat="1" hidden="1" outlineLevel="1" x14ac:dyDescent="0.15">
      <c r="A483" s="1050"/>
      <c r="B483" s="1048"/>
      <c r="C483" s="526"/>
      <c r="D483" s="1047"/>
      <c r="E483" s="1047"/>
      <c r="F483" s="1048"/>
      <c r="G483" s="529" t="s">
        <v>938</v>
      </c>
      <c r="H483" s="530" t="s">
        <v>931</v>
      </c>
      <c r="I483" s="527">
        <v>1</v>
      </c>
      <c r="J483" s="528">
        <v>25044160.57</v>
      </c>
      <c r="K483" s="535">
        <f t="shared" si="2"/>
        <v>25044160.57</v>
      </c>
    </row>
    <row r="484" spans="1:11" s="377" customFormat="1" ht="28" hidden="1" outlineLevel="1" x14ac:dyDescent="0.15">
      <c r="A484" s="1050"/>
      <c r="B484" s="1048"/>
      <c r="C484" s="526"/>
      <c r="D484" s="1047"/>
      <c r="E484" s="1047"/>
      <c r="F484" s="1048"/>
      <c r="G484" s="529" t="s">
        <v>939</v>
      </c>
      <c r="H484" s="530" t="s">
        <v>932</v>
      </c>
      <c r="I484" s="527">
        <v>1</v>
      </c>
      <c r="J484" s="528">
        <v>38460732.509999998</v>
      </c>
      <c r="K484" s="535">
        <f t="shared" si="2"/>
        <v>38460732.509999998</v>
      </c>
    </row>
    <row r="485" spans="1:11" s="377" customFormat="1" ht="28" hidden="1" outlineLevel="1" x14ac:dyDescent="0.15">
      <c r="A485" s="1050"/>
      <c r="B485" s="1048"/>
      <c r="C485" s="526"/>
      <c r="D485" s="1047"/>
      <c r="E485" s="1047"/>
      <c r="F485" s="1048"/>
      <c r="G485" s="529" t="s">
        <v>940</v>
      </c>
      <c r="H485" s="530" t="s">
        <v>933</v>
      </c>
      <c r="I485" s="527">
        <v>1</v>
      </c>
      <c r="J485" s="528">
        <v>12514500</v>
      </c>
      <c r="K485" s="535">
        <f t="shared" si="2"/>
        <v>12514500</v>
      </c>
    </row>
    <row r="486" spans="1:11" s="377" customFormat="1" ht="28" hidden="1" outlineLevel="1" x14ac:dyDescent="0.15">
      <c r="A486" s="1050"/>
      <c r="B486" s="1048"/>
      <c r="C486" s="526"/>
      <c r="D486" s="1047"/>
      <c r="E486" s="1047"/>
      <c r="F486" s="1048"/>
      <c r="G486" s="529" t="s">
        <v>941</v>
      </c>
      <c r="H486" s="530" t="s">
        <v>934</v>
      </c>
      <c r="I486" s="527">
        <v>1</v>
      </c>
      <c r="J486" s="528">
        <v>12509232.58</v>
      </c>
      <c r="K486" s="535">
        <f t="shared" si="2"/>
        <v>12509232.58</v>
      </c>
    </row>
    <row r="487" spans="1:11" s="377" customFormat="1" hidden="1" outlineLevel="1" x14ac:dyDescent="0.15">
      <c r="A487" s="1050"/>
      <c r="B487" s="1048"/>
      <c r="C487" s="526"/>
      <c r="D487" s="1047"/>
      <c r="E487" s="1047"/>
      <c r="F487" s="1048"/>
      <c r="G487" s="529" t="s">
        <v>942</v>
      </c>
      <c r="H487" s="530" t="s">
        <v>935</v>
      </c>
      <c r="I487" s="527">
        <v>1</v>
      </c>
      <c r="J487" s="528">
        <v>2163000</v>
      </c>
      <c r="K487" s="535">
        <f t="shared" si="2"/>
        <v>2163000</v>
      </c>
    </row>
    <row r="488" spans="1:11" s="377" customFormat="1" ht="28" hidden="1" outlineLevel="1" x14ac:dyDescent="0.15">
      <c r="A488" s="1050"/>
      <c r="B488" s="1048"/>
      <c r="C488" s="526"/>
      <c r="D488" s="1047"/>
      <c r="E488" s="1047"/>
      <c r="F488" s="1048"/>
      <c r="G488" s="529" t="s">
        <v>943</v>
      </c>
      <c r="H488" s="530" t="s">
        <v>936</v>
      </c>
      <c r="I488" s="527">
        <v>1</v>
      </c>
      <c r="J488" s="528">
        <v>10087803.52</v>
      </c>
      <c r="K488" s="535">
        <f t="shared" si="2"/>
        <v>10087803.52</v>
      </c>
    </row>
    <row r="489" spans="1:11" s="377" customFormat="1" ht="57" hidden="1" outlineLevel="1" thickBot="1" x14ac:dyDescent="0.2">
      <c r="A489" s="1051"/>
      <c r="B489" s="371" t="s">
        <v>944</v>
      </c>
      <c r="C489" s="25"/>
      <c r="D489" s="255">
        <v>42402</v>
      </c>
      <c r="E489" s="255">
        <v>42724</v>
      </c>
      <c r="F489" s="38" t="s">
        <v>945</v>
      </c>
      <c r="G489" s="25" t="s">
        <v>946</v>
      </c>
      <c r="H489" s="372" t="s">
        <v>948</v>
      </c>
      <c r="I489" s="372">
        <v>1</v>
      </c>
      <c r="J489" s="536">
        <v>192932527.6595</v>
      </c>
      <c r="K489" s="537">
        <f>+J489*I489</f>
        <v>192932527.6595</v>
      </c>
    </row>
    <row r="490" spans="1:11" ht="21" collapsed="1" thickBot="1" x14ac:dyDescent="0.25">
      <c r="A490" s="1265" t="s">
        <v>869</v>
      </c>
      <c r="B490" s="1266"/>
      <c r="C490" s="1266"/>
      <c r="D490" s="1266"/>
      <c r="E490" s="1266"/>
      <c r="F490" s="336"/>
      <c r="G490" s="337">
        <f>+G471+G451+G445+G433+G389+G359+G291+G166+G143+G9+G477</f>
        <v>36978952742.995102</v>
      </c>
      <c r="H490" s="933">
        <f>+H471+H451+H445+H433+H389+H359+H291+H166+H143+H9+H477</f>
        <v>0.99999999999999989</v>
      </c>
      <c r="I490" s="336"/>
      <c r="J490" s="338"/>
      <c r="K490" s="339"/>
    </row>
    <row r="491" spans="1:11" x14ac:dyDescent="0.15">
      <c r="G491" s="335"/>
    </row>
  </sheetData>
  <autoFilter ref="A8:H490"/>
  <mergeCells count="330">
    <mergeCell ref="A6:B6"/>
    <mergeCell ref="I118:I119"/>
    <mergeCell ref="J118:J119"/>
    <mergeCell ref="K118:K119"/>
    <mergeCell ref="A118:A120"/>
    <mergeCell ref="G472:G473"/>
    <mergeCell ref="A490:E490"/>
    <mergeCell ref="A472:A476"/>
    <mergeCell ref="B472:B473"/>
    <mergeCell ref="C472:C473"/>
    <mergeCell ref="D472:D473"/>
    <mergeCell ref="E472:E473"/>
    <mergeCell ref="F472:F473"/>
    <mergeCell ref="I460:I461"/>
    <mergeCell ref="J460:J461"/>
    <mergeCell ref="K460:K461"/>
    <mergeCell ref="A464:A470"/>
    <mergeCell ref="G464:G465"/>
    <mergeCell ref="H464:H465"/>
    <mergeCell ref="I464:I465"/>
    <mergeCell ref="J464:J465"/>
    <mergeCell ref="K464:K465"/>
    <mergeCell ref="I456:I457"/>
    <mergeCell ref="J456:J457"/>
    <mergeCell ref="K456:K457"/>
    <mergeCell ref="G458:G459"/>
    <mergeCell ref="H458:H459"/>
    <mergeCell ref="I458:I459"/>
    <mergeCell ref="J458:J459"/>
    <mergeCell ref="K458:K459"/>
    <mergeCell ref="A456:A463"/>
    <mergeCell ref="D456:D461"/>
    <mergeCell ref="E456:E461"/>
    <mergeCell ref="F456:F463"/>
    <mergeCell ref="G456:G457"/>
    <mergeCell ref="H456:H457"/>
    <mergeCell ref="G460:G461"/>
    <mergeCell ref="H460:H461"/>
    <mergeCell ref="G452:G453"/>
    <mergeCell ref="H452:H453"/>
    <mergeCell ref="I452:I453"/>
    <mergeCell ref="J452:J453"/>
    <mergeCell ref="K452:K453"/>
    <mergeCell ref="G454:G455"/>
    <mergeCell ref="H454:H455"/>
    <mergeCell ref="I454:I455"/>
    <mergeCell ref="J454:J455"/>
    <mergeCell ref="K454:K455"/>
    <mergeCell ref="B362:B363"/>
    <mergeCell ref="A292:A306"/>
    <mergeCell ref="A443:A444"/>
    <mergeCell ref="A447:A449"/>
    <mergeCell ref="F447:F449"/>
    <mergeCell ref="A452:A455"/>
    <mergeCell ref="D452:D455"/>
    <mergeCell ref="E452:E455"/>
    <mergeCell ref="F452:F455"/>
    <mergeCell ref="A439:A441"/>
    <mergeCell ref="B439:B440"/>
    <mergeCell ref="F439:F441"/>
    <mergeCell ref="F362:F363"/>
    <mergeCell ref="B366:B372"/>
    <mergeCell ref="D366:D372"/>
    <mergeCell ref="E366:E372"/>
    <mergeCell ref="F366:F372"/>
    <mergeCell ref="A326:A337"/>
    <mergeCell ref="B326:B333"/>
    <mergeCell ref="B374:B376"/>
    <mergeCell ref="D374:D376"/>
    <mergeCell ref="E374:E376"/>
    <mergeCell ref="A360:A388"/>
    <mergeCell ref="B360:B361"/>
    <mergeCell ref="B116:B117"/>
    <mergeCell ref="A103:A105"/>
    <mergeCell ref="B103:B105"/>
    <mergeCell ref="H164:H165"/>
    <mergeCell ref="A434:A436"/>
    <mergeCell ref="B434:B435"/>
    <mergeCell ref="F434:F435"/>
    <mergeCell ref="A135:A142"/>
    <mergeCell ref="B135:B142"/>
    <mergeCell ref="F136:F142"/>
    <mergeCell ref="G360:G361"/>
    <mergeCell ref="F374:F376"/>
    <mergeCell ref="A307:A325"/>
    <mergeCell ref="B379:B388"/>
    <mergeCell ref="D379:D388"/>
    <mergeCell ref="E379:E388"/>
    <mergeCell ref="F379:F388"/>
    <mergeCell ref="B315:B321"/>
    <mergeCell ref="B322:B325"/>
    <mergeCell ref="C292:C306"/>
    <mergeCell ref="D292:D306"/>
    <mergeCell ref="E292:E306"/>
    <mergeCell ref="F292:F306"/>
    <mergeCell ref="B296:B298"/>
    <mergeCell ref="D360:D361"/>
    <mergeCell ref="B40:B43"/>
    <mergeCell ref="F40:F43"/>
    <mergeCell ref="B44:B47"/>
    <mergeCell ref="F44:F47"/>
    <mergeCell ref="B48:B82"/>
    <mergeCell ref="F48:F82"/>
    <mergeCell ref="E360:E361"/>
    <mergeCell ref="F360:F361"/>
    <mergeCell ref="D326:D337"/>
    <mergeCell ref="E326:E337"/>
    <mergeCell ref="F326:F337"/>
    <mergeCell ref="B334:B337"/>
    <mergeCell ref="D338:D340"/>
    <mergeCell ref="E338:E340"/>
    <mergeCell ref="F338:F340"/>
    <mergeCell ref="B339:B340"/>
    <mergeCell ref="D307:D325"/>
    <mergeCell ref="E307:E325"/>
    <mergeCell ref="F307:F325"/>
    <mergeCell ref="B308:B312"/>
    <mergeCell ref="B313:B314"/>
    <mergeCell ref="B108:B109"/>
    <mergeCell ref="B110:B112"/>
    <mergeCell ref="B341:B350"/>
    <mergeCell ref="D341:D358"/>
    <mergeCell ref="E341:E358"/>
    <mergeCell ref="F341:F358"/>
    <mergeCell ref="B351:B358"/>
    <mergeCell ref="A121:A134"/>
    <mergeCell ref="B121:B131"/>
    <mergeCell ref="F121:F131"/>
    <mergeCell ref="B132:B134"/>
    <mergeCell ref="F132:F134"/>
    <mergeCell ref="B305:B306"/>
    <mergeCell ref="A338:A340"/>
    <mergeCell ref="A341:A358"/>
    <mergeCell ref="B144:B156"/>
    <mergeCell ref="A144:A165"/>
    <mergeCell ref="F144:F156"/>
    <mergeCell ref="B161:B165"/>
    <mergeCell ref="B299:B300"/>
    <mergeCell ref="B301:B302"/>
    <mergeCell ref="B303:B304"/>
    <mergeCell ref="A256:A274"/>
    <mergeCell ref="B256:B274"/>
    <mergeCell ref="C256:C289"/>
    <mergeCell ref="A243:A255"/>
    <mergeCell ref="J182:J183"/>
    <mergeCell ref="K182:K183"/>
    <mergeCell ref="J243:J244"/>
    <mergeCell ref="K243:K244"/>
    <mergeCell ref="A10:A18"/>
    <mergeCell ref="B10:B11"/>
    <mergeCell ref="A19:A22"/>
    <mergeCell ref="A23:A82"/>
    <mergeCell ref="B31:B38"/>
    <mergeCell ref="F34:F37"/>
    <mergeCell ref="K103:K105"/>
    <mergeCell ref="A106:A109"/>
    <mergeCell ref="A110:A117"/>
    <mergeCell ref="F110:F112"/>
    <mergeCell ref="G110:G112"/>
    <mergeCell ref="B113:B115"/>
    <mergeCell ref="A83:A102"/>
    <mergeCell ref="B83:B94"/>
    <mergeCell ref="F92:F94"/>
    <mergeCell ref="G92:G94"/>
    <mergeCell ref="B96:B102"/>
    <mergeCell ref="F96:F102"/>
    <mergeCell ref="F113:F115"/>
    <mergeCell ref="G113:G115"/>
    <mergeCell ref="G256:G274"/>
    <mergeCell ref="H256:H274"/>
    <mergeCell ref="A275:A283"/>
    <mergeCell ref="B275:B283"/>
    <mergeCell ref="G275:G283"/>
    <mergeCell ref="H275:H283"/>
    <mergeCell ref="B285:B286"/>
    <mergeCell ref="F285:F286"/>
    <mergeCell ref="F287:F289"/>
    <mergeCell ref="A284:A290"/>
    <mergeCell ref="G287:G290"/>
    <mergeCell ref="E256:E290"/>
    <mergeCell ref="D256:D290"/>
    <mergeCell ref="B243:B244"/>
    <mergeCell ref="C243:C244"/>
    <mergeCell ref="F243:F244"/>
    <mergeCell ref="G243:G244"/>
    <mergeCell ref="H243:H244"/>
    <mergeCell ref="I243:I244"/>
    <mergeCell ref="B247:B248"/>
    <mergeCell ref="C251:C255"/>
    <mergeCell ref="D253:D255"/>
    <mergeCell ref="E253:E255"/>
    <mergeCell ref="F254:F255"/>
    <mergeCell ref="K225:K227"/>
    <mergeCell ref="K229:K231"/>
    <mergeCell ref="H232:H234"/>
    <mergeCell ref="I232:I234"/>
    <mergeCell ref="K232:K234"/>
    <mergeCell ref="E235:E237"/>
    <mergeCell ref="F235:F237"/>
    <mergeCell ref="K235:K237"/>
    <mergeCell ref="C238:C241"/>
    <mergeCell ref="D238:D239"/>
    <mergeCell ref="E238:E239"/>
    <mergeCell ref="F202:F203"/>
    <mergeCell ref="A210:A212"/>
    <mergeCell ref="A213:A214"/>
    <mergeCell ref="A215:A217"/>
    <mergeCell ref="A220:A223"/>
    <mergeCell ref="A224:A242"/>
    <mergeCell ref="B225:B227"/>
    <mergeCell ref="C225:C227"/>
    <mergeCell ref="D225:D227"/>
    <mergeCell ref="E225:E227"/>
    <mergeCell ref="F225:F227"/>
    <mergeCell ref="B229:B231"/>
    <mergeCell ref="C229:C231"/>
    <mergeCell ref="D229:D231"/>
    <mergeCell ref="E229:E231"/>
    <mergeCell ref="F229:F231"/>
    <mergeCell ref="B232:B234"/>
    <mergeCell ref="C232:C234"/>
    <mergeCell ref="D232:D234"/>
    <mergeCell ref="E232:E234"/>
    <mergeCell ref="F232:F234"/>
    <mergeCell ref="B235:B237"/>
    <mergeCell ref="C235:C237"/>
    <mergeCell ref="D235:D237"/>
    <mergeCell ref="A192:A196"/>
    <mergeCell ref="C192:C201"/>
    <mergeCell ref="B193:B194"/>
    <mergeCell ref="D193:D201"/>
    <mergeCell ref="E193:E201"/>
    <mergeCell ref="B195:B196"/>
    <mergeCell ref="A197:A201"/>
    <mergeCell ref="B197:B201"/>
    <mergeCell ref="A202:A209"/>
    <mergeCell ref="B202:B203"/>
    <mergeCell ref="C202:C209"/>
    <mergeCell ref="D202:D203"/>
    <mergeCell ref="E202:E203"/>
    <mergeCell ref="D204:D209"/>
    <mergeCell ref="E204:E209"/>
    <mergeCell ref="B205:B209"/>
    <mergeCell ref="B182:B189"/>
    <mergeCell ref="C182:C191"/>
    <mergeCell ref="D182:D189"/>
    <mergeCell ref="E182:E189"/>
    <mergeCell ref="G182:G183"/>
    <mergeCell ref="H182:H183"/>
    <mergeCell ref="I182:I183"/>
    <mergeCell ref="B190:B191"/>
    <mergeCell ref="D190:D191"/>
    <mergeCell ref="E190:E191"/>
    <mergeCell ref="G478:G479"/>
    <mergeCell ref="B480:B488"/>
    <mergeCell ref="D480:D481"/>
    <mergeCell ref="E480:E481"/>
    <mergeCell ref="D482:D488"/>
    <mergeCell ref="A1:A4"/>
    <mergeCell ref="B1:I4"/>
    <mergeCell ref="J1:K1"/>
    <mergeCell ref="J2:K2"/>
    <mergeCell ref="J3:K3"/>
    <mergeCell ref="J4:K4"/>
    <mergeCell ref="A167:A169"/>
    <mergeCell ref="C167:C170"/>
    <mergeCell ref="A171:A177"/>
    <mergeCell ref="C171:C181"/>
    <mergeCell ref="D171:D180"/>
    <mergeCell ref="E171:E180"/>
    <mergeCell ref="F171:F173"/>
    <mergeCell ref="G171:G177"/>
    <mergeCell ref="H171:H177"/>
    <mergeCell ref="B172:B173"/>
    <mergeCell ref="F174:F175"/>
    <mergeCell ref="A178:A181"/>
    <mergeCell ref="A182:A191"/>
    <mergeCell ref="A412:A418"/>
    <mergeCell ref="F413:F415"/>
    <mergeCell ref="B414:B415"/>
    <mergeCell ref="A419:A424"/>
    <mergeCell ref="F419:F422"/>
    <mergeCell ref="B420:B422"/>
    <mergeCell ref="D420:D422"/>
    <mergeCell ref="E482:E488"/>
    <mergeCell ref="F482:F488"/>
    <mergeCell ref="A478:A489"/>
    <mergeCell ref="B478:B479"/>
    <mergeCell ref="C478:C479"/>
    <mergeCell ref="D478:D479"/>
    <mergeCell ref="E478:E479"/>
    <mergeCell ref="F478:F479"/>
    <mergeCell ref="E420:E422"/>
    <mergeCell ref="A425:A427"/>
    <mergeCell ref="F425:F427"/>
    <mergeCell ref="A428:A432"/>
    <mergeCell ref="B428:B429"/>
    <mergeCell ref="A437:A438"/>
    <mergeCell ref="F437:F438"/>
    <mergeCell ref="D428:D429"/>
    <mergeCell ref="E428:E429"/>
    <mergeCell ref="A406:A411"/>
    <mergeCell ref="B408:B409"/>
    <mergeCell ref="D408:D409"/>
    <mergeCell ref="E408:E409"/>
    <mergeCell ref="F408:F409"/>
    <mergeCell ref="B410:B411"/>
    <mergeCell ref="F410:F411"/>
    <mergeCell ref="A390:A395"/>
    <mergeCell ref="B390:B395"/>
    <mergeCell ref="D390:D395"/>
    <mergeCell ref="E390:E395"/>
    <mergeCell ref="F390:F395"/>
    <mergeCell ref="A396:A405"/>
    <mergeCell ref="B396:B402"/>
    <mergeCell ref="D396:D402"/>
    <mergeCell ref="E396:E402"/>
    <mergeCell ref="B403:B404"/>
    <mergeCell ref="D403:D405"/>
    <mergeCell ref="E403:E405"/>
    <mergeCell ref="F403:F404"/>
    <mergeCell ref="F428:F429"/>
    <mergeCell ref="G428:G430"/>
    <mergeCell ref="H428:H430"/>
    <mergeCell ref="I428:I430"/>
    <mergeCell ref="J428:J430"/>
    <mergeCell ref="K428:K430"/>
    <mergeCell ref="J403:J404"/>
    <mergeCell ref="K403:K404"/>
    <mergeCell ref="G425:G426"/>
  </mergeCells>
  <dataValidations count="3">
    <dataValidation allowBlank="1" showErrorMessage="1" sqref="J462:J464 J466:J470 J8 J452 J454 J460 J458 J456"/>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D8"/>
    <dataValidation type="list" allowBlank="1" showInputMessage="1" showErrorMessage="1" sqref="D6">
      <formula1>$XEV$5:$XEV$7</formula1>
    </dataValidation>
  </dataValidations>
  <pageMargins left="0" right="0" top="0" bottom="0" header="0" footer="0"/>
  <pageSetup scale="68"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4"/>
  <sheetViews>
    <sheetView tabSelected="1" workbookViewId="0">
      <selection activeCell="L33" sqref="L33"/>
    </sheetView>
  </sheetViews>
  <sheetFormatPr baseColWidth="10" defaultColWidth="10.83203125" defaultRowHeight="14" x14ac:dyDescent="0.15"/>
  <cols>
    <col min="1" max="4" width="1.6640625" style="3" customWidth="1"/>
    <col min="5" max="5" width="20.33203125" style="3" customWidth="1"/>
    <col min="6" max="6" width="22.5" style="19" customWidth="1"/>
    <col min="7" max="7" width="35.5" style="44" customWidth="1"/>
    <col min="8" max="8" width="13.83203125" style="45" hidden="1" customWidth="1"/>
    <col min="9" max="10" width="12.1640625" style="3" customWidth="1"/>
    <col min="11" max="12" width="19" style="3" customWidth="1"/>
    <col min="13" max="13" width="31" style="44" customWidth="1"/>
    <col min="14" max="14" width="22.1640625" style="19" bestFit="1" customWidth="1"/>
    <col min="15" max="15" width="21.6640625" style="3" bestFit="1" customWidth="1"/>
    <col min="16" max="16" width="19.5" style="3" bestFit="1" customWidth="1"/>
    <col min="17" max="17" width="17.5" style="179" hidden="1" customWidth="1"/>
    <col min="18" max="18" width="15.33203125" style="3" hidden="1" customWidth="1"/>
    <col min="19" max="16384" width="10.83203125" style="3"/>
  </cols>
  <sheetData>
    <row r="1" spans="1:17"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7" ht="14.25" customHeight="1" x14ac:dyDescent="0.15">
      <c r="A2" s="1309"/>
      <c r="B2" s="1071"/>
      <c r="C2" s="1071"/>
      <c r="D2" s="1071"/>
      <c r="E2" s="1071"/>
      <c r="F2" s="1071"/>
      <c r="G2" s="1077"/>
      <c r="H2" s="1078"/>
      <c r="I2" s="1078"/>
      <c r="J2" s="1078"/>
      <c r="K2" s="1078"/>
      <c r="L2" s="1078"/>
      <c r="M2" s="1078"/>
      <c r="N2" s="1080"/>
      <c r="O2" s="1087" t="s">
        <v>401</v>
      </c>
      <c r="P2" s="1088"/>
    </row>
    <row r="3" spans="1:17" ht="14.25" customHeight="1" x14ac:dyDescent="0.15">
      <c r="A3" s="1309"/>
      <c r="B3" s="1071"/>
      <c r="C3" s="1071"/>
      <c r="D3" s="1071"/>
      <c r="E3" s="1071"/>
      <c r="F3" s="1071"/>
      <c r="G3" s="1077"/>
      <c r="H3" s="1078"/>
      <c r="I3" s="1078"/>
      <c r="J3" s="1078"/>
      <c r="K3" s="1078"/>
      <c r="L3" s="1078"/>
      <c r="M3" s="1078"/>
      <c r="N3" s="1080"/>
      <c r="O3" s="1087" t="s">
        <v>402</v>
      </c>
      <c r="P3" s="1088"/>
    </row>
    <row r="4" spans="1:17" ht="14.25" customHeight="1" thickBot="1" x14ac:dyDescent="0.2">
      <c r="A4" s="1310"/>
      <c r="B4" s="1072"/>
      <c r="C4" s="1072"/>
      <c r="D4" s="1072"/>
      <c r="E4" s="1072"/>
      <c r="F4" s="1072"/>
      <c r="G4" s="1081"/>
      <c r="H4" s="1082"/>
      <c r="I4" s="1082"/>
      <c r="J4" s="1082"/>
      <c r="K4" s="1082"/>
      <c r="L4" s="1082"/>
      <c r="M4" s="1082"/>
      <c r="N4" s="1084"/>
      <c r="O4" s="1089" t="s">
        <v>31</v>
      </c>
      <c r="P4" s="1090"/>
    </row>
    <row r="5" spans="1:17" ht="15" thickBot="1" x14ac:dyDescent="0.2">
      <c r="A5" s="151"/>
      <c r="B5" s="56"/>
      <c r="C5" s="56"/>
      <c r="D5" s="56"/>
      <c r="E5" s="56"/>
      <c r="F5" s="210"/>
      <c r="G5" s="210"/>
      <c r="H5" s="18"/>
      <c r="I5" s="18"/>
      <c r="L5" s="200"/>
      <c r="M5" s="3"/>
      <c r="N5" s="3"/>
      <c r="O5" s="18"/>
    </row>
    <row r="6" spans="1:17"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7" ht="35" customHeight="1" x14ac:dyDescent="0.15">
      <c r="A7" s="1311" t="s">
        <v>534</v>
      </c>
      <c r="B7" s="1312"/>
      <c r="C7" s="1312"/>
      <c r="D7" s="1312"/>
      <c r="E7" s="1312"/>
      <c r="F7" s="1312"/>
      <c r="G7" s="497"/>
      <c r="H7" s="1293" t="s">
        <v>962</v>
      </c>
      <c r="I7" s="1294"/>
      <c r="J7" s="1294"/>
      <c r="K7" s="1294"/>
      <c r="L7" s="1294"/>
      <c r="M7" s="1295"/>
      <c r="N7" s="1337" t="s">
        <v>1056</v>
      </c>
      <c r="O7" s="1338"/>
      <c r="P7" s="1343" t="s">
        <v>1057</v>
      </c>
    </row>
    <row r="8" spans="1:17" ht="35" customHeight="1" x14ac:dyDescent="0.15">
      <c r="A8" s="1313" t="s">
        <v>535</v>
      </c>
      <c r="B8" s="1314"/>
      <c r="C8" s="1314"/>
      <c r="D8" s="1314"/>
      <c r="E8" s="1314"/>
      <c r="F8" s="1314"/>
      <c r="G8" s="181"/>
      <c r="H8" s="1296"/>
      <c r="I8" s="1297"/>
      <c r="J8" s="1297"/>
      <c r="K8" s="1297"/>
      <c r="L8" s="1297"/>
      <c r="M8" s="1298"/>
      <c r="N8" s="1339"/>
      <c r="O8" s="1340"/>
      <c r="P8" s="1344"/>
    </row>
    <row r="9" spans="1:17" ht="35" customHeight="1" x14ac:dyDescent="0.15">
      <c r="A9" s="1305" t="s">
        <v>1021</v>
      </c>
      <c r="B9" s="1306"/>
      <c r="C9" s="1306"/>
      <c r="D9" s="1306"/>
      <c r="E9" s="1306"/>
      <c r="F9" s="1307"/>
      <c r="G9" s="182"/>
      <c r="H9" s="1296"/>
      <c r="I9" s="1297"/>
      <c r="J9" s="1297"/>
      <c r="K9" s="1297"/>
      <c r="L9" s="1297"/>
      <c r="M9" s="1298"/>
      <c r="N9" s="1339"/>
      <c r="O9" s="1340"/>
      <c r="P9" s="1344"/>
    </row>
    <row r="10" spans="1:17" ht="35" customHeight="1" x14ac:dyDescent="0.15">
      <c r="A10" s="1313" t="s">
        <v>396</v>
      </c>
      <c r="B10" s="1314"/>
      <c r="C10" s="1314"/>
      <c r="D10" s="1314"/>
      <c r="E10" s="1314"/>
      <c r="F10" s="1314"/>
      <c r="G10" s="183"/>
      <c r="H10" s="1296"/>
      <c r="I10" s="1297"/>
      <c r="J10" s="1297"/>
      <c r="K10" s="1297"/>
      <c r="L10" s="1297"/>
      <c r="M10" s="1298"/>
      <c r="N10" s="1339"/>
      <c r="O10" s="1340"/>
      <c r="P10" s="1344"/>
    </row>
    <row r="11" spans="1:17" ht="35" customHeight="1" x14ac:dyDescent="0.15">
      <c r="A11" s="1313" t="s">
        <v>395</v>
      </c>
      <c r="B11" s="1314"/>
      <c r="C11" s="1314"/>
      <c r="D11" s="1314"/>
      <c r="E11" s="1314"/>
      <c r="F11" s="1314"/>
      <c r="G11" s="498"/>
      <c r="H11" s="1296"/>
      <c r="I11" s="1297"/>
      <c r="J11" s="1297"/>
      <c r="K11" s="1297"/>
      <c r="L11" s="1297"/>
      <c r="M11" s="1298"/>
      <c r="N11" s="1339"/>
      <c r="O11" s="1340"/>
      <c r="P11" s="1344"/>
    </row>
    <row r="12" spans="1:17" ht="35" customHeight="1" thickBot="1" x14ac:dyDescent="0.2">
      <c r="A12" s="1302" t="s">
        <v>903</v>
      </c>
      <c r="B12" s="1303"/>
      <c r="C12" s="1303"/>
      <c r="D12" s="1303"/>
      <c r="E12" s="1303"/>
      <c r="F12" s="1304"/>
      <c r="G12" s="499"/>
      <c r="H12" s="1299"/>
      <c r="I12" s="1300"/>
      <c r="J12" s="1300"/>
      <c r="K12" s="1300"/>
      <c r="L12" s="1300"/>
      <c r="M12" s="1301"/>
      <c r="N12" s="1341"/>
      <c r="O12" s="1342"/>
      <c r="P12" s="1345"/>
    </row>
    <row r="13" spans="1:17" ht="15" thickBot="1" x14ac:dyDescent="0.2"/>
    <row r="14" spans="1:17" ht="15" thickBot="1" x14ac:dyDescent="0.2">
      <c r="A14" s="1346" t="s">
        <v>1024</v>
      </c>
      <c r="B14" s="1347"/>
      <c r="C14" s="1347"/>
      <c r="D14" s="1347"/>
      <c r="E14" s="1347"/>
      <c r="F14" s="1347"/>
      <c r="G14" s="1347"/>
      <c r="H14" s="1347"/>
      <c r="I14" s="1347"/>
      <c r="J14" s="1347"/>
      <c r="K14" s="1347"/>
      <c r="L14" s="1347"/>
      <c r="M14" s="1347"/>
      <c r="N14" s="1347"/>
      <c r="O14" s="1347"/>
      <c r="P14" s="1348"/>
    </row>
    <row r="15" spans="1:17"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7" ht="40" customHeight="1" thickBot="1" x14ac:dyDescent="0.2">
      <c r="A16" s="1334" t="s">
        <v>397</v>
      </c>
      <c r="B16" s="1335"/>
      <c r="C16" s="1335"/>
      <c r="D16" s="1336"/>
      <c r="E16" s="906" t="s">
        <v>872</v>
      </c>
      <c r="F16" s="941" t="s">
        <v>2</v>
      </c>
      <c r="G16" s="941" t="s">
        <v>3</v>
      </c>
      <c r="H16" s="941" t="s">
        <v>0</v>
      </c>
      <c r="I16" s="942" t="s">
        <v>7</v>
      </c>
      <c r="J16" s="943" t="s">
        <v>8</v>
      </c>
      <c r="K16" s="944" t="s">
        <v>9</v>
      </c>
      <c r="L16" s="945" t="s">
        <v>1</v>
      </c>
      <c r="M16" s="945" t="s">
        <v>10</v>
      </c>
      <c r="N16" s="945" t="s">
        <v>4</v>
      </c>
      <c r="O16" s="946" t="s">
        <v>5</v>
      </c>
      <c r="P16" s="947" t="s">
        <v>6</v>
      </c>
      <c r="Q16" s="42" t="s">
        <v>1058</v>
      </c>
    </row>
    <row r="17" spans="1:17" s="179" customFormat="1" ht="28" customHeight="1" x14ac:dyDescent="0.2">
      <c r="A17" s="948"/>
      <c r="B17" s="238"/>
      <c r="C17" s="238"/>
      <c r="D17" s="238"/>
      <c r="E17" s="1043" t="s">
        <v>1076</v>
      </c>
      <c r="F17" s="1003" t="s">
        <v>1075</v>
      </c>
      <c r="G17" s="949" t="s">
        <v>1104</v>
      </c>
      <c r="H17" s="905"/>
      <c r="I17" s="935">
        <v>42143</v>
      </c>
      <c r="J17" s="936">
        <v>42219</v>
      </c>
      <c r="K17" s="996" t="s">
        <v>1160</v>
      </c>
      <c r="L17" s="1093" t="s">
        <v>829</v>
      </c>
      <c r="M17" s="1093" t="s">
        <v>1161</v>
      </c>
      <c r="N17" s="1280">
        <v>1</v>
      </c>
      <c r="O17" s="1282">
        <f>2500000*11</f>
        <v>27500000</v>
      </c>
      <c r="P17" s="1254">
        <f t="shared" ref="P17" si="0">+N17*O17</f>
        <v>27500000</v>
      </c>
      <c r="Q17" s="903"/>
    </row>
    <row r="18" spans="1:17" s="179" customFormat="1" ht="60" x14ac:dyDescent="0.2">
      <c r="A18" s="950"/>
      <c r="B18" s="254"/>
      <c r="C18" s="254"/>
      <c r="D18" s="254"/>
      <c r="E18" s="1332"/>
      <c r="F18" s="1023"/>
      <c r="G18" s="951" t="s">
        <v>1105</v>
      </c>
      <c r="H18" s="907"/>
      <c r="I18" s="937" t="s">
        <v>1127</v>
      </c>
      <c r="J18" s="938" t="s">
        <v>1128</v>
      </c>
      <c r="K18" s="1032"/>
      <c r="L18" s="1242"/>
      <c r="M18" s="1242"/>
      <c r="N18" s="1244"/>
      <c r="O18" s="1246"/>
      <c r="P18" s="1248"/>
      <c r="Q18" s="904"/>
    </row>
    <row r="19" spans="1:17" s="179" customFormat="1" ht="60" x14ac:dyDescent="0.2">
      <c r="A19" s="950"/>
      <c r="B19" s="254"/>
      <c r="C19" s="254"/>
      <c r="D19" s="254"/>
      <c r="E19" s="1332"/>
      <c r="F19" s="1023"/>
      <c r="G19" s="951" t="s">
        <v>1106</v>
      </c>
      <c r="H19" s="907"/>
      <c r="I19" s="937" t="s">
        <v>1128</v>
      </c>
      <c r="J19" s="938" t="s">
        <v>1129</v>
      </c>
      <c r="K19" s="1032"/>
      <c r="L19" s="1" t="s">
        <v>1162</v>
      </c>
      <c r="M19" s="1" t="s">
        <v>1163</v>
      </c>
      <c r="N19" s="976">
        <v>0</v>
      </c>
      <c r="O19" s="977">
        <v>0</v>
      </c>
      <c r="P19" s="8">
        <v>0</v>
      </c>
      <c r="Q19" s="904"/>
    </row>
    <row r="20" spans="1:17" s="179" customFormat="1" ht="60" x14ac:dyDescent="0.2">
      <c r="A20" s="950"/>
      <c r="B20" s="254"/>
      <c r="C20" s="254"/>
      <c r="D20" s="254"/>
      <c r="E20" s="1332"/>
      <c r="F20" s="1023"/>
      <c r="G20" s="951" t="s">
        <v>1107</v>
      </c>
      <c r="H20" s="907"/>
      <c r="I20" s="937">
        <v>42275</v>
      </c>
      <c r="J20" s="938">
        <v>42320</v>
      </c>
      <c r="K20" s="1032"/>
      <c r="L20" s="24"/>
      <c r="M20" s="986" t="s">
        <v>965</v>
      </c>
      <c r="N20" s="986">
        <v>0</v>
      </c>
      <c r="O20" s="49">
        <v>0</v>
      </c>
      <c r="P20" s="50">
        <v>0</v>
      </c>
      <c r="Q20" s="904"/>
    </row>
    <row r="21" spans="1:17" s="179" customFormat="1" ht="42" x14ac:dyDescent="0.2">
      <c r="A21" s="950"/>
      <c r="B21" s="254"/>
      <c r="C21" s="254"/>
      <c r="D21" s="254"/>
      <c r="E21" s="1332"/>
      <c r="F21" s="1023"/>
      <c r="G21" s="951" t="s">
        <v>1108</v>
      </c>
      <c r="H21" s="907"/>
      <c r="I21" s="937" t="s">
        <v>1130</v>
      </c>
      <c r="J21" s="938" t="s">
        <v>1131</v>
      </c>
      <c r="K21" s="1032"/>
      <c r="L21" s="24"/>
      <c r="M21" s="986" t="s">
        <v>965</v>
      </c>
      <c r="N21" s="986">
        <v>0</v>
      </c>
      <c r="O21" s="49">
        <v>0</v>
      </c>
      <c r="P21" s="50">
        <v>0</v>
      </c>
      <c r="Q21" s="904"/>
    </row>
    <row r="22" spans="1:17" s="179" customFormat="1" ht="42" x14ac:dyDescent="0.2">
      <c r="A22" s="950"/>
      <c r="B22" s="254"/>
      <c r="C22" s="254"/>
      <c r="D22" s="254"/>
      <c r="E22" s="1332"/>
      <c r="F22" s="1023"/>
      <c r="G22" s="951" t="s">
        <v>1109</v>
      </c>
      <c r="H22" s="907"/>
      <c r="I22" s="937" t="s">
        <v>1132</v>
      </c>
      <c r="J22" s="938" t="s">
        <v>1133</v>
      </c>
      <c r="K22" s="1032"/>
      <c r="L22" s="24"/>
      <c r="M22" s="986" t="s">
        <v>965</v>
      </c>
      <c r="N22" s="986">
        <v>0</v>
      </c>
      <c r="O22" s="49">
        <v>0</v>
      </c>
      <c r="P22" s="50">
        <v>0</v>
      </c>
      <c r="Q22" s="904"/>
    </row>
    <row r="23" spans="1:17" s="179" customFormat="1" ht="30" x14ac:dyDescent="0.2">
      <c r="A23" s="950"/>
      <c r="B23" s="254"/>
      <c r="C23" s="254"/>
      <c r="D23" s="254"/>
      <c r="E23" s="1332"/>
      <c r="F23" s="1023"/>
      <c r="G23" s="951" t="s">
        <v>1110</v>
      </c>
      <c r="H23" s="907"/>
      <c r="I23" s="937">
        <v>42401</v>
      </c>
      <c r="J23" s="938" t="s">
        <v>1134</v>
      </c>
      <c r="K23" s="1032"/>
      <c r="L23" s="24"/>
      <c r="M23" s="986" t="s">
        <v>965</v>
      </c>
      <c r="N23" s="986">
        <v>0</v>
      </c>
      <c r="O23" s="49">
        <v>0</v>
      </c>
      <c r="P23" s="50">
        <v>0</v>
      </c>
      <c r="Q23" s="904"/>
    </row>
    <row r="24" spans="1:17" s="179" customFormat="1" ht="30" x14ac:dyDescent="0.2">
      <c r="A24" s="950"/>
      <c r="B24" s="254"/>
      <c r="C24" s="254"/>
      <c r="D24" s="254"/>
      <c r="E24" s="1332"/>
      <c r="F24" s="1023"/>
      <c r="G24" s="951" t="s">
        <v>1111</v>
      </c>
      <c r="H24" s="907"/>
      <c r="I24" s="937" t="s">
        <v>1155</v>
      </c>
      <c r="J24" s="938" t="s">
        <v>1155</v>
      </c>
      <c r="K24" s="1032"/>
      <c r="L24" s="24"/>
      <c r="M24" s="986" t="s">
        <v>965</v>
      </c>
      <c r="N24" s="986">
        <v>0</v>
      </c>
      <c r="O24" s="49">
        <v>0</v>
      </c>
      <c r="P24" s="50">
        <v>0</v>
      </c>
      <c r="Q24" s="904"/>
    </row>
    <row r="25" spans="1:17" s="179" customFormat="1" ht="30" x14ac:dyDescent="0.2">
      <c r="A25" s="950"/>
      <c r="B25" s="254"/>
      <c r="C25" s="254"/>
      <c r="D25" s="254"/>
      <c r="E25" s="1332"/>
      <c r="F25" s="1023"/>
      <c r="G25" s="951" t="s">
        <v>1112</v>
      </c>
      <c r="H25" s="907"/>
      <c r="I25" s="937" t="s">
        <v>1155</v>
      </c>
      <c r="J25" s="938" t="s">
        <v>1155</v>
      </c>
      <c r="K25" s="1032"/>
      <c r="L25" s="24"/>
      <c r="M25" s="986" t="s">
        <v>965</v>
      </c>
      <c r="N25" s="986">
        <v>0</v>
      </c>
      <c r="O25" s="49">
        <v>0</v>
      </c>
      <c r="P25" s="50">
        <v>0</v>
      </c>
      <c r="Q25" s="904"/>
    </row>
    <row r="26" spans="1:17" s="179" customFormat="1" ht="30" x14ac:dyDescent="0.2">
      <c r="A26" s="950"/>
      <c r="B26" s="254"/>
      <c r="C26" s="254"/>
      <c r="D26" s="254"/>
      <c r="E26" s="1332"/>
      <c r="F26" s="1023"/>
      <c r="G26" s="951" t="s">
        <v>1113</v>
      </c>
      <c r="H26" s="907"/>
      <c r="I26" s="937">
        <v>42095</v>
      </c>
      <c r="J26" s="937">
        <v>42241</v>
      </c>
      <c r="K26" s="1032"/>
      <c r="L26" s="24"/>
      <c r="M26" s="986" t="s">
        <v>965</v>
      </c>
      <c r="N26" s="986">
        <v>0</v>
      </c>
      <c r="O26" s="49">
        <v>0</v>
      </c>
      <c r="P26" s="50">
        <v>0</v>
      </c>
      <c r="Q26" s="904"/>
    </row>
    <row r="27" spans="1:17" s="179" customFormat="1" ht="45" x14ac:dyDescent="0.2">
      <c r="A27" s="950"/>
      <c r="B27" s="254"/>
      <c r="C27" s="254"/>
      <c r="D27" s="254"/>
      <c r="E27" s="1332"/>
      <c r="F27" s="1023"/>
      <c r="G27" s="951" t="s">
        <v>1114</v>
      </c>
      <c r="H27" s="907"/>
      <c r="I27" s="937" t="s">
        <v>1135</v>
      </c>
      <c r="J27" s="937">
        <v>42411</v>
      </c>
      <c r="K27" s="1032"/>
      <c r="L27" s="24"/>
      <c r="M27" s="986" t="s">
        <v>965</v>
      </c>
      <c r="N27" s="986">
        <v>0</v>
      </c>
      <c r="O27" s="49">
        <v>0</v>
      </c>
      <c r="P27" s="50">
        <v>0</v>
      </c>
      <c r="Q27" s="904"/>
    </row>
    <row r="28" spans="1:17" s="179" customFormat="1" ht="30" x14ac:dyDescent="0.2">
      <c r="A28" s="950"/>
      <c r="B28" s="254"/>
      <c r="C28" s="254"/>
      <c r="D28" s="254"/>
      <c r="E28" s="1332"/>
      <c r="F28" s="1023"/>
      <c r="G28" s="951" t="s">
        <v>1115</v>
      </c>
      <c r="H28" s="907"/>
      <c r="I28" s="937">
        <v>42275</v>
      </c>
      <c r="J28" s="937">
        <v>42429</v>
      </c>
      <c r="K28" s="1032"/>
      <c r="L28" s="24"/>
      <c r="M28" s="986" t="s">
        <v>965</v>
      </c>
      <c r="N28" s="986">
        <v>0</v>
      </c>
      <c r="O28" s="49">
        <v>0</v>
      </c>
      <c r="P28" s="50">
        <v>0</v>
      </c>
      <c r="Q28" s="904"/>
    </row>
    <row r="29" spans="1:17" s="179" customFormat="1" ht="45" x14ac:dyDescent="0.2">
      <c r="A29" s="950"/>
      <c r="B29" s="254"/>
      <c r="C29" s="254"/>
      <c r="D29" s="254"/>
      <c r="E29" s="1332"/>
      <c r="F29" s="1023"/>
      <c r="G29" s="951" t="s">
        <v>1116</v>
      </c>
      <c r="H29" s="907"/>
      <c r="I29" s="937">
        <v>42429</v>
      </c>
      <c r="J29" s="937">
        <v>42433</v>
      </c>
      <c r="K29" s="1032"/>
      <c r="L29" s="24"/>
      <c r="M29" s="986" t="s">
        <v>965</v>
      </c>
      <c r="N29" s="986">
        <v>0</v>
      </c>
      <c r="O29" s="49">
        <v>0</v>
      </c>
      <c r="P29" s="50">
        <v>0</v>
      </c>
      <c r="Q29" s="904"/>
    </row>
    <row r="30" spans="1:17" s="179" customFormat="1" ht="75" x14ac:dyDescent="0.2">
      <c r="A30" s="950"/>
      <c r="B30" s="254"/>
      <c r="C30" s="254"/>
      <c r="D30" s="254"/>
      <c r="E30" s="1332"/>
      <c r="F30" s="1023"/>
      <c r="G30" s="951" t="s">
        <v>1117</v>
      </c>
      <c r="H30" s="907"/>
      <c r="I30" s="937">
        <v>42429</v>
      </c>
      <c r="J30" s="937" t="s">
        <v>1136</v>
      </c>
      <c r="K30" s="1032"/>
      <c r="L30" s="24"/>
      <c r="M30" s="986" t="s">
        <v>965</v>
      </c>
      <c r="N30" s="986">
        <v>0</v>
      </c>
      <c r="O30" s="49">
        <v>0</v>
      </c>
      <c r="P30" s="50">
        <v>0</v>
      </c>
      <c r="Q30" s="904"/>
    </row>
    <row r="31" spans="1:17" s="179" customFormat="1" ht="180" x14ac:dyDescent="0.2">
      <c r="A31" s="950"/>
      <c r="B31" s="254"/>
      <c r="C31" s="254"/>
      <c r="D31" s="254"/>
      <c r="E31" s="1332"/>
      <c r="F31" s="1023"/>
      <c r="G31" s="951" t="s">
        <v>1118</v>
      </c>
      <c r="H31" s="907"/>
      <c r="I31" s="937">
        <v>42401</v>
      </c>
      <c r="J31" s="937">
        <v>42460</v>
      </c>
      <c r="K31" s="1032"/>
      <c r="L31" s="24"/>
      <c r="M31" s="986" t="s">
        <v>965</v>
      </c>
      <c r="N31" s="986">
        <v>0</v>
      </c>
      <c r="O31" s="49">
        <v>0</v>
      </c>
      <c r="P31" s="50">
        <v>0</v>
      </c>
      <c r="Q31" s="904"/>
    </row>
    <row r="32" spans="1:17" s="179" customFormat="1" ht="30" x14ac:dyDescent="0.2">
      <c r="A32" s="952"/>
      <c r="B32" s="241"/>
      <c r="C32" s="241"/>
      <c r="D32" s="241"/>
      <c r="E32" s="1332"/>
      <c r="F32" s="1023"/>
      <c r="G32" s="951" t="s">
        <v>1119</v>
      </c>
      <c r="H32" s="907"/>
      <c r="I32" s="937" t="s">
        <v>1137</v>
      </c>
      <c r="J32" s="937">
        <v>42468</v>
      </c>
      <c r="K32" s="1032"/>
      <c r="L32" s="955" t="s">
        <v>20</v>
      </c>
      <c r="M32" s="955" t="s">
        <v>1159</v>
      </c>
      <c r="N32" s="985">
        <v>1</v>
      </c>
      <c r="O32" s="49">
        <v>23520000</v>
      </c>
      <c r="P32" s="50">
        <v>23520000</v>
      </c>
      <c r="Q32" s="903"/>
    </row>
    <row r="33" spans="1:17" s="179" customFormat="1" ht="30" x14ac:dyDescent="0.2">
      <c r="A33" s="953"/>
      <c r="B33" s="252"/>
      <c r="C33" s="252"/>
      <c r="D33" s="252"/>
      <c r="E33" s="1332"/>
      <c r="F33" s="1023"/>
      <c r="G33" s="951" t="s">
        <v>1120</v>
      </c>
      <c r="H33" s="907"/>
      <c r="I33" s="937">
        <v>42469</v>
      </c>
      <c r="J33" s="937">
        <v>42470</v>
      </c>
      <c r="K33" s="1032"/>
      <c r="L33" s="24"/>
      <c r="M33" s="986" t="s">
        <v>965</v>
      </c>
      <c r="N33" s="907">
        <v>0</v>
      </c>
      <c r="O33" s="49">
        <v>0</v>
      </c>
      <c r="P33" s="50">
        <v>0</v>
      </c>
      <c r="Q33" s="903"/>
    </row>
    <row r="34" spans="1:17" s="179" customFormat="1" ht="56" x14ac:dyDescent="0.2">
      <c r="A34" s="953"/>
      <c r="B34" s="252"/>
      <c r="C34" s="252"/>
      <c r="D34" s="252"/>
      <c r="E34" s="1332"/>
      <c r="F34" s="1023"/>
      <c r="G34" s="951" t="s">
        <v>1121</v>
      </c>
      <c r="H34" s="907"/>
      <c r="I34" s="937" t="s">
        <v>1138</v>
      </c>
      <c r="J34" s="938" t="s">
        <v>1139</v>
      </c>
      <c r="K34" s="714" t="s">
        <v>1157</v>
      </c>
      <c r="L34" s="24"/>
      <c r="M34" s="986" t="s">
        <v>965</v>
      </c>
      <c r="N34" s="907">
        <v>0</v>
      </c>
      <c r="O34" s="49">
        <v>0</v>
      </c>
      <c r="P34" s="50">
        <v>0</v>
      </c>
      <c r="Q34" s="903"/>
    </row>
    <row r="35" spans="1:17" s="179" customFormat="1" ht="45" x14ac:dyDescent="0.2">
      <c r="A35" s="953"/>
      <c r="B35" s="252"/>
      <c r="C35" s="252"/>
      <c r="D35" s="252"/>
      <c r="E35" s="1332"/>
      <c r="F35" s="1023"/>
      <c r="G35" s="951" t="s">
        <v>1122</v>
      </c>
      <c r="H35" s="907"/>
      <c r="I35" s="937" t="s">
        <v>1155</v>
      </c>
      <c r="J35" s="938" t="s">
        <v>1155</v>
      </c>
      <c r="K35" s="1032" t="s">
        <v>1158</v>
      </c>
      <c r="L35" s="24"/>
      <c r="M35" s="986" t="s">
        <v>965</v>
      </c>
      <c r="N35" s="907">
        <v>0</v>
      </c>
      <c r="O35" s="49">
        <v>0</v>
      </c>
      <c r="P35" s="50">
        <v>0</v>
      </c>
      <c r="Q35" s="903"/>
    </row>
    <row r="36" spans="1:17" s="179" customFormat="1" ht="30" x14ac:dyDescent="0.2">
      <c r="A36" s="953"/>
      <c r="B36" s="252"/>
      <c r="C36" s="252"/>
      <c r="D36" s="252"/>
      <c r="E36" s="1332"/>
      <c r="F36" s="1023"/>
      <c r="G36" s="951" t="s">
        <v>1123</v>
      </c>
      <c r="H36" s="907"/>
      <c r="I36" s="937" t="s">
        <v>1155</v>
      </c>
      <c r="J36" s="938" t="s">
        <v>1155</v>
      </c>
      <c r="K36" s="1032"/>
      <c r="L36" s="24"/>
      <c r="M36" s="986" t="s">
        <v>965</v>
      </c>
      <c r="N36" s="907">
        <v>0</v>
      </c>
      <c r="O36" s="49">
        <v>0</v>
      </c>
      <c r="P36" s="50">
        <v>0</v>
      </c>
      <c r="Q36" s="903"/>
    </row>
    <row r="37" spans="1:17" s="179" customFormat="1" ht="30" x14ac:dyDescent="0.2">
      <c r="A37" s="953"/>
      <c r="B37" s="252"/>
      <c r="C37" s="252"/>
      <c r="D37" s="252"/>
      <c r="E37" s="1332"/>
      <c r="F37" s="1023"/>
      <c r="G37" s="951" t="s">
        <v>1124</v>
      </c>
      <c r="H37" s="907"/>
      <c r="I37" s="937" t="s">
        <v>1155</v>
      </c>
      <c r="J37" s="938" t="s">
        <v>1155</v>
      </c>
      <c r="K37" s="1032"/>
      <c r="L37" s="24"/>
      <c r="M37" s="986" t="s">
        <v>965</v>
      </c>
      <c r="N37" s="907">
        <v>0</v>
      </c>
      <c r="O37" s="49">
        <v>0</v>
      </c>
      <c r="P37" s="50">
        <v>0</v>
      </c>
      <c r="Q37" s="903"/>
    </row>
    <row r="38" spans="1:17" s="179" customFormat="1" ht="30" x14ac:dyDescent="0.2">
      <c r="A38" s="953"/>
      <c r="B38" s="252"/>
      <c r="C38" s="252"/>
      <c r="D38" s="252"/>
      <c r="E38" s="1332"/>
      <c r="F38" s="1023"/>
      <c r="G38" s="951" t="s">
        <v>1125</v>
      </c>
      <c r="H38" s="907"/>
      <c r="I38" s="937" t="s">
        <v>1155</v>
      </c>
      <c r="J38" s="938" t="s">
        <v>1155</v>
      </c>
      <c r="K38" s="1032"/>
      <c r="L38" s="24"/>
      <c r="M38" s="986" t="s">
        <v>965</v>
      </c>
      <c r="N38" s="907">
        <v>0</v>
      </c>
      <c r="O38" s="49">
        <v>0</v>
      </c>
      <c r="P38" s="50">
        <v>0</v>
      </c>
      <c r="Q38" s="903"/>
    </row>
    <row r="39" spans="1:17" s="179" customFormat="1" ht="31" thickBot="1" x14ac:dyDescent="0.25">
      <c r="A39" s="953"/>
      <c r="B39" s="252"/>
      <c r="C39" s="252"/>
      <c r="D39" s="252"/>
      <c r="E39" s="1333"/>
      <c r="F39" s="1060"/>
      <c r="G39" s="954" t="s">
        <v>1126</v>
      </c>
      <c r="H39" s="908"/>
      <c r="I39" s="939" t="s">
        <v>1155</v>
      </c>
      <c r="J39" s="940" t="s">
        <v>1155</v>
      </c>
      <c r="K39" s="1033"/>
      <c r="L39" s="956"/>
      <c r="M39" s="994" t="s">
        <v>965</v>
      </c>
      <c r="N39" s="908">
        <v>0</v>
      </c>
      <c r="O39" s="51">
        <v>0</v>
      </c>
      <c r="P39" s="52">
        <v>0</v>
      </c>
      <c r="Q39" s="903"/>
    </row>
    <row r="40" spans="1:17" ht="44" customHeight="1" x14ac:dyDescent="0.15">
      <c r="A40" s="184"/>
      <c r="B40" s="235"/>
      <c r="C40" s="236"/>
      <c r="D40" s="237"/>
      <c r="E40" s="1287" t="s">
        <v>891</v>
      </c>
      <c r="F40" s="1001" t="s">
        <v>545</v>
      </c>
      <c r="G40" s="1001" t="s">
        <v>551</v>
      </c>
      <c r="H40" s="176"/>
      <c r="I40" s="211">
        <v>42445</v>
      </c>
      <c r="J40" s="738">
        <v>42449</v>
      </c>
      <c r="K40" s="743" t="s">
        <v>547</v>
      </c>
      <c r="L40" s="597" t="s">
        <v>83</v>
      </c>
      <c r="M40" s="597" t="s">
        <v>585</v>
      </c>
      <c r="N40" s="591">
        <v>1</v>
      </c>
      <c r="O40" s="47">
        <v>16000000</v>
      </c>
      <c r="P40" s="48">
        <v>16000000</v>
      </c>
      <c r="Q40" s="815" t="s">
        <v>1050</v>
      </c>
    </row>
    <row r="41" spans="1:17" ht="44" customHeight="1" x14ac:dyDescent="0.15">
      <c r="A41" s="190"/>
      <c r="B41" s="238"/>
      <c r="C41" s="239"/>
      <c r="D41" s="240"/>
      <c r="E41" s="1288"/>
      <c r="F41" s="1002"/>
      <c r="G41" s="1003"/>
      <c r="H41" s="177"/>
      <c r="I41" s="212">
        <v>42515</v>
      </c>
      <c r="J41" s="739">
        <v>42521</v>
      </c>
      <c r="K41" s="720" t="s">
        <v>549</v>
      </c>
      <c r="L41" s="590" t="s">
        <v>83</v>
      </c>
      <c r="M41" s="590" t="s">
        <v>585</v>
      </c>
      <c r="N41" s="592">
        <v>1</v>
      </c>
      <c r="O41" s="49">
        <v>25000000</v>
      </c>
      <c r="P41" s="934">
        <v>25000000</v>
      </c>
      <c r="Q41" s="815" t="s">
        <v>1050</v>
      </c>
    </row>
    <row r="42" spans="1:17" ht="42" x14ac:dyDescent="0.15">
      <c r="A42" s="186"/>
      <c r="B42" s="241"/>
      <c r="C42" s="242"/>
      <c r="D42" s="243"/>
      <c r="E42" s="1288"/>
      <c r="F42" s="1002"/>
      <c r="G42" s="207" t="s">
        <v>550</v>
      </c>
      <c r="H42" s="177"/>
      <c r="I42" s="212">
        <v>46077</v>
      </c>
      <c r="J42" s="739">
        <v>42428</v>
      </c>
      <c r="K42" s="720" t="s">
        <v>548</v>
      </c>
      <c r="L42" s="590" t="s">
        <v>83</v>
      </c>
      <c r="M42" s="590" t="s">
        <v>585</v>
      </c>
      <c r="N42" s="592">
        <v>1</v>
      </c>
      <c r="O42" s="49">
        <v>8000000</v>
      </c>
      <c r="P42" s="934">
        <v>8000000</v>
      </c>
      <c r="Q42" s="815" t="s">
        <v>1050</v>
      </c>
    </row>
    <row r="43" spans="1:17" ht="28" x14ac:dyDescent="0.15">
      <c r="A43" s="186"/>
      <c r="B43" s="241"/>
      <c r="C43" s="242"/>
      <c r="D43" s="243"/>
      <c r="E43" s="1288"/>
      <c r="F43" s="1002"/>
      <c r="G43" s="207" t="s">
        <v>552</v>
      </c>
      <c r="H43" s="177"/>
      <c r="I43" s="212">
        <v>42401</v>
      </c>
      <c r="J43" s="739">
        <v>42704</v>
      </c>
      <c r="K43" s="720" t="s">
        <v>553</v>
      </c>
      <c r="L43" s="590" t="s">
        <v>83</v>
      </c>
      <c r="M43" s="590" t="s">
        <v>585</v>
      </c>
      <c r="N43" s="592">
        <v>1</v>
      </c>
      <c r="O43" s="49">
        <v>30000000</v>
      </c>
      <c r="P43" s="934">
        <v>30000000</v>
      </c>
      <c r="Q43" s="815" t="s">
        <v>1051</v>
      </c>
    </row>
    <row r="44" spans="1:17" ht="42" x14ac:dyDescent="0.15">
      <c r="A44" s="186"/>
      <c r="B44" s="241"/>
      <c r="C44" s="242"/>
      <c r="D44" s="243"/>
      <c r="E44" s="1288"/>
      <c r="F44" s="1002"/>
      <c r="G44" s="207" t="s">
        <v>344</v>
      </c>
      <c r="H44" s="177"/>
      <c r="I44" s="212">
        <v>42384</v>
      </c>
      <c r="J44" s="739">
        <v>42704</v>
      </c>
      <c r="K44" s="720" t="s">
        <v>608</v>
      </c>
      <c r="L44" s="590" t="s">
        <v>83</v>
      </c>
      <c r="M44" s="590" t="s">
        <v>345</v>
      </c>
      <c r="N44" s="592">
        <v>3</v>
      </c>
      <c r="O44" s="49">
        <v>10000000</v>
      </c>
      <c r="P44" s="934">
        <v>30000000</v>
      </c>
      <c r="Q44" s="815" t="s">
        <v>1050</v>
      </c>
    </row>
    <row r="45" spans="1:17" ht="42" x14ac:dyDescent="0.15">
      <c r="A45" s="186"/>
      <c r="B45" s="241"/>
      <c r="C45" s="242"/>
      <c r="D45" s="243"/>
      <c r="E45" s="1288"/>
      <c r="F45" s="1002"/>
      <c r="G45" s="207" t="s">
        <v>346</v>
      </c>
      <c r="H45" s="177"/>
      <c r="I45" s="212">
        <v>42384</v>
      </c>
      <c r="J45" s="739">
        <v>42704</v>
      </c>
      <c r="K45" s="720" t="s">
        <v>609</v>
      </c>
      <c r="L45" s="590" t="s">
        <v>83</v>
      </c>
      <c r="M45" s="590" t="s">
        <v>347</v>
      </c>
      <c r="N45" s="592">
        <v>2</v>
      </c>
      <c r="O45" s="49">
        <v>5500000</v>
      </c>
      <c r="P45" s="934">
        <v>11000000</v>
      </c>
      <c r="Q45" s="815" t="s">
        <v>1050</v>
      </c>
    </row>
    <row r="46" spans="1:17" ht="28" x14ac:dyDescent="0.15">
      <c r="A46" s="186"/>
      <c r="B46" s="241"/>
      <c r="C46" s="242"/>
      <c r="D46" s="243"/>
      <c r="E46" s="1288"/>
      <c r="F46" s="1002"/>
      <c r="G46" s="207" t="s">
        <v>348</v>
      </c>
      <c r="H46" s="177"/>
      <c r="I46" s="212">
        <v>42384</v>
      </c>
      <c r="J46" s="739">
        <v>42704</v>
      </c>
      <c r="K46" s="720" t="s">
        <v>610</v>
      </c>
      <c r="L46" s="590" t="s">
        <v>83</v>
      </c>
      <c r="M46" s="590" t="s">
        <v>345</v>
      </c>
      <c r="N46" s="592">
        <v>2</v>
      </c>
      <c r="O46" s="49">
        <v>10000000</v>
      </c>
      <c r="P46" s="934">
        <v>20000000</v>
      </c>
      <c r="Q46" s="815" t="s">
        <v>1051</v>
      </c>
    </row>
    <row r="47" spans="1:17" ht="56" x14ac:dyDescent="0.15">
      <c r="A47" s="186"/>
      <c r="B47" s="241"/>
      <c r="C47" s="242"/>
      <c r="D47" s="243"/>
      <c r="E47" s="1288"/>
      <c r="F47" s="1002"/>
      <c r="G47" s="207" t="s">
        <v>349</v>
      </c>
      <c r="H47" s="177"/>
      <c r="I47" s="212">
        <v>42384</v>
      </c>
      <c r="J47" s="739">
        <v>42704</v>
      </c>
      <c r="K47" s="720" t="s">
        <v>611</v>
      </c>
      <c r="L47" s="590" t="s">
        <v>83</v>
      </c>
      <c r="M47" s="590" t="s">
        <v>350</v>
      </c>
      <c r="N47" s="592">
        <v>2</v>
      </c>
      <c r="O47" s="49">
        <v>12000000</v>
      </c>
      <c r="P47" s="934">
        <v>24000000</v>
      </c>
      <c r="Q47" s="815" t="s">
        <v>1051</v>
      </c>
    </row>
    <row r="48" spans="1:17" ht="28" x14ac:dyDescent="0.15">
      <c r="A48" s="186"/>
      <c r="B48" s="241"/>
      <c r="C48" s="242"/>
      <c r="D48" s="243"/>
      <c r="E48" s="1289"/>
      <c r="F48" s="1003"/>
      <c r="G48" s="207" t="s">
        <v>612</v>
      </c>
      <c r="H48" s="177"/>
      <c r="I48" s="212">
        <v>42384</v>
      </c>
      <c r="J48" s="739">
        <v>42704</v>
      </c>
      <c r="K48" s="720" t="s">
        <v>613</v>
      </c>
      <c r="L48" s="590" t="s">
        <v>83</v>
      </c>
      <c r="M48" s="590" t="s">
        <v>351</v>
      </c>
      <c r="N48" s="592">
        <v>1</v>
      </c>
      <c r="O48" s="49">
        <v>9000000</v>
      </c>
      <c r="P48" s="934">
        <v>9000000</v>
      </c>
      <c r="Q48" s="815" t="s">
        <v>1051</v>
      </c>
    </row>
    <row r="49" spans="1:17" ht="28" x14ac:dyDescent="0.15">
      <c r="A49" s="186"/>
      <c r="B49" s="241"/>
      <c r="C49" s="242"/>
      <c r="D49" s="243"/>
      <c r="E49" s="1041" t="s">
        <v>891</v>
      </c>
      <c r="F49" s="1017" t="s">
        <v>557</v>
      </c>
      <c r="G49" s="207" t="s">
        <v>556</v>
      </c>
      <c r="H49" s="177"/>
      <c r="I49" s="212">
        <v>42384</v>
      </c>
      <c r="J49" s="739">
        <v>42704</v>
      </c>
      <c r="K49" s="720" t="s">
        <v>554</v>
      </c>
      <c r="L49" s="590" t="s">
        <v>278</v>
      </c>
      <c r="M49" s="590" t="s">
        <v>559</v>
      </c>
      <c r="N49" s="592">
        <v>1</v>
      </c>
      <c r="O49" s="49">
        <v>3000000</v>
      </c>
      <c r="P49" s="934">
        <v>3000000</v>
      </c>
      <c r="Q49" s="815" t="s">
        <v>1050</v>
      </c>
    </row>
    <row r="50" spans="1:17" ht="28" x14ac:dyDescent="0.15">
      <c r="A50" s="186"/>
      <c r="B50" s="241"/>
      <c r="C50" s="242"/>
      <c r="D50" s="243"/>
      <c r="E50" s="1288"/>
      <c r="F50" s="1002"/>
      <c r="G50" s="207" t="s">
        <v>558</v>
      </c>
      <c r="H50" s="177"/>
      <c r="I50" s="212">
        <v>42384</v>
      </c>
      <c r="J50" s="739">
        <v>42704</v>
      </c>
      <c r="K50" s="720" t="s">
        <v>555</v>
      </c>
      <c r="L50" s="590" t="s">
        <v>278</v>
      </c>
      <c r="M50" s="590" t="s">
        <v>559</v>
      </c>
      <c r="N50" s="592">
        <v>1</v>
      </c>
      <c r="O50" s="49">
        <v>6000000</v>
      </c>
      <c r="P50" s="934">
        <v>6000000</v>
      </c>
      <c r="Q50" s="815" t="s">
        <v>1050</v>
      </c>
    </row>
    <row r="51" spans="1:17" ht="70" x14ac:dyDescent="0.15">
      <c r="A51" s="186"/>
      <c r="B51" s="241"/>
      <c r="C51" s="242"/>
      <c r="D51" s="243"/>
      <c r="E51" s="1288"/>
      <c r="F51" s="1002"/>
      <c r="G51" s="207" t="s">
        <v>603</v>
      </c>
      <c r="H51" s="177"/>
      <c r="I51" s="212">
        <v>42384</v>
      </c>
      <c r="J51" s="739">
        <v>42704</v>
      </c>
      <c r="K51" s="720" t="s">
        <v>605</v>
      </c>
      <c r="L51" s="579" t="s">
        <v>83</v>
      </c>
      <c r="M51" s="590" t="s">
        <v>604</v>
      </c>
      <c r="N51" s="986" t="s">
        <v>340</v>
      </c>
      <c r="O51" s="49" t="s">
        <v>340</v>
      </c>
      <c r="P51" s="50" t="s">
        <v>340</v>
      </c>
      <c r="Q51" s="815" t="s">
        <v>1051</v>
      </c>
    </row>
    <row r="52" spans="1:17" ht="56" x14ac:dyDescent="0.15">
      <c r="A52" s="186"/>
      <c r="B52" s="241"/>
      <c r="C52" s="242"/>
      <c r="D52" s="243"/>
      <c r="E52" s="1289"/>
      <c r="F52" s="1003"/>
      <c r="G52" s="207" t="s">
        <v>341</v>
      </c>
      <c r="H52" s="177"/>
      <c r="I52" s="212">
        <v>42384</v>
      </c>
      <c r="J52" s="739">
        <v>42704</v>
      </c>
      <c r="K52" s="720" t="s">
        <v>607</v>
      </c>
      <c r="L52" s="37" t="s">
        <v>278</v>
      </c>
      <c r="M52" s="590" t="s">
        <v>606</v>
      </c>
      <c r="N52" s="592">
        <v>5</v>
      </c>
      <c r="O52" s="49">
        <v>2000000</v>
      </c>
      <c r="P52" s="934">
        <v>10000000</v>
      </c>
      <c r="Q52" s="815" t="s">
        <v>1051</v>
      </c>
    </row>
    <row r="53" spans="1:17" ht="168" x14ac:dyDescent="0.15">
      <c r="A53" s="186"/>
      <c r="B53" s="241"/>
      <c r="C53" s="242"/>
      <c r="D53" s="521"/>
      <c r="E53" s="1041" t="s">
        <v>892</v>
      </c>
      <c r="F53" s="1017" t="s">
        <v>560</v>
      </c>
      <c r="G53" s="207" t="s">
        <v>561</v>
      </c>
      <c r="H53" s="177"/>
      <c r="I53" s="212">
        <v>42384</v>
      </c>
      <c r="J53" s="739">
        <v>42704</v>
      </c>
      <c r="K53" s="720" t="s">
        <v>562</v>
      </c>
      <c r="L53" s="590" t="s">
        <v>110</v>
      </c>
      <c r="M53" s="590" t="s">
        <v>563</v>
      </c>
      <c r="N53" s="592">
        <v>1</v>
      </c>
      <c r="O53" s="49">
        <v>350000000</v>
      </c>
      <c r="P53" s="934">
        <f>+IF('Plan de adquisiciones'!$D$6="Si",ACADEMICA!O53*ACADEMICA!N53,ACADEMICA!O53*ACADEMICA!N53)</f>
        <v>350000000</v>
      </c>
      <c r="Q53" s="815" t="s">
        <v>1050</v>
      </c>
    </row>
    <row r="54" spans="1:17" ht="28" x14ac:dyDescent="0.15">
      <c r="A54" s="186"/>
      <c r="B54" s="241"/>
      <c r="C54" s="242"/>
      <c r="D54" s="521"/>
      <c r="E54" s="1288"/>
      <c r="F54" s="1002"/>
      <c r="G54" s="207" t="s">
        <v>564</v>
      </c>
      <c r="H54" s="177"/>
      <c r="I54" s="212">
        <v>42384</v>
      </c>
      <c r="J54" s="739">
        <v>42704</v>
      </c>
      <c r="K54" s="720" t="s">
        <v>566</v>
      </c>
      <c r="L54" s="590" t="s">
        <v>409</v>
      </c>
      <c r="M54" s="590" t="s">
        <v>565</v>
      </c>
      <c r="N54" s="592">
        <v>1</v>
      </c>
      <c r="O54" s="49">
        <v>5000000</v>
      </c>
      <c r="P54" s="934">
        <f>+IF('Plan de adquisiciones'!$D$6="Si",ACADEMICA!O54*ACADEMICA!N54,ACADEMICA!O54*ACADEMICA!N54)</f>
        <v>5000000</v>
      </c>
      <c r="Q54" s="815" t="s">
        <v>1050</v>
      </c>
    </row>
    <row r="55" spans="1:17" ht="28" x14ac:dyDescent="0.15">
      <c r="A55" s="186"/>
      <c r="B55" s="241"/>
      <c r="C55" s="242"/>
      <c r="D55" s="521"/>
      <c r="E55" s="1288"/>
      <c r="F55" s="1002"/>
      <c r="G55" s="207" t="s">
        <v>569</v>
      </c>
      <c r="H55" s="177"/>
      <c r="I55" s="212">
        <v>42384</v>
      </c>
      <c r="J55" s="739">
        <v>42704</v>
      </c>
      <c r="K55" s="720" t="s">
        <v>567</v>
      </c>
      <c r="L55" s="590" t="s">
        <v>20</v>
      </c>
      <c r="M55" s="24" t="s">
        <v>568</v>
      </c>
      <c r="N55" s="592">
        <v>1</v>
      </c>
      <c r="O55" s="49">
        <v>350000000</v>
      </c>
      <c r="P55" s="934">
        <f>+IF('Plan de adquisiciones'!$D$6="Si",ACADEMICA!O55*ACADEMICA!N55,ACADEMICA!O55*ACADEMICA!N55)</f>
        <v>350000000</v>
      </c>
      <c r="Q55" s="815" t="s">
        <v>1050</v>
      </c>
    </row>
    <row r="56" spans="1:17" x14ac:dyDescent="0.15">
      <c r="A56" s="186"/>
      <c r="B56" s="241"/>
      <c r="C56" s="242"/>
      <c r="D56" s="521"/>
      <c r="E56" s="1288"/>
      <c r="F56" s="1002"/>
      <c r="G56" s="347" t="s">
        <v>909</v>
      </c>
      <c r="H56" s="352"/>
      <c r="I56" s="212">
        <v>42384</v>
      </c>
      <c r="J56" s="739">
        <v>42704</v>
      </c>
      <c r="K56" s="720" t="s">
        <v>910</v>
      </c>
      <c r="L56" s="590" t="s">
        <v>20</v>
      </c>
      <c r="M56" s="24" t="s">
        <v>911</v>
      </c>
      <c r="N56" s="592">
        <v>1</v>
      </c>
      <c r="O56" s="49">
        <f>+IF('Plan de adquisiciones'!D6="Si",255420000,0)</f>
        <v>0</v>
      </c>
      <c r="P56" s="934">
        <f>+O56*N56</f>
        <v>0</v>
      </c>
      <c r="Q56" s="815" t="s">
        <v>1051</v>
      </c>
    </row>
    <row r="57" spans="1:17" ht="112" x14ac:dyDescent="0.15">
      <c r="A57" s="186"/>
      <c r="B57" s="241"/>
      <c r="C57" s="242"/>
      <c r="D57" s="521"/>
      <c r="E57" s="1288"/>
      <c r="F57" s="1002"/>
      <c r="G57" s="207" t="s">
        <v>576</v>
      </c>
      <c r="H57" s="177"/>
      <c r="I57" s="212">
        <v>42384</v>
      </c>
      <c r="J57" s="739">
        <v>42704</v>
      </c>
      <c r="K57" s="720" t="s">
        <v>546</v>
      </c>
      <c r="L57" s="590" t="s">
        <v>20</v>
      </c>
      <c r="M57" s="590" t="s">
        <v>577</v>
      </c>
      <c r="N57" s="592">
        <v>1</v>
      </c>
      <c r="O57" s="49">
        <v>2350000000</v>
      </c>
      <c r="P57" s="934">
        <f>+IF('Plan de adquisiciones'!$D$6="Si",ACADEMICA!O57*ACADEMICA!N57,ACADEMICA!O57*ACADEMICA!N57)</f>
        <v>2350000000</v>
      </c>
      <c r="Q57" s="815" t="s">
        <v>1051</v>
      </c>
    </row>
    <row r="58" spans="1:17" ht="42" x14ac:dyDescent="0.15">
      <c r="A58" s="186"/>
      <c r="B58" s="241"/>
      <c r="C58" s="242"/>
      <c r="D58" s="521"/>
      <c r="E58" s="1288"/>
      <c r="F58" s="1002"/>
      <c r="G58" s="207" t="s">
        <v>579</v>
      </c>
      <c r="H58" s="177"/>
      <c r="I58" s="212">
        <v>42384</v>
      </c>
      <c r="J58" s="739">
        <v>42704</v>
      </c>
      <c r="K58" s="720" t="s">
        <v>544</v>
      </c>
      <c r="L58" s="590" t="s">
        <v>20</v>
      </c>
      <c r="M58" s="590" t="s">
        <v>578</v>
      </c>
      <c r="N58" s="592">
        <v>1</v>
      </c>
      <c r="O58" s="49">
        <v>35000000</v>
      </c>
      <c r="P58" s="934">
        <f>+IF('Plan de adquisiciones'!$D$6="Si",ACADEMICA!O58*ACADEMICA!N58,ACADEMICA!O58*ACADEMICA!N58)</f>
        <v>35000000</v>
      </c>
      <c r="Q58" s="815" t="s">
        <v>1050</v>
      </c>
    </row>
    <row r="59" spans="1:17" ht="42" x14ac:dyDescent="0.15">
      <c r="A59" s="186"/>
      <c r="B59" s="241"/>
      <c r="C59" s="242"/>
      <c r="D59" s="521"/>
      <c r="E59" s="1288"/>
      <c r="F59" s="1002"/>
      <c r="G59" s="1017" t="s">
        <v>1039</v>
      </c>
      <c r="H59" s="177"/>
      <c r="I59" s="212">
        <v>42384</v>
      </c>
      <c r="J59" s="739">
        <v>42704</v>
      </c>
      <c r="K59" s="720" t="s">
        <v>583</v>
      </c>
      <c r="L59" s="590" t="s">
        <v>20</v>
      </c>
      <c r="M59" s="590" t="s">
        <v>581</v>
      </c>
      <c r="N59" s="592">
        <v>1</v>
      </c>
      <c r="O59" s="49">
        <v>120000000</v>
      </c>
      <c r="P59" s="934">
        <f>+IF('Plan de adquisiciones'!$D$6="Si",ACADEMICA!O59*ACADEMICA!N59,ACADEMICA!O59*ACADEMICA!N59)</f>
        <v>120000000</v>
      </c>
      <c r="Q59" s="815" t="s">
        <v>1052</v>
      </c>
    </row>
    <row r="60" spans="1:17" ht="28" x14ac:dyDescent="0.15">
      <c r="A60" s="186"/>
      <c r="B60" s="241"/>
      <c r="C60" s="814"/>
      <c r="D60" s="521"/>
      <c r="E60" s="1288"/>
      <c r="F60" s="1002"/>
      <c r="G60" s="1003"/>
      <c r="H60" s="813"/>
      <c r="I60" s="212">
        <v>42384</v>
      </c>
      <c r="J60" s="739">
        <v>42704</v>
      </c>
      <c r="K60" s="721" t="s">
        <v>1164</v>
      </c>
      <c r="L60" s="984" t="s">
        <v>20</v>
      </c>
      <c r="M60" s="812" t="s">
        <v>1055</v>
      </c>
      <c r="N60" s="813">
        <v>1</v>
      </c>
      <c r="O60" s="49">
        <v>100000000</v>
      </c>
      <c r="P60" s="934">
        <v>100000000</v>
      </c>
      <c r="Q60" s="815" t="s">
        <v>1050</v>
      </c>
    </row>
    <row r="61" spans="1:17" ht="28" x14ac:dyDescent="0.15">
      <c r="A61" s="186"/>
      <c r="B61" s="241"/>
      <c r="C61" s="242"/>
      <c r="D61" s="521"/>
      <c r="E61" s="1288"/>
      <c r="F61" s="1002"/>
      <c r="G61" s="207" t="s">
        <v>580</v>
      </c>
      <c r="H61" s="177"/>
      <c r="I61" s="212">
        <v>42384</v>
      </c>
      <c r="J61" s="739">
        <v>42704</v>
      </c>
      <c r="K61" s="720" t="s">
        <v>584</v>
      </c>
      <c r="L61" s="590" t="s">
        <v>20</v>
      </c>
      <c r="M61" s="590" t="s">
        <v>582</v>
      </c>
      <c r="N61" s="592">
        <v>1</v>
      </c>
      <c r="O61" s="49">
        <v>5000000</v>
      </c>
      <c r="P61" s="934">
        <f>+IF('Plan de adquisiciones'!$D$6="Si",ACADEMICA!O61*ACADEMICA!N61,ACADEMICA!O61*ACADEMICA!N61)</f>
        <v>5000000</v>
      </c>
      <c r="Q61" s="815" t="s">
        <v>1050</v>
      </c>
    </row>
    <row r="62" spans="1:17" ht="28" x14ac:dyDescent="0.15">
      <c r="A62" s="226"/>
      <c r="B62" s="252"/>
      <c r="C62" s="246"/>
      <c r="D62" s="522"/>
      <c r="E62" s="1288"/>
      <c r="F62" s="1002"/>
      <c r="G62" s="1017" t="s">
        <v>592</v>
      </c>
      <c r="H62" s="177"/>
      <c r="I62" s="212">
        <v>42384</v>
      </c>
      <c r="J62" s="739">
        <v>42704</v>
      </c>
      <c r="K62" s="744" t="s">
        <v>589</v>
      </c>
      <c r="L62" s="590" t="s">
        <v>410</v>
      </c>
      <c r="M62" s="590" t="s">
        <v>593</v>
      </c>
      <c r="N62" s="42">
        <v>1</v>
      </c>
      <c r="O62" s="49">
        <v>20000000</v>
      </c>
      <c r="P62" s="934">
        <f>+IF('Plan de adquisiciones'!$D$6="Si",ACADEMICA!O62*ACADEMICA!N62,ACADEMICA!O62*ACADEMICA!N62)</f>
        <v>20000000</v>
      </c>
      <c r="Q62" s="815" t="s">
        <v>1050</v>
      </c>
    </row>
    <row r="63" spans="1:17" ht="42" x14ac:dyDescent="0.15">
      <c r="A63" s="253"/>
      <c r="B63" s="254"/>
      <c r="C63" s="249"/>
      <c r="D63" s="523"/>
      <c r="E63" s="1288"/>
      <c r="F63" s="1002"/>
      <c r="G63" s="1002"/>
      <c r="H63" s="177"/>
      <c r="I63" s="212">
        <v>42384</v>
      </c>
      <c r="J63" s="739">
        <v>42704</v>
      </c>
      <c r="K63" s="744" t="s">
        <v>590</v>
      </c>
      <c r="L63" s="590" t="s">
        <v>410</v>
      </c>
      <c r="M63" s="590" t="s">
        <v>594</v>
      </c>
      <c r="N63" s="42">
        <v>1</v>
      </c>
      <c r="O63" s="49">
        <v>6000000</v>
      </c>
      <c r="P63" s="934">
        <f>+IF('Plan de adquisiciones'!$D$6="Si",ACADEMICA!O63*ACADEMICA!N63,ACADEMICA!O63*ACADEMICA!N63)</f>
        <v>6000000</v>
      </c>
      <c r="Q63" s="815" t="s">
        <v>1050</v>
      </c>
    </row>
    <row r="64" spans="1:17" ht="28" x14ac:dyDescent="0.15">
      <c r="A64" s="253"/>
      <c r="B64" s="254"/>
      <c r="C64" s="249"/>
      <c r="D64" s="523"/>
      <c r="E64" s="1288"/>
      <c r="F64" s="1002"/>
      <c r="G64" s="1002"/>
      <c r="H64" s="177"/>
      <c r="I64" s="212">
        <v>42384</v>
      </c>
      <c r="J64" s="739">
        <v>42704</v>
      </c>
      <c r="K64" s="744" t="s">
        <v>591</v>
      </c>
      <c r="L64" s="579" t="s">
        <v>601</v>
      </c>
      <c r="M64" s="590" t="s">
        <v>595</v>
      </c>
      <c r="N64" s="42">
        <v>1</v>
      </c>
      <c r="O64" s="49">
        <v>12000000</v>
      </c>
      <c r="P64" s="934">
        <f>+IF('Plan de adquisiciones'!$D$6="Si",ACADEMICA!O64*ACADEMICA!N64,ACADEMICA!O64*ACADEMICA!N64)</f>
        <v>12000000</v>
      </c>
      <c r="Q64" s="815" t="s">
        <v>1050</v>
      </c>
    </row>
    <row r="65" spans="1:17" x14ac:dyDescent="0.15">
      <c r="A65" s="253"/>
      <c r="B65" s="254"/>
      <c r="C65" s="249"/>
      <c r="D65" s="523"/>
      <c r="E65" s="1288"/>
      <c r="F65" s="1002"/>
      <c r="G65" s="1002"/>
      <c r="H65" s="177"/>
      <c r="I65" s="212">
        <v>42384</v>
      </c>
      <c r="J65" s="739">
        <v>42704</v>
      </c>
      <c r="K65" s="1022" t="s">
        <v>587</v>
      </c>
      <c r="L65" s="579" t="s">
        <v>110</v>
      </c>
      <c r="M65" s="590" t="s">
        <v>599</v>
      </c>
      <c r="N65" s="42">
        <v>2</v>
      </c>
      <c r="O65" s="49">
        <v>3000000</v>
      </c>
      <c r="P65" s="934">
        <f>+IF('Plan de adquisiciones'!$D$6="Si",ACADEMICA!O65*ACADEMICA!N65,ACADEMICA!O65*ACADEMICA!N65)</f>
        <v>6000000</v>
      </c>
      <c r="Q65" s="815" t="s">
        <v>1050</v>
      </c>
    </row>
    <row r="66" spans="1:17" x14ac:dyDescent="0.15">
      <c r="A66" s="253"/>
      <c r="B66" s="254"/>
      <c r="C66" s="249"/>
      <c r="D66" s="523"/>
      <c r="E66" s="1288"/>
      <c r="F66" s="1002"/>
      <c r="G66" s="1002"/>
      <c r="H66" s="177"/>
      <c r="I66" s="212">
        <v>42384</v>
      </c>
      <c r="J66" s="739">
        <v>42704</v>
      </c>
      <c r="K66" s="1032"/>
      <c r="L66" s="579" t="s">
        <v>110</v>
      </c>
      <c r="M66" s="590" t="s">
        <v>596</v>
      </c>
      <c r="N66" s="42">
        <v>3</v>
      </c>
      <c r="O66" s="49">
        <v>2000000</v>
      </c>
      <c r="P66" s="934">
        <f>+IF('Plan de adquisiciones'!$D$6="Si",ACADEMICA!O66*ACADEMICA!N66,ACADEMICA!O66*ACADEMICA!N66)</f>
        <v>6000000</v>
      </c>
      <c r="Q66" s="815" t="s">
        <v>1050</v>
      </c>
    </row>
    <row r="67" spans="1:17" x14ac:dyDescent="0.15">
      <c r="A67" s="253"/>
      <c r="B67" s="254"/>
      <c r="C67" s="249"/>
      <c r="D67" s="523"/>
      <c r="E67" s="1288"/>
      <c r="F67" s="1002"/>
      <c r="G67" s="1002"/>
      <c r="H67" s="177"/>
      <c r="I67" s="212">
        <v>42384</v>
      </c>
      <c r="J67" s="739">
        <v>42704</v>
      </c>
      <c r="K67" s="1032"/>
      <c r="L67" s="579" t="s">
        <v>503</v>
      </c>
      <c r="M67" s="590" t="s">
        <v>597</v>
      </c>
      <c r="N67" s="42">
        <v>6</v>
      </c>
      <c r="O67" s="49">
        <v>208000</v>
      </c>
      <c r="P67" s="934">
        <f>+IF('Plan de adquisiciones'!$D$6="Si",ACADEMICA!O67*ACADEMICA!N67,ACADEMICA!O67*ACADEMICA!N67)</f>
        <v>1248000</v>
      </c>
      <c r="Q67" s="815" t="s">
        <v>1050</v>
      </c>
    </row>
    <row r="68" spans="1:17" x14ac:dyDescent="0.15">
      <c r="A68" s="253"/>
      <c r="B68" s="254"/>
      <c r="C68" s="249"/>
      <c r="D68" s="523"/>
      <c r="E68" s="1288"/>
      <c r="F68" s="1002"/>
      <c r="G68" s="1002"/>
      <c r="H68" s="177"/>
      <c r="I68" s="212">
        <v>42384</v>
      </c>
      <c r="J68" s="739">
        <v>42704</v>
      </c>
      <c r="K68" s="997"/>
      <c r="L68" s="579" t="s">
        <v>503</v>
      </c>
      <c r="M68" s="590" t="s">
        <v>598</v>
      </c>
      <c r="N68" s="42">
        <v>3</v>
      </c>
      <c r="O68" s="49">
        <v>20000</v>
      </c>
      <c r="P68" s="934">
        <f>+IF('Plan de adquisiciones'!$D$6="Si",ACADEMICA!O68*ACADEMICA!N68,ACADEMICA!O68*ACADEMICA!N68)</f>
        <v>60000</v>
      </c>
      <c r="Q68" s="815" t="s">
        <v>1050</v>
      </c>
    </row>
    <row r="69" spans="1:17" x14ac:dyDescent="0.15">
      <c r="A69" s="190"/>
      <c r="B69" s="238"/>
      <c r="C69" s="239"/>
      <c r="D69" s="524"/>
      <c r="E69" s="1288"/>
      <c r="F69" s="1002"/>
      <c r="G69" s="1003"/>
      <c r="H69" s="177"/>
      <c r="I69" s="212">
        <v>42384</v>
      </c>
      <c r="J69" s="739">
        <v>42704</v>
      </c>
      <c r="K69" s="744" t="s">
        <v>600</v>
      </c>
      <c r="L69" s="579" t="s">
        <v>110</v>
      </c>
      <c r="M69" s="584" t="s">
        <v>588</v>
      </c>
      <c r="N69" s="42">
        <v>1</v>
      </c>
      <c r="O69" s="49">
        <v>400000</v>
      </c>
      <c r="P69" s="934">
        <f>+IF('Plan de adquisiciones'!$D$6="Si",ACADEMICA!O69*ACADEMICA!N69,ACADEMICA!O69*ACADEMICA!N69)</f>
        <v>400000</v>
      </c>
      <c r="Q69" s="815" t="s">
        <v>1050</v>
      </c>
    </row>
    <row r="70" spans="1:17" ht="70" x14ac:dyDescent="0.15">
      <c r="A70" s="186"/>
      <c r="B70" s="241"/>
      <c r="C70" s="242"/>
      <c r="D70" s="521"/>
      <c r="E70" s="1288"/>
      <c r="F70" s="1002"/>
      <c r="G70" s="207" t="s">
        <v>602</v>
      </c>
      <c r="H70" s="177"/>
      <c r="I70" s="212">
        <v>42384</v>
      </c>
      <c r="J70" s="739">
        <v>42704</v>
      </c>
      <c r="K70" s="720" t="s">
        <v>338</v>
      </c>
      <c r="L70" s="579" t="s">
        <v>410</v>
      </c>
      <c r="M70" s="24" t="s">
        <v>339</v>
      </c>
      <c r="N70" s="592">
        <v>100</v>
      </c>
      <c r="O70" s="49">
        <v>400000</v>
      </c>
      <c r="P70" s="934">
        <f>+IF('Plan de adquisiciones'!$D$6="Si",ACADEMICA!O70*ACADEMICA!N70,ACADEMICA!O70*ACADEMICA!N70)</f>
        <v>40000000</v>
      </c>
      <c r="Q70" s="815" t="s">
        <v>1050</v>
      </c>
    </row>
    <row r="71" spans="1:17" x14ac:dyDescent="0.15">
      <c r="A71" s="226"/>
      <c r="B71" s="252"/>
      <c r="C71" s="246"/>
      <c r="D71" s="522"/>
      <c r="E71" s="1288"/>
      <c r="F71" s="1002"/>
      <c r="G71" s="1023" t="s">
        <v>342</v>
      </c>
      <c r="H71" s="230"/>
      <c r="I71" s="212">
        <v>42384</v>
      </c>
      <c r="J71" s="739">
        <v>42704</v>
      </c>
      <c r="K71" s="1022" t="s">
        <v>711</v>
      </c>
      <c r="L71" s="579" t="s">
        <v>110</v>
      </c>
      <c r="M71" s="24" t="s">
        <v>712</v>
      </c>
      <c r="N71" s="592">
        <v>1</v>
      </c>
      <c r="O71" s="49">
        <v>1049400000</v>
      </c>
      <c r="P71" s="934">
        <f>+IF('Plan de adquisiciones'!$D$6="Si",ACADEMICA!O71*ACADEMICA!N71,ACADEMICA!O71*ACADEMICA!N71)</f>
        <v>1049400000</v>
      </c>
      <c r="Q71" s="815" t="s">
        <v>1051</v>
      </c>
    </row>
    <row r="72" spans="1:17" ht="28" x14ac:dyDescent="0.15">
      <c r="A72" s="253"/>
      <c r="B72" s="254"/>
      <c r="C72" s="249"/>
      <c r="D72" s="523"/>
      <c r="E72" s="1288"/>
      <c r="F72" s="1002"/>
      <c r="G72" s="1023"/>
      <c r="H72" s="230"/>
      <c r="I72" s="212">
        <v>42384</v>
      </c>
      <c r="J72" s="739">
        <v>42704</v>
      </c>
      <c r="K72" s="1032"/>
      <c r="L72" s="579" t="s">
        <v>110</v>
      </c>
      <c r="M72" s="24" t="s">
        <v>713</v>
      </c>
      <c r="N72" s="592">
        <v>1</v>
      </c>
      <c r="O72" s="49">
        <v>174900000</v>
      </c>
      <c r="P72" s="934">
        <f>+IF('Plan de adquisiciones'!$D$6="Si",ACADEMICA!O72*ACADEMICA!N72,ACADEMICA!O72*ACADEMICA!N72)</f>
        <v>174900000</v>
      </c>
      <c r="Q72" s="815" t="s">
        <v>1051</v>
      </c>
    </row>
    <row r="73" spans="1:17" x14ac:dyDescent="0.15">
      <c r="A73" s="253"/>
      <c r="B73" s="254"/>
      <c r="C73" s="249"/>
      <c r="D73" s="523"/>
      <c r="E73" s="1288"/>
      <c r="F73" s="1002"/>
      <c r="G73" s="1023"/>
      <c r="H73" s="230"/>
      <c r="I73" s="212">
        <v>42384</v>
      </c>
      <c r="J73" s="739">
        <v>42704</v>
      </c>
      <c r="K73" s="1032"/>
      <c r="L73" s="579" t="s">
        <v>110</v>
      </c>
      <c r="M73" s="24" t="s">
        <v>714</v>
      </c>
      <c r="N73" s="592">
        <v>1</v>
      </c>
      <c r="O73" s="49">
        <v>80000000</v>
      </c>
      <c r="P73" s="934">
        <f>+IF('Plan de adquisiciones'!$D$6="Si",ACADEMICA!O73*ACADEMICA!N73,ACADEMICA!O73*ACADEMICA!N73)</f>
        <v>80000000</v>
      </c>
      <c r="Q73" s="815" t="s">
        <v>1050</v>
      </c>
    </row>
    <row r="74" spans="1:17" x14ac:dyDescent="0.15">
      <c r="A74" s="190"/>
      <c r="B74" s="238"/>
      <c r="C74" s="239"/>
      <c r="D74" s="524"/>
      <c r="E74" s="1288"/>
      <c r="F74" s="1002"/>
      <c r="G74" s="1023"/>
      <c r="H74" s="230"/>
      <c r="I74" s="212">
        <v>42384</v>
      </c>
      <c r="J74" s="739">
        <v>42704</v>
      </c>
      <c r="K74" s="997"/>
      <c r="L74" s="579" t="s">
        <v>110</v>
      </c>
      <c r="M74" s="24" t="s">
        <v>715</v>
      </c>
      <c r="N74" s="592">
        <v>1</v>
      </c>
      <c r="O74" s="49">
        <v>40000000</v>
      </c>
      <c r="P74" s="934">
        <f>+IF('Plan de adquisiciones'!$D$6="Si",ACADEMICA!O74*ACADEMICA!N74,ACADEMICA!O74*ACADEMICA!N74)</f>
        <v>40000000</v>
      </c>
      <c r="Q74" s="815" t="s">
        <v>1051</v>
      </c>
    </row>
    <row r="75" spans="1:17" ht="28" x14ac:dyDescent="0.15">
      <c r="A75" s="226"/>
      <c r="B75" s="252"/>
      <c r="C75" s="246"/>
      <c r="D75" s="522"/>
      <c r="E75" s="1288"/>
      <c r="F75" s="1002"/>
      <c r="G75" s="1017" t="s">
        <v>343</v>
      </c>
      <c r="H75" s="232"/>
      <c r="I75" s="212">
        <v>42384</v>
      </c>
      <c r="J75" s="739">
        <v>42704</v>
      </c>
      <c r="K75" s="1022" t="s">
        <v>711</v>
      </c>
      <c r="L75" s="579" t="s">
        <v>110</v>
      </c>
      <c r="M75" s="24" t="s">
        <v>719</v>
      </c>
      <c r="N75" s="592">
        <v>1</v>
      </c>
      <c r="O75" s="49">
        <v>1000000000</v>
      </c>
      <c r="P75" s="934">
        <f>+IF('Plan de adquisiciones'!$D$6="Si",ACADEMICA!O75*ACADEMICA!N75,ACADEMICA!O75*ACADEMICA!N75)</f>
        <v>1000000000</v>
      </c>
      <c r="Q75" s="815" t="s">
        <v>1051</v>
      </c>
    </row>
    <row r="76" spans="1:17" ht="42" x14ac:dyDescent="0.15">
      <c r="A76" s="253"/>
      <c r="B76" s="254"/>
      <c r="C76" s="249"/>
      <c r="D76" s="523"/>
      <c r="E76" s="1288"/>
      <c r="F76" s="1002"/>
      <c r="G76" s="1002"/>
      <c r="H76" s="232"/>
      <c r="I76" s="212">
        <v>42384</v>
      </c>
      <c r="J76" s="739">
        <v>42704</v>
      </c>
      <c r="K76" s="1032"/>
      <c r="L76" s="579" t="s">
        <v>110</v>
      </c>
      <c r="M76" s="24" t="s">
        <v>716</v>
      </c>
      <c r="N76" s="592">
        <v>1</v>
      </c>
      <c r="O76" s="49">
        <v>250000000</v>
      </c>
      <c r="P76" s="934">
        <f>+IF('Plan de adquisiciones'!$D$6="Si",ACADEMICA!O76*ACADEMICA!N76,ACADEMICA!O76*ACADEMICA!N76)</f>
        <v>250000000</v>
      </c>
      <c r="Q76" s="815" t="s">
        <v>1050</v>
      </c>
    </row>
    <row r="77" spans="1:17" ht="28" x14ac:dyDescent="0.15">
      <c r="A77" s="253"/>
      <c r="B77" s="254"/>
      <c r="C77" s="249"/>
      <c r="D77" s="523"/>
      <c r="E77" s="1288"/>
      <c r="F77" s="1002"/>
      <c r="G77" s="1002"/>
      <c r="H77" s="232"/>
      <c r="I77" s="212">
        <v>42384</v>
      </c>
      <c r="J77" s="739">
        <v>42704</v>
      </c>
      <c r="K77" s="1032"/>
      <c r="L77" s="579" t="s">
        <v>110</v>
      </c>
      <c r="M77" s="24" t="s">
        <v>718</v>
      </c>
      <c r="N77" s="592">
        <v>1</v>
      </c>
      <c r="O77" s="49">
        <v>100000000</v>
      </c>
      <c r="P77" s="934">
        <f>+IF('Plan de adquisiciones'!$D$6="Si",ACADEMICA!O77*ACADEMICA!N77,ACADEMICA!O77*ACADEMICA!N77)</f>
        <v>100000000</v>
      </c>
      <c r="Q77" s="815" t="s">
        <v>1050</v>
      </c>
    </row>
    <row r="78" spans="1:17" ht="42" x14ac:dyDescent="0.15">
      <c r="A78" s="190"/>
      <c r="B78" s="238"/>
      <c r="C78" s="239"/>
      <c r="D78" s="524"/>
      <c r="E78" s="1288"/>
      <c r="F78" s="1002"/>
      <c r="G78" s="1003"/>
      <c r="H78" s="232"/>
      <c r="I78" s="212">
        <v>42384</v>
      </c>
      <c r="J78" s="739">
        <v>42704</v>
      </c>
      <c r="K78" s="997"/>
      <c r="L78" s="579" t="s">
        <v>110</v>
      </c>
      <c r="M78" s="24" t="s">
        <v>717</v>
      </c>
      <c r="N78" s="592">
        <v>1</v>
      </c>
      <c r="O78" s="49">
        <v>250000000</v>
      </c>
      <c r="P78" s="934">
        <f>+IF('Plan de adquisiciones'!$D$6="Si",ACADEMICA!O78*ACADEMICA!N78,ACADEMICA!O78*ACADEMICA!N78)</f>
        <v>250000000</v>
      </c>
      <c r="Q78" s="815" t="s">
        <v>1051</v>
      </c>
    </row>
    <row r="79" spans="1:17" x14ac:dyDescent="0.15">
      <c r="A79" s="226"/>
      <c r="B79" s="252"/>
      <c r="C79" s="246"/>
      <c r="D79" s="522"/>
      <c r="E79" s="1288"/>
      <c r="F79" s="1002"/>
      <c r="G79" s="1017" t="s">
        <v>738</v>
      </c>
      <c r="H79" s="234"/>
      <c r="I79" s="233">
        <v>42384</v>
      </c>
      <c r="J79" s="740">
        <v>42704</v>
      </c>
      <c r="K79" s="1022" t="s">
        <v>711</v>
      </c>
      <c r="L79" s="585" t="s">
        <v>110</v>
      </c>
      <c r="M79" s="584" t="s">
        <v>357</v>
      </c>
      <c r="N79" s="587">
        <v>5</v>
      </c>
      <c r="O79" s="49">
        <v>400000</v>
      </c>
      <c r="P79" s="934">
        <f>+IF('Plan de adquisiciones'!$D$6="Si",ACADEMICA!O79*ACADEMICA!N79,ACADEMICA!O79*ACADEMICA!N79)</f>
        <v>2000000</v>
      </c>
      <c r="Q79" s="815" t="s">
        <v>1050</v>
      </c>
    </row>
    <row r="80" spans="1:17" x14ac:dyDescent="0.15">
      <c r="A80" s="253"/>
      <c r="B80" s="254"/>
      <c r="C80" s="249"/>
      <c r="D80" s="523"/>
      <c r="E80" s="1288"/>
      <c r="F80" s="1002"/>
      <c r="G80" s="1002"/>
      <c r="H80" s="232"/>
      <c r="I80" s="212">
        <v>42384</v>
      </c>
      <c r="J80" s="739">
        <v>42704</v>
      </c>
      <c r="K80" s="1032"/>
      <c r="L80" s="579" t="s">
        <v>110</v>
      </c>
      <c r="M80" s="590" t="s">
        <v>358</v>
      </c>
      <c r="N80" s="592">
        <v>5</v>
      </c>
      <c r="O80" s="49">
        <v>300000</v>
      </c>
      <c r="P80" s="934">
        <f>+IF('Plan de adquisiciones'!$D$6="Si",ACADEMICA!O80*ACADEMICA!N80,ACADEMICA!O80*ACADEMICA!N80)</f>
        <v>1500000</v>
      </c>
      <c r="Q80" s="815" t="s">
        <v>1050</v>
      </c>
    </row>
    <row r="81" spans="1:17" ht="28" x14ac:dyDescent="0.15">
      <c r="A81" s="253"/>
      <c r="B81" s="254"/>
      <c r="C81" s="249"/>
      <c r="D81" s="523"/>
      <c r="E81" s="1288"/>
      <c r="F81" s="1002"/>
      <c r="G81" s="1002"/>
      <c r="H81" s="232"/>
      <c r="I81" s="212">
        <v>42384</v>
      </c>
      <c r="J81" s="739">
        <v>42704</v>
      </c>
      <c r="K81" s="1032"/>
      <c r="L81" s="579" t="s">
        <v>110</v>
      </c>
      <c r="M81" s="590" t="s">
        <v>722</v>
      </c>
      <c r="N81" s="592">
        <v>2</v>
      </c>
      <c r="O81" s="49"/>
      <c r="P81" s="934">
        <f>+IF('Plan de adquisiciones'!$D$6="Si",ACADEMICA!O81*ACADEMICA!N81,ACADEMICA!O81*ACADEMICA!N81)</f>
        <v>0</v>
      </c>
      <c r="Q81" s="815" t="s">
        <v>1050</v>
      </c>
    </row>
    <row r="82" spans="1:17" x14ac:dyDescent="0.15">
      <c r="A82" s="253"/>
      <c r="B82" s="254"/>
      <c r="C82" s="249"/>
      <c r="D82" s="523"/>
      <c r="E82" s="1288"/>
      <c r="F82" s="1002"/>
      <c r="G82" s="1002"/>
      <c r="H82" s="232"/>
      <c r="I82" s="212">
        <v>42384</v>
      </c>
      <c r="J82" s="739">
        <v>42704</v>
      </c>
      <c r="K82" s="1032"/>
      <c r="L82" s="579" t="s">
        <v>110</v>
      </c>
      <c r="M82" s="590" t="s">
        <v>359</v>
      </c>
      <c r="N82" s="592">
        <v>5</v>
      </c>
      <c r="O82" s="49">
        <v>500000</v>
      </c>
      <c r="P82" s="934">
        <f>+IF('Plan de adquisiciones'!$D$6="Si",ACADEMICA!O82*ACADEMICA!N82,ACADEMICA!O82*ACADEMICA!N82)</f>
        <v>2500000</v>
      </c>
      <c r="Q82" s="815" t="s">
        <v>1050</v>
      </c>
    </row>
    <row r="83" spans="1:17" ht="42" x14ac:dyDescent="0.15">
      <c r="A83" s="253"/>
      <c r="B83" s="254"/>
      <c r="C83" s="249"/>
      <c r="D83" s="523"/>
      <c r="E83" s="1288"/>
      <c r="F83" s="1002"/>
      <c r="G83" s="1002"/>
      <c r="H83" s="232"/>
      <c r="I83" s="212">
        <v>42384</v>
      </c>
      <c r="J83" s="739">
        <v>42704</v>
      </c>
      <c r="K83" s="1032"/>
      <c r="L83" s="579" t="s">
        <v>110</v>
      </c>
      <c r="M83" s="590" t="s">
        <v>360</v>
      </c>
      <c r="N83" s="592">
        <v>4</v>
      </c>
      <c r="O83" s="49">
        <v>400000</v>
      </c>
      <c r="P83" s="934">
        <f>+IF('Plan de adquisiciones'!$D$6="Si",ACADEMICA!O83*ACADEMICA!N83,ACADEMICA!O83*ACADEMICA!N83)</f>
        <v>1600000</v>
      </c>
      <c r="Q83" s="815" t="s">
        <v>1050</v>
      </c>
    </row>
    <row r="84" spans="1:17" x14ac:dyDescent="0.15">
      <c r="A84" s="253"/>
      <c r="B84" s="254"/>
      <c r="C84" s="249"/>
      <c r="D84" s="523"/>
      <c r="E84" s="1288"/>
      <c r="F84" s="1002"/>
      <c r="G84" s="1002"/>
      <c r="H84" s="232"/>
      <c r="I84" s="212">
        <v>42384</v>
      </c>
      <c r="J84" s="739">
        <v>42704</v>
      </c>
      <c r="K84" s="1032"/>
      <c r="L84" s="579" t="s">
        <v>110</v>
      </c>
      <c r="M84" s="590" t="s">
        <v>870</v>
      </c>
      <c r="N84" s="592">
        <v>3</v>
      </c>
      <c r="O84" s="49">
        <v>100000</v>
      </c>
      <c r="P84" s="934">
        <f>+IF('Plan de adquisiciones'!$D$6="Si",ACADEMICA!O84*ACADEMICA!N84,ACADEMICA!O84*ACADEMICA!N84)</f>
        <v>300000</v>
      </c>
      <c r="Q84" s="815" t="s">
        <v>1050</v>
      </c>
    </row>
    <row r="85" spans="1:17" ht="28" x14ac:dyDescent="0.15">
      <c r="A85" s="253"/>
      <c r="B85" s="254"/>
      <c r="C85" s="249"/>
      <c r="D85" s="523"/>
      <c r="E85" s="1288"/>
      <c r="F85" s="1002"/>
      <c r="G85" s="1002"/>
      <c r="H85" s="232"/>
      <c r="I85" s="212">
        <v>42384</v>
      </c>
      <c r="J85" s="739">
        <v>42704</v>
      </c>
      <c r="K85" s="1032"/>
      <c r="L85" s="579" t="s">
        <v>110</v>
      </c>
      <c r="M85" s="590" t="s">
        <v>871</v>
      </c>
      <c r="N85" s="592">
        <v>5</v>
      </c>
      <c r="O85" s="49">
        <v>700000</v>
      </c>
      <c r="P85" s="934">
        <f>+IF('Plan de adquisiciones'!$D$6="Si",ACADEMICA!O85*ACADEMICA!N85,ACADEMICA!O85*ACADEMICA!N85)</f>
        <v>3500000</v>
      </c>
      <c r="Q85" s="815" t="s">
        <v>1050</v>
      </c>
    </row>
    <row r="86" spans="1:17" ht="28" x14ac:dyDescent="0.15">
      <c r="A86" s="253"/>
      <c r="B86" s="254"/>
      <c r="C86" s="249"/>
      <c r="D86" s="523"/>
      <c r="E86" s="1288"/>
      <c r="F86" s="1002"/>
      <c r="G86" s="1002"/>
      <c r="H86" s="232"/>
      <c r="I86" s="212">
        <v>42384</v>
      </c>
      <c r="J86" s="739">
        <v>42704</v>
      </c>
      <c r="K86" s="1032"/>
      <c r="L86" s="579" t="s">
        <v>110</v>
      </c>
      <c r="M86" s="590" t="s">
        <v>361</v>
      </c>
      <c r="N86" s="592">
        <v>1</v>
      </c>
      <c r="O86" s="49">
        <v>3000000</v>
      </c>
      <c r="P86" s="934">
        <f>+IF('Plan de adquisiciones'!$D$6="Si",ACADEMICA!O86*ACADEMICA!N86,ACADEMICA!O86*ACADEMICA!N86)</f>
        <v>3000000</v>
      </c>
      <c r="Q86" s="815" t="s">
        <v>1050</v>
      </c>
    </row>
    <row r="87" spans="1:17" x14ac:dyDescent="0.15">
      <c r="A87" s="253"/>
      <c r="B87" s="254"/>
      <c r="C87" s="249"/>
      <c r="D87" s="523"/>
      <c r="E87" s="1288"/>
      <c r="F87" s="1002"/>
      <c r="G87" s="1002"/>
      <c r="H87" s="232"/>
      <c r="I87" s="212">
        <v>42384</v>
      </c>
      <c r="J87" s="739">
        <v>42704</v>
      </c>
      <c r="K87" s="1032"/>
      <c r="L87" s="579" t="s">
        <v>110</v>
      </c>
      <c r="M87" s="590" t="s">
        <v>362</v>
      </c>
      <c r="N87" s="592">
        <v>2</v>
      </c>
      <c r="O87" s="49">
        <v>960000</v>
      </c>
      <c r="P87" s="934">
        <f>+IF('Plan de adquisiciones'!$D$6="Si",ACADEMICA!O87*ACADEMICA!N87,ACADEMICA!O87*ACADEMICA!N87)</f>
        <v>1920000</v>
      </c>
      <c r="Q87" s="815" t="s">
        <v>1050</v>
      </c>
    </row>
    <row r="88" spans="1:17" ht="28" x14ac:dyDescent="0.15">
      <c r="A88" s="253"/>
      <c r="B88" s="254"/>
      <c r="C88" s="249"/>
      <c r="D88" s="523"/>
      <c r="E88" s="1288"/>
      <c r="F88" s="1002"/>
      <c r="G88" s="1002"/>
      <c r="H88" s="232"/>
      <c r="I88" s="212">
        <v>42384</v>
      </c>
      <c r="J88" s="739">
        <v>42704</v>
      </c>
      <c r="K88" s="1032"/>
      <c r="L88" s="579" t="s">
        <v>110</v>
      </c>
      <c r="M88" s="590" t="s">
        <v>723</v>
      </c>
      <c r="N88" s="592">
        <v>5</v>
      </c>
      <c r="O88" s="49">
        <v>272000</v>
      </c>
      <c r="P88" s="934">
        <f>+IF('Plan de adquisiciones'!$D$6="Si",ACADEMICA!O88*ACADEMICA!N88,ACADEMICA!O88*ACADEMICA!N88)</f>
        <v>1360000</v>
      </c>
      <c r="Q88" s="815" t="s">
        <v>1050</v>
      </c>
    </row>
    <row r="89" spans="1:17" ht="42" x14ac:dyDescent="0.15">
      <c r="A89" s="253"/>
      <c r="B89" s="254"/>
      <c r="C89" s="249"/>
      <c r="D89" s="523"/>
      <c r="E89" s="1288"/>
      <c r="F89" s="1002"/>
      <c r="G89" s="1002"/>
      <c r="H89" s="232"/>
      <c r="I89" s="212">
        <v>42384</v>
      </c>
      <c r="J89" s="739">
        <v>42704</v>
      </c>
      <c r="K89" s="1032"/>
      <c r="L89" s="579" t="s">
        <v>110</v>
      </c>
      <c r="M89" s="590" t="s">
        <v>724</v>
      </c>
      <c r="N89" s="592">
        <v>5</v>
      </c>
      <c r="O89" s="49">
        <v>320000</v>
      </c>
      <c r="P89" s="934">
        <f>+IF('Plan de adquisiciones'!$D$6="Si",ACADEMICA!O89*ACADEMICA!N89,ACADEMICA!O89*ACADEMICA!N89)</f>
        <v>1600000</v>
      </c>
      <c r="Q89" s="815" t="s">
        <v>1050</v>
      </c>
    </row>
    <row r="90" spans="1:17" ht="70" x14ac:dyDescent="0.15">
      <c r="A90" s="253"/>
      <c r="B90" s="254"/>
      <c r="C90" s="249"/>
      <c r="D90" s="523"/>
      <c r="E90" s="1288"/>
      <c r="F90" s="1002"/>
      <c r="G90" s="1002"/>
      <c r="H90" s="232"/>
      <c r="I90" s="212">
        <v>42384</v>
      </c>
      <c r="J90" s="739">
        <v>42704</v>
      </c>
      <c r="K90" s="1032"/>
      <c r="L90" s="579" t="s">
        <v>110</v>
      </c>
      <c r="M90" s="590" t="s">
        <v>725</v>
      </c>
      <c r="N90" s="592">
        <v>1</v>
      </c>
      <c r="O90" s="49">
        <v>12800000</v>
      </c>
      <c r="P90" s="934">
        <f>+IF('Plan de adquisiciones'!$D$6="Si",ACADEMICA!O90*ACADEMICA!N90,ACADEMICA!O90*ACADEMICA!N90)</f>
        <v>12800000</v>
      </c>
      <c r="Q90" s="815" t="s">
        <v>1050</v>
      </c>
    </row>
    <row r="91" spans="1:17" ht="56" x14ac:dyDescent="0.15">
      <c r="A91" s="253"/>
      <c r="B91" s="254"/>
      <c r="C91" s="249"/>
      <c r="D91" s="523"/>
      <c r="E91" s="1288"/>
      <c r="F91" s="1002"/>
      <c r="G91" s="1002"/>
      <c r="H91" s="232"/>
      <c r="I91" s="212">
        <v>42384</v>
      </c>
      <c r="J91" s="739">
        <v>42704</v>
      </c>
      <c r="K91" s="1032"/>
      <c r="L91" s="579" t="s">
        <v>110</v>
      </c>
      <c r="M91" s="590" t="s">
        <v>726</v>
      </c>
      <c r="N91" s="592">
        <v>1</v>
      </c>
      <c r="O91" s="49">
        <v>10000000</v>
      </c>
      <c r="P91" s="934">
        <f>+IF('Plan de adquisiciones'!$D$6="Si",ACADEMICA!O91*ACADEMICA!N91,ACADEMICA!O91*ACADEMICA!N91)</f>
        <v>10000000</v>
      </c>
      <c r="Q91" s="815" t="s">
        <v>1050</v>
      </c>
    </row>
    <row r="92" spans="1:17" ht="42" x14ac:dyDescent="0.15">
      <c r="A92" s="253"/>
      <c r="B92" s="254"/>
      <c r="C92" s="249"/>
      <c r="D92" s="523"/>
      <c r="E92" s="1288"/>
      <c r="F92" s="1002"/>
      <c r="G92" s="1002"/>
      <c r="H92" s="232"/>
      <c r="I92" s="212">
        <v>42384</v>
      </c>
      <c r="J92" s="739">
        <v>42704</v>
      </c>
      <c r="K92" s="1032"/>
      <c r="L92" s="579" t="s">
        <v>110</v>
      </c>
      <c r="M92" s="590" t="s">
        <v>727</v>
      </c>
      <c r="N92" s="592">
        <v>1</v>
      </c>
      <c r="O92" s="49">
        <v>3200000</v>
      </c>
      <c r="P92" s="934">
        <f>+IF('Plan de adquisiciones'!$D$6="Si",ACADEMICA!O92*ACADEMICA!N92,ACADEMICA!O92*ACADEMICA!N92)</f>
        <v>3200000</v>
      </c>
      <c r="Q92" s="815" t="s">
        <v>1050</v>
      </c>
    </row>
    <row r="93" spans="1:17" ht="28" x14ac:dyDescent="0.15">
      <c r="A93" s="253"/>
      <c r="B93" s="254"/>
      <c r="C93" s="249"/>
      <c r="D93" s="523"/>
      <c r="E93" s="1288"/>
      <c r="F93" s="1002"/>
      <c r="G93" s="1002"/>
      <c r="H93" s="232"/>
      <c r="I93" s="212">
        <v>42384</v>
      </c>
      <c r="J93" s="739">
        <v>42704</v>
      </c>
      <c r="K93" s="1032"/>
      <c r="L93" s="579" t="s">
        <v>110</v>
      </c>
      <c r="M93" s="590" t="s">
        <v>729</v>
      </c>
      <c r="N93" s="592">
        <v>3</v>
      </c>
      <c r="O93" s="49">
        <v>3000000</v>
      </c>
      <c r="P93" s="934">
        <f>+IF('Plan de adquisiciones'!$D$6="Si",ACADEMICA!O93*ACADEMICA!N93,ACADEMICA!O93*ACADEMICA!N93)</f>
        <v>9000000</v>
      </c>
      <c r="Q93" s="815" t="s">
        <v>1050</v>
      </c>
    </row>
    <row r="94" spans="1:17" x14ac:dyDescent="0.15">
      <c r="A94" s="253"/>
      <c r="B94" s="254"/>
      <c r="C94" s="249"/>
      <c r="D94" s="523"/>
      <c r="E94" s="1288"/>
      <c r="F94" s="1002"/>
      <c r="G94" s="1002"/>
      <c r="H94" s="232"/>
      <c r="I94" s="212">
        <v>42384</v>
      </c>
      <c r="J94" s="739">
        <v>42704</v>
      </c>
      <c r="K94" s="1032"/>
      <c r="L94" s="579" t="s">
        <v>110</v>
      </c>
      <c r="M94" s="590" t="s">
        <v>730</v>
      </c>
      <c r="N94" s="592">
        <v>3</v>
      </c>
      <c r="O94" s="49">
        <v>400000</v>
      </c>
      <c r="P94" s="934">
        <f>+IF('Plan de adquisiciones'!$D$6="Si",ACADEMICA!O94*ACADEMICA!N94,ACADEMICA!O94*ACADEMICA!N94)</f>
        <v>1200000</v>
      </c>
      <c r="Q94" s="815" t="s">
        <v>1050</v>
      </c>
    </row>
    <row r="95" spans="1:17" ht="28" x14ac:dyDescent="0.15">
      <c r="A95" s="253"/>
      <c r="B95" s="254"/>
      <c r="C95" s="249"/>
      <c r="D95" s="523"/>
      <c r="E95" s="1288"/>
      <c r="F95" s="1002"/>
      <c r="G95" s="1002"/>
      <c r="H95" s="232"/>
      <c r="I95" s="212">
        <v>42384</v>
      </c>
      <c r="J95" s="739">
        <v>42704</v>
      </c>
      <c r="K95" s="1032"/>
      <c r="L95" s="579" t="s">
        <v>110</v>
      </c>
      <c r="M95" s="590" t="s">
        <v>363</v>
      </c>
      <c r="N95" s="592">
        <v>3</v>
      </c>
      <c r="O95" s="49">
        <v>583333.33333333337</v>
      </c>
      <c r="P95" s="934">
        <f>+IF('Plan de adquisiciones'!$D$6="Si",ACADEMICA!O95*ACADEMICA!N95,ACADEMICA!O95*ACADEMICA!N95)</f>
        <v>1750000</v>
      </c>
      <c r="Q95" s="815" t="s">
        <v>1050</v>
      </c>
    </row>
    <row r="96" spans="1:17" x14ac:dyDescent="0.15">
      <c r="A96" s="253"/>
      <c r="B96" s="254"/>
      <c r="C96" s="249"/>
      <c r="D96" s="523"/>
      <c r="E96" s="1288"/>
      <c r="F96" s="1002"/>
      <c r="G96" s="1002"/>
      <c r="H96" s="232"/>
      <c r="I96" s="212">
        <v>42384</v>
      </c>
      <c r="J96" s="739">
        <v>42704</v>
      </c>
      <c r="K96" s="1032"/>
      <c r="L96" s="579" t="s">
        <v>110</v>
      </c>
      <c r="M96" s="590" t="s">
        <v>364</v>
      </c>
      <c r="N96" s="592">
        <v>5</v>
      </c>
      <c r="O96" s="49">
        <v>400000</v>
      </c>
      <c r="P96" s="934">
        <f>+IF('Plan de adquisiciones'!$D$6="Si",ACADEMICA!O96*ACADEMICA!N96,ACADEMICA!O96*ACADEMICA!N96)</f>
        <v>2000000</v>
      </c>
      <c r="Q96" s="815" t="s">
        <v>1050</v>
      </c>
    </row>
    <row r="97" spans="1:17" x14ac:dyDescent="0.15">
      <c r="A97" s="253"/>
      <c r="B97" s="254"/>
      <c r="C97" s="249"/>
      <c r="D97" s="523"/>
      <c r="E97" s="1288"/>
      <c r="F97" s="1002"/>
      <c r="G97" s="1002"/>
      <c r="H97" s="232"/>
      <c r="I97" s="212">
        <v>42384</v>
      </c>
      <c r="J97" s="739">
        <v>42704</v>
      </c>
      <c r="K97" s="1032"/>
      <c r="L97" s="579" t="s">
        <v>110</v>
      </c>
      <c r="M97" s="590" t="s">
        <v>365</v>
      </c>
      <c r="N97" s="592">
        <v>4</v>
      </c>
      <c r="O97" s="49">
        <v>375000</v>
      </c>
      <c r="P97" s="934">
        <f>+IF('Plan de adquisiciones'!$D$6="Si",ACADEMICA!O97*ACADEMICA!N97,ACADEMICA!O97*ACADEMICA!N97)</f>
        <v>1500000</v>
      </c>
      <c r="Q97" s="815" t="s">
        <v>1050</v>
      </c>
    </row>
    <row r="98" spans="1:17" ht="28" x14ac:dyDescent="0.15">
      <c r="A98" s="253"/>
      <c r="B98" s="254"/>
      <c r="C98" s="249"/>
      <c r="D98" s="523"/>
      <c r="E98" s="1288"/>
      <c r="F98" s="1002"/>
      <c r="G98" s="1002"/>
      <c r="H98" s="232"/>
      <c r="I98" s="212">
        <v>42384</v>
      </c>
      <c r="J98" s="739">
        <v>42704</v>
      </c>
      <c r="K98" s="1032"/>
      <c r="L98" s="579" t="s">
        <v>110</v>
      </c>
      <c r="M98" s="590" t="s">
        <v>728</v>
      </c>
      <c r="N98" s="592">
        <v>1</v>
      </c>
      <c r="O98" s="49"/>
      <c r="P98" s="50">
        <f>+IF('Plan de adquisiciones'!$D$6="Si",ACADEMICA!O98*ACADEMICA!N98,ACADEMICA!O98*ACADEMICA!N98)</f>
        <v>0</v>
      </c>
      <c r="Q98" s="815" t="s">
        <v>1050</v>
      </c>
    </row>
    <row r="99" spans="1:17" x14ac:dyDescent="0.15">
      <c r="A99" s="253"/>
      <c r="B99" s="254"/>
      <c r="C99" s="249"/>
      <c r="D99" s="523"/>
      <c r="E99" s="1288"/>
      <c r="F99" s="1002"/>
      <c r="G99" s="1002"/>
      <c r="H99" s="232"/>
      <c r="I99" s="212">
        <v>42384</v>
      </c>
      <c r="J99" s="739">
        <v>42704</v>
      </c>
      <c r="K99" s="1032"/>
      <c r="L99" s="579" t="s">
        <v>110</v>
      </c>
      <c r="M99" s="590" t="s">
        <v>366</v>
      </c>
      <c r="N99" s="592">
        <v>3</v>
      </c>
      <c r="O99" s="49">
        <v>233333.33333333334</v>
      </c>
      <c r="P99" s="50">
        <f>+IF('Plan de adquisiciones'!$D$6="Si",ACADEMICA!O99*ACADEMICA!N99,ACADEMICA!O99*ACADEMICA!N99)</f>
        <v>700000</v>
      </c>
      <c r="Q99" s="815" t="s">
        <v>1050</v>
      </c>
    </row>
    <row r="100" spans="1:17" ht="28" x14ac:dyDescent="0.15">
      <c r="A100" s="253"/>
      <c r="B100" s="254"/>
      <c r="C100" s="249"/>
      <c r="D100" s="523"/>
      <c r="E100" s="1288"/>
      <c r="F100" s="1002"/>
      <c r="G100" s="1002"/>
      <c r="H100" s="232"/>
      <c r="I100" s="212">
        <v>42384</v>
      </c>
      <c r="J100" s="739">
        <v>42704</v>
      </c>
      <c r="K100" s="1032"/>
      <c r="L100" s="579" t="s">
        <v>110</v>
      </c>
      <c r="M100" s="590" t="s">
        <v>367</v>
      </c>
      <c r="N100" s="592">
        <v>3</v>
      </c>
      <c r="O100" s="49">
        <v>666666.66666666663</v>
      </c>
      <c r="P100" s="50">
        <f>+IF('Plan de adquisiciones'!$D$6="Si",ACADEMICA!O100*ACADEMICA!N100,ACADEMICA!O100*ACADEMICA!N100)</f>
        <v>2000000</v>
      </c>
      <c r="Q100" s="815" t="s">
        <v>1050</v>
      </c>
    </row>
    <row r="101" spans="1:17" x14ac:dyDescent="0.15">
      <c r="A101" s="253"/>
      <c r="B101" s="254"/>
      <c r="C101" s="249"/>
      <c r="D101" s="523"/>
      <c r="E101" s="1288"/>
      <c r="F101" s="1002"/>
      <c r="G101" s="1002"/>
      <c r="H101" s="232"/>
      <c r="I101" s="212">
        <v>42384</v>
      </c>
      <c r="J101" s="739">
        <v>42704</v>
      </c>
      <c r="K101" s="1032"/>
      <c r="L101" s="579" t="s">
        <v>110</v>
      </c>
      <c r="M101" s="590" t="s">
        <v>368</v>
      </c>
      <c r="N101" s="592">
        <v>5</v>
      </c>
      <c r="O101" s="49">
        <v>60000</v>
      </c>
      <c r="P101" s="50">
        <f>+IF('Plan de adquisiciones'!$D$6="Si",ACADEMICA!O101*ACADEMICA!N101,ACADEMICA!O101*ACADEMICA!N101)</f>
        <v>300000</v>
      </c>
      <c r="Q101" s="815" t="s">
        <v>1050</v>
      </c>
    </row>
    <row r="102" spans="1:17" ht="28" x14ac:dyDescent="0.15">
      <c r="A102" s="253"/>
      <c r="B102" s="254"/>
      <c r="C102" s="249"/>
      <c r="D102" s="523"/>
      <c r="E102" s="1288"/>
      <c r="F102" s="1002"/>
      <c r="G102" s="1002"/>
      <c r="H102" s="232"/>
      <c r="I102" s="212">
        <v>42384</v>
      </c>
      <c r="J102" s="739">
        <v>42704</v>
      </c>
      <c r="K102" s="1032"/>
      <c r="L102" s="579" t="s">
        <v>110</v>
      </c>
      <c r="M102" s="590" t="s">
        <v>369</v>
      </c>
      <c r="N102" s="592">
        <v>2</v>
      </c>
      <c r="O102" s="49">
        <v>75000</v>
      </c>
      <c r="P102" s="50">
        <f>+IF('Plan de adquisiciones'!$D$6="Si",ACADEMICA!O102*ACADEMICA!N102,ACADEMICA!O102*ACADEMICA!N102)</f>
        <v>150000</v>
      </c>
      <c r="Q102" s="815" t="s">
        <v>1050</v>
      </c>
    </row>
    <row r="103" spans="1:17" x14ac:dyDescent="0.15">
      <c r="A103" s="253"/>
      <c r="B103" s="254"/>
      <c r="C103" s="249"/>
      <c r="D103" s="523"/>
      <c r="E103" s="1288"/>
      <c r="F103" s="1002"/>
      <c r="G103" s="1002"/>
      <c r="H103" s="232"/>
      <c r="I103" s="212">
        <v>42384</v>
      </c>
      <c r="J103" s="739">
        <v>42704</v>
      </c>
      <c r="K103" s="1032"/>
      <c r="L103" s="579" t="s">
        <v>110</v>
      </c>
      <c r="M103" s="590" t="s">
        <v>370</v>
      </c>
      <c r="N103" s="592">
        <v>4</v>
      </c>
      <c r="O103" s="49">
        <v>800000</v>
      </c>
      <c r="P103" s="50">
        <f>+IF('Plan de adquisiciones'!$D$6="Si",ACADEMICA!O103*ACADEMICA!N103,ACADEMICA!O103*ACADEMICA!N103)</f>
        <v>3200000</v>
      </c>
      <c r="Q103" s="815" t="s">
        <v>1050</v>
      </c>
    </row>
    <row r="104" spans="1:17" x14ac:dyDescent="0.15">
      <c r="A104" s="253"/>
      <c r="B104" s="254"/>
      <c r="C104" s="249"/>
      <c r="D104" s="523"/>
      <c r="E104" s="1288"/>
      <c r="F104" s="1002"/>
      <c r="G104" s="1002"/>
      <c r="H104" s="232"/>
      <c r="I104" s="212">
        <v>42384</v>
      </c>
      <c r="J104" s="739">
        <v>42704</v>
      </c>
      <c r="K104" s="1032"/>
      <c r="L104" s="579" t="s">
        <v>110</v>
      </c>
      <c r="M104" s="590" t="s">
        <v>371</v>
      </c>
      <c r="N104" s="592">
        <v>2</v>
      </c>
      <c r="O104" s="49">
        <v>2000000</v>
      </c>
      <c r="P104" s="50">
        <f>+IF('Plan de adquisiciones'!$D$6="Si",ACADEMICA!O104*ACADEMICA!N104,ACADEMICA!O104*ACADEMICA!N104)</f>
        <v>4000000</v>
      </c>
      <c r="Q104" s="815" t="s">
        <v>1050</v>
      </c>
    </row>
    <row r="105" spans="1:17" x14ac:dyDescent="0.15">
      <c r="A105" s="253"/>
      <c r="B105" s="254"/>
      <c r="C105" s="249"/>
      <c r="D105" s="523"/>
      <c r="E105" s="1288"/>
      <c r="F105" s="1002"/>
      <c r="G105" s="1002"/>
      <c r="H105" s="232"/>
      <c r="I105" s="212">
        <v>42384</v>
      </c>
      <c r="J105" s="739">
        <v>42704</v>
      </c>
      <c r="K105" s="1032"/>
      <c r="L105" s="579" t="s">
        <v>110</v>
      </c>
      <c r="M105" s="590" t="s">
        <v>372</v>
      </c>
      <c r="N105" s="592">
        <v>2</v>
      </c>
      <c r="O105" s="49">
        <v>853000</v>
      </c>
      <c r="P105" s="50">
        <f>+IF('Plan de adquisiciones'!$D$6="Si",ACADEMICA!O105*ACADEMICA!N105,ACADEMICA!O105*ACADEMICA!N105)</f>
        <v>1706000</v>
      </c>
      <c r="Q105" s="815" t="s">
        <v>1050</v>
      </c>
    </row>
    <row r="106" spans="1:17" ht="28" x14ac:dyDescent="0.15">
      <c r="A106" s="253"/>
      <c r="B106" s="254"/>
      <c r="C106" s="249"/>
      <c r="D106" s="523"/>
      <c r="E106" s="1288"/>
      <c r="F106" s="1002"/>
      <c r="G106" s="1002"/>
      <c r="H106" s="232"/>
      <c r="I106" s="212">
        <v>42384</v>
      </c>
      <c r="J106" s="739">
        <v>42704</v>
      </c>
      <c r="K106" s="1032"/>
      <c r="L106" s="579" t="s">
        <v>110</v>
      </c>
      <c r="M106" s="590" t="s">
        <v>373</v>
      </c>
      <c r="N106" s="592">
        <v>5</v>
      </c>
      <c r="O106" s="49">
        <v>119000</v>
      </c>
      <c r="P106" s="50">
        <f>+IF('Plan de adquisiciones'!$D$6="Si",ACADEMICA!O106*ACADEMICA!N106,ACADEMICA!O106*ACADEMICA!N106)</f>
        <v>595000</v>
      </c>
      <c r="Q106" s="815" t="s">
        <v>1050</v>
      </c>
    </row>
    <row r="107" spans="1:17" ht="28" x14ac:dyDescent="0.15">
      <c r="A107" s="253"/>
      <c r="B107" s="254"/>
      <c r="C107" s="249"/>
      <c r="D107" s="523"/>
      <c r="E107" s="1288"/>
      <c r="F107" s="1002"/>
      <c r="G107" s="1002"/>
      <c r="H107" s="232"/>
      <c r="I107" s="212">
        <v>42384</v>
      </c>
      <c r="J107" s="739">
        <v>42704</v>
      </c>
      <c r="K107" s="1032"/>
      <c r="L107" s="579" t="s">
        <v>110</v>
      </c>
      <c r="M107" s="590" t="s">
        <v>374</v>
      </c>
      <c r="N107" s="592">
        <v>5</v>
      </c>
      <c r="O107" s="49">
        <v>600000</v>
      </c>
      <c r="P107" s="50">
        <f>+IF('Plan de adquisiciones'!$D$6="Si",ACADEMICA!O107*ACADEMICA!N107,ACADEMICA!O107*ACADEMICA!N107/2)</f>
        <v>1500000</v>
      </c>
      <c r="Q107" s="815" t="s">
        <v>1050</v>
      </c>
    </row>
    <row r="108" spans="1:17" x14ac:dyDescent="0.15">
      <c r="A108" s="253"/>
      <c r="B108" s="254"/>
      <c r="C108" s="249"/>
      <c r="D108" s="523"/>
      <c r="E108" s="1288"/>
      <c r="F108" s="1002"/>
      <c r="G108" s="1002"/>
      <c r="H108" s="232"/>
      <c r="I108" s="212">
        <v>42384</v>
      </c>
      <c r="J108" s="739">
        <v>42704</v>
      </c>
      <c r="K108" s="1032"/>
      <c r="L108" s="579" t="s">
        <v>110</v>
      </c>
      <c r="M108" s="590" t="s">
        <v>375</v>
      </c>
      <c r="N108" s="592">
        <v>1</v>
      </c>
      <c r="O108" s="49">
        <v>11000000</v>
      </c>
      <c r="P108" s="50">
        <f>+IF('Plan de adquisiciones'!$D$6="Si",ACADEMICA!O108*ACADEMICA!N108,ACADEMICA!O108*ACADEMICA!N108/2)</f>
        <v>5500000</v>
      </c>
      <c r="Q108" s="815" t="s">
        <v>1050</v>
      </c>
    </row>
    <row r="109" spans="1:17" ht="28" x14ac:dyDescent="0.15">
      <c r="A109" s="253"/>
      <c r="B109" s="254"/>
      <c r="C109" s="249"/>
      <c r="D109" s="523"/>
      <c r="E109" s="1288"/>
      <c r="F109" s="1002"/>
      <c r="G109" s="1002"/>
      <c r="H109" s="232"/>
      <c r="I109" s="212">
        <v>42384</v>
      </c>
      <c r="J109" s="739">
        <v>42704</v>
      </c>
      <c r="K109" s="1032"/>
      <c r="L109" s="579" t="s">
        <v>110</v>
      </c>
      <c r="M109" s="590" t="s">
        <v>376</v>
      </c>
      <c r="N109" s="592">
        <v>1</v>
      </c>
      <c r="O109" s="49">
        <v>1800000</v>
      </c>
      <c r="P109" s="50">
        <f>+IF('Plan de adquisiciones'!$D$6="Si",ACADEMICA!O109*ACADEMICA!N109,ACADEMICA!O109*ACADEMICA!N109/2)</f>
        <v>900000</v>
      </c>
      <c r="Q109" s="815" t="s">
        <v>1050</v>
      </c>
    </row>
    <row r="110" spans="1:17" ht="42" x14ac:dyDescent="0.15">
      <c r="A110" s="253"/>
      <c r="B110" s="254"/>
      <c r="C110" s="249"/>
      <c r="D110" s="523"/>
      <c r="E110" s="1288"/>
      <c r="F110" s="1002"/>
      <c r="G110" s="1002"/>
      <c r="H110" s="232"/>
      <c r="I110" s="212">
        <v>42384</v>
      </c>
      <c r="J110" s="739">
        <v>42704</v>
      </c>
      <c r="K110" s="1032"/>
      <c r="L110" s="579" t="s">
        <v>110</v>
      </c>
      <c r="M110" s="590" t="s">
        <v>377</v>
      </c>
      <c r="N110" s="592">
        <v>5</v>
      </c>
      <c r="O110" s="49">
        <v>800000</v>
      </c>
      <c r="P110" s="50">
        <f>+IF('Plan de adquisiciones'!$D$6="Si",ACADEMICA!O110*ACADEMICA!N110,ACADEMICA!O110*ACADEMICA!N110/2)</f>
        <v>2000000</v>
      </c>
      <c r="Q110" s="815" t="s">
        <v>1050</v>
      </c>
    </row>
    <row r="111" spans="1:17" ht="28" x14ac:dyDescent="0.15">
      <c r="A111" s="253"/>
      <c r="B111" s="254"/>
      <c r="C111" s="249"/>
      <c r="D111" s="523"/>
      <c r="E111" s="1288"/>
      <c r="F111" s="1002"/>
      <c r="G111" s="1002"/>
      <c r="H111" s="232"/>
      <c r="I111" s="212">
        <v>42384</v>
      </c>
      <c r="J111" s="739">
        <v>42704</v>
      </c>
      <c r="K111" s="1032"/>
      <c r="L111" s="579" t="s">
        <v>110</v>
      </c>
      <c r="M111" s="590" t="s">
        <v>378</v>
      </c>
      <c r="N111" s="592">
        <v>1</v>
      </c>
      <c r="O111" s="49">
        <v>6000000</v>
      </c>
      <c r="P111" s="50">
        <f>+IF('Plan de adquisiciones'!$D$6="Si",ACADEMICA!O111*ACADEMICA!N111,ACADEMICA!O111*ACADEMICA!N111/2)</f>
        <v>3000000</v>
      </c>
      <c r="Q111" s="815" t="s">
        <v>1050</v>
      </c>
    </row>
    <row r="112" spans="1:17" x14ac:dyDescent="0.15">
      <c r="A112" s="253"/>
      <c r="B112" s="254"/>
      <c r="C112" s="249"/>
      <c r="D112" s="523"/>
      <c r="E112" s="1288"/>
      <c r="F112" s="1002"/>
      <c r="G112" s="1002"/>
      <c r="H112" s="232"/>
      <c r="I112" s="212">
        <v>42384</v>
      </c>
      <c r="J112" s="739">
        <v>42704</v>
      </c>
      <c r="K112" s="1032"/>
      <c r="L112" s="579" t="s">
        <v>110</v>
      </c>
      <c r="M112" s="590" t="s">
        <v>379</v>
      </c>
      <c r="N112" s="592">
        <v>2</v>
      </c>
      <c r="O112" s="49">
        <v>1920000</v>
      </c>
      <c r="P112" s="50">
        <f>+IF('Plan de adquisiciones'!$D$6="Si",ACADEMICA!O112*ACADEMICA!N112,ACADEMICA!O112*ACADEMICA!N112/2)</f>
        <v>1920000</v>
      </c>
      <c r="Q112" s="815" t="s">
        <v>1050</v>
      </c>
    </row>
    <row r="113" spans="1:18" ht="28" x14ac:dyDescent="0.15">
      <c r="A113" s="190"/>
      <c r="B113" s="238"/>
      <c r="C113" s="239"/>
      <c r="D113" s="524"/>
      <c r="E113" s="1289"/>
      <c r="F113" s="1003"/>
      <c r="G113" s="1003"/>
      <c r="H113" s="230"/>
      <c r="I113" s="212">
        <v>42384</v>
      </c>
      <c r="J113" s="739">
        <v>42704</v>
      </c>
      <c r="K113" s="997"/>
      <c r="L113" s="579" t="s">
        <v>110</v>
      </c>
      <c r="M113" s="590" t="s">
        <v>380</v>
      </c>
      <c r="N113" s="592">
        <v>2</v>
      </c>
      <c r="O113" s="49">
        <v>2080000</v>
      </c>
      <c r="P113" s="50">
        <f>+IF('Plan de adquisiciones'!$D$6="Si",ACADEMICA!O113*ACADEMICA!N113,ACADEMICA!O113*ACADEMICA!N113/2)</f>
        <v>2080000</v>
      </c>
      <c r="Q113" s="815" t="s">
        <v>1050</v>
      </c>
    </row>
    <row r="114" spans="1:18" ht="28" x14ac:dyDescent="0.15">
      <c r="A114" s="226"/>
      <c r="B114" s="252"/>
      <c r="C114" s="246"/>
      <c r="D114" s="522"/>
      <c r="E114" s="1041" t="s">
        <v>892</v>
      </c>
      <c r="F114" s="1017" t="s">
        <v>701</v>
      </c>
      <c r="G114" s="1017" t="s">
        <v>614</v>
      </c>
      <c r="H114" s="177"/>
      <c r="I114" s="212">
        <v>42384</v>
      </c>
      <c r="J114" s="739">
        <v>42704</v>
      </c>
      <c r="K114" s="720" t="s">
        <v>615</v>
      </c>
      <c r="L114" s="579" t="s">
        <v>110</v>
      </c>
      <c r="M114" s="590" t="s">
        <v>353</v>
      </c>
      <c r="N114" s="592">
        <v>7</v>
      </c>
      <c r="O114" s="49">
        <v>88571.428571428565</v>
      </c>
      <c r="P114" s="50">
        <f>+IF('Plan de adquisiciones'!$D$6="Si",ACADEMICA!O114*ACADEMICA!N114,ACADEMICA!O114*ACADEMICA!N114)*3300</f>
        <v>2046000000</v>
      </c>
      <c r="Q114" s="815" t="s">
        <v>1051</v>
      </c>
    </row>
    <row r="115" spans="1:18" ht="42" x14ac:dyDescent="0.15">
      <c r="A115" s="253"/>
      <c r="B115" s="254"/>
      <c r="C115" s="249"/>
      <c r="D115" s="523"/>
      <c r="E115" s="1288"/>
      <c r="F115" s="1002"/>
      <c r="G115" s="1002"/>
      <c r="H115" s="177"/>
      <c r="I115" s="212">
        <v>42384</v>
      </c>
      <c r="J115" s="739">
        <v>42704</v>
      </c>
      <c r="K115" s="720" t="s">
        <v>616</v>
      </c>
      <c r="L115" s="579" t="s">
        <v>110</v>
      </c>
      <c r="M115" s="590" t="s">
        <v>627</v>
      </c>
      <c r="N115" s="592">
        <v>1</v>
      </c>
      <c r="O115" s="49">
        <v>2880000000</v>
      </c>
      <c r="P115" s="934">
        <f>+IF('Plan de adquisiciones'!$D$6="Si",ACADEMICA!O115*ACADEMICA!N115,ACADEMICA!O115*ACADEMICA!N115)</f>
        <v>2880000000</v>
      </c>
      <c r="Q115" s="815" t="s">
        <v>1051</v>
      </c>
    </row>
    <row r="116" spans="1:18" ht="42" x14ac:dyDescent="0.15">
      <c r="A116" s="253"/>
      <c r="B116" s="254"/>
      <c r="C116" s="249"/>
      <c r="D116" s="523"/>
      <c r="E116" s="1288"/>
      <c r="F116" s="1002"/>
      <c r="G116" s="1002"/>
      <c r="H116" s="177"/>
      <c r="I116" s="212">
        <v>42384</v>
      </c>
      <c r="J116" s="739">
        <v>42704</v>
      </c>
      <c r="K116" s="720" t="s">
        <v>617</v>
      </c>
      <c r="L116" s="579" t="s">
        <v>110</v>
      </c>
      <c r="M116" s="590" t="s">
        <v>632</v>
      </c>
      <c r="N116" s="592">
        <v>1</v>
      </c>
      <c r="O116" s="49">
        <v>480000000</v>
      </c>
      <c r="P116" s="934">
        <f>+IF('Plan de adquisiciones'!$D$6="Si",ACADEMICA!O116*ACADEMICA!N116,ACADEMICA!O116*ACADEMICA!N116)</f>
        <v>480000000</v>
      </c>
      <c r="Q116" s="815" t="s">
        <v>1052</v>
      </c>
    </row>
    <row r="117" spans="1:18" ht="42" x14ac:dyDescent="0.15">
      <c r="A117" s="253"/>
      <c r="B117" s="254"/>
      <c r="C117" s="249"/>
      <c r="D117" s="523"/>
      <c r="E117" s="1288"/>
      <c r="F117" s="1002"/>
      <c r="G117" s="1002"/>
      <c r="H117" s="177"/>
      <c r="I117" s="212">
        <v>42384</v>
      </c>
      <c r="J117" s="739">
        <v>42704</v>
      </c>
      <c r="K117" s="720" t="s">
        <v>622</v>
      </c>
      <c r="L117" s="579" t="s">
        <v>110</v>
      </c>
      <c r="M117" s="590" t="s">
        <v>626</v>
      </c>
      <c r="N117" s="592">
        <v>1</v>
      </c>
      <c r="O117" s="49">
        <v>240000000</v>
      </c>
      <c r="P117" s="934">
        <f>+IF('Plan de adquisiciones'!$D$6="Si",ACADEMICA!O117*ACADEMICA!N117,ACADEMICA!O117*ACADEMICA!N117)</f>
        <v>240000000</v>
      </c>
      <c r="Q117" s="815" t="s">
        <v>1051</v>
      </c>
    </row>
    <row r="118" spans="1:18" ht="42" x14ac:dyDescent="0.15">
      <c r="A118" s="253"/>
      <c r="B118" s="254"/>
      <c r="C118" s="249"/>
      <c r="D118" s="523"/>
      <c r="E118" s="1288"/>
      <c r="F118" s="1002"/>
      <c r="G118" s="1002"/>
      <c r="H118" s="177"/>
      <c r="I118" s="212">
        <v>42384</v>
      </c>
      <c r="J118" s="739">
        <v>42704</v>
      </c>
      <c r="K118" s="720" t="s">
        <v>734</v>
      </c>
      <c r="L118" s="579" t="s">
        <v>110</v>
      </c>
      <c r="M118" s="590" t="s">
        <v>625</v>
      </c>
      <c r="N118" s="592">
        <v>1</v>
      </c>
      <c r="O118" s="49">
        <v>480000000</v>
      </c>
      <c r="P118" s="934">
        <f>+IF('Plan de adquisiciones'!$D$6="Si",ACADEMICA!O118*ACADEMICA!N118,ACADEMICA!O118*ACADEMICA!N118)</f>
        <v>480000000</v>
      </c>
      <c r="Q118" s="815" t="s">
        <v>1051</v>
      </c>
    </row>
    <row r="119" spans="1:18" ht="42" x14ac:dyDescent="0.15">
      <c r="A119" s="253"/>
      <c r="B119" s="254"/>
      <c r="C119" s="249"/>
      <c r="D119" s="523"/>
      <c r="E119" s="1288"/>
      <c r="F119" s="1002"/>
      <c r="G119" s="1002"/>
      <c r="H119" s="177"/>
      <c r="I119" s="212">
        <v>42384</v>
      </c>
      <c r="J119" s="739">
        <v>42704</v>
      </c>
      <c r="K119" s="720" t="s">
        <v>618</v>
      </c>
      <c r="L119" s="579" t="s">
        <v>110</v>
      </c>
      <c r="M119" s="590" t="s">
        <v>624</v>
      </c>
      <c r="N119" s="592">
        <v>1</v>
      </c>
      <c r="O119" s="49">
        <v>480000000</v>
      </c>
      <c r="P119" s="934">
        <f>+IF('Plan de adquisiciones'!$D$6="Si",ACADEMICA!O119*ACADEMICA!N119,ACADEMICA!O119*ACADEMICA!N119)</f>
        <v>480000000</v>
      </c>
      <c r="Q119" s="815" t="s">
        <v>1051</v>
      </c>
    </row>
    <row r="120" spans="1:18" ht="42" x14ac:dyDescent="0.15">
      <c r="A120" s="253"/>
      <c r="B120" s="254"/>
      <c r="C120" s="249"/>
      <c r="D120" s="523"/>
      <c r="E120" s="1288"/>
      <c r="F120" s="1002"/>
      <c r="G120" s="1002"/>
      <c r="H120" s="177"/>
      <c r="I120" s="212">
        <v>42384</v>
      </c>
      <c r="J120" s="739">
        <v>42704</v>
      </c>
      <c r="K120" s="720" t="s">
        <v>619</v>
      </c>
      <c r="L120" s="579" t="s">
        <v>110</v>
      </c>
      <c r="M120" s="590" t="s">
        <v>628</v>
      </c>
      <c r="N120" s="592">
        <v>1</v>
      </c>
      <c r="O120" s="49">
        <v>720000000</v>
      </c>
      <c r="P120" s="934">
        <f>+IF('Plan de adquisiciones'!$D$6="Si",ACADEMICA!O120*ACADEMICA!N120,ACADEMICA!O120*ACADEMICA!N120)</f>
        <v>720000000</v>
      </c>
      <c r="Q120" s="815" t="s">
        <v>1051</v>
      </c>
    </row>
    <row r="121" spans="1:18" ht="42" x14ac:dyDescent="0.15">
      <c r="A121" s="253"/>
      <c r="B121" s="254"/>
      <c r="C121" s="249"/>
      <c r="D121" s="523"/>
      <c r="E121" s="1288"/>
      <c r="F121" s="1002"/>
      <c r="G121" s="1002"/>
      <c r="H121" s="177"/>
      <c r="I121" s="212">
        <v>42384</v>
      </c>
      <c r="J121" s="739">
        <v>42704</v>
      </c>
      <c r="K121" s="720" t="s">
        <v>620</v>
      </c>
      <c r="L121" s="579" t="s">
        <v>110</v>
      </c>
      <c r="M121" s="590" t="s">
        <v>629</v>
      </c>
      <c r="N121" s="592">
        <v>1</v>
      </c>
      <c r="O121" s="49">
        <v>480000000</v>
      </c>
      <c r="P121" s="934">
        <f>+IF('Plan de adquisiciones'!$D$6="Si",ACADEMICA!O121*ACADEMICA!N121,ACADEMICA!O121*ACADEMICA!N121)</f>
        <v>480000000</v>
      </c>
      <c r="Q121" s="815" t="s">
        <v>1051</v>
      </c>
    </row>
    <row r="122" spans="1:18" ht="42" x14ac:dyDescent="0.15">
      <c r="A122" s="253"/>
      <c r="B122" s="254"/>
      <c r="C122" s="249"/>
      <c r="D122" s="523"/>
      <c r="E122" s="1288"/>
      <c r="F122" s="1002"/>
      <c r="G122" s="1002"/>
      <c r="H122" s="177"/>
      <c r="I122" s="212">
        <v>42384</v>
      </c>
      <c r="J122" s="739">
        <v>42704</v>
      </c>
      <c r="K122" s="720" t="s">
        <v>621</v>
      </c>
      <c r="L122" s="579" t="s">
        <v>111</v>
      </c>
      <c r="M122" s="590" t="s">
        <v>623</v>
      </c>
      <c r="N122" s="592">
        <v>1</v>
      </c>
      <c r="O122" s="49">
        <v>96000000</v>
      </c>
      <c r="P122" s="934">
        <f>+IF('Plan de adquisiciones'!$D$6="Si",ACADEMICA!O122*ACADEMICA!N122,ACADEMICA!O122*ACADEMICA!N122)</f>
        <v>96000000</v>
      </c>
      <c r="Q122" s="815" t="s">
        <v>1051</v>
      </c>
    </row>
    <row r="123" spans="1:18" ht="28" x14ac:dyDescent="0.15">
      <c r="A123" s="253"/>
      <c r="B123" s="254"/>
      <c r="C123" s="249"/>
      <c r="D123" s="523"/>
      <c r="E123" s="1288"/>
      <c r="F123" s="1002"/>
      <c r="G123" s="1002"/>
      <c r="H123" s="214"/>
      <c r="I123" s="212">
        <v>42384</v>
      </c>
      <c r="J123" s="739">
        <v>42704</v>
      </c>
      <c r="K123" s="1022" t="s">
        <v>710</v>
      </c>
      <c r="L123" s="1325" t="s">
        <v>138</v>
      </c>
      <c r="M123" s="590" t="s">
        <v>703</v>
      </c>
      <c r="N123" s="592"/>
      <c r="O123" s="49"/>
      <c r="P123" s="934">
        <f>+IF('Plan de adquisiciones'!$D$6="Si",ACADEMICA!O123*ACADEMICA!N123,ACADEMICA!O123*ACADEMICA!N123/2)</f>
        <v>0</v>
      </c>
      <c r="Q123" s="815" t="s">
        <v>1050</v>
      </c>
    </row>
    <row r="124" spans="1:18" ht="28" x14ac:dyDescent="0.15">
      <c r="A124" s="253"/>
      <c r="B124" s="254"/>
      <c r="C124" s="249"/>
      <c r="D124" s="523"/>
      <c r="E124" s="1288"/>
      <c r="F124" s="1002"/>
      <c r="G124" s="1002"/>
      <c r="H124" s="214"/>
      <c r="I124" s="212">
        <v>42384</v>
      </c>
      <c r="J124" s="739">
        <v>42704</v>
      </c>
      <c r="K124" s="1032"/>
      <c r="L124" s="999"/>
      <c r="M124" s="590" t="s">
        <v>704</v>
      </c>
      <c r="N124" s="592"/>
      <c r="O124" s="49"/>
      <c r="P124" s="934">
        <f>+IF('Plan de adquisiciones'!$D$6="Si",ACADEMICA!O124*ACADEMICA!N124,ACADEMICA!O124*ACADEMICA!N124/2)</f>
        <v>0</v>
      </c>
      <c r="Q124" s="815" t="s">
        <v>1050</v>
      </c>
    </row>
    <row r="125" spans="1:18" x14ac:dyDescent="0.15">
      <c r="A125" s="190"/>
      <c r="B125" s="238"/>
      <c r="C125" s="239"/>
      <c r="D125" s="524"/>
      <c r="E125" s="1288"/>
      <c r="F125" s="1002"/>
      <c r="G125" s="1003"/>
      <c r="H125" s="214"/>
      <c r="I125" s="212">
        <v>42384</v>
      </c>
      <c r="J125" s="739">
        <v>42704</v>
      </c>
      <c r="K125" s="997"/>
      <c r="L125" s="1000"/>
      <c r="M125" s="590" t="s">
        <v>705</v>
      </c>
      <c r="N125" s="592"/>
      <c r="O125" s="49"/>
      <c r="P125" s="934">
        <f>+IF('Plan de adquisiciones'!$D$6="Si",ACADEMICA!O125*ACADEMICA!N125,ACADEMICA!O125*ACADEMICA!N125/2)</f>
        <v>0</v>
      </c>
      <c r="Q125" s="815" t="s">
        <v>1050</v>
      </c>
    </row>
    <row r="126" spans="1:18" ht="70" x14ac:dyDescent="0.15">
      <c r="A126" s="186"/>
      <c r="B126" s="241"/>
      <c r="C126" s="242"/>
      <c r="D126" s="243"/>
      <c r="E126" s="1288"/>
      <c r="F126" s="1002"/>
      <c r="G126" s="367" t="s">
        <v>702</v>
      </c>
      <c r="H126" s="177"/>
      <c r="I126" s="212">
        <v>42384</v>
      </c>
      <c r="J126" s="739">
        <v>42704</v>
      </c>
      <c r="K126" s="720" t="s">
        <v>584</v>
      </c>
      <c r="L126" s="579" t="s">
        <v>119</v>
      </c>
      <c r="M126" s="590" t="s">
        <v>631</v>
      </c>
      <c r="N126" s="592">
        <v>1</v>
      </c>
      <c r="O126" s="49">
        <v>144000000</v>
      </c>
      <c r="P126" s="934">
        <f>+IF('Plan de adquisiciones'!$D$6="Si",ACADEMICA!O126*ACADEMICA!N126,ACADEMICA!O126*ACADEMICA!N126)</f>
        <v>144000000</v>
      </c>
      <c r="Q126" s="815" t="s">
        <v>1050</v>
      </c>
    </row>
    <row r="127" spans="1:18" x14ac:dyDescent="0.15">
      <c r="A127" s="226"/>
      <c r="B127" s="252"/>
      <c r="C127" s="246"/>
      <c r="D127" s="522"/>
      <c r="E127" s="1288"/>
      <c r="F127" s="1002"/>
      <c r="G127" s="1017" t="s">
        <v>1053</v>
      </c>
      <c r="H127" s="177"/>
      <c r="I127" s="212">
        <v>42384</v>
      </c>
      <c r="J127" s="739">
        <v>42704</v>
      </c>
      <c r="K127" s="1022" t="s">
        <v>709</v>
      </c>
      <c r="L127" s="579" t="s">
        <v>138</v>
      </c>
      <c r="M127" s="24" t="s">
        <v>354</v>
      </c>
      <c r="N127" s="592">
        <v>1</v>
      </c>
      <c r="O127" s="49">
        <v>24000000</v>
      </c>
      <c r="P127" s="934">
        <f>+IF('Plan de adquisiciones'!$D$6="Si",ACADEMICA!O127*ACADEMICA!N127,ACADEMICA!O127*ACADEMICA!N127)</f>
        <v>24000000</v>
      </c>
      <c r="Q127" s="815" t="s">
        <v>1051</v>
      </c>
      <c r="R127" s="3" t="s">
        <v>1059</v>
      </c>
    </row>
    <row r="128" spans="1:18" ht="28" x14ac:dyDescent="0.15">
      <c r="A128" s="253"/>
      <c r="B128" s="254"/>
      <c r="C128" s="249"/>
      <c r="D128" s="523"/>
      <c r="E128" s="1288"/>
      <c r="F128" s="1002"/>
      <c r="G128" s="1002"/>
      <c r="H128" s="177"/>
      <c r="I128" s="212">
        <v>42384</v>
      </c>
      <c r="J128" s="739">
        <v>42704</v>
      </c>
      <c r="K128" s="1032"/>
      <c r="L128" s="590" t="s">
        <v>720</v>
      </c>
      <c r="M128" s="24" t="s">
        <v>630</v>
      </c>
      <c r="N128" s="592">
        <v>1</v>
      </c>
      <c r="O128" s="49">
        <v>480000000</v>
      </c>
      <c r="P128" s="934">
        <f>+IF('Plan de adquisiciones'!$D$6="Si",ACADEMICA!O128*ACADEMICA!N128,ACADEMICA!O128*ACADEMICA!N128)</f>
        <v>480000000</v>
      </c>
      <c r="Q128" s="815" t="s">
        <v>1051</v>
      </c>
      <c r="R128" s="3" t="s">
        <v>1059</v>
      </c>
    </row>
    <row r="129" spans="1:18" x14ac:dyDescent="0.15">
      <c r="A129" s="253"/>
      <c r="B129" s="254"/>
      <c r="C129" s="249"/>
      <c r="D129" s="523"/>
      <c r="E129" s="1288"/>
      <c r="F129" s="1002"/>
      <c r="G129" s="1002"/>
      <c r="H129" s="177"/>
      <c r="I129" s="212">
        <v>42384</v>
      </c>
      <c r="J129" s="739">
        <v>42704</v>
      </c>
      <c r="K129" s="1032"/>
      <c r="L129" s="579" t="s">
        <v>721</v>
      </c>
      <c r="M129" s="24" t="s">
        <v>706</v>
      </c>
      <c r="N129" s="592">
        <v>1</v>
      </c>
      <c r="O129" s="49">
        <v>14400000</v>
      </c>
      <c r="P129" s="934">
        <f>+IF('Plan de adquisiciones'!$D$6="Si",ACADEMICA!O129*ACADEMICA!N129,ACADEMICA!O129*ACADEMICA!N129)</f>
        <v>14400000</v>
      </c>
      <c r="Q129" s="815" t="s">
        <v>1051</v>
      </c>
      <c r="R129" s="3" t="s">
        <v>1059</v>
      </c>
    </row>
    <row r="130" spans="1:18" x14ac:dyDescent="0.15">
      <c r="A130" s="253"/>
      <c r="B130" s="254"/>
      <c r="C130" s="249"/>
      <c r="D130" s="523"/>
      <c r="E130" s="1288"/>
      <c r="F130" s="1002"/>
      <c r="G130" s="1002"/>
      <c r="H130" s="177"/>
      <c r="I130" s="212">
        <v>42384</v>
      </c>
      <c r="J130" s="739">
        <v>42704</v>
      </c>
      <c r="K130" s="1032"/>
      <c r="L130" s="579" t="s">
        <v>503</v>
      </c>
      <c r="M130" s="24" t="s">
        <v>707</v>
      </c>
      <c r="N130" s="592">
        <v>1</v>
      </c>
      <c r="O130" s="49">
        <v>48000000</v>
      </c>
      <c r="P130" s="934">
        <f>+IF('Plan de adquisiciones'!$D$6="Si",ACADEMICA!O130*ACADEMICA!N130,ACADEMICA!O130*ACADEMICA!N130)</f>
        <v>48000000</v>
      </c>
      <c r="Q130" s="815" t="s">
        <v>1051</v>
      </c>
      <c r="R130" s="3" t="s">
        <v>1059</v>
      </c>
    </row>
    <row r="131" spans="1:18" ht="24" customHeight="1" x14ac:dyDescent="0.15">
      <c r="A131" s="253"/>
      <c r="B131" s="254"/>
      <c r="C131" s="249"/>
      <c r="D131" s="523"/>
      <c r="E131" s="1288"/>
      <c r="F131" s="1002"/>
      <c r="G131" s="1002"/>
      <c r="H131" s="177"/>
      <c r="I131" s="212">
        <v>42384</v>
      </c>
      <c r="J131" s="739">
        <v>42704</v>
      </c>
      <c r="K131" s="1032"/>
      <c r="L131" s="579" t="s">
        <v>410</v>
      </c>
      <c r="M131" s="24" t="s">
        <v>355</v>
      </c>
      <c r="N131" s="592">
        <v>1</v>
      </c>
      <c r="O131" s="49">
        <v>192000000</v>
      </c>
      <c r="P131" s="934">
        <f>+IF('Plan de adquisiciones'!$D$6="Si",ACADEMICA!O131*ACADEMICA!N131,ACADEMICA!O131*ACADEMICA!N131)</f>
        <v>192000000</v>
      </c>
      <c r="Q131" s="815" t="s">
        <v>1051</v>
      </c>
      <c r="R131" s="3" t="s">
        <v>1059</v>
      </c>
    </row>
    <row r="132" spans="1:18" ht="28" x14ac:dyDescent="0.15">
      <c r="A132" s="253"/>
      <c r="B132" s="254"/>
      <c r="C132" s="249"/>
      <c r="D132" s="523"/>
      <c r="E132" s="1288"/>
      <c r="F132" s="1002"/>
      <c r="G132" s="1002"/>
      <c r="H132" s="177"/>
      <c r="I132" s="212">
        <v>42384</v>
      </c>
      <c r="J132" s="739">
        <v>42704</v>
      </c>
      <c r="K132" s="1032"/>
      <c r="L132" s="579" t="s">
        <v>110</v>
      </c>
      <c r="M132" s="24" t="s">
        <v>708</v>
      </c>
      <c r="N132" s="592">
        <v>2</v>
      </c>
      <c r="O132" s="49">
        <v>14400000</v>
      </c>
      <c r="P132" s="934">
        <f>+IF('Plan de adquisiciones'!$D$6="Si",ACADEMICA!O132*ACADEMICA!N132,ACADEMICA!O132*ACADEMICA!N132)</f>
        <v>28800000</v>
      </c>
      <c r="Q132" s="815" t="s">
        <v>1051</v>
      </c>
      <c r="R132" s="3" t="s">
        <v>1059</v>
      </c>
    </row>
    <row r="133" spans="1:18" ht="42" x14ac:dyDescent="0.15">
      <c r="A133" s="190"/>
      <c r="B133" s="238"/>
      <c r="C133" s="239"/>
      <c r="D133" s="524"/>
      <c r="E133" s="1289"/>
      <c r="F133" s="1003"/>
      <c r="G133" s="1003"/>
      <c r="H133" s="177"/>
      <c r="I133" s="212">
        <v>42384</v>
      </c>
      <c r="J133" s="739">
        <v>42704</v>
      </c>
      <c r="K133" s="997"/>
      <c r="L133" s="579" t="s">
        <v>278</v>
      </c>
      <c r="M133" s="24" t="s">
        <v>356</v>
      </c>
      <c r="N133" s="592">
        <v>1</v>
      </c>
      <c r="O133" s="49">
        <v>48000000</v>
      </c>
      <c r="P133" s="934">
        <f>+IF('Plan de adquisiciones'!$D$6="Si",ACADEMICA!O133*ACADEMICA!N133,ACADEMICA!O133*ACADEMICA!N133)</f>
        <v>48000000</v>
      </c>
      <c r="Q133" s="815" t="s">
        <v>1051</v>
      </c>
      <c r="R133" s="3" t="s">
        <v>1059</v>
      </c>
    </row>
    <row r="134" spans="1:18" ht="28.5" customHeight="1" x14ac:dyDescent="0.15">
      <c r="A134" s="226"/>
      <c r="B134" s="252"/>
      <c r="C134" s="246"/>
      <c r="D134" s="247"/>
      <c r="E134" s="1041" t="s">
        <v>883</v>
      </c>
      <c r="F134" s="1017" t="s">
        <v>543</v>
      </c>
      <c r="G134" s="1017" t="s">
        <v>586</v>
      </c>
      <c r="H134" s="177"/>
      <c r="I134" s="212">
        <v>42384</v>
      </c>
      <c r="J134" s="739">
        <v>42704</v>
      </c>
      <c r="K134" s="720" t="s">
        <v>573</v>
      </c>
      <c r="L134" s="590" t="s">
        <v>410</v>
      </c>
      <c r="M134" s="590" t="s">
        <v>570</v>
      </c>
      <c r="N134" s="592">
        <v>1</v>
      </c>
      <c r="O134" s="49"/>
      <c r="P134" s="1322">
        <v>60000000</v>
      </c>
      <c r="Q134" s="815" t="s">
        <v>1050</v>
      </c>
    </row>
    <row r="135" spans="1:18" ht="28" x14ac:dyDescent="0.15">
      <c r="A135" s="253"/>
      <c r="B135" s="254"/>
      <c r="C135" s="249"/>
      <c r="D135" s="250"/>
      <c r="E135" s="1042"/>
      <c r="F135" s="1002" t="s">
        <v>542</v>
      </c>
      <c r="G135" s="1002"/>
      <c r="H135" s="177"/>
      <c r="I135" s="212">
        <v>42384</v>
      </c>
      <c r="J135" s="739">
        <v>42704</v>
      </c>
      <c r="K135" s="720" t="s">
        <v>573</v>
      </c>
      <c r="L135" s="590" t="s">
        <v>410</v>
      </c>
      <c r="M135" s="590" t="s">
        <v>571</v>
      </c>
      <c r="N135" s="592">
        <v>1</v>
      </c>
      <c r="O135" s="49"/>
      <c r="P135" s="1323"/>
      <c r="Q135" s="815" t="s">
        <v>1050</v>
      </c>
    </row>
    <row r="136" spans="1:18" x14ac:dyDescent="0.15">
      <c r="A136" s="190"/>
      <c r="B136" s="238"/>
      <c r="C136" s="239"/>
      <c r="D136" s="240"/>
      <c r="E136" s="1043"/>
      <c r="F136" s="1003" t="s">
        <v>542</v>
      </c>
      <c r="G136" s="1003"/>
      <c r="H136" s="177"/>
      <c r="I136" s="212">
        <v>42384</v>
      </c>
      <c r="J136" s="739">
        <v>42704</v>
      </c>
      <c r="K136" s="720" t="s">
        <v>515</v>
      </c>
      <c r="L136" s="590" t="s">
        <v>410</v>
      </c>
      <c r="M136" s="579" t="s">
        <v>572</v>
      </c>
      <c r="N136" s="42">
        <v>1</v>
      </c>
      <c r="O136" s="49"/>
      <c r="P136" s="1324"/>
      <c r="Q136" s="815" t="s">
        <v>1050</v>
      </c>
    </row>
    <row r="137" spans="1:18" ht="70" x14ac:dyDescent="0.15">
      <c r="A137" s="186"/>
      <c r="B137" s="241"/>
      <c r="C137" s="242"/>
      <c r="D137" s="243"/>
      <c r="E137" s="1041" t="s">
        <v>893</v>
      </c>
      <c r="F137" s="1017" t="s">
        <v>575</v>
      </c>
      <c r="G137" s="207" t="s">
        <v>698</v>
      </c>
      <c r="H137" s="177"/>
      <c r="I137" s="212">
        <v>42384</v>
      </c>
      <c r="J137" s="739">
        <v>42704</v>
      </c>
      <c r="K137" s="720" t="s">
        <v>731</v>
      </c>
      <c r="L137" s="590" t="s">
        <v>699</v>
      </c>
      <c r="M137" s="590" t="s">
        <v>20</v>
      </c>
      <c r="N137" s="592">
        <v>1</v>
      </c>
      <c r="O137" s="49">
        <v>150000000</v>
      </c>
      <c r="P137" s="50">
        <v>150000000</v>
      </c>
      <c r="Q137" s="815" t="s">
        <v>1051</v>
      </c>
    </row>
    <row r="138" spans="1:18" ht="56" x14ac:dyDescent="0.15">
      <c r="A138" s="186"/>
      <c r="B138" s="241"/>
      <c r="C138" s="242"/>
      <c r="D138" s="243"/>
      <c r="E138" s="1288"/>
      <c r="F138" s="1002"/>
      <c r="G138" s="215" t="s">
        <v>352</v>
      </c>
      <c r="H138" s="214"/>
      <c r="I138" s="212">
        <v>42384</v>
      </c>
      <c r="J138" s="739">
        <v>42704</v>
      </c>
      <c r="K138" s="720" t="s">
        <v>733</v>
      </c>
      <c r="L138" s="590" t="s">
        <v>699</v>
      </c>
      <c r="M138" s="590" t="s">
        <v>732</v>
      </c>
      <c r="N138" s="592">
        <v>1</v>
      </c>
      <c r="O138" s="49">
        <v>20000000</v>
      </c>
      <c r="P138" s="50">
        <v>20000000</v>
      </c>
      <c r="Q138" s="815" t="s">
        <v>1050</v>
      </c>
    </row>
    <row r="139" spans="1:18" ht="42" x14ac:dyDescent="0.15">
      <c r="A139" s="226"/>
      <c r="B139" s="252"/>
      <c r="C139" s="246"/>
      <c r="D139" s="247"/>
      <c r="E139" s="1288"/>
      <c r="F139" s="1002"/>
      <c r="G139" s="1017" t="s">
        <v>574</v>
      </c>
      <c r="H139" s="177"/>
      <c r="I139" s="212">
        <v>42384</v>
      </c>
      <c r="J139" s="739">
        <v>42704</v>
      </c>
      <c r="K139" s="745" t="s">
        <v>700</v>
      </c>
      <c r="L139" s="602" t="s">
        <v>699</v>
      </c>
      <c r="M139" s="602" t="s">
        <v>410</v>
      </c>
      <c r="N139" s="245">
        <v>1</v>
      </c>
      <c r="O139" s="34">
        <v>150000000</v>
      </c>
      <c r="P139" s="596">
        <v>150000000</v>
      </c>
      <c r="Q139" s="815" t="s">
        <v>1050</v>
      </c>
    </row>
    <row r="140" spans="1:18" ht="42" x14ac:dyDescent="0.15">
      <c r="A140" s="190"/>
      <c r="B140" s="238"/>
      <c r="C140" s="239"/>
      <c r="D140" s="240"/>
      <c r="E140" s="1289"/>
      <c r="F140" s="1003"/>
      <c r="G140" s="1003"/>
      <c r="H140" s="214"/>
      <c r="I140" s="212">
        <v>42384</v>
      </c>
      <c r="J140" s="739">
        <v>42704</v>
      </c>
      <c r="K140" s="720" t="s">
        <v>1054</v>
      </c>
      <c r="L140" s="590" t="s">
        <v>699</v>
      </c>
      <c r="M140" s="590" t="s">
        <v>410</v>
      </c>
      <c r="N140" s="592">
        <v>2</v>
      </c>
      <c r="O140" s="49">
        <f>+P140/N140</f>
        <v>75000000</v>
      </c>
      <c r="P140" s="50">
        <v>150000000</v>
      </c>
      <c r="Q140" s="815" t="s">
        <v>1050</v>
      </c>
    </row>
    <row r="141" spans="1:18" ht="28.5" customHeight="1" x14ac:dyDescent="0.15">
      <c r="A141" s="226"/>
      <c r="B141" s="252"/>
      <c r="C141" s="246"/>
      <c r="D141" s="247"/>
      <c r="E141" s="1041" t="s">
        <v>893</v>
      </c>
      <c r="F141" s="1017" t="s">
        <v>735</v>
      </c>
      <c r="G141" s="1017" t="s">
        <v>739</v>
      </c>
      <c r="H141" s="177"/>
      <c r="I141" s="212">
        <v>42384</v>
      </c>
      <c r="J141" s="739">
        <v>42704</v>
      </c>
      <c r="K141" s="1022" t="s">
        <v>743</v>
      </c>
      <c r="L141" s="1017" t="s">
        <v>110</v>
      </c>
      <c r="M141" s="590" t="s">
        <v>741</v>
      </c>
      <c r="N141" s="592">
        <v>2</v>
      </c>
      <c r="O141" s="49">
        <v>1400000</v>
      </c>
      <c r="P141" s="50">
        <v>2800000</v>
      </c>
      <c r="Q141" s="815" t="s">
        <v>1050</v>
      </c>
    </row>
    <row r="142" spans="1:18" x14ac:dyDescent="0.15">
      <c r="A142" s="253"/>
      <c r="B142" s="254"/>
      <c r="C142" s="249"/>
      <c r="D142" s="250"/>
      <c r="E142" s="1042"/>
      <c r="F142" s="1002"/>
      <c r="G142" s="1002"/>
      <c r="H142" s="177"/>
      <c r="I142" s="212">
        <v>42384</v>
      </c>
      <c r="J142" s="739">
        <v>42704</v>
      </c>
      <c r="K142" s="1032"/>
      <c r="L142" s="1002"/>
      <c r="M142" s="590" t="s">
        <v>740</v>
      </c>
      <c r="N142" s="592">
        <v>2</v>
      </c>
      <c r="O142" s="49">
        <f>+P142/N142</f>
        <v>75000</v>
      </c>
      <c r="P142" s="50">
        <v>150000</v>
      </c>
      <c r="Q142" s="815" t="s">
        <v>1050</v>
      </c>
    </row>
    <row r="143" spans="1:18" x14ac:dyDescent="0.15">
      <c r="A143" s="190"/>
      <c r="B143" s="238"/>
      <c r="C143" s="239"/>
      <c r="D143" s="240"/>
      <c r="E143" s="1042"/>
      <c r="F143" s="1002"/>
      <c r="G143" s="1003"/>
      <c r="H143" s="177"/>
      <c r="I143" s="212">
        <v>42384</v>
      </c>
      <c r="J143" s="739">
        <v>42704</v>
      </c>
      <c r="K143" s="997"/>
      <c r="L143" s="1003"/>
      <c r="M143" s="590" t="s">
        <v>742</v>
      </c>
      <c r="N143" s="592">
        <v>5</v>
      </c>
      <c r="O143" s="49">
        <v>0</v>
      </c>
      <c r="P143" s="50">
        <v>0</v>
      </c>
      <c r="Q143" s="815" t="s">
        <v>1050</v>
      </c>
    </row>
    <row r="144" spans="1:18" x14ac:dyDescent="0.15">
      <c r="A144" s="226"/>
      <c r="B144" s="252"/>
      <c r="C144" s="246"/>
      <c r="D144" s="247"/>
      <c r="E144" s="1042"/>
      <c r="F144" s="1002"/>
      <c r="G144" s="1017" t="s">
        <v>744</v>
      </c>
      <c r="H144" s="177"/>
      <c r="I144" s="212">
        <v>42384</v>
      </c>
      <c r="J144" s="739">
        <v>42704</v>
      </c>
      <c r="K144" s="1022" t="s">
        <v>566</v>
      </c>
      <c r="L144" s="1017" t="s">
        <v>503</v>
      </c>
      <c r="M144" s="590" t="s">
        <v>745</v>
      </c>
      <c r="N144" s="592">
        <v>50</v>
      </c>
      <c r="O144" s="49">
        <v>0</v>
      </c>
      <c r="P144" s="50">
        <v>0</v>
      </c>
      <c r="Q144" s="815" t="s">
        <v>1050</v>
      </c>
    </row>
    <row r="145" spans="1:18" x14ac:dyDescent="0.15">
      <c r="A145" s="253"/>
      <c r="B145" s="254"/>
      <c r="C145" s="249"/>
      <c r="D145" s="250"/>
      <c r="E145" s="1042"/>
      <c r="F145" s="1002"/>
      <c r="G145" s="1002"/>
      <c r="H145" s="177"/>
      <c r="I145" s="212">
        <v>42384</v>
      </c>
      <c r="J145" s="739">
        <v>42704</v>
      </c>
      <c r="K145" s="1032"/>
      <c r="L145" s="1002"/>
      <c r="M145" s="590" t="s">
        <v>736</v>
      </c>
      <c r="N145" s="592">
        <v>96</v>
      </c>
      <c r="O145" s="49">
        <v>0</v>
      </c>
      <c r="P145" s="50">
        <v>0</v>
      </c>
      <c r="Q145" s="815" t="s">
        <v>1050</v>
      </c>
    </row>
    <row r="146" spans="1:18" x14ac:dyDescent="0.15">
      <c r="A146" s="190"/>
      <c r="B146" s="238"/>
      <c r="C146" s="239"/>
      <c r="D146" s="240"/>
      <c r="E146" s="1042"/>
      <c r="F146" s="1002"/>
      <c r="G146" s="1003"/>
      <c r="H146" s="177"/>
      <c r="I146" s="212">
        <v>42384</v>
      </c>
      <c r="J146" s="739">
        <v>42704</v>
      </c>
      <c r="K146" s="997"/>
      <c r="L146" s="1003"/>
      <c r="M146" s="590" t="s">
        <v>737</v>
      </c>
      <c r="N146" s="592">
        <v>300</v>
      </c>
      <c r="O146" s="49">
        <v>0</v>
      </c>
      <c r="P146" s="50">
        <v>0</v>
      </c>
      <c r="Q146" s="815" t="s">
        <v>1050</v>
      </c>
    </row>
    <row r="147" spans="1:18" ht="42" x14ac:dyDescent="0.15">
      <c r="A147" s="186"/>
      <c r="B147" s="241"/>
      <c r="C147" s="242"/>
      <c r="D147" s="243"/>
      <c r="E147" s="1042"/>
      <c r="F147" s="1002"/>
      <c r="G147" s="1017" t="s">
        <v>746</v>
      </c>
      <c r="H147" s="232"/>
      <c r="I147" s="212">
        <v>42384</v>
      </c>
      <c r="J147" s="739">
        <v>42704</v>
      </c>
      <c r="K147" s="720" t="s">
        <v>747</v>
      </c>
      <c r="L147" s="590" t="s">
        <v>720</v>
      </c>
      <c r="M147" s="590"/>
      <c r="N147" s="592">
        <v>10</v>
      </c>
      <c r="O147" s="49">
        <v>0</v>
      </c>
      <c r="P147" s="50">
        <v>0</v>
      </c>
      <c r="Q147" s="815" t="s">
        <v>1050</v>
      </c>
    </row>
    <row r="148" spans="1:18" ht="28" x14ac:dyDescent="0.15">
      <c r="A148" s="186"/>
      <c r="B148" s="241"/>
      <c r="C148" s="242"/>
      <c r="D148" s="243"/>
      <c r="E148" s="1042"/>
      <c r="F148" s="1002"/>
      <c r="G148" s="1002"/>
      <c r="H148" s="351"/>
      <c r="I148" s="353">
        <v>42384</v>
      </c>
      <c r="J148" s="741">
        <v>42704</v>
      </c>
      <c r="K148" s="746" t="s">
        <v>748</v>
      </c>
      <c r="L148" s="583" t="s">
        <v>410</v>
      </c>
      <c r="M148" s="590" t="s">
        <v>749</v>
      </c>
      <c r="N148" s="592">
        <v>3</v>
      </c>
      <c r="O148" s="49">
        <v>0</v>
      </c>
      <c r="P148" s="50">
        <v>0</v>
      </c>
      <c r="Q148" s="815" t="s">
        <v>1050</v>
      </c>
    </row>
    <row r="149" spans="1:18" ht="28" x14ac:dyDescent="0.15">
      <c r="A149" s="226"/>
      <c r="B149" s="252"/>
      <c r="C149" s="525"/>
      <c r="D149" s="522"/>
      <c r="E149" s="1042"/>
      <c r="F149" s="1017" t="s">
        <v>912</v>
      </c>
      <c r="G149" s="347" t="s">
        <v>914</v>
      </c>
      <c r="H149" s="352"/>
      <c r="I149" s="212">
        <v>42384</v>
      </c>
      <c r="J149" s="739">
        <v>42704</v>
      </c>
      <c r="K149" s="720" t="s">
        <v>915</v>
      </c>
      <c r="L149" s="590" t="s">
        <v>278</v>
      </c>
      <c r="M149" s="590" t="s">
        <v>916</v>
      </c>
      <c r="N149" s="1328">
        <v>2</v>
      </c>
      <c r="O149" s="1330">
        <f>+IF('Plan de adquisiciones'!D6="No",0,815000000/2)</f>
        <v>0</v>
      </c>
      <c r="P149" s="1326">
        <f>+O149*N149</f>
        <v>0</v>
      </c>
      <c r="Q149" s="815" t="s">
        <v>1050</v>
      </c>
      <c r="R149" s="3" t="s">
        <v>1059</v>
      </c>
    </row>
    <row r="150" spans="1:18" ht="28" x14ac:dyDescent="0.15">
      <c r="A150" s="226"/>
      <c r="B150" s="252"/>
      <c r="C150" s="525"/>
      <c r="D150" s="522"/>
      <c r="E150" s="1042"/>
      <c r="F150" s="1002"/>
      <c r="G150" s="347" t="s">
        <v>913</v>
      </c>
      <c r="H150" s="352"/>
      <c r="I150" s="212">
        <v>42384</v>
      </c>
      <c r="J150" s="739">
        <v>42704</v>
      </c>
      <c r="K150" s="720" t="s">
        <v>915</v>
      </c>
      <c r="L150" s="590" t="s">
        <v>278</v>
      </c>
      <c r="M150" s="590" t="s">
        <v>916</v>
      </c>
      <c r="N150" s="1329"/>
      <c r="O150" s="1331"/>
      <c r="P150" s="1327"/>
      <c r="Q150" s="815" t="s">
        <v>1050</v>
      </c>
      <c r="R150" s="3" t="s">
        <v>1059</v>
      </c>
    </row>
    <row r="151" spans="1:18" ht="42" x14ac:dyDescent="0.15">
      <c r="A151" s="226"/>
      <c r="B151" s="252"/>
      <c r="C151" s="525"/>
      <c r="D151" s="522"/>
      <c r="E151" s="1043"/>
      <c r="F151" s="1003"/>
      <c r="G151" s="350" t="s">
        <v>917</v>
      </c>
      <c r="H151" s="352"/>
      <c r="I151" s="212">
        <v>42384</v>
      </c>
      <c r="J151" s="739">
        <v>42704</v>
      </c>
      <c r="K151" s="746" t="s">
        <v>918</v>
      </c>
      <c r="L151" s="590" t="s">
        <v>110</v>
      </c>
      <c r="M151" s="590" t="s">
        <v>919</v>
      </c>
      <c r="N151" s="587">
        <v>1</v>
      </c>
      <c r="O151" s="589">
        <f>+IF('Plan de adquisiciones'!D6="No",0,17580000000)</f>
        <v>0</v>
      </c>
      <c r="P151" s="582">
        <f>+O151*N151</f>
        <v>0</v>
      </c>
      <c r="Q151" s="815" t="s">
        <v>1050</v>
      </c>
      <c r="R151" s="3" t="s">
        <v>1059</v>
      </c>
    </row>
    <row r="152" spans="1:18" ht="13" customHeight="1" x14ac:dyDescent="0.15">
      <c r="A152" s="219"/>
      <c r="B152" s="246"/>
      <c r="C152" s="246"/>
      <c r="D152" s="247"/>
      <c r="E152" s="1041" t="s">
        <v>893</v>
      </c>
      <c r="F152" s="1017" t="s">
        <v>750</v>
      </c>
      <c r="G152" s="1017" t="s">
        <v>754</v>
      </c>
      <c r="H152" s="177"/>
      <c r="I152" s="212">
        <v>42384</v>
      </c>
      <c r="J152" s="739">
        <v>42704</v>
      </c>
      <c r="K152" s="1022" t="s">
        <v>566</v>
      </c>
      <c r="L152" s="590" t="s">
        <v>503</v>
      </c>
      <c r="M152" s="590" t="s">
        <v>751</v>
      </c>
      <c r="N152" s="592">
        <v>7</v>
      </c>
      <c r="O152" s="49">
        <v>620000</v>
      </c>
      <c r="P152" s="50">
        <v>620000</v>
      </c>
      <c r="Q152" s="815" t="s">
        <v>1050</v>
      </c>
    </row>
    <row r="153" spans="1:18" x14ac:dyDescent="0.15">
      <c r="A153" s="248"/>
      <c r="B153" s="249"/>
      <c r="C153" s="249"/>
      <c r="D153" s="250"/>
      <c r="E153" s="1288"/>
      <c r="F153" s="1002"/>
      <c r="G153" s="1002"/>
      <c r="H153" s="177"/>
      <c r="I153" s="212">
        <v>42384</v>
      </c>
      <c r="J153" s="739">
        <v>42704</v>
      </c>
      <c r="K153" s="1032"/>
      <c r="L153" s="590" t="s">
        <v>503</v>
      </c>
      <c r="M153" s="590" t="s">
        <v>752</v>
      </c>
      <c r="N153" s="592">
        <v>2</v>
      </c>
      <c r="O153" s="49">
        <v>300000</v>
      </c>
      <c r="P153" s="50">
        <v>300000</v>
      </c>
      <c r="Q153" s="815" t="s">
        <v>1050</v>
      </c>
    </row>
    <row r="154" spans="1:18" ht="13" customHeight="1" x14ac:dyDescent="0.15">
      <c r="A154" s="248"/>
      <c r="B154" s="249"/>
      <c r="C154" s="249"/>
      <c r="D154" s="250"/>
      <c r="E154" s="1288"/>
      <c r="F154" s="1002"/>
      <c r="G154" s="1002"/>
      <c r="H154" s="177"/>
      <c r="I154" s="212">
        <v>42384</v>
      </c>
      <c r="J154" s="739">
        <v>42704</v>
      </c>
      <c r="K154" s="1032"/>
      <c r="L154" s="590" t="s">
        <v>503</v>
      </c>
      <c r="M154" s="590" t="s">
        <v>386</v>
      </c>
      <c r="N154" s="592">
        <v>2</v>
      </c>
      <c r="O154" s="49">
        <v>2000000</v>
      </c>
      <c r="P154" s="50">
        <v>2000000</v>
      </c>
      <c r="Q154" s="815" t="s">
        <v>1050</v>
      </c>
    </row>
    <row r="155" spans="1:18" x14ac:dyDescent="0.15">
      <c r="A155" s="248"/>
      <c r="B155" s="249"/>
      <c r="C155" s="249"/>
      <c r="D155" s="250"/>
      <c r="E155" s="1288"/>
      <c r="F155" s="1002"/>
      <c r="G155" s="1002"/>
      <c r="H155" s="177"/>
      <c r="I155" s="212">
        <v>42384</v>
      </c>
      <c r="J155" s="739">
        <v>42704</v>
      </c>
      <c r="K155" s="1032"/>
      <c r="L155" s="590" t="s">
        <v>503</v>
      </c>
      <c r="M155" s="590" t="s">
        <v>753</v>
      </c>
      <c r="N155" s="592">
        <v>1</v>
      </c>
      <c r="O155" s="49">
        <v>10000000</v>
      </c>
      <c r="P155" s="50">
        <v>10000000</v>
      </c>
      <c r="Q155" s="815" t="s">
        <v>1050</v>
      </c>
    </row>
    <row r="156" spans="1:18" ht="26" customHeight="1" x14ac:dyDescent="0.15">
      <c r="A156" s="248"/>
      <c r="B156" s="249"/>
      <c r="C156" s="249"/>
      <c r="D156" s="250"/>
      <c r="E156" s="1288"/>
      <c r="F156" s="1002"/>
      <c r="G156" s="1002"/>
      <c r="H156" s="177"/>
      <c r="I156" s="212">
        <v>42384</v>
      </c>
      <c r="J156" s="739">
        <v>42704</v>
      </c>
      <c r="K156" s="1032"/>
      <c r="L156" s="590" t="s">
        <v>503</v>
      </c>
      <c r="M156" s="590" t="s">
        <v>381</v>
      </c>
      <c r="N156" s="592">
        <v>5</v>
      </c>
      <c r="O156" s="49"/>
      <c r="P156" s="50"/>
      <c r="Q156" s="815" t="s">
        <v>1050</v>
      </c>
    </row>
    <row r="157" spans="1:18" ht="14" customHeight="1" x14ac:dyDescent="0.15">
      <c r="A157" s="248"/>
      <c r="B157" s="249"/>
      <c r="C157" s="249"/>
      <c r="D157" s="250"/>
      <c r="E157" s="1288"/>
      <c r="F157" s="1002"/>
      <c r="G157" s="1002"/>
      <c r="H157" s="177"/>
      <c r="I157" s="212">
        <v>42384</v>
      </c>
      <c r="J157" s="739">
        <v>42704</v>
      </c>
      <c r="K157" s="1032"/>
      <c r="L157" s="590" t="s">
        <v>503</v>
      </c>
      <c r="M157" s="590" t="s">
        <v>382</v>
      </c>
      <c r="N157" s="592">
        <v>5</v>
      </c>
      <c r="O157" s="49">
        <v>5000000</v>
      </c>
      <c r="P157" s="50">
        <v>5000000</v>
      </c>
      <c r="Q157" s="815" t="s">
        <v>1050</v>
      </c>
    </row>
    <row r="158" spans="1:18" ht="14" customHeight="1" x14ac:dyDescent="0.15">
      <c r="A158" s="248"/>
      <c r="B158" s="249"/>
      <c r="C158" s="249"/>
      <c r="D158" s="250"/>
      <c r="E158" s="1288"/>
      <c r="F158" s="1002"/>
      <c r="G158" s="1002"/>
      <c r="H158" s="232"/>
      <c r="I158" s="212">
        <v>42384</v>
      </c>
      <c r="J158" s="739">
        <v>42704</v>
      </c>
      <c r="K158" s="1032"/>
      <c r="L158" s="590" t="s">
        <v>503</v>
      </c>
      <c r="M158" s="590" t="s">
        <v>384</v>
      </c>
      <c r="N158" s="592">
        <v>4</v>
      </c>
      <c r="O158" s="49">
        <v>6000000</v>
      </c>
      <c r="P158" s="50">
        <v>6000000</v>
      </c>
      <c r="Q158" s="815" t="s">
        <v>1050</v>
      </c>
    </row>
    <row r="159" spans="1:18" ht="14" customHeight="1" x14ac:dyDescent="0.15">
      <c r="A159" s="248"/>
      <c r="B159" s="249"/>
      <c r="C159" s="249"/>
      <c r="D159" s="250"/>
      <c r="E159" s="1288"/>
      <c r="F159" s="1002"/>
      <c r="G159" s="1002"/>
      <c r="H159" s="232"/>
      <c r="I159" s="212">
        <v>42384</v>
      </c>
      <c r="J159" s="739">
        <v>42704</v>
      </c>
      <c r="K159" s="1032"/>
      <c r="L159" s="590" t="s">
        <v>503</v>
      </c>
      <c r="M159" s="590" t="s">
        <v>386</v>
      </c>
      <c r="N159" s="592">
        <v>5</v>
      </c>
      <c r="O159" s="49">
        <v>5000000</v>
      </c>
      <c r="P159" s="50">
        <v>5000000</v>
      </c>
      <c r="Q159" s="815" t="s">
        <v>1050</v>
      </c>
    </row>
    <row r="160" spans="1:18" ht="14" customHeight="1" x14ac:dyDescent="0.15">
      <c r="A160" s="248"/>
      <c r="B160" s="249"/>
      <c r="C160" s="249"/>
      <c r="D160" s="250"/>
      <c r="E160" s="1288"/>
      <c r="F160" s="1002"/>
      <c r="G160" s="1002"/>
      <c r="H160" s="177"/>
      <c r="I160" s="212">
        <v>42384</v>
      </c>
      <c r="J160" s="739">
        <v>42704</v>
      </c>
      <c r="K160" s="1032"/>
      <c r="L160" s="590" t="s">
        <v>503</v>
      </c>
      <c r="M160" s="590" t="s">
        <v>387</v>
      </c>
      <c r="N160" s="592">
        <v>5</v>
      </c>
      <c r="O160" s="49">
        <v>4000000</v>
      </c>
      <c r="P160" s="50">
        <v>4000000</v>
      </c>
      <c r="Q160" s="815" t="s">
        <v>1050</v>
      </c>
    </row>
    <row r="161" spans="1:18" ht="14" customHeight="1" x14ac:dyDescent="0.15">
      <c r="A161" s="248"/>
      <c r="B161" s="249"/>
      <c r="C161" s="249"/>
      <c r="D161" s="250"/>
      <c r="E161" s="1288"/>
      <c r="F161" s="1002"/>
      <c r="G161" s="1002"/>
      <c r="H161" s="177"/>
      <c r="I161" s="212">
        <v>42384</v>
      </c>
      <c r="J161" s="739">
        <v>42704</v>
      </c>
      <c r="K161" s="1032"/>
      <c r="L161" s="590" t="s">
        <v>503</v>
      </c>
      <c r="M161" s="590" t="s">
        <v>388</v>
      </c>
      <c r="N161" s="592">
        <v>5</v>
      </c>
      <c r="O161" s="49">
        <v>400000</v>
      </c>
      <c r="P161" s="50">
        <v>400000</v>
      </c>
      <c r="Q161" s="815" t="s">
        <v>1050</v>
      </c>
    </row>
    <row r="162" spans="1:18" ht="14" customHeight="1" x14ac:dyDescent="0.15">
      <c r="A162" s="251"/>
      <c r="B162" s="239"/>
      <c r="C162" s="239"/>
      <c r="D162" s="240"/>
      <c r="E162" s="1288"/>
      <c r="F162" s="1002"/>
      <c r="G162" s="1003"/>
      <c r="H162" s="177"/>
      <c r="I162" s="212">
        <v>42384</v>
      </c>
      <c r="J162" s="739">
        <v>42704</v>
      </c>
      <c r="K162" s="997"/>
      <c r="L162" s="590" t="s">
        <v>503</v>
      </c>
      <c r="M162" s="590" t="s">
        <v>389</v>
      </c>
      <c r="N162" s="592">
        <v>5</v>
      </c>
      <c r="O162" s="49">
        <v>1200000</v>
      </c>
      <c r="P162" s="50">
        <v>1200000</v>
      </c>
      <c r="Q162" s="815" t="s">
        <v>1050</v>
      </c>
    </row>
    <row r="163" spans="1:18" ht="14" customHeight="1" x14ac:dyDescent="0.15">
      <c r="A163" s="219"/>
      <c r="B163" s="246"/>
      <c r="C163" s="246"/>
      <c r="D163" s="247"/>
      <c r="E163" s="1288"/>
      <c r="F163" s="1002"/>
      <c r="G163" s="1017" t="s">
        <v>755</v>
      </c>
      <c r="H163" s="177"/>
      <c r="I163" s="212">
        <v>42384</v>
      </c>
      <c r="J163" s="739">
        <v>42704</v>
      </c>
      <c r="K163" s="1284" t="s">
        <v>743</v>
      </c>
      <c r="L163" s="590" t="s">
        <v>110</v>
      </c>
      <c r="M163" s="590" t="s">
        <v>383</v>
      </c>
      <c r="N163" s="592">
        <v>5</v>
      </c>
      <c r="O163" s="49">
        <v>6000000</v>
      </c>
      <c r="P163" s="50">
        <v>6000000</v>
      </c>
      <c r="Q163" s="815" t="s">
        <v>1050</v>
      </c>
    </row>
    <row r="164" spans="1:18" ht="14" customHeight="1" x14ac:dyDescent="0.15">
      <c r="A164" s="248"/>
      <c r="B164" s="249"/>
      <c r="C164" s="249"/>
      <c r="D164" s="250"/>
      <c r="E164" s="1288"/>
      <c r="F164" s="1002"/>
      <c r="G164" s="1002"/>
      <c r="H164" s="177"/>
      <c r="I164" s="212">
        <v>42384</v>
      </c>
      <c r="J164" s="739">
        <v>42704</v>
      </c>
      <c r="K164" s="1285"/>
      <c r="L164" s="590" t="s">
        <v>110</v>
      </c>
      <c r="M164" s="590" t="s">
        <v>385</v>
      </c>
      <c r="N164" s="592">
        <v>2</v>
      </c>
      <c r="O164" s="49">
        <v>4000000</v>
      </c>
      <c r="P164" s="50">
        <v>4000000</v>
      </c>
      <c r="Q164" s="815" t="s">
        <v>1050</v>
      </c>
    </row>
    <row r="165" spans="1:18" ht="28" x14ac:dyDescent="0.15">
      <c r="A165" s="251"/>
      <c r="B165" s="239"/>
      <c r="C165" s="239"/>
      <c r="D165" s="240"/>
      <c r="E165" s="1288"/>
      <c r="F165" s="1002"/>
      <c r="G165" s="1003"/>
      <c r="H165" s="232"/>
      <c r="I165" s="259">
        <v>42384</v>
      </c>
      <c r="J165" s="742">
        <v>42704</v>
      </c>
      <c r="K165" s="1286"/>
      <c r="L165" s="229" t="s">
        <v>503</v>
      </c>
      <c r="M165" s="229" t="s">
        <v>756</v>
      </c>
      <c r="N165" s="256">
        <v>1</v>
      </c>
      <c r="O165" s="257">
        <v>300000</v>
      </c>
      <c r="P165" s="258">
        <v>300000</v>
      </c>
      <c r="Q165" s="815" t="s">
        <v>1050</v>
      </c>
    </row>
    <row r="166" spans="1:18" ht="26" customHeight="1" x14ac:dyDescent="0.15">
      <c r="A166" s="1315"/>
      <c r="B166" s="1320"/>
      <c r="C166" s="1320"/>
      <c r="D166" s="1318"/>
      <c r="E166" s="1288"/>
      <c r="F166" s="1017" t="s">
        <v>758</v>
      </c>
      <c r="G166" s="1023" t="s">
        <v>757</v>
      </c>
      <c r="H166" s="232"/>
      <c r="I166" s="259">
        <v>42384</v>
      </c>
      <c r="J166" s="742">
        <v>42704</v>
      </c>
      <c r="K166" s="747" t="s">
        <v>760</v>
      </c>
      <c r="L166" s="229" t="s">
        <v>761</v>
      </c>
      <c r="M166" s="229" t="s">
        <v>762</v>
      </c>
      <c r="N166" s="256">
        <v>1</v>
      </c>
      <c r="O166" s="257">
        <v>1500000000</v>
      </c>
      <c r="P166" s="258">
        <v>1500000000</v>
      </c>
      <c r="Q166" s="815" t="s">
        <v>1050</v>
      </c>
    </row>
    <row r="167" spans="1:18" ht="14" customHeight="1" x14ac:dyDescent="0.15">
      <c r="A167" s="1316"/>
      <c r="B167" s="1321"/>
      <c r="C167" s="1321"/>
      <c r="D167" s="1319"/>
      <c r="E167" s="1288"/>
      <c r="F167" s="1002"/>
      <c r="G167" s="1023"/>
      <c r="H167" s="177"/>
      <c r="I167" s="212">
        <v>42384</v>
      </c>
      <c r="J167" s="739">
        <v>42704</v>
      </c>
      <c r="K167" s="1022" t="s">
        <v>759</v>
      </c>
      <c r="L167" s="579" t="s">
        <v>41</v>
      </c>
      <c r="M167" s="590" t="s">
        <v>390</v>
      </c>
      <c r="N167" s="592">
        <v>6</v>
      </c>
      <c r="O167" s="49">
        <v>2500000</v>
      </c>
      <c r="P167" s="50">
        <v>27500000</v>
      </c>
      <c r="Q167" s="815" t="s">
        <v>1050</v>
      </c>
    </row>
    <row r="168" spans="1:18" ht="14" customHeight="1" x14ac:dyDescent="0.15">
      <c r="A168" s="1316"/>
      <c r="B168" s="1321"/>
      <c r="C168" s="1321"/>
      <c r="D168" s="1319"/>
      <c r="E168" s="1288"/>
      <c r="F168" s="1002"/>
      <c r="G168" s="1023"/>
      <c r="H168" s="177"/>
      <c r="I168" s="212">
        <v>42384</v>
      </c>
      <c r="J168" s="739">
        <v>42704</v>
      </c>
      <c r="K168" s="1032"/>
      <c r="L168" s="579" t="s">
        <v>41</v>
      </c>
      <c r="M168" s="590" t="s">
        <v>391</v>
      </c>
      <c r="N168" s="592">
        <v>3</v>
      </c>
      <c r="O168" s="49">
        <v>1300000</v>
      </c>
      <c r="P168" s="50">
        <v>14300000</v>
      </c>
      <c r="Q168" s="815" t="s">
        <v>1050</v>
      </c>
    </row>
    <row r="169" spans="1:18" ht="14" customHeight="1" x14ac:dyDescent="0.15">
      <c r="A169" s="1316"/>
      <c r="B169" s="1321"/>
      <c r="C169" s="1321"/>
      <c r="D169" s="1319"/>
      <c r="E169" s="1288"/>
      <c r="F169" s="1002"/>
      <c r="G169" s="1023"/>
      <c r="H169" s="177"/>
      <c r="I169" s="212">
        <v>42384</v>
      </c>
      <c r="J169" s="739">
        <v>42704</v>
      </c>
      <c r="K169" s="1032"/>
      <c r="L169" s="579" t="s">
        <v>41</v>
      </c>
      <c r="M169" s="590" t="s">
        <v>392</v>
      </c>
      <c r="N169" s="592">
        <v>2</v>
      </c>
      <c r="O169" s="49">
        <v>1300000</v>
      </c>
      <c r="P169" s="50">
        <v>14300000</v>
      </c>
      <c r="Q169" s="815" t="s">
        <v>1050</v>
      </c>
    </row>
    <row r="170" spans="1:18" ht="28" x14ac:dyDescent="0.15">
      <c r="A170" s="1316"/>
      <c r="B170" s="1321"/>
      <c r="C170" s="1321"/>
      <c r="D170" s="1319"/>
      <c r="E170" s="1288"/>
      <c r="F170" s="1002"/>
      <c r="G170" s="1023"/>
      <c r="H170" s="177"/>
      <c r="I170" s="212">
        <v>42384</v>
      </c>
      <c r="J170" s="739">
        <v>42704</v>
      </c>
      <c r="K170" s="1032"/>
      <c r="L170" s="579" t="s">
        <v>41</v>
      </c>
      <c r="M170" s="590" t="s">
        <v>393</v>
      </c>
      <c r="N170" s="592">
        <v>1</v>
      </c>
      <c r="O170" s="49">
        <v>1500000</v>
      </c>
      <c r="P170" s="50">
        <v>16500000</v>
      </c>
      <c r="Q170" s="815" t="s">
        <v>1050</v>
      </c>
    </row>
    <row r="171" spans="1:18" ht="15" customHeight="1" x14ac:dyDescent="0.15">
      <c r="A171" s="1316"/>
      <c r="B171" s="1321"/>
      <c r="C171" s="1321"/>
      <c r="D171" s="1319"/>
      <c r="E171" s="1288"/>
      <c r="F171" s="1002"/>
      <c r="G171" s="1023"/>
      <c r="H171" s="351"/>
      <c r="I171" s="212">
        <v>42384</v>
      </c>
      <c r="J171" s="739">
        <v>42704</v>
      </c>
      <c r="K171" s="997"/>
      <c r="L171" s="579" t="s">
        <v>41</v>
      </c>
      <c r="M171" s="583" t="s">
        <v>394</v>
      </c>
      <c r="N171" s="586">
        <v>1</v>
      </c>
      <c r="O171" s="588">
        <v>1300000</v>
      </c>
      <c r="P171" s="581">
        <v>14300000</v>
      </c>
      <c r="Q171" s="815" t="s">
        <v>1050</v>
      </c>
    </row>
    <row r="172" spans="1:18" ht="42" x14ac:dyDescent="0.15">
      <c r="A172" s="538"/>
      <c r="B172" s="517"/>
      <c r="C172" s="517"/>
      <c r="D172" s="518"/>
      <c r="E172" s="1288"/>
      <c r="F172" s="1002"/>
      <c r="G172" s="373" t="s">
        <v>954</v>
      </c>
      <c r="H172" s="368"/>
      <c r="I172" s="212">
        <v>42384</v>
      </c>
      <c r="J172" s="739">
        <v>42704</v>
      </c>
      <c r="K172" s="720" t="s">
        <v>950</v>
      </c>
      <c r="L172" s="579" t="s">
        <v>951</v>
      </c>
      <c r="M172" s="590" t="s">
        <v>952</v>
      </c>
      <c r="N172" s="592">
        <v>1</v>
      </c>
      <c r="O172" s="49">
        <v>430000000</v>
      </c>
      <c r="P172" s="50">
        <f>+IF('Plan de adquisiciones'!D6="Si",O172*N172,0)</f>
        <v>0</v>
      </c>
      <c r="Q172" s="815" t="s">
        <v>1050</v>
      </c>
      <c r="R172" s="3" t="s">
        <v>1059</v>
      </c>
    </row>
    <row r="173" spans="1:18" ht="15" thickBot="1" x14ac:dyDescent="0.2">
      <c r="A173" s="508"/>
      <c r="B173" s="509"/>
      <c r="C173" s="509"/>
      <c r="D173" s="510"/>
      <c r="E173" s="1317"/>
      <c r="F173" s="1025"/>
      <c r="G173" s="25" t="s">
        <v>908</v>
      </c>
      <c r="H173" s="178"/>
      <c r="I173" s="255">
        <v>42384</v>
      </c>
      <c r="J173" s="735">
        <v>42704</v>
      </c>
      <c r="K173" s="748" t="s">
        <v>953</v>
      </c>
      <c r="L173" s="231" t="s">
        <v>906</v>
      </c>
      <c r="M173" s="598" t="s">
        <v>907</v>
      </c>
      <c r="N173" s="593">
        <v>1</v>
      </c>
      <c r="O173" s="51">
        <f>0+IF('Plan de adquisiciones'!$D$6="Si",-266000000,0)</f>
        <v>0</v>
      </c>
      <c r="P173" s="52">
        <f>+O173*N173</f>
        <v>0</v>
      </c>
      <c r="Q173" s="815" t="s">
        <v>1050</v>
      </c>
      <c r="R173" s="3" t="s">
        <v>1059</v>
      </c>
    </row>
    <row r="174" spans="1:18" x14ac:dyDescent="0.15">
      <c r="F174" s="617"/>
      <c r="P174" s="53"/>
    </row>
  </sheetData>
  <sheetProtection password="88B0" sheet="1" objects="1" scenarios="1"/>
  <autoFilter ref="A16:Q173">
    <filterColumn colId="0" showButton="0"/>
    <filterColumn colId="1" showButton="0"/>
    <filterColumn colId="2" showButton="0"/>
  </autoFilter>
  <mergeCells count="87">
    <mergeCell ref="F17:F39"/>
    <mergeCell ref="E17:E39"/>
    <mergeCell ref="A16:D16"/>
    <mergeCell ref="N7:O12"/>
    <mergeCell ref="P7:P12"/>
    <mergeCell ref="A14:P14"/>
    <mergeCell ref="A15:J15"/>
    <mergeCell ref="K15:P15"/>
    <mergeCell ref="A11:F11"/>
    <mergeCell ref="K35:K39"/>
    <mergeCell ref="K17:K33"/>
    <mergeCell ref="L17:L18"/>
    <mergeCell ref="M17:M18"/>
    <mergeCell ref="N17:N18"/>
    <mergeCell ref="O17:O18"/>
    <mergeCell ref="P17:P18"/>
    <mergeCell ref="E137:E140"/>
    <mergeCell ref="P149:P150"/>
    <mergeCell ref="F149:F151"/>
    <mergeCell ref="E141:E151"/>
    <mergeCell ref="L141:L143"/>
    <mergeCell ref="L144:L146"/>
    <mergeCell ref="G144:G146"/>
    <mergeCell ref="G147:G148"/>
    <mergeCell ref="F141:F148"/>
    <mergeCell ref="G139:G140"/>
    <mergeCell ref="F137:F140"/>
    <mergeCell ref="N149:N150"/>
    <mergeCell ref="O149:O150"/>
    <mergeCell ref="K141:K143"/>
    <mergeCell ref="K144:K146"/>
    <mergeCell ref="G141:G143"/>
    <mergeCell ref="E114:E133"/>
    <mergeCell ref="E134:E136"/>
    <mergeCell ref="G127:G133"/>
    <mergeCell ref="K127:K133"/>
    <mergeCell ref="F114:F133"/>
    <mergeCell ref="G114:G125"/>
    <mergeCell ref="G134:G136"/>
    <mergeCell ref="K71:K74"/>
    <mergeCell ref="K65:K68"/>
    <mergeCell ref="P134:P136"/>
    <mergeCell ref="L123:L125"/>
    <mergeCell ref="K75:K78"/>
    <mergeCell ref="K79:K113"/>
    <mergeCell ref="A166:A171"/>
    <mergeCell ref="E152:E173"/>
    <mergeCell ref="F152:F165"/>
    <mergeCell ref="G152:G162"/>
    <mergeCell ref="G163:G165"/>
    <mergeCell ref="D166:D171"/>
    <mergeCell ref="C166:C171"/>
    <mergeCell ref="B166:B171"/>
    <mergeCell ref="G166:G171"/>
    <mergeCell ref="O4:P4"/>
    <mergeCell ref="G1:N4"/>
    <mergeCell ref="H6:M6"/>
    <mergeCell ref="N6:O6"/>
    <mergeCell ref="H7:M12"/>
    <mergeCell ref="O1:P1"/>
    <mergeCell ref="O2:P2"/>
    <mergeCell ref="O3:P3"/>
    <mergeCell ref="A6:G6"/>
    <mergeCell ref="A12:F12"/>
    <mergeCell ref="A9:F9"/>
    <mergeCell ref="A1:F4"/>
    <mergeCell ref="A7:F7"/>
    <mergeCell ref="A8:F8"/>
    <mergeCell ref="A10:F10"/>
    <mergeCell ref="E40:E48"/>
    <mergeCell ref="E49:E52"/>
    <mergeCell ref="G62:G69"/>
    <mergeCell ref="G75:G78"/>
    <mergeCell ref="F53:F113"/>
    <mergeCell ref="F49:F52"/>
    <mergeCell ref="F40:F48"/>
    <mergeCell ref="G40:G41"/>
    <mergeCell ref="E53:E113"/>
    <mergeCell ref="G71:G74"/>
    <mergeCell ref="G79:G113"/>
    <mergeCell ref="G59:G60"/>
    <mergeCell ref="K152:K162"/>
    <mergeCell ref="K163:K165"/>
    <mergeCell ref="K123:K125"/>
    <mergeCell ref="F166:F173"/>
    <mergeCell ref="K167:K171"/>
    <mergeCell ref="F134:F136"/>
  </mergeCells>
  <dataValidations count="2">
    <dataValidation allowBlank="1" showErrorMessage="1" sqref="O16:O17 O19"/>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zoomScale="93" zoomScaleNormal="93" zoomScalePageLayoutView="93" workbookViewId="0">
      <selection sqref="A1:F4"/>
    </sheetView>
  </sheetViews>
  <sheetFormatPr baseColWidth="10" defaultColWidth="10.83203125" defaultRowHeight="14" x14ac:dyDescent="0.15"/>
  <cols>
    <col min="1" max="4" width="1.6640625" style="3" customWidth="1"/>
    <col min="5" max="5" width="19.83203125" style="3" customWidth="1"/>
    <col min="6" max="6" width="22.5" style="19" customWidth="1"/>
    <col min="7" max="7" width="23.6640625" style="44" customWidth="1"/>
    <col min="8" max="8" width="16.6640625" style="45" hidden="1" customWidth="1"/>
    <col min="9" max="10" width="12.1640625" style="3" customWidth="1"/>
    <col min="11" max="11" width="19" style="3" customWidth="1"/>
    <col min="12" max="12" width="19.5" style="3" customWidth="1"/>
    <col min="13" max="13" width="25.83203125" style="44" customWidth="1"/>
    <col min="14" max="14" width="22.1640625" style="19" bestFit="1" customWidth="1"/>
    <col min="15" max="15" width="21.6640625" style="3" bestFit="1" customWidth="1"/>
    <col min="16" max="16" width="19.5" style="3" bestFit="1" customWidth="1"/>
    <col min="17" max="17" width="10.83203125" style="3"/>
    <col min="18" max="18" width="14.83203125" style="3" hidden="1" customWidth="1"/>
    <col min="19" max="24" width="11.5" style="3" hidden="1" customWidth="1"/>
    <col min="25" max="25" width="0" style="3" hidden="1" customWidth="1"/>
    <col min="26" max="16384" width="10.83203125" style="3"/>
  </cols>
  <sheetData>
    <row r="1" spans="1:25" ht="14.25" customHeight="1" x14ac:dyDescent="0.15">
      <c r="A1" s="1308" t="s">
        <v>28</v>
      </c>
      <c r="B1" s="1070"/>
      <c r="C1" s="1070"/>
      <c r="D1" s="1070"/>
      <c r="E1" s="1070"/>
      <c r="F1" s="1070"/>
      <c r="G1" s="1073" t="s">
        <v>29</v>
      </c>
      <c r="H1" s="1074"/>
      <c r="I1" s="1074"/>
      <c r="J1" s="1074"/>
      <c r="K1" s="1074"/>
      <c r="L1" s="1074"/>
      <c r="M1" s="1074"/>
      <c r="N1" s="1076"/>
      <c r="O1" s="1085" t="s">
        <v>30</v>
      </c>
      <c r="P1" s="1086"/>
    </row>
    <row r="2" spans="1:25" ht="14.25" customHeight="1" x14ac:dyDescent="0.15">
      <c r="A2" s="1309"/>
      <c r="B2" s="1071"/>
      <c r="C2" s="1071"/>
      <c r="D2" s="1071"/>
      <c r="E2" s="1071"/>
      <c r="F2" s="1071"/>
      <c r="G2" s="1077"/>
      <c r="H2" s="1078"/>
      <c r="I2" s="1078"/>
      <c r="J2" s="1078"/>
      <c r="K2" s="1078"/>
      <c r="L2" s="1078"/>
      <c r="M2" s="1078"/>
      <c r="N2" s="1080"/>
      <c r="O2" s="1087" t="s">
        <v>401</v>
      </c>
      <c r="P2" s="1088"/>
    </row>
    <row r="3" spans="1:25" ht="14.25" customHeight="1" x14ac:dyDescent="0.15">
      <c r="A3" s="1309"/>
      <c r="B3" s="1071"/>
      <c r="C3" s="1071"/>
      <c r="D3" s="1071"/>
      <c r="E3" s="1071"/>
      <c r="F3" s="1071"/>
      <c r="G3" s="1077"/>
      <c r="H3" s="1078"/>
      <c r="I3" s="1078"/>
      <c r="J3" s="1078"/>
      <c r="K3" s="1078"/>
      <c r="L3" s="1078"/>
      <c r="M3" s="1078"/>
      <c r="N3" s="1080"/>
      <c r="O3" s="1087" t="s">
        <v>402</v>
      </c>
      <c r="P3" s="1088"/>
    </row>
    <row r="4" spans="1:25" ht="14.25" customHeight="1" thickBot="1" x14ac:dyDescent="0.2">
      <c r="A4" s="1310"/>
      <c r="B4" s="1072"/>
      <c r="C4" s="1072"/>
      <c r="D4" s="1072"/>
      <c r="E4" s="1072"/>
      <c r="F4" s="1072"/>
      <c r="G4" s="1081"/>
      <c r="H4" s="1082"/>
      <c r="I4" s="1082"/>
      <c r="J4" s="1082"/>
      <c r="K4" s="1082"/>
      <c r="L4" s="1082"/>
      <c r="M4" s="1082"/>
      <c r="N4" s="1084"/>
      <c r="O4" s="1089" t="s">
        <v>31</v>
      </c>
      <c r="P4" s="1090"/>
    </row>
    <row r="5" spans="1:25" ht="15" thickBot="1" x14ac:dyDescent="0.2">
      <c r="A5" s="151"/>
      <c r="B5" s="56"/>
      <c r="C5" s="56"/>
      <c r="D5" s="56"/>
      <c r="E5" s="56"/>
      <c r="F5" s="210"/>
      <c r="G5" s="210"/>
      <c r="H5" s="18"/>
      <c r="I5" s="18"/>
      <c r="L5" s="200"/>
      <c r="M5" s="3"/>
      <c r="N5" s="3"/>
      <c r="O5" s="18"/>
    </row>
    <row r="6" spans="1:25"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25" ht="42" customHeight="1" x14ac:dyDescent="0.15">
      <c r="A7" s="1311" t="s">
        <v>534</v>
      </c>
      <c r="B7" s="1312"/>
      <c r="C7" s="1312"/>
      <c r="D7" s="1312"/>
      <c r="E7" s="1312"/>
      <c r="F7" s="1312"/>
      <c r="G7" s="497"/>
      <c r="H7" s="1293" t="s">
        <v>961</v>
      </c>
      <c r="I7" s="1294"/>
      <c r="J7" s="1294"/>
      <c r="K7" s="1294"/>
      <c r="L7" s="1294"/>
      <c r="M7" s="1295"/>
      <c r="N7" s="1337" t="s">
        <v>1077</v>
      </c>
      <c r="O7" s="1338"/>
      <c r="P7" s="1343" t="s">
        <v>1078</v>
      </c>
      <c r="S7" s="1357" t="s">
        <v>1014</v>
      </c>
      <c r="T7" s="1358"/>
      <c r="U7" s="1358"/>
      <c r="V7" s="1358"/>
      <c r="W7" s="1358"/>
      <c r="X7" s="1358"/>
      <c r="Y7" s="1359" t="s">
        <v>869</v>
      </c>
    </row>
    <row r="8" spans="1:25" ht="42" customHeight="1" thickBot="1" x14ac:dyDescent="0.2">
      <c r="A8" s="1313" t="s">
        <v>535</v>
      </c>
      <c r="B8" s="1314"/>
      <c r="C8" s="1314"/>
      <c r="D8" s="1314"/>
      <c r="E8" s="1314"/>
      <c r="F8" s="1314"/>
      <c r="G8" s="181"/>
      <c r="H8" s="1296"/>
      <c r="I8" s="1297"/>
      <c r="J8" s="1297"/>
      <c r="K8" s="1297"/>
      <c r="L8" s="1297"/>
      <c r="M8" s="1298"/>
      <c r="N8" s="1339"/>
      <c r="O8" s="1340"/>
      <c r="P8" s="1361"/>
      <c r="S8" s="625">
        <v>11</v>
      </c>
      <c r="T8" s="626">
        <v>10</v>
      </c>
      <c r="U8" s="626">
        <v>9</v>
      </c>
      <c r="V8" s="626">
        <v>8</v>
      </c>
      <c r="W8" s="626">
        <v>7</v>
      </c>
      <c r="X8" s="626">
        <v>6</v>
      </c>
      <c r="Y8" s="1360"/>
    </row>
    <row r="9" spans="1:25" ht="42" customHeight="1" x14ac:dyDescent="0.15">
      <c r="A9" s="1305" t="s">
        <v>1021</v>
      </c>
      <c r="B9" s="1306"/>
      <c r="C9" s="1306"/>
      <c r="D9" s="1306"/>
      <c r="E9" s="1306"/>
      <c r="F9" s="1307"/>
      <c r="G9" s="182"/>
      <c r="H9" s="1296"/>
      <c r="I9" s="1297"/>
      <c r="J9" s="1297"/>
      <c r="K9" s="1297"/>
      <c r="L9" s="1297"/>
      <c r="M9" s="1298"/>
      <c r="N9" s="1339"/>
      <c r="O9" s="1340"/>
      <c r="P9" s="1361"/>
      <c r="R9" s="627" t="s">
        <v>1011</v>
      </c>
      <c r="S9" s="620">
        <v>191</v>
      </c>
      <c r="T9" s="621">
        <v>165</v>
      </c>
      <c r="U9" s="621">
        <v>248</v>
      </c>
      <c r="V9" s="621">
        <v>238</v>
      </c>
      <c r="W9" s="621">
        <v>285</v>
      </c>
      <c r="X9" s="621">
        <v>231</v>
      </c>
      <c r="Y9" s="630">
        <f>+SUM(S9:X9)</f>
        <v>1358</v>
      </c>
    </row>
    <row r="10" spans="1:25" ht="42" customHeight="1" x14ac:dyDescent="0.15">
      <c r="A10" s="1313" t="s">
        <v>396</v>
      </c>
      <c r="B10" s="1314"/>
      <c r="C10" s="1314"/>
      <c r="D10" s="1314"/>
      <c r="E10" s="1314"/>
      <c r="F10" s="1314"/>
      <c r="G10" s="183"/>
      <c r="H10" s="1296"/>
      <c r="I10" s="1297"/>
      <c r="J10" s="1297"/>
      <c r="K10" s="1297"/>
      <c r="L10" s="1297"/>
      <c r="M10" s="1298"/>
      <c r="N10" s="1339"/>
      <c r="O10" s="1340"/>
      <c r="P10" s="1361"/>
      <c r="R10" s="628" t="s">
        <v>1012</v>
      </c>
      <c r="S10" s="622">
        <v>156</v>
      </c>
      <c r="T10" s="619">
        <v>161</v>
      </c>
      <c r="U10" s="619">
        <v>215</v>
      </c>
      <c r="V10" s="619">
        <v>194</v>
      </c>
      <c r="W10" s="619">
        <v>225</v>
      </c>
      <c r="X10" s="619">
        <v>209</v>
      </c>
      <c r="Y10" s="631">
        <f>+SUM(S10:X10)</f>
        <v>1160</v>
      </c>
    </row>
    <row r="11" spans="1:25" ht="42" customHeight="1" thickBot="1" x14ac:dyDescent="0.2">
      <c r="A11" s="1313" t="s">
        <v>395</v>
      </c>
      <c r="B11" s="1314"/>
      <c r="C11" s="1314"/>
      <c r="D11" s="1314"/>
      <c r="E11" s="1314"/>
      <c r="F11" s="1314"/>
      <c r="G11" s="498"/>
      <c r="H11" s="1296"/>
      <c r="I11" s="1297"/>
      <c r="J11" s="1297"/>
      <c r="K11" s="1297"/>
      <c r="L11" s="1297"/>
      <c r="M11" s="1298"/>
      <c r="N11" s="1339"/>
      <c r="O11" s="1340"/>
      <c r="P11" s="1361"/>
      <c r="R11" s="629" t="s">
        <v>1013</v>
      </c>
      <c r="S11" s="623">
        <v>19</v>
      </c>
      <c r="T11" s="624">
        <v>4</v>
      </c>
      <c r="U11" s="624">
        <v>33</v>
      </c>
      <c r="V11" s="624">
        <v>44</v>
      </c>
      <c r="W11" s="624">
        <v>60</v>
      </c>
      <c r="X11" s="624">
        <v>22</v>
      </c>
      <c r="Y11" s="632">
        <f>+SUM(S11:X11)</f>
        <v>182</v>
      </c>
    </row>
    <row r="12" spans="1:25" ht="42" customHeight="1" thickBot="1" x14ac:dyDescent="0.2">
      <c r="A12" s="1302" t="s">
        <v>903</v>
      </c>
      <c r="B12" s="1303"/>
      <c r="C12" s="1303"/>
      <c r="D12" s="1303"/>
      <c r="E12" s="1303"/>
      <c r="F12" s="1304"/>
      <c r="G12" s="499"/>
      <c r="H12" s="1299"/>
      <c r="I12" s="1300"/>
      <c r="J12" s="1300"/>
      <c r="K12" s="1300"/>
      <c r="L12" s="1300"/>
      <c r="M12" s="1301"/>
      <c r="N12" s="1341"/>
      <c r="O12" s="1342"/>
      <c r="P12" s="1362"/>
      <c r="R12" s="179"/>
      <c r="S12" s="1354" t="s">
        <v>1015</v>
      </c>
      <c r="T12" s="1355"/>
      <c r="U12" s="633">
        <f>1-X12</f>
        <v>0.865979381443299</v>
      </c>
      <c r="V12" s="1354" t="s">
        <v>1016</v>
      </c>
      <c r="W12" s="1356"/>
      <c r="X12" s="633">
        <f>+Y11/Y9</f>
        <v>0.13402061855670103</v>
      </c>
    </row>
    <row r="13" spans="1:25" ht="15" thickBot="1" x14ac:dyDescent="0.2"/>
    <row r="14" spans="1:25" ht="15" thickBot="1" x14ac:dyDescent="0.2">
      <c r="A14" s="1346" t="s">
        <v>1024</v>
      </c>
      <c r="B14" s="1347"/>
      <c r="C14" s="1347"/>
      <c r="D14" s="1347"/>
      <c r="E14" s="1347"/>
      <c r="F14" s="1347"/>
      <c r="G14" s="1347"/>
      <c r="H14" s="1347"/>
      <c r="I14" s="1347"/>
      <c r="J14" s="1347"/>
      <c r="K14" s="1347"/>
      <c r="L14" s="1347"/>
      <c r="M14" s="1347"/>
      <c r="N14" s="1347"/>
      <c r="O14" s="1347"/>
      <c r="P14" s="1348"/>
    </row>
    <row r="15" spans="1:25"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25" ht="40" customHeight="1" thickBot="1" x14ac:dyDescent="0.2">
      <c r="A16" s="1334" t="s">
        <v>397</v>
      </c>
      <c r="B16" s="1335"/>
      <c r="C16" s="1335"/>
      <c r="D16" s="1336"/>
      <c r="E16" s="678" t="s">
        <v>872</v>
      </c>
      <c r="F16" s="679" t="s">
        <v>2</v>
      </c>
      <c r="G16" s="679" t="s">
        <v>3</v>
      </c>
      <c r="H16" s="679" t="s">
        <v>0</v>
      </c>
      <c r="I16" s="680" t="s">
        <v>7</v>
      </c>
      <c r="J16" s="694" t="s">
        <v>8</v>
      </c>
      <c r="K16" s="674" t="s">
        <v>9</v>
      </c>
      <c r="L16" s="675" t="s">
        <v>1</v>
      </c>
      <c r="M16" s="675" t="s">
        <v>10</v>
      </c>
      <c r="N16" s="675" t="s">
        <v>4</v>
      </c>
      <c r="O16" s="676" t="s">
        <v>5</v>
      </c>
      <c r="P16" s="677" t="s">
        <v>6</v>
      </c>
    </row>
    <row r="17" spans="1:16" ht="13" customHeight="1" x14ac:dyDescent="0.15">
      <c r="A17" s="270"/>
      <c r="B17" s="271"/>
      <c r="C17" s="272"/>
      <c r="D17" s="272"/>
      <c r="E17" s="1287" t="s">
        <v>894</v>
      </c>
      <c r="F17" s="1367" t="s">
        <v>763</v>
      </c>
      <c r="G17" s="1001" t="s">
        <v>764</v>
      </c>
      <c r="H17" s="23"/>
      <c r="I17" s="276">
        <v>42401</v>
      </c>
      <c r="J17" s="749">
        <v>42719</v>
      </c>
      <c r="K17" s="996" t="s">
        <v>794</v>
      </c>
      <c r="L17" s="23" t="s">
        <v>41</v>
      </c>
      <c r="M17" s="826" t="s">
        <v>784</v>
      </c>
      <c r="N17" s="880">
        <v>3</v>
      </c>
      <c r="O17" s="260">
        <v>2023272</v>
      </c>
      <c r="P17" s="261">
        <f>O17*N17</f>
        <v>6069816</v>
      </c>
    </row>
    <row r="18" spans="1:16" ht="14" customHeight="1" x14ac:dyDescent="0.15">
      <c r="A18" s="273"/>
      <c r="B18" s="869"/>
      <c r="C18" s="870"/>
      <c r="D18" s="870"/>
      <c r="E18" s="1042"/>
      <c r="F18" s="1368"/>
      <c r="G18" s="1002"/>
      <c r="H18" s="24"/>
      <c r="I18" s="277">
        <v>42401</v>
      </c>
      <c r="J18" s="750">
        <v>42719</v>
      </c>
      <c r="K18" s="1032"/>
      <c r="L18" s="24" t="s">
        <v>41</v>
      </c>
      <c r="M18" s="824" t="s">
        <v>785</v>
      </c>
      <c r="N18" s="881">
        <v>4</v>
      </c>
      <c r="O18" s="265">
        <v>2023272</v>
      </c>
      <c r="P18" s="266">
        <f t="shared" ref="P18:P41" si="0">O18*N18</f>
        <v>8093088</v>
      </c>
    </row>
    <row r="19" spans="1:16" ht="28" x14ac:dyDescent="0.15">
      <c r="A19" s="273"/>
      <c r="B19" s="869"/>
      <c r="C19" s="870"/>
      <c r="D19" s="870"/>
      <c r="E19" s="1042"/>
      <c r="F19" s="1368"/>
      <c r="G19" s="1002"/>
      <c r="H19" s="24"/>
      <c r="I19" s="277">
        <v>42401</v>
      </c>
      <c r="J19" s="750">
        <v>42719</v>
      </c>
      <c r="K19" s="1032"/>
      <c r="L19" s="24" t="s">
        <v>41</v>
      </c>
      <c r="M19" s="824" t="s">
        <v>786</v>
      </c>
      <c r="N19" s="881">
        <v>1</v>
      </c>
      <c r="O19" s="265">
        <v>2023272</v>
      </c>
      <c r="P19" s="266">
        <f t="shared" si="0"/>
        <v>2023272</v>
      </c>
    </row>
    <row r="20" spans="1:16" ht="14" customHeight="1" x14ac:dyDescent="0.15">
      <c r="A20" s="273"/>
      <c r="B20" s="869"/>
      <c r="C20" s="870"/>
      <c r="D20" s="870"/>
      <c r="E20" s="1042"/>
      <c r="F20" s="1368"/>
      <c r="G20" s="1002"/>
      <c r="H20" s="24"/>
      <c r="I20" s="277">
        <v>42401</v>
      </c>
      <c r="J20" s="750">
        <v>42719</v>
      </c>
      <c r="K20" s="1032"/>
      <c r="L20" s="24" t="s">
        <v>41</v>
      </c>
      <c r="M20" s="824" t="s">
        <v>787</v>
      </c>
      <c r="N20" s="881">
        <v>4</v>
      </c>
      <c r="O20" s="265">
        <v>2023272</v>
      </c>
      <c r="P20" s="266">
        <f t="shared" si="0"/>
        <v>8093088</v>
      </c>
    </row>
    <row r="21" spans="1:16" ht="14" customHeight="1" x14ac:dyDescent="0.15">
      <c r="A21" s="273"/>
      <c r="B21" s="869"/>
      <c r="C21" s="870"/>
      <c r="D21" s="870"/>
      <c r="E21" s="1042"/>
      <c r="F21" s="1368"/>
      <c r="G21" s="1002"/>
      <c r="H21" s="24"/>
      <c r="I21" s="277">
        <v>42401</v>
      </c>
      <c r="J21" s="750">
        <v>42719</v>
      </c>
      <c r="K21" s="1032"/>
      <c r="L21" s="24" t="s">
        <v>41</v>
      </c>
      <c r="M21" s="824" t="s">
        <v>788</v>
      </c>
      <c r="N21" s="881">
        <v>1</v>
      </c>
      <c r="O21" s="265">
        <v>2023272</v>
      </c>
      <c r="P21" s="266">
        <f t="shared" si="0"/>
        <v>2023272</v>
      </c>
    </row>
    <row r="22" spans="1:16" ht="14" customHeight="1" x14ac:dyDescent="0.15">
      <c r="A22" s="273"/>
      <c r="B22" s="869"/>
      <c r="C22" s="870"/>
      <c r="D22" s="870"/>
      <c r="E22" s="1042"/>
      <c r="F22" s="1368"/>
      <c r="G22" s="1002"/>
      <c r="H22" s="24"/>
      <c r="I22" s="277">
        <v>42401</v>
      </c>
      <c r="J22" s="750">
        <v>42719</v>
      </c>
      <c r="K22" s="1032"/>
      <c r="L22" s="24" t="s">
        <v>41</v>
      </c>
      <c r="M22" s="824" t="s">
        <v>789</v>
      </c>
      <c r="N22" s="881">
        <v>1</v>
      </c>
      <c r="O22" s="265">
        <v>2023272</v>
      </c>
      <c r="P22" s="266">
        <f t="shared" si="0"/>
        <v>2023272</v>
      </c>
    </row>
    <row r="23" spans="1:16" ht="14" customHeight="1" x14ac:dyDescent="0.15">
      <c r="A23" s="273"/>
      <c r="B23" s="869"/>
      <c r="C23" s="870"/>
      <c r="D23" s="870"/>
      <c r="E23" s="1042"/>
      <c r="F23" s="1368"/>
      <c r="G23" s="1002"/>
      <c r="H23" s="24"/>
      <c r="I23" s="277">
        <v>42401</v>
      </c>
      <c r="J23" s="750">
        <v>42719</v>
      </c>
      <c r="K23" s="1032"/>
      <c r="L23" s="24" t="s">
        <v>41</v>
      </c>
      <c r="M23" s="824" t="s">
        <v>790</v>
      </c>
      <c r="N23" s="881">
        <v>1</v>
      </c>
      <c r="O23" s="265">
        <v>2023272</v>
      </c>
      <c r="P23" s="266">
        <f t="shared" si="0"/>
        <v>2023272</v>
      </c>
    </row>
    <row r="24" spans="1:16" ht="28" x14ac:dyDescent="0.15">
      <c r="A24" s="273"/>
      <c r="B24" s="869"/>
      <c r="C24" s="870"/>
      <c r="D24" s="870"/>
      <c r="E24" s="1042"/>
      <c r="F24" s="1368"/>
      <c r="G24" s="1002"/>
      <c r="H24" s="24"/>
      <c r="I24" s="277">
        <v>42401</v>
      </c>
      <c r="J24" s="750">
        <v>42719</v>
      </c>
      <c r="K24" s="1032"/>
      <c r="L24" s="24" t="s">
        <v>41</v>
      </c>
      <c r="M24" s="824" t="s">
        <v>791</v>
      </c>
      <c r="N24" s="881">
        <v>5</v>
      </c>
      <c r="O24" s="265">
        <v>2023272</v>
      </c>
      <c r="P24" s="266">
        <f t="shared" si="0"/>
        <v>10116360</v>
      </c>
    </row>
    <row r="25" spans="1:16" ht="15" customHeight="1" x14ac:dyDescent="0.15">
      <c r="A25" s="273"/>
      <c r="B25" s="869"/>
      <c r="C25" s="870"/>
      <c r="D25" s="870"/>
      <c r="E25" s="1042"/>
      <c r="F25" s="1368"/>
      <c r="G25" s="1002"/>
      <c r="H25" s="24"/>
      <c r="I25" s="277">
        <v>42401</v>
      </c>
      <c r="J25" s="750">
        <v>42719</v>
      </c>
      <c r="K25" s="1032"/>
      <c r="L25" s="24" t="s">
        <v>41</v>
      </c>
      <c r="M25" s="824" t="s">
        <v>390</v>
      </c>
      <c r="N25" s="881">
        <v>2</v>
      </c>
      <c r="O25" s="265">
        <v>2555100</v>
      </c>
      <c r="P25" s="266">
        <f t="shared" si="0"/>
        <v>5110200</v>
      </c>
    </row>
    <row r="26" spans="1:16" ht="14" customHeight="1" x14ac:dyDescent="0.15">
      <c r="A26" s="273"/>
      <c r="B26" s="869"/>
      <c r="C26" s="870"/>
      <c r="D26" s="870"/>
      <c r="E26" s="1042"/>
      <c r="F26" s="1368"/>
      <c r="G26" s="1002"/>
      <c r="H26" s="24"/>
      <c r="I26" s="277">
        <v>42401</v>
      </c>
      <c r="J26" s="750">
        <v>42719</v>
      </c>
      <c r="K26" s="1032"/>
      <c r="L26" s="24" t="s">
        <v>41</v>
      </c>
      <c r="M26" s="824" t="s">
        <v>792</v>
      </c>
      <c r="N26" s="881">
        <v>1</v>
      </c>
      <c r="O26" s="269">
        <v>1632000</v>
      </c>
      <c r="P26" s="266">
        <f t="shared" si="0"/>
        <v>1632000</v>
      </c>
    </row>
    <row r="27" spans="1:16" ht="28" x14ac:dyDescent="0.15">
      <c r="A27" s="273"/>
      <c r="B27" s="869"/>
      <c r="C27" s="870"/>
      <c r="D27" s="870"/>
      <c r="E27" s="1042"/>
      <c r="F27" s="1368"/>
      <c r="G27" s="1002"/>
      <c r="H27" s="24"/>
      <c r="I27" s="277">
        <v>42401</v>
      </c>
      <c r="J27" s="750">
        <v>42719</v>
      </c>
      <c r="K27" s="1032"/>
      <c r="L27" s="24" t="s">
        <v>409</v>
      </c>
      <c r="M27" s="824" t="s">
        <v>765</v>
      </c>
      <c r="N27" s="881">
        <v>1</v>
      </c>
      <c r="O27" s="265">
        <v>10000000</v>
      </c>
      <c r="P27" s="266">
        <f t="shared" si="0"/>
        <v>10000000</v>
      </c>
    </row>
    <row r="28" spans="1:16" ht="42" x14ac:dyDescent="0.15">
      <c r="A28" s="273"/>
      <c r="B28" s="869"/>
      <c r="C28" s="870"/>
      <c r="D28" s="870"/>
      <c r="E28" s="1042"/>
      <c r="F28" s="1368"/>
      <c r="G28" s="1002"/>
      <c r="H28" s="24"/>
      <c r="I28" s="277">
        <v>42401</v>
      </c>
      <c r="J28" s="750">
        <v>42719</v>
      </c>
      <c r="K28" s="1032"/>
      <c r="L28" s="24" t="s">
        <v>278</v>
      </c>
      <c r="M28" s="824" t="s">
        <v>766</v>
      </c>
      <c r="N28" s="881">
        <v>1</v>
      </c>
      <c r="O28" s="265">
        <v>5000000</v>
      </c>
      <c r="P28" s="266">
        <f t="shared" si="0"/>
        <v>5000000</v>
      </c>
    </row>
    <row r="29" spans="1:16" ht="28" x14ac:dyDescent="0.15">
      <c r="A29" s="262"/>
      <c r="B29" s="263"/>
      <c r="C29" s="264"/>
      <c r="D29" s="264"/>
      <c r="E29" s="1042"/>
      <c r="F29" s="1368"/>
      <c r="G29" s="1003"/>
      <c r="H29" s="24"/>
      <c r="I29" s="277">
        <v>42401</v>
      </c>
      <c r="J29" s="750">
        <v>42719</v>
      </c>
      <c r="K29" s="997"/>
      <c r="L29" s="24" t="s">
        <v>720</v>
      </c>
      <c r="M29" s="824" t="s">
        <v>767</v>
      </c>
      <c r="N29" s="881">
        <v>1</v>
      </c>
      <c r="O29" s="265">
        <v>15000000</v>
      </c>
      <c r="P29" s="266">
        <f t="shared" si="0"/>
        <v>15000000</v>
      </c>
    </row>
    <row r="30" spans="1:16" ht="44" customHeight="1" x14ac:dyDescent="0.15">
      <c r="A30" s="267"/>
      <c r="B30" s="268"/>
      <c r="C30" s="570"/>
      <c r="D30" s="570"/>
      <c r="E30" s="1042"/>
      <c r="F30" s="1368"/>
      <c r="G30" s="824" t="s">
        <v>768</v>
      </c>
      <c r="H30" s="24"/>
      <c r="I30" s="277">
        <v>42384</v>
      </c>
      <c r="J30" s="750">
        <v>42724</v>
      </c>
      <c r="K30" s="714" t="s">
        <v>795</v>
      </c>
      <c r="L30" s="24" t="s">
        <v>410</v>
      </c>
      <c r="M30" s="824" t="s">
        <v>769</v>
      </c>
      <c r="N30" s="881">
        <v>1</v>
      </c>
      <c r="O30" s="265">
        <v>0</v>
      </c>
      <c r="P30" s="266">
        <f t="shared" si="0"/>
        <v>0</v>
      </c>
    </row>
    <row r="31" spans="1:16" ht="140" x14ac:dyDescent="0.15">
      <c r="A31" s="267"/>
      <c r="B31" s="268"/>
      <c r="C31" s="570"/>
      <c r="D31" s="570"/>
      <c r="E31" s="1042"/>
      <c r="F31" s="1368"/>
      <c r="G31" s="824" t="s">
        <v>770</v>
      </c>
      <c r="H31" s="24"/>
      <c r="I31" s="277">
        <v>42384</v>
      </c>
      <c r="J31" s="750">
        <v>42724</v>
      </c>
      <c r="K31" s="714" t="s">
        <v>796</v>
      </c>
      <c r="L31" s="24" t="s">
        <v>20</v>
      </c>
      <c r="M31" s="824" t="s">
        <v>797</v>
      </c>
      <c r="N31" s="881">
        <v>7</v>
      </c>
      <c r="O31" s="265">
        <v>0</v>
      </c>
      <c r="P31" s="266">
        <f t="shared" si="0"/>
        <v>0</v>
      </c>
    </row>
    <row r="32" spans="1:16" ht="63" customHeight="1" x14ac:dyDescent="0.15">
      <c r="A32" s="267"/>
      <c r="B32" s="268"/>
      <c r="C32" s="570"/>
      <c r="D32" s="570"/>
      <c r="E32" s="1042"/>
      <c r="F32" s="1368"/>
      <c r="G32" s="24" t="s">
        <v>771</v>
      </c>
      <c r="H32" s="24" t="s">
        <v>772</v>
      </c>
      <c r="I32" s="277">
        <v>42384</v>
      </c>
      <c r="J32" s="750">
        <v>42724</v>
      </c>
      <c r="K32" s="825" t="s">
        <v>793</v>
      </c>
      <c r="L32" s="824" t="s">
        <v>110</v>
      </c>
      <c r="M32" s="24" t="s">
        <v>772</v>
      </c>
      <c r="N32" s="881">
        <v>20</v>
      </c>
      <c r="O32" s="265">
        <v>700000</v>
      </c>
      <c r="P32" s="266">
        <f t="shared" si="0"/>
        <v>14000000</v>
      </c>
    </row>
    <row r="33" spans="1:16" ht="56" x14ac:dyDescent="0.15">
      <c r="A33" s="267"/>
      <c r="B33" s="268"/>
      <c r="C33" s="570"/>
      <c r="D33" s="570"/>
      <c r="E33" s="1042"/>
      <c r="F33" s="1368"/>
      <c r="G33" s="24" t="s">
        <v>773</v>
      </c>
      <c r="H33" s="24"/>
      <c r="I33" s="277">
        <v>42384</v>
      </c>
      <c r="J33" s="750">
        <v>42724</v>
      </c>
      <c r="K33" s="825" t="s">
        <v>774</v>
      </c>
      <c r="L33" s="24" t="s">
        <v>410</v>
      </c>
      <c r="M33" s="824" t="s">
        <v>798</v>
      </c>
      <c r="N33" s="881">
        <v>1</v>
      </c>
      <c r="O33" s="265">
        <v>0</v>
      </c>
      <c r="P33" s="266">
        <f t="shared" si="0"/>
        <v>0</v>
      </c>
    </row>
    <row r="34" spans="1:16" ht="59" customHeight="1" x14ac:dyDescent="0.15">
      <c r="A34" s="1365"/>
      <c r="B34" s="1363"/>
      <c r="C34" s="1376"/>
      <c r="D34" s="1376"/>
      <c r="E34" s="1042"/>
      <c r="F34" s="1368"/>
      <c r="G34" s="1017" t="s">
        <v>800</v>
      </c>
      <c r="H34" s="24" t="s">
        <v>775</v>
      </c>
      <c r="I34" s="277">
        <v>42384</v>
      </c>
      <c r="J34" s="750">
        <v>42724</v>
      </c>
      <c r="K34" s="714" t="s">
        <v>776</v>
      </c>
      <c r="L34" s="824" t="s">
        <v>775</v>
      </c>
      <c r="M34" s="824" t="s">
        <v>799</v>
      </c>
      <c r="N34" s="881">
        <v>1</v>
      </c>
      <c r="O34" s="265">
        <v>25000000</v>
      </c>
      <c r="P34" s="266">
        <f t="shared" si="0"/>
        <v>25000000</v>
      </c>
    </row>
    <row r="35" spans="1:16" ht="42" x14ac:dyDescent="0.15">
      <c r="A35" s="1366"/>
      <c r="B35" s="1364"/>
      <c r="C35" s="1377"/>
      <c r="D35" s="1377"/>
      <c r="E35" s="1042"/>
      <c r="F35" s="1368"/>
      <c r="G35" s="1002"/>
      <c r="H35" s="24" t="s">
        <v>779</v>
      </c>
      <c r="I35" s="277">
        <v>42384</v>
      </c>
      <c r="J35" s="750">
        <v>42724</v>
      </c>
      <c r="K35" s="714" t="s">
        <v>801</v>
      </c>
      <c r="L35" s="824" t="s">
        <v>779</v>
      </c>
      <c r="M35" s="824" t="s">
        <v>780</v>
      </c>
      <c r="N35" s="881">
        <v>0</v>
      </c>
      <c r="O35" s="265">
        <v>0</v>
      </c>
      <c r="P35" s="266">
        <f t="shared" si="0"/>
        <v>0</v>
      </c>
    </row>
    <row r="36" spans="1:16" ht="28" x14ac:dyDescent="0.15">
      <c r="A36" s="1366"/>
      <c r="B36" s="1364"/>
      <c r="C36" s="1377"/>
      <c r="D36" s="1377"/>
      <c r="E36" s="1042"/>
      <c r="F36" s="1368"/>
      <c r="G36" s="1002"/>
      <c r="H36" s="24"/>
      <c r="I36" s="277">
        <v>42384</v>
      </c>
      <c r="J36" s="750">
        <v>42724</v>
      </c>
      <c r="K36" s="714" t="s">
        <v>435</v>
      </c>
      <c r="L36" s="24" t="s">
        <v>781</v>
      </c>
      <c r="M36" s="1017" t="s">
        <v>802</v>
      </c>
      <c r="N36" s="881">
        <v>0</v>
      </c>
      <c r="O36" s="265">
        <v>0</v>
      </c>
      <c r="P36" s="266">
        <f t="shared" si="0"/>
        <v>0</v>
      </c>
    </row>
    <row r="37" spans="1:16" ht="28" x14ac:dyDescent="0.15">
      <c r="A37" s="1366"/>
      <c r="B37" s="1364"/>
      <c r="C37" s="1377"/>
      <c r="D37" s="1377"/>
      <c r="E37" s="1042"/>
      <c r="F37" s="1368"/>
      <c r="G37" s="1002"/>
      <c r="H37" s="228" t="s">
        <v>783</v>
      </c>
      <c r="I37" s="635">
        <v>42384</v>
      </c>
      <c r="J37" s="751">
        <v>42724</v>
      </c>
      <c r="K37" s="753" t="s">
        <v>743</v>
      </c>
      <c r="L37" s="228" t="s">
        <v>782</v>
      </c>
      <c r="M37" s="1002"/>
      <c r="N37" s="868">
        <v>0</v>
      </c>
      <c r="O37" s="636">
        <v>0</v>
      </c>
      <c r="P37" s="637">
        <f t="shared" si="0"/>
        <v>0</v>
      </c>
    </row>
    <row r="38" spans="1:16" ht="70" x14ac:dyDescent="0.15">
      <c r="A38" s="1365"/>
      <c r="B38" s="1370"/>
      <c r="C38" s="634"/>
      <c r="D38" s="634"/>
      <c r="E38" s="1042"/>
      <c r="F38" s="1023" t="s">
        <v>1009</v>
      </c>
      <c r="G38" s="824" t="s">
        <v>1008</v>
      </c>
      <c r="H38" s="638"/>
      <c r="I38" s="277">
        <v>42384</v>
      </c>
      <c r="J38" s="750">
        <v>42724</v>
      </c>
      <c r="K38" s="825" t="s">
        <v>1005</v>
      </c>
      <c r="L38" s="24" t="s">
        <v>1020</v>
      </c>
      <c r="M38" s="881" t="s">
        <v>965</v>
      </c>
      <c r="N38" s="881">
        <v>0</v>
      </c>
      <c r="O38" s="636">
        <v>0</v>
      </c>
      <c r="P38" s="637">
        <f t="shared" si="0"/>
        <v>0</v>
      </c>
    </row>
    <row r="39" spans="1:16" ht="56" x14ac:dyDescent="0.15">
      <c r="A39" s="1366"/>
      <c r="B39" s="1371"/>
      <c r="C39" s="618"/>
      <c r="D39" s="618"/>
      <c r="E39" s="1042"/>
      <c r="F39" s="1023"/>
      <c r="G39" s="824" t="s">
        <v>1010</v>
      </c>
      <c r="H39" s="638"/>
      <c r="I39" s="277">
        <v>42384</v>
      </c>
      <c r="J39" s="750">
        <v>42724</v>
      </c>
      <c r="K39" s="714" t="s">
        <v>1017</v>
      </c>
      <c r="L39" s="24" t="s">
        <v>965</v>
      </c>
      <c r="M39" s="881" t="s">
        <v>965</v>
      </c>
      <c r="N39" s="881">
        <v>0</v>
      </c>
      <c r="O39" s="636">
        <v>0</v>
      </c>
      <c r="P39" s="637">
        <f t="shared" si="0"/>
        <v>0</v>
      </c>
    </row>
    <row r="40" spans="1:16" ht="56" x14ac:dyDescent="0.15">
      <c r="A40" s="1366"/>
      <c r="B40" s="1371"/>
      <c r="C40" s="1373"/>
      <c r="D40" s="1373"/>
      <c r="E40" s="1042"/>
      <c r="F40" s="1023"/>
      <c r="G40" s="824" t="s">
        <v>1006</v>
      </c>
      <c r="H40" s="638"/>
      <c r="I40" s="277">
        <v>42384</v>
      </c>
      <c r="J40" s="750">
        <v>42724</v>
      </c>
      <c r="K40" s="754" t="s">
        <v>1018</v>
      </c>
      <c r="L40" s="24" t="s">
        <v>965</v>
      </c>
      <c r="M40" s="881" t="s">
        <v>965</v>
      </c>
      <c r="N40" s="881">
        <v>0</v>
      </c>
      <c r="O40" s="636">
        <v>0</v>
      </c>
      <c r="P40" s="637">
        <f t="shared" si="0"/>
        <v>0</v>
      </c>
    </row>
    <row r="41" spans="1:16" ht="57" thickBot="1" x14ac:dyDescent="0.2">
      <c r="A41" s="1369"/>
      <c r="B41" s="1372"/>
      <c r="C41" s="1374"/>
      <c r="D41" s="1374"/>
      <c r="E41" s="1375"/>
      <c r="F41" s="1060"/>
      <c r="G41" s="831" t="s">
        <v>1007</v>
      </c>
      <c r="H41" s="639"/>
      <c r="I41" s="278">
        <v>42384</v>
      </c>
      <c r="J41" s="752">
        <v>42724</v>
      </c>
      <c r="K41" s="715" t="s">
        <v>1019</v>
      </c>
      <c r="L41" s="25" t="s">
        <v>278</v>
      </c>
      <c r="M41" s="882" t="s">
        <v>965</v>
      </c>
      <c r="N41" s="882">
        <v>0</v>
      </c>
      <c r="O41" s="274">
        <v>0</v>
      </c>
      <c r="P41" s="275">
        <f t="shared" si="0"/>
        <v>0</v>
      </c>
    </row>
  </sheetData>
  <sheetProtection password="88B0" sheet="1" objects="1" scenarios="1"/>
  <mergeCells count="41">
    <mergeCell ref="A1:F4"/>
    <mergeCell ref="G1:N4"/>
    <mergeCell ref="O1:P1"/>
    <mergeCell ref="O2:P2"/>
    <mergeCell ref="O3:P3"/>
    <mergeCell ref="O4:P4"/>
    <mergeCell ref="A6:G6"/>
    <mergeCell ref="H6:M6"/>
    <mergeCell ref="N6:O6"/>
    <mergeCell ref="A7:F7"/>
    <mergeCell ref="A8:F8"/>
    <mergeCell ref="G17:G29"/>
    <mergeCell ref="K17:K29"/>
    <mergeCell ref="G34:G37"/>
    <mergeCell ref="M36:M37"/>
    <mergeCell ref="C34:C37"/>
    <mergeCell ref="D34:D37"/>
    <mergeCell ref="B34:B37"/>
    <mergeCell ref="A34:A37"/>
    <mergeCell ref="F17:F37"/>
    <mergeCell ref="A38:A41"/>
    <mergeCell ref="B38:B41"/>
    <mergeCell ref="C40:C41"/>
    <mergeCell ref="D40:D41"/>
    <mergeCell ref="E17:E41"/>
    <mergeCell ref="S12:T12"/>
    <mergeCell ref="V12:W12"/>
    <mergeCell ref="S7:X7"/>
    <mergeCell ref="Y7:Y8"/>
    <mergeCell ref="F38:F41"/>
    <mergeCell ref="P7:P12"/>
    <mergeCell ref="A9:F9"/>
    <mergeCell ref="A10:F10"/>
    <mergeCell ref="A11:F11"/>
    <mergeCell ref="H7:M12"/>
    <mergeCell ref="N7:O12"/>
    <mergeCell ref="A12:F12"/>
    <mergeCell ref="A14:P14"/>
    <mergeCell ref="A15:J15"/>
    <mergeCell ref="K15:P15"/>
    <mergeCell ref="A16:D16"/>
  </mergeCells>
  <dataValidations count="2">
    <dataValidation allowBlank="1" showErrorMessage="1" sqref="O16"/>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3"/>
  <sheetViews>
    <sheetView showGridLines="0" topLeftCell="B6" workbookViewId="0">
      <selection activeCell="G146" sqref="G146"/>
    </sheetView>
  </sheetViews>
  <sheetFormatPr baseColWidth="10" defaultColWidth="10.83203125" defaultRowHeight="14" x14ac:dyDescent="0.15"/>
  <cols>
    <col min="1" max="4" width="1.83203125" style="3" customWidth="1"/>
    <col min="5" max="5" width="23.5" style="3" customWidth="1"/>
    <col min="6" max="6" width="26" style="19" customWidth="1"/>
    <col min="7" max="7" width="28.1640625" style="19" customWidth="1"/>
    <col min="8" max="8" width="23.33203125" style="18" hidden="1" customWidth="1"/>
    <col min="9" max="9" width="10.83203125" style="18" bestFit="1" customWidth="1"/>
    <col min="10" max="10" width="10.83203125" style="3" customWidth="1"/>
    <col min="11" max="11" width="29.6640625" style="3" customWidth="1"/>
    <col min="12" max="12" width="19" style="96" customWidth="1"/>
    <col min="13" max="13" width="24" style="96" customWidth="1"/>
    <col min="14" max="14" width="14.83203125" style="3" customWidth="1"/>
    <col min="15" max="15" width="17.5" style="18" bestFit="1" customWidth="1"/>
    <col min="16" max="16" width="14.1640625" style="3" customWidth="1"/>
    <col min="17"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152"/>
      <c r="G5" s="153"/>
      <c r="M5" s="3"/>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83" customHeight="1" x14ac:dyDescent="0.15">
      <c r="A7" s="1311" t="s">
        <v>534</v>
      </c>
      <c r="B7" s="1312"/>
      <c r="C7" s="1312"/>
      <c r="D7" s="1312"/>
      <c r="E7" s="1312"/>
      <c r="F7" s="1312"/>
      <c r="G7" s="497"/>
      <c r="H7" s="1293" t="s">
        <v>1040</v>
      </c>
      <c r="I7" s="1294"/>
      <c r="J7" s="1294"/>
      <c r="K7" s="1294"/>
      <c r="L7" s="1294"/>
      <c r="M7" s="1295"/>
      <c r="N7" s="1337" t="s">
        <v>1048</v>
      </c>
      <c r="O7" s="1338"/>
      <c r="P7" s="1400" t="s">
        <v>1049</v>
      </c>
    </row>
    <row r="8" spans="1:16" ht="83" customHeight="1" x14ac:dyDescent="0.15">
      <c r="A8" s="1313" t="s">
        <v>535</v>
      </c>
      <c r="B8" s="1314"/>
      <c r="C8" s="1314"/>
      <c r="D8" s="1314"/>
      <c r="E8" s="1314"/>
      <c r="F8" s="1314"/>
      <c r="G8" s="181"/>
      <c r="H8" s="1296"/>
      <c r="I8" s="1297"/>
      <c r="J8" s="1297"/>
      <c r="K8" s="1297"/>
      <c r="L8" s="1297"/>
      <c r="M8" s="1298"/>
      <c r="N8" s="1339"/>
      <c r="O8" s="1340"/>
      <c r="P8" s="1361"/>
    </row>
    <row r="9" spans="1:16" ht="83" customHeight="1" x14ac:dyDescent="0.15">
      <c r="A9" s="1305" t="s">
        <v>1021</v>
      </c>
      <c r="B9" s="1306"/>
      <c r="C9" s="1306"/>
      <c r="D9" s="1306"/>
      <c r="E9" s="1306"/>
      <c r="F9" s="1307"/>
      <c r="G9" s="182"/>
      <c r="H9" s="1296"/>
      <c r="I9" s="1297"/>
      <c r="J9" s="1297"/>
      <c r="K9" s="1297"/>
      <c r="L9" s="1297"/>
      <c r="M9" s="1298"/>
      <c r="N9" s="1339"/>
      <c r="O9" s="1340"/>
      <c r="P9" s="1361"/>
    </row>
    <row r="10" spans="1:16" ht="83" customHeight="1" x14ac:dyDescent="0.15">
      <c r="A10" s="1313" t="s">
        <v>396</v>
      </c>
      <c r="B10" s="1314"/>
      <c r="C10" s="1314"/>
      <c r="D10" s="1314"/>
      <c r="E10" s="1314"/>
      <c r="F10" s="1314"/>
      <c r="G10" s="183"/>
      <c r="H10" s="1296"/>
      <c r="I10" s="1297"/>
      <c r="J10" s="1297"/>
      <c r="K10" s="1297"/>
      <c r="L10" s="1297"/>
      <c r="M10" s="1298"/>
      <c r="N10" s="1339"/>
      <c r="O10" s="1340"/>
      <c r="P10" s="1361"/>
    </row>
    <row r="11" spans="1:16" ht="83" customHeight="1" x14ac:dyDescent="0.15">
      <c r="A11" s="1313" t="s">
        <v>395</v>
      </c>
      <c r="B11" s="1314"/>
      <c r="C11" s="1314"/>
      <c r="D11" s="1314"/>
      <c r="E11" s="1314"/>
      <c r="F11" s="1314"/>
      <c r="G11" s="498"/>
      <c r="H11" s="1296"/>
      <c r="I11" s="1297"/>
      <c r="J11" s="1297"/>
      <c r="K11" s="1297"/>
      <c r="L11" s="1297"/>
      <c r="M11" s="1298"/>
      <c r="N11" s="1339"/>
      <c r="O11" s="1340"/>
      <c r="P11" s="1361"/>
    </row>
    <row r="12" spans="1:16" ht="83" customHeight="1" thickBot="1" x14ac:dyDescent="0.2">
      <c r="A12" s="1302" t="s">
        <v>903</v>
      </c>
      <c r="B12" s="1303"/>
      <c r="C12" s="1303"/>
      <c r="D12" s="1303"/>
      <c r="E12" s="1303"/>
      <c r="F12" s="1304"/>
      <c r="G12" s="499"/>
      <c r="H12" s="1299"/>
      <c r="I12" s="1300"/>
      <c r="J12" s="1300"/>
      <c r="K12" s="1300"/>
      <c r="L12" s="1300"/>
      <c r="M12" s="1301"/>
      <c r="N12" s="1341"/>
      <c r="O12" s="1342"/>
      <c r="P12" s="1362"/>
    </row>
    <row r="13" spans="1:16" ht="15" thickBot="1" x14ac:dyDescent="0.2">
      <c r="M13" s="3"/>
    </row>
    <row r="14" spans="1:16" ht="15" thickBot="1" x14ac:dyDescent="0.2">
      <c r="A14" s="1346" t="s">
        <v>1024</v>
      </c>
      <c r="B14" s="1347"/>
      <c r="C14" s="1347"/>
      <c r="D14" s="1347"/>
      <c r="E14" s="1347"/>
      <c r="F14" s="1347"/>
      <c r="G14" s="1347"/>
      <c r="H14" s="1347"/>
      <c r="I14" s="1347"/>
      <c r="J14" s="1347"/>
      <c r="K14" s="1347"/>
      <c r="L14" s="1347"/>
      <c r="M14" s="1347"/>
      <c r="N14" s="1347"/>
      <c r="O14" s="1347"/>
      <c r="P14" s="1348"/>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40" customHeight="1" thickBot="1" x14ac:dyDescent="0.2">
      <c r="A16" s="1334" t="s">
        <v>397</v>
      </c>
      <c r="B16" s="1335"/>
      <c r="C16" s="1335"/>
      <c r="D16" s="1336"/>
      <c r="E16" s="678" t="s">
        <v>872</v>
      </c>
      <c r="F16" s="679" t="s">
        <v>2</v>
      </c>
      <c r="G16" s="679" t="s">
        <v>3</v>
      </c>
      <c r="H16" s="679" t="s">
        <v>0</v>
      </c>
      <c r="I16" s="680" t="s">
        <v>7</v>
      </c>
      <c r="J16" s="694" t="s">
        <v>8</v>
      </c>
      <c r="K16" s="674" t="s">
        <v>9</v>
      </c>
      <c r="L16" s="675" t="s">
        <v>1</v>
      </c>
      <c r="M16" s="675" t="s">
        <v>10</v>
      </c>
      <c r="N16" s="675" t="s">
        <v>4</v>
      </c>
      <c r="O16" s="676" t="s">
        <v>5</v>
      </c>
      <c r="P16" s="677" t="s">
        <v>6</v>
      </c>
    </row>
    <row r="17" spans="1:16" ht="39" x14ac:dyDescent="0.15">
      <c r="A17" s="64"/>
      <c r="B17" s="65"/>
      <c r="C17" s="65"/>
      <c r="D17" s="66"/>
      <c r="E17" s="1397" t="s">
        <v>873</v>
      </c>
      <c r="F17" s="1091" t="s">
        <v>17</v>
      </c>
      <c r="G17" s="851" t="s">
        <v>27</v>
      </c>
      <c r="H17" s="1094" t="s">
        <v>14</v>
      </c>
      <c r="I17" s="95">
        <v>42552</v>
      </c>
      <c r="J17" s="666">
        <v>42613</v>
      </c>
      <c r="K17" s="668" t="s">
        <v>26</v>
      </c>
      <c r="L17" s="851" t="s">
        <v>20</v>
      </c>
      <c r="M17" s="851" t="s">
        <v>21</v>
      </c>
      <c r="N17" s="112">
        <v>10</v>
      </c>
      <c r="O17" s="853">
        <v>3500000</v>
      </c>
      <c r="P17" s="7">
        <f>+N17*O17</f>
        <v>35000000</v>
      </c>
    </row>
    <row r="18" spans="1:16" x14ac:dyDescent="0.15">
      <c r="A18" s="67"/>
      <c r="B18" s="68"/>
      <c r="C18" s="68"/>
      <c r="D18" s="69"/>
      <c r="E18" s="1387"/>
      <c r="F18" s="1092"/>
      <c r="G18" s="852" t="s">
        <v>23</v>
      </c>
      <c r="H18" s="1095"/>
      <c r="I18" s="99">
        <v>42036</v>
      </c>
      <c r="J18" s="667">
        <v>42724</v>
      </c>
      <c r="K18" s="670" t="s">
        <v>24</v>
      </c>
      <c r="L18" s="852" t="s">
        <v>20</v>
      </c>
      <c r="M18" s="852" t="s">
        <v>25</v>
      </c>
      <c r="N18" s="113">
        <v>6</v>
      </c>
      <c r="O18" s="854">
        <v>1500000</v>
      </c>
      <c r="P18" s="8">
        <f>+N18*O18</f>
        <v>9000000</v>
      </c>
    </row>
    <row r="19" spans="1:16" x14ac:dyDescent="0.15">
      <c r="A19" s="70"/>
      <c r="B19" s="71"/>
      <c r="C19" s="71"/>
      <c r="D19" s="72"/>
      <c r="E19" s="1387"/>
      <c r="F19" s="1093"/>
      <c r="G19" s="852" t="s">
        <v>18</v>
      </c>
      <c r="H19" s="1095"/>
      <c r="I19" s="99">
        <v>42583</v>
      </c>
      <c r="J19" s="667">
        <v>42704</v>
      </c>
      <c r="K19" s="670" t="s">
        <v>19</v>
      </c>
      <c r="L19" s="852" t="s">
        <v>20</v>
      </c>
      <c r="M19" s="852" t="s">
        <v>22</v>
      </c>
      <c r="N19" s="113">
        <v>1</v>
      </c>
      <c r="O19" s="854">
        <v>2000000</v>
      </c>
      <c r="P19" s="8">
        <f>+N19*O19</f>
        <v>2000000</v>
      </c>
    </row>
    <row r="20" spans="1:16" ht="27" thickBot="1" x14ac:dyDescent="0.2">
      <c r="A20" s="73"/>
      <c r="B20" s="74"/>
      <c r="C20" s="74"/>
      <c r="D20" s="75"/>
      <c r="E20" s="1388"/>
      <c r="F20" s="857" t="s">
        <v>13</v>
      </c>
      <c r="G20" s="857" t="s">
        <v>16</v>
      </c>
      <c r="H20" s="1096"/>
      <c r="I20" s="100">
        <v>42401</v>
      </c>
      <c r="J20" s="722">
        <v>42724</v>
      </c>
      <c r="K20" s="671" t="s">
        <v>15</v>
      </c>
      <c r="L20" s="857"/>
      <c r="M20" s="857"/>
      <c r="N20" s="114">
        <v>0</v>
      </c>
      <c r="O20" s="858">
        <v>0</v>
      </c>
      <c r="P20" s="11">
        <f t="shared" ref="P20" si="0">+N20*O20</f>
        <v>0</v>
      </c>
    </row>
    <row r="21" spans="1:16" x14ac:dyDescent="0.15">
      <c r="A21" s="87"/>
      <c r="B21" s="88"/>
      <c r="C21" s="88"/>
      <c r="D21" s="89"/>
      <c r="E21" s="1397" t="s">
        <v>874</v>
      </c>
      <c r="F21" s="1097" t="s">
        <v>271</v>
      </c>
      <c r="G21" s="836" t="s">
        <v>113</v>
      </c>
      <c r="H21" s="1095" t="s">
        <v>32</v>
      </c>
      <c r="I21" s="1100">
        <v>42376</v>
      </c>
      <c r="J21" s="1101">
        <v>42719</v>
      </c>
      <c r="K21" s="1104" t="s">
        <v>1000</v>
      </c>
      <c r="L21" s="1092" t="s">
        <v>121</v>
      </c>
      <c r="M21" s="1092" t="s">
        <v>272</v>
      </c>
      <c r="N21" s="115">
        <v>1</v>
      </c>
      <c r="O21" s="861">
        <f>60000*120</f>
        <v>7200000</v>
      </c>
      <c r="P21" s="860">
        <f>+N21*O21</f>
        <v>7200000</v>
      </c>
    </row>
    <row r="22" spans="1:16" x14ac:dyDescent="0.15">
      <c r="A22" s="90"/>
      <c r="B22" s="91"/>
      <c r="C22" s="91"/>
      <c r="D22" s="92"/>
      <c r="E22" s="1148"/>
      <c r="F22" s="1097"/>
      <c r="G22" s="1107" t="s">
        <v>1004</v>
      </c>
      <c r="H22" s="1095"/>
      <c r="I22" s="1095"/>
      <c r="J22" s="1102"/>
      <c r="K22" s="1105"/>
      <c r="L22" s="1092"/>
      <c r="M22" s="1092"/>
      <c r="N22" s="113">
        <v>8</v>
      </c>
      <c r="O22" s="854">
        <v>1800000</v>
      </c>
      <c r="P22" s="856">
        <f>+N22*O22</f>
        <v>14400000</v>
      </c>
    </row>
    <row r="23" spans="1:16" x14ac:dyDescent="0.15">
      <c r="A23" s="90"/>
      <c r="B23" s="91"/>
      <c r="C23" s="91"/>
      <c r="D23" s="92"/>
      <c r="E23" s="1148"/>
      <c r="F23" s="1097"/>
      <c r="G23" s="1093"/>
      <c r="H23" s="1095"/>
      <c r="I23" s="1095"/>
      <c r="J23" s="1102"/>
      <c r="K23" s="1106"/>
      <c r="L23" s="1092"/>
      <c r="M23" s="1092"/>
      <c r="N23" s="113">
        <v>8</v>
      </c>
      <c r="O23" s="854">
        <v>2400000</v>
      </c>
      <c r="P23" s="856">
        <f>+N23*O23</f>
        <v>19200000</v>
      </c>
    </row>
    <row r="24" spans="1:16" x14ac:dyDescent="0.15">
      <c r="A24" s="90"/>
      <c r="B24" s="91"/>
      <c r="C24" s="91"/>
      <c r="D24" s="92"/>
      <c r="E24" s="1148"/>
      <c r="F24" s="1097"/>
      <c r="G24" s="852" t="s">
        <v>114</v>
      </c>
      <c r="H24" s="1095"/>
      <c r="I24" s="1095"/>
      <c r="J24" s="1102"/>
      <c r="K24" s="1108" t="s">
        <v>118</v>
      </c>
      <c r="L24" s="1092"/>
      <c r="M24" s="1092"/>
      <c r="N24" s="113">
        <v>1</v>
      </c>
      <c r="O24" s="854">
        <v>30000000</v>
      </c>
      <c r="P24" s="856">
        <f t="shared" ref="P24:P31" si="1">+N24*O24</f>
        <v>30000000</v>
      </c>
    </row>
    <row r="25" spans="1:16" x14ac:dyDescent="0.15">
      <c r="A25" s="90"/>
      <c r="B25" s="91"/>
      <c r="C25" s="91"/>
      <c r="D25" s="92"/>
      <c r="E25" s="1148"/>
      <c r="F25" s="1097"/>
      <c r="G25" s="852" t="s">
        <v>273</v>
      </c>
      <c r="H25" s="1095"/>
      <c r="I25" s="1095"/>
      <c r="J25" s="1102"/>
      <c r="K25" s="1105"/>
      <c r="L25" s="1092"/>
      <c r="M25" s="1092"/>
      <c r="N25" s="113">
        <v>1</v>
      </c>
      <c r="O25" s="854">
        <v>22400000</v>
      </c>
      <c r="P25" s="856">
        <f t="shared" si="1"/>
        <v>22400000</v>
      </c>
    </row>
    <row r="26" spans="1:16" ht="26" x14ac:dyDescent="0.15">
      <c r="A26" s="90"/>
      <c r="B26" s="91"/>
      <c r="C26" s="91"/>
      <c r="D26" s="92"/>
      <c r="E26" s="1148"/>
      <c r="F26" s="1097"/>
      <c r="G26" s="852" t="s">
        <v>274</v>
      </c>
      <c r="H26" s="1095"/>
      <c r="I26" s="1095"/>
      <c r="J26" s="1102"/>
      <c r="K26" s="670" t="s">
        <v>1000</v>
      </c>
      <c r="L26" s="1092"/>
      <c r="M26" s="1092"/>
      <c r="N26" s="113">
        <v>1</v>
      </c>
      <c r="O26" s="854">
        <v>100000000</v>
      </c>
      <c r="P26" s="856">
        <f t="shared" si="1"/>
        <v>100000000</v>
      </c>
    </row>
    <row r="27" spans="1:16" x14ac:dyDescent="0.15">
      <c r="A27" s="90"/>
      <c r="B27" s="91"/>
      <c r="C27" s="91"/>
      <c r="D27" s="92"/>
      <c r="E27" s="1149"/>
      <c r="F27" s="1098"/>
      <c r="G27" s="852" t="s">
        <v>115</v>
      </c>
      <c r="H27" s="1095"/>
      <c r="I27" s="1095"/>
      <c r="J27" s="1102"/>
      <c r="K27" s="669" t="s">
        <v>118</v>
      </c>
      <c r="L27" s="1093"/>
      <c r="M27" s="1093"/>
      <c r="N27" s="113">
        <v>6</v>
      </c>
      <c r="O27" s="854">
        <v>14400000</v>
      </c>
      <c r="P27" s="856">
        <f t="shared" si="1"/>
        <v>86400000</v>
      </c>
    </row>
    <row r="28" spans="1:16" ht="65" x14ac:dyDescent="0.15">
      <c r="A28" s="90"/>
      <c r="B28" s="91"/>
      <c r="C28" s="91"/>
      <c r="D28" s="92"/>
      <c r="E28" s="1119" t="s">
        <v>875</v>
      </c>
      <c r="F28" s="1107" t="s">
        <v>275</v>
      </c>
      <c r="G28" s="852" t="s">
        <v>276</v>
      </c>
      <c r="H28" s="1095"/>
      <c r="I28" s="1095"/>
      <c r="J28" s="1102"/>
      <c r="K28" s="669" t="s">
        <v>1000</v>
      </c>
      <c r="L28" s="852" t="s">
        <v>123</v>
      </c>
      <c r="M28" s="852" t="s">
        <v>424</v>
      </c>
      <c r="N28" s="113">
        <v>600</v>
      </c>
      <c r="O28" s="854">
        <v>90000</v>
      </c>
      <c r="P28" s="856">
        <f>+O28*N28</f>
        <v>54000000</v>
      </c>
    </row>
    <row r="29" spans="1:16" ht="39" x14ac:dyDescent="0.15">
      <c r="A29" s="90"/>
      <c r="B29" s="91"/>
      <c r="C29" s="91"/>
      <c r="D29" s="92"/>
      <c r="E29" s="1148"/>
      <c r="F29" s="1092"/>
      <c r="G29" s="852" t="s">
        <v>277</v>
      </c>
      <c r="H29" s="1095"/>
      <c r="I29" s="1095"/>
      <c r="J29" s="1102"/>
      <c r="K29" s="670" t="s">
        <v>1001</v>
      </c>
      <c r="L29" s="852" t="s">
        <v>278</v>
      </c>
      <c r="M29" s="852" t="s">
        <v>122</v>
      </c>
      <c r="N29" s="113">
        <v>2</v>
      </c>
      <c r="O29" s="854">
        <v>7000000</v>
      </c>
      <c r="P29" s="856">
        <f t="shared" si="1"/>
        <v>14000000</v>
      </c>
    </row>
    <row r="30" spans="1:16" ht="26" x14ac:dyDescent="0.15">
      <c r="A30" s="90"/>
      <c r="B30" s="91"/>
      <c r="C30" s="91"/>
      <c r="D30" s="92"/>
      <c r="E30" s="1148"/>
      <c r="F30" s="1092"/>
      <c r="G30" s="852" t="s">
        <v>279</v>
      </c>
      <c r="H30" s="1095"/>
      <c r="I30" s="1099"/>
      <c r="J30" s="1103"/>
      <c r="K30" s="670" t="s">
        <v>1002</v>
      </c>
      <c r="L30" s="852" t="s">
        <v>124</v>
      </c>
      <c r="M30" s="852" t="s">
        <v>280</v>
      </c>
      <c r="N30" s="113">
        <v>2</v>
      </c>
      <c r="O30" s="854">
        <v>90000</v>
      </c>
      <c r="P30" s="856">
        <v>1800000</v>
      </c>
    </row>
    <row r="31" spans="1:16" ht="52" x14ac:dyDescent="0.15">
      <c r="A31" s="90"/>
      <c r="B31" s="91"/>
      <c r="C31" s="91"/>
      <c r="D31" s="92"/>
      <c r="E31" s="1149"/>
      <c r="F31" s="1093"/>
      <c r="G31" s="852" t="s">
        <v>108</v>
      </c>
      <c r="H31" s="1099"/>
      <c r="I31" s="850">
        <v>42376</v>
      </c>
      <c r="J31" s="665">
        <v>42460</v>
      </c>
      <c r="K31" s="727" t="s">
        <v>1003</v>
      </c>
      <c r="L31" s="93" t="s">
        <v>20</v>
      </c>
      <c r="M31" s="93" t="s">
        <v>127</v>
      </c>
      <c r="N31" s="113">
        <v>1</v>
      </c>
      <c r="O31" s="854">
        <v>15000000</v>
      </c>
      <c r="P31" s="856">
        <f t="shared" si="1"/>
        <v>15000000</v>
      </c>
    </row>
    <row r="32" spans="1:16" x14ac:dyDescent="0.15">
      <c r="A32" s="76"/>
      <c r="B32" s="108"/>
      <c r="C32" s="91"/>
      <c r="D32" s="92"/>
      <c r="E32" s="1119" t="s">
        <v>876</v>
      </c>
      <c r="F32" s="1109" t="s">
        <v>419</v>
      </c>
      <c r="G32" s="1111" t="s">
        <v>109</v>
      </c>
      <c r="H32" s="1112" t="s">
        <v>403</v>
      </c>
      <c r="I32" s="1114">
        <v>42376</v>
      </c>
      <c r="J32" s="1116">
        <v>42724</v>
      </c>
      <c r="K32" s="876" t="s">
        <v>33</v>
      </c>
      <c r="L32" s="1111" t="s">
        <v>20</v>
      </c>
      <c r="M32" s="1111" t="s">
        <v>34</v>
      </c>
      <c r="N32" s="1118">
        <v>1</v>
      </c>
      <c r="O32" s="1190">
        <v>20000000</v>
      </c>
      <c r="P32" s="1191">
        <f>+N32*O32</f>
        <v>20000000</v>
      </c>
    </row>
    <row r="33" spans="1:16" ht="26" x14ac:dyDescent="0.15">
      <c r="A33" s="76"/>
      <c r="B33" s="108"/>
      <c r="C33" s="91"/>
      <c r="D33" s="92"/>
      <c r="E33" s="1148"/>
      <c r="F33" s="1109"/>
      <c r="G33" s="1111"/>
      <c r="H33" s="1112"/>
      <c r="I33" s="1115"/>
      <c r="J33" s="1117"/>
      <c r="K33" s="876" t="s">
        <v>281</v>
      </c>
      <c r="L33" s="1111"/>
      <c r="M33" s="1111"/>
      <c r="N33" s="1118"/>
      <c r="O33" s="1190"/>
      <c r="P33" s="1192"/>
    </row>
    <row r="34" spans="1:16" ht="39" x14ac:dyDescent="0.15">
      <c r="A34" s="76"/>
      <c r="B34" s="108"/>
      <c r="C34" s="91"/>
      <c r="D34" s="92"/>
      <c r="E34" s="1148"/>
      <c r="F34" s="1109"/>
      <c r="G34" s="1111"/>
      <c r="H34" s="1112"/>
      <c r="I34" s="1115"/>
      <c r="J34" s="1117"/>
      <c r="K34" s="876" t="s">
        <v>35</v>
      </c>
      <c r="L34" s="838" t="s">
        <v>20</v>
      </c>
      <c r="M34" s="838" t="s">
        <v>282</v>
      </c>
      <c r="N34" s="839">
        <v>1</v>
      </c>
      <c r="O34" s="840">
        <v>4000000</v>
      </c>
      <c r="P34" s="845">
        <f>O34*N34</f>
        <v>4000000</v>
      </c>
    </row>
    <row r="35" spans="1:16" x14ac:dyDescent="0.15">
      <c r="A35" s="76"/>
      <c r="B35" s="108"/>
      <c r="C35" s="91"/>
      <c r="D35" s="92"/>
      <c r="E35" s="1148"/>
      <c r="F35" s="1109"/>
      <c r="G35" s="1111"/>
      <c r="H35" s="1112"/>
      <c r="I35" s="1115"/>
      <c r="J35" s="1117"/>
      <c r="K35" s="876" t="s">
        <v>36</v>
      </c>
      <c r="L35" s="838" t="s">
        <v>41</v>
      </c>
      <c r="M35" s="838" t="s">
        <v>37</v>
      </c>
      <c r="N35" s="839">
        <v>1</v>
      </c>
      <c r="O35" s="840">
        <f>1700000*11</f>
        <v>18700000</v>
      </c>
      <c r="P35" s="845">
        <f>O35*N35</f>
        <v>18700000</v>
      </c>
    </row>
    <row r="36" spans="1:16" ht="39" x14ac:dyDescent="0.15">
      <c r="A36" s="76"/>
      <c r="B36" s="108"/>
      <c r="C36" s="91"/>
      <c r="D36" s="92"/>
      <c r="E36" s="1148"/>
      <c r="F36" s="1109"/>
      <c r="G36" s="1111"/>
      <c r="H36" s="1112"/>
      <c r="I36" s="1115"/>
      <c r="J36" s="1117"/>
      <c r="K36" s="727" t="s">
        <v>120</v>
      </c>
      <c r="L36" s="838" t="s">
        <v>20</v>
      </c>
      <c r="M36" s="852" t="s">
        <v>283</v>
      </c>
      <c r="N36" s="839">
        <v>1</v>
      </c>
      <c r="O36" s="840">
        <v>10000000</v>
      </c>
      <c r="P36" s="845">
        <v>10000000</v>
      </c>
    </row>
    <row r="37" spans="1:16" ht="39" x14ac:dyDescent="0.15">
      <c r="A37" s="76"/>
      <c r="B37" s="108"/>
      <c r="C37" s="91"/>
      <c r="D37" s="92"/>
      <c r="E37" s="1148"/>
      <c r="F37" s="1109"/>
      <c r="G37" s="1111"/>
      <c r="H37" s="1112"/>
      <c r="I37" s="1115"/>
      <c r="J37" s="1117"/>
      <c r="K37" s="670" t="s">
        <v>110</v>
      </c>
      <c r="L37" s="838" t="s">
        <v>20</v>
      </c>
      <c r="M37" s="852" t="s">
        <v>129</v>
      </c>
      <c r="N37" s="839">
        <v>1</v>
      </c>
      <c r="O37" s="840">
        <v>4000000</v>
      </c>
      <c r="P37" s="845">
        <f>O37*N37</f>
        <v>4000000</v>
      </c>
    </row>
    <row r="38" spans="1:16" x14ac:dyDescent="0.15">
      <c r="A38" s="76"/>
      <c r="B38" s="108"/>
      <c r="C38" s="91"/>
      <c r="D38" s="92"/>
      <c r="E38" s="1148"/>
      <c r="F38" s="1109"/>
      <c r="G38" s="1111"/>
      <c r="H38" s="1112"/>
      <c r="I38" s="1115"/>
      <c r="J38" s="1117"/>
      <c r="K38" s="876" t="s">
        <v>417</v>
      </c>
      <c r="L38" s="838" t="s">
        <v>20</v>
      </c>
      <c r="M38" s="852" t="s">
        <v>416</v>
      </c>
      <c r="N38" s="839">
        <v>1</v>
      </c>
      <c r="O38" s="840">
        <v>2000000</v>
      </c>
      <c r="P38" s="845">
        <f>O38*N38</f>
        <v>2000000</v>
      </c>
    </row>
    <row r="39" spans="1:16" ht="39" x14ac:dyDescent="0.15">
      <c r="A39" s="76"/>
      <c r="B39" s="108"/>
      <c r="C39" s="91"/>
      <c r="D39" s="92"/>
      <c r="E39" s="1148"/>
      <c r="F39" s="1109"/>
      <c r="G39" s="1111"/>
      <c r="H39" s="1112"/>
      <c r="I39" s="1115"/>
      <c r="J39" s="1117"/>
      <c r="K39" s="876" t="s">
        <v>418</v>
      </c>
      <c r="L39" s="838" t="s">
        <v>20</v>
      </c>
      <c r="M39" s="838" t="s">
        <v>286</v>
      </c>
      <c r="N39" s="839">
        <v>2</v>
      </c>
      <c r="O39" s="840">
        <v>7500000</v>
      </c>
      <c r="P39" s="12">
        <f t="shared" ref="P39:P41" si="2">+N39*O39</f>
        <v>15000000</v>
      </c>
    </row>
    <row r="40" spans="1:16" ht="26" x14ac:dyDescent="0.15">
      <c r="A40" s="76"/>
      <c r="B40" s="108"/>
      <c r="C40" s="91"/>
      <c r="D40" s="92"/>
      <c r="E40" s="1148"/>
      <c r="F40" s="1109"/>
      <c r="G40" s="1111" t="s">
        <v>287</v>
      </c>
      <c r="H40" s="1112"/>
      <c r="I40" s="1114">
        <v>42376</v>
      </c>
      <c r="J40" s="1116">
        <v>42724</v>
      </c>
      <c r="K40" s="876" t="s">
        <v>38</v>
      </c>
      <c r="L40" s="838" t="s">
        <v>20</v>
      </c>
      <c r="M40" s="838" t="s">
        <v>39</v>
      </c>
      <c r="N40" s="839">
        <v>1</v>
      </c>
      <c r="O40" s="840">
        <v>4000000</v>
      </c>
      <c r="P40" s="12">
        <f t="shared" si="2"/>
        <v>4000000</v>
      </c>
    </row>
    <row r="41" spans="1:16" ht="27" thickBot="1" x14ac:dyDescent="0.2">
      <c r="A41" s="77"/>
      <c r="B41" s="109"/>
      <c r="C41" s="106"/>
      <c r="D41" s="107"/>
      <c r="E41" s="1389"/>
      <c r="F41" s="1110"/>
      <c r="G41" s="1119"/>
      <c r="H41" s="1113"/>
      <c r="I41" s="1120"/>
      <c r="J41" s="1121"/>
      <c r="K41" s="874" t="s">
        <v>281</v>
      </c>
      <c r="L41" s="837" t="s">
        <v>125</v>
      </c>
      <c r="M41" s="837" t="s">
        <v>40</v>
      </c>
      <c r="N41" s="848">
        <v>1</v>
      </c>
      <c r="O41" s="884">
        <v>0</v>
      </c>
      <c r="P41" s="101">
        <f t="shared" si="2"/>
        <v>0</v>
      </c>
    </row>
    <row r="42" spans="1:16" ht="65" x14ac:dyDescent="0.15">
      <c r="A42" s="87"/>
      <c r="B42" s="88"/>
      <c r="C42" s="88"/>
      <c r="D42" s="89"/>
      <c r="E42" s="1397" t="s">
        <v>877</v>
      </c>
      <c r="F42" s="1091" t="s">
        <v>426</v>
      </c>
      <c r="G42" s="851" t="s">
        <v>117</v>
      </c>
      <c r="H42" s="1094" t="s">
        <v>126</v>
      </c>
      <c r="I42" s="849">
        <v>42401</v>
      </c>
      <c r="J42" s="723">
        <v>42724</v>
      </c>
      <c r="K42" s="668" t="s">
        <v>420</v>
      </c>
      <c r="L42" s="851" t="s">
        <v>407</v>
      </c>
      <c r="M42" s="851" t="s">
        <v>408</v>
      </c>
      <c r="N42" s="112">
        <v>0</v>
      </c>
      <c r="O42" s="853">
        <v>0</v>
      </c>
      <c r="P42" s="855">
        <f>+N42*O42</f>
        <v>0</v>
      </c>
    </row>
    <row r="43" spans="1:16" ht="26" x14ac:dyDescent="0.15">
      <c r="A43" s="90"/>
      <c r="B43" s="91"/>
      <c r="C43" s="91"/>
      <c r="D43" s="92"/>
      <c r="E43" s="1148"/>
      <c r="F43" s="1092"/>
      <c r="G43" s="1122" t="s">
        <v>288</v>
      </c>
      <c r="H43" s="1095"/>
      <c r="I43" s="1123">
        <v>42376</v>
      </c>
      <c r="J43" s="1125">
        <v>42724</v>
      </c>
      <c r="K43" s="670" t="s">
        <v>429</v>
      </c>
      <c r="L43" s="852" t="s">
        <v>41</v>
      </c>
      <c r="M43" s="852" t="s">
        <v>130</v>
      </c>
      <c r="N43" s="113">
        <v>3</v>
      </c>
      <c r="O43" s="854">
        <v>12000000</v>
      </c>
      <c r="P43" s="856">
        <f>O43*N43</f>
        <v>36000000</v>
      </c>
    </row>
    <row r="44" spans="1:16" ht="39" x14ac:dyDescent="0.15">
      <c r="A44" s="90"/>
      <c r="B44" s="91"/>
      <c r="C44" s="91"/>
      <c r="D44" s="92"/>
      <c r="E44" s="1148"/>
      <c r="F44" s="1092"/>
      <c r="G44" s="1098"/>
      <c r="H44" s="1095"/>
      <c r="I44" s="1100"/>
      <c r="J44" s="1101"/>
      <c r="K44" s="727" t="s">
        <v>108</v>
      </c>
      <c r="L44" s="852" t="s">
        <v>20</v>
      </c>
      <c r="M44" s="852" t="s">
        <v>131</v>
      </c>
      <c r="N44" s="113">
        <v>1</v>
      </c>
      <c r="O44" s="854">
        <v>10000000</v>
      </c>
      <c r="P44" s="856">
        <f>O44*N44</f>
        <v>10000000</v>
      </c>
    </row>
    <row r="45" spans="1:16" ht="26" x14ac:dyDescent="0.15">
      <c r="A45" s="90"/>
      <c r="B45" s="91"/>
      <c r="C45" s="91"/>
      <c r="D45" s="92"/>
      <c r="E45" s="1148"/>
      <c r="F45" s="1092"/>
      <c r="G45" s="1122" t="s">
        <v>290</v>
      </c>
      <c r="H45" s="1095"/>
      <c r="I45" s="1100"/>
      <c r="J45" s="1101"/>
      <c r="K45" s="670" t="s">
        <v>428</v>
      </c>
      <c r="L45" s="852" t="s">
        <v>41</v>
      </c>
      <c r="M45" s="852" t="s">
        <v>423</v>
      </c>
      <c r="N45" s="111">
        <v>2300</v>
      </c>
      <c r="O45" s="854">
        <v>40000</v>
      </c>
      <c r="P45" s="856">
        <f>40000*2300</f>
        <v>92000000</v>
      </c>
    </row>
    <row r="46" spans="1:16" x14ac:dyDescent="0.15">
      <c r="A46" s="110"/>
      <c r="B46" s="106"/>
      <c r="C46" s="106"/>
      <c r="D46" s="107"/>
      <c r="E46" s="1149"/>
      <c r="F46" s="1093"/>
      <c r="G46" s="1097"/>
      <c r="H46" s="1095"/>
      <c r="I46" s="1100"/>
      <c r="J46" s="1101"/>
      <c r="K46" s="669" t="s">
        <v>427</v>
      </c>
      <c r="L46" s="835" t="s">
        <v>20</v>
      </c>
      <c r="M46" s="835" t="s">
        <v>133</v>
      </c>
      <c r="N46" s="116">
        <v>1</v>
      </c>
      <c r="O46" s="884">
        <v>0</v>
      </c>
      <c r="P46" s="859">
        <v>0</v>
      </c>
    </row>
    <row r="47" spans="1:16" ht="14.25" customHeight="1" x14ac:dyDescent="0.15">
      <c r="A47" s="90"/>
      <c r="B47" s="91"/>
      <c r="C47" s="91"/>
      <c r="D47" s="92"/>
      <c r="E47" s="1119" t="s">
        <v>878</v>
      </c>
      <c r="F47" s="1061" t="s">
        <v>289</v>
      </c>
      <c r="G47" s="1061" t="s">
        <v>421</v>
      </c>
      <c r="H47" s="1095"/>
      <c r="I47" s="1100"/>
      <c r="J47" s="1101"/>
      <c r="K47" s="670" t="s">
        <v>284</v>
      </c>
      <c r="L47" s="852" t="s">
        <v>20</v>
      </c>
      <c r="M47" s="852" t="s">
        <v>285</v>
      </c>
      <c r="N47" s="113">
        <v>1</v>
      </c>
      <c r="O47" s="854">
        <v>500000</v>
      </c>
      <c r="P47" s="856">
        <f t="shared" ref="P47:P51" si="3">O47*N47</f>
        <v>500000</v>
      </c>
    </row>
    <row r="48" spans="1:16" ht="52" x14ac:dyDescent="0.15">
      <c r="A48" s="90"/>
      <c r="B48" s="91"/>
      <c r="C48" s="605"/>
      <c r="D48" s="604"/>
      <c r="E48" s="1148"/>
      <c r="F48" s="1061"/>
      <c r="G48" s="1061"/>
      <c r="H48" s="1095"/>
      <c r="I48" s="1100"/>
      <c r="J48" s="1101"/>
      <c r="K48" s="670" t="s">
        <v>110</v>
      </c>
      <c r="L48" s="852" t="s">
        <v>20</v>
      </c>
      <c r="M48" s="852" t="s">
        <v>422</v>
      </c>
      <c r="N48" s="113">
        <v>1</v>
      </c>
      <c r="O48" s="854">
        <v>100000000</v>
      </c>
      <c r="P48" s="856">
        <f t="shared" si="3"/>
        <v>100000000</v>
      </c>
    </row>
    <row r="49" spans="1:16" ht="15" customHeight="1" x14ac:dyDescent="0.15">
      <c r="A49" s="90"/>
      <c r="B49" s="91"/>
      <c r="C49" s="91"/>
      <c r="D49" s="92"/>
      <c r="E49" s="1148"/>
      <c r="F49" s="1061"/>
      <c r="G49" s="1061"/>
      <c r="H49" s="1095"/>
      <c r="I49" s="1100"/>
      <c r="J49" s="1101"/>
      <c r="K49" s="670" t="s">
        <v>111</v>
      </c>
      <c r="L49" s="852" t="s">
        <v>20</v>
      </c>
      <c r="M49" s="852" t="s">
        <v>132</v>
      </c>
      <c r="N49" s="113">
        <v>50</v>
      </c>
      <c r="O49" s="854">
        <v>200000</v>
      </c>
      <c r="P49" s="856">
        <f t="shared" si="3"/>
        <v>10000000</v>
      </c>
    </row>
    <row r="50" spans="1:16" ht="26" x14ac:dyDescent="0.15">
      <c r="A50" s="90"/>
      <c r="B50" s="91"/>
      <c r="C50" s="91"/>
      <c r="D50" s="92"/>
      <c r="E50" s="1148"/>
      <c r="F50" s="1061"/>
      <c r="G50" s="1061"/>
      <c r="H50" s="1095"/>
      <c r="I50" s="1100"/>
      <c r="J50" s="1101"/>
      <c r="K50" s="670" t="s">
        <v>112</v>
      </c>
      <c r="L50" s="852" t="s">
        <v>20</v>
      </c>
      <c r="M50" s="852" t="s">
        <v>430</v>
      </c>
      <c r="N50" s="113">
        <v>5</v>
      </c>
      <c r="O50" s="854"/>
      <c r="P50" s="856"/>
    </row>
    <row r="51" spans="1:16" ht="15" thickBot="1" x14ac:dyDescent="0.2">
      <c r="A51" s="103"/>
      <c r="B51" s="104"/>
      <c r="C51" s="104"/>
      <c r="D51" s="105"/>
      <c r="E51" s="1389"/>
      <c r="F51" s="1127"/>
      <c r="G51" s="1127"/>
      <c r="H51" s="1096"/>
      <c r="I51" s="1124"/>
      <c r="J51" s="1126"/>
      <c r="K51" s="671" t="s">
        <v>36</v>
      </c>
      <c r="L51" s="857" t="s">
        <v>41</v>
      </c>
      <c r="M51" s="857" t="s">
        <v>37</v>
      </c>
      <c r="N51" s="114">
        <v>1</v>
      </c>
      <c r="O51" s="858">
        <v>18700000</v>
      </c>
      <c r="P51" s="577">
        <f t="shared" si="3"/>
        <v>18700000</v>
      </c>
    </row>
    <row r="52" spans="1:16" ht="52" x14ac:dyDescent="0.15">
      <c r="A52" s="102"/>
      <c r="B52" s="797"/>
      <c r="C52" s="789"/>
      <c r="D52" s="790"/>
      <c r="E52" s="1397" t="s">
        <v>879</v>
      </c>
      <c r="F52" s="1128" t="s">
        <v>439</v>
      </c>
      <c r="G52" s="1091" t="s">
        <v>425</v>
      </c>
      <c r="H52" s="1099" t="s">
        <v>116</v>
      </c>
      <c r="I52" s="1100">
        <v>42376</v>
      </c>
      <c r="J52" s="1101">
        <v>42724</v>
      </c>
      <c r="K52" s="1134" t="s">
        <v>431</v>
      </c>
      <c r="L52" s="836" t="s">
        <v>41</v>
      </c>
      <c r="M52" s="836" t="s">
        <v>134</v>
      </c>
      <c r="N52" s="115">
        <v>4</v>
      </c>
      <c r="O52" s="861">
        <v>25600000</v>
      </c>
      <c r="P52" s="860">
        <f>N52*O52</f>
        <v>102400000</v>
      </c>
    </row>
    <row r="53" spans="1:16" x14ac:dyDescent="0.15">
      <c r="A53" s="76"/>
      <c r="B53" s="108"/>
      <c r="C53" s="91"/>
      <c r="D53" s="92"/>
      <c r="E53" s="1148"/>
      <c r="F53" s="1129"/>
      <c r="G53" s="1093"/>
      <c r="H53" s="1131"/>
      <c r="I53" s="1099"/>
      <c r="J53" s="1103"/>
      <c r="K53" s="1135"/>
      <c r="L53" s="852" t="s">
        <v>41</v>
      </c>
      <c r="M53" s="852" t="s">
        <v>137</v>
      </c>
      <c r="N53" s="113">
        <v>2</v>
      </c>
      <c r="O53" s="854">
        <v>31200000</v>
      </c>
      <c r="P53" s="856">
        <f>N53*O53</f>
        <v>62400000</v>
      </c>
    </row>
    <row r="54" spans="1:16" ht="26" x14ac:dyDescent="0.15">
      <c r="A54" s="76"/>
      <c r="B54" s="108"/>
      <c r="C54" s="91"/>
      <c r="D54" s="92"/>
      <c r="E54" s="1148"/>
      <c r="F54" s="1129"/>
      <c r="G54" s="852" t="s">
        <v>432</v>
      </c>
      <c r="H54" s="1131"/>
      <c r="I54" s="1123">
        <v>42376</v>
      </c>
      <c r="J54" s="1125">
        <v>42460</v>
      </c>
      <c r="K54" s="670" t="s">
        <v>433</v>
      </c>
      <c r="L54" s="852" t="s">
        <v>409</v>
      </c>
      <c r="M54" s="852" t="s">
        <v>135</v>
      </c>
      <c r="N54" s="113">
        <v>1</v>
      </c>
      <c r="O54" s="854">
        <v>10000000</v>
      </c>
      <c r="P54" s="856">
        <f>N54*O54</f>
        <v>10000000</v>
      </c>
    </row>
    <row r="55" spans="1:16" ht="26" x14ac:dyDescent="0.15">
      <c r="A55" s="76"/>
      <c r="B55" s="108"/>
      <c r="C55" s="91"/>
      <c r="D55" s="92"/>
      <c r="E55" s="1148"/>
      <c r="F55" s="1129"/>
      <c r="G55" s="1107" t="s">
        <v>438</v>
      </c>
      <c r="H55" s="1131"/>
      <c r="I55" s="1095"/>
      <c r="J55" s="1102"/>
      <c r="K55" s="670" t="s">
        <v>434</v>
      </c>
      <c r="L55" s="852" t="s">
        <v>409</v>
      </c>
      <c r="M55" s="852" t="s">
        <v>413</v>
      </c>
      <c r="N55" s="113">
        <v>1</v>
      </c>
      <c r="O55" s="854">
        <v>5000000</v>
      </c>
      <c r="P55" s="856">
        <f t="shared" ref="P55:P59" si="4">N55*O55</f>
        <v>5000000</v>
      </c>
    </row>
    <row r="56" spans="1:16" ht="39" x14ac:dyDescent="0.15">
      <c r="A56" s="76"/>
      <c r="B56" s="108"/>
      <c r="C56" s="91"/>
      <c r="D56" s="92"/>
      <c r="E56" s="1148"/>
      <c r="F56" s="1129"/>
      <c r="G56" s="1092"/>
      <c r="H56" s="1131"/>
      <c r="I56" s="1095"/>
      <c r="J56" s="1102"/>
      <c r="K56" s="670" t="s">
        <v>435</v>
      </c>
      <c r="L56" s="852" t="s">
        <v>411</v>
      </c>
      <c r="M56" s="852" t="s">
        <v>414</v>
      </c>
      <c r="N56" s="113">
        <v>2</v>
      </c>
      <c r="O56" s="854">
        <v>6000000</v>
      </c>
      <c r="P56" s="856">
        <f t="shared" si="4"/>
        <v>12000000</v>
      </c>
    </row>
    <row r="57" spans="1:16" x14ac:dyDescent="0.15">
      <c r="A57" s="76"/>
      <c r="B57" s="108"/>
      <c r="C57" s="91"/>
      <c r="D57" s="92"/>
      <c r="E57" s="1148"/>
      <c r="F57" s="1129"/>
      <c r="G57" s="1092"/>
      <c r="H57" s="1131"/>
      <c r="I57" s="1095"/>
      <c r="J57" s="1102"/>
      <c r="K57" s="670" t="s">
        <v>291</v>
      </c>
      <c r="L57" s="852" t="s">
        <v>410</v>
      </c>
      <c r="M57" s="852" t="s">
        <v>136</v>
      </c>
      <c r="N57" s="113">
        <v>1</v>
      </c>
      <c r="O57" s="854">
        <v>25000000</v>
      </c>
      <c r="P57" s="856">
        <f>N57*O57</f>
        <v>25000000</v>
      </c>
    </row>
    <row r="58" spans="1:16" ht="15" customHeight="1" x14ac:dyDescent="0.15">
      <c r="A58" s="76"/>
      <c r="B58" s="108"/>
      <c r="C58" s="91"/>
      <c r="D58" s="92"/>
      <c r="E58" s="1148"/>
      <c r="F58" s="1129"/>
      <c r="G58" s="1092"/>
      <c r="H58" s="1131"/>
      <c r="I58" s="1095"/>
      <c r="J58" s="1102"/>
      <c r="K58" s="670" t="s">
        <v>436</v>
      </c>
      <c r="L58" s="852" t="s">
        <v>20</v>
      </c>
      <c r="M58" s="852" t="s">
        <v>412</v>
      </c>
      <c r="N58" s="113">
        <v>1</v>
      </c>
      <c r="O58" s="854">
        <v>500000</v>
      </c>
      <c r="P58" s="856">
        <f t="shared" si="4"/>
        <v>500000</v>
      </c>
    </row>
    <row r="59" spans="1:16" ht="27" thickBot="1" x14ac:dyDescent="0.2">
      <c r="A59" s="77"/>
      <c r="B59" s="109"/>
      <c r="C59" s="106"/>
      <c r="D59" s="107"/>
      <c r="E59" s="1389"/>
      <c r="F59" s="1130"/>
      <c r="G59" s="1133"/>
      <c r="H59" s="1132"/>
      <c r="I59" s="1095"/>
      <c r="J59" s="1102"/>
      <c r="K59" s="669" t="s">
        <v>437</v>
      </c>
      <c r="L59" s="835" t="s">
        <v>20</v>
      </c>
      <c r="M59" s="835" t="s">
        <v>415</v>
      </c>
      <c r="N59" s="116">
        <v>1</v>
      </c>
      <c r="O59" s="884">
        <v>500000</v>
      </c>
      <c r="P59" s="859">
        <f t="shared" si="4"/>
        <v>500000</v>
      </c>
    </row>
    <row r="60" spans="1:16" ht="65" x14ac:dyDescent="0.15">
      <c r="A60" s="78"/>
      <c r="B60" s="798"/>
      <c r="C60" s="791"/>
      <c r="D60" s="792"/>
      <c r="E60" s="1397" t="s">
        <v>880</v>
      </c>
      <c r="F60" s="1136" t="s">
        <v>42</v>
      </c>
      <c r="G60" s="851" t="s">
        <v>441</v>
      </c>
      <c r="H60" s="40" t="s">
        <v>43</v>
      </c>
      <c r="I60" s="849">
        <v>42376</v>
      </c>
      <c r="J60" s="723">
        <v>42704</v>
      </c>
      <c r="K60" s="668" t="s">
        <v>128</v>
      </c>
      <c r="L60" s="851" t="s">
        <v>41</v>
      </c>
      <c r="M60" s="851" t="s">
        <v>44</v>
      </c>
      <c r="N60" s="112">
        <v>10</v>
      </c>
      <c r="O60" s="853">
        <v>0</v>
      </c>
      <c r="P60" s="7">
        <v>0</v>
      </c>
    </row>
    <row r="61" spans="1:16" ht="52" x14ac:dyDescent="0.15">
      <c r="A61" s="67"/>
      <c r="B61" s="68"/>
      <c r="C61" s="97"/>
      <c r="D61" s="98"/>
      <c r="E61" s="1148"/>
      <c r="F61" s="1137"/>
      <c r="G61" s="852" t="s">
        <v>440</v>
      </c>
      <c r="H61" s="841" t="s">
        <v>43</v>
      </c>
      <c r="I61" s="850">
        <v>42376</v>
      </c>
      <c r="J61" s="665">
        <v>42724</v>
      </c>
      <c r="K61" s="670" t="s">
        <v>45</v>
      </c>
      <c r="L61" s="852" t="s">
        <v>41</v>
      </c>
      <c r="M61" s="852" t="s">
        <v>44</v>
      </c>
      <c r="N61" s="113">
        <v>1</v>
      </c>
      <c r="O61" s="854">
        <v>0</v>
      </c>
      <c r="P61" s="8">
        <v>0</v>
      </c>
    </row>
    <row r="62" spans="1:16" ht="39" x14ac:dyDescent="0.15">
      <c r="A62" s="67"/>
      <c r="B62" s="68"/>
      <c r="C62" s="97"/>
      <c r="D62" s="98"/>
      <c r="E62" s="1149"/>
      <c r="F62" s="1137"/>
      <c r="G62" s="852" t="s">
        <v>46</v>
      </c>
      <c r="H62" s="841" t="s">
        <v>43</v>
      </c>
      <c r="I62" s="850">
        <v>42376</v>
      </c>
      <c r="J62" s="665">
        <v>42724</v>
      </c>
      <c r="K62" s="670" t="s">
        <v>47</v>
      </c>
      <c r="L62" s="852" t="s">
        <v>20</v>
      </c>
      <c r="M62" s="852" t="s">
        <v>48</v>
      </c>
      <c r="N62" s="113">
        <v>1</v>
      </c>
      <c r="O62" s="854">
        <v>10000000</v>
      </c>
      <c r="P62" s="8">
        <v>10000000</v>
      </c>
    </row>
    <row r="63" spans="1:16" ht="26" x14ac:dyDescent="0.15">
      <c r="A63" s="67"/>
      <c r="B63" s="68"/>
      <c r="C63" s="97"/>
      <c r="D63" s="98"/>
      <c r="E63" s="1119" t="s">
        <v>881</v>
      </c>
      <c r="F63" s="1137" t="s">
        <v>49</v>
      </c>
      <c r="G63" s="852" t="s">
        <v>50</v>
      </c>
      <c r="H63" s="841" t="s">
        <v>43</v>
      </c>
      <c r="I63" s="850">
        <v>42376</v>
      </c>
      <c r="J63" s="665">
        <v>42724</v>
      </c>
      <c r="K63" s="670" t="s">
        <v>51</v>
      </c>
      <c r="L63" s="852" t="s">
        <v>52</v>
      </c>
      <c r="M63" s="852" t="s">
        <v>53</v>
      </c>
      <c r="N63" s="113">
        <v>2</v>
      </c>
      <c r="O63" s="854">
        <v>35000000</v>
      </c>
      <c r="P63" s="8">
        <v>35000000</v>
      </c>
    </row>
    <row r="64" spans="1:16" ht="52" x14ac:dyDescent="0.15">
      <c r="A64" s="67"/>
      <c r="B64" s="68"/>
      <c r="C64" s="97"/>
      <c r="D64" s="98"/>
      <c r="E64" s="1396"/>
      <c r="F64" s="1137"/>
      <c r="G64" s="852" t="s">
        <v>54</v>
      </c>
      <c r="H64" s="841" t="s">
        <v>43</v>
      </c>
      <c r="I64" s="850">
        <v>42376</v>
      </c>
      <c r="J64" s="665">
        <v>42724</v>
      </c>
      <c r="K64" s="670" t="s">
        <v>55</v>
      </c>
      <c r="L64" s="852" t="s">
        <v>41</v>
      </c>
      <c r="M64" s="852" t="s">
        <v>44</v>
      </c>
      <c r="N64" s="113">
        <v>1</v>
      </c>
      <c r="O64" s="854">
        <v>10000000</v>
      </c>
      <c r="P64" s="8">
        <v>10000000</v>
      </c>
    </row>
    <row r="65" spans="1:16" ht="39" x14ac:dyDescent="0.15">
      <c r="A65" s="67"/>
      <c r="B65" s="68"/>
      <c r="C65" s="97"/>
      <c r="D65" s="98"/>
      <c r="E65" s="1119" t="s">
        <v>882</v>
      </c>
      <c r="F65" s="1138" t="s">
        <v>56</v>
      </c>
      <c r="G65" s="852" t="s">
        <v>57</v>
      </c>
      <c r="H65" s="841" t="s">
        <v>43</v>
      </c>
      <c r="I65" s="850">
        <v>42376</v>
      </c>
      <c r="J65" s="665">
        <v>42724</v>
      </c>
      <c r="K65" s="728" t="s">
        <v>58</v>
      </c>
      <c r="L65" s="60" t="s">
        <v>52</v>
      </c>
      <c r="M65" s="60" t="s">
        <v>59</v>
      </c>
      <c r="N65" s="117">
        <v>6</v>
      </c>
      <c r="O65" s="16">
        <v>5000000</v>
      </c>
      <c r="P65" s="17">
        <f>O65*N65</f>
        <v>30000000</v>
      </c>
    </row>
    <row r="66" spans="1:16" ht="26" x14ac:dyDescent="0.15">
      <c r="A66" s="67"/>
      <c r="B66" s="68"/>
      <c r="C66" s="97"/>
      <c r="D66" s="98"/>
      <c r="E66" s="1387"/>
      <c r="F66" s="1138"/>
      <c r="G66" s="60" t="s">
        <v>60</v>
      </c>
      <c r="H66" s="841" t="s">
        <v>43</v>
      </c>
      <c r="I66" s="850">
        <v>42376</v>
      </c>
      <c r="J66" s="665">
        <v>42724</v>
      </c>
      <c r="K66" s="670" t="s">
        <v>61</v>
      </c>
      <c r="L66" s="852" t="s">
        <v>41</v>
      </c>
      <c r="M66" s="852" t="s">
        <v>62</v>
      </c>
      <c r="N66" s="113">
        <v>0</v>
      </c>
      <c r="O66" s="854">
        <v>0</v>
      </c>
      <c r="P66" s="17">
        <v>0</v>
      </c>
    </row>
    <row r="67" spans="1:16" ht="39" x14ac:dyDescent="0.15">
      <c r="A67" s="67"/>
      <c r="B67" s="68"/>
      <c r="C67" s="97"/>
      <c r="D67" s="98"/>
      <c r="E67" s="1396"/>
      <c r="F67" s="1138"/>
      <c r="G67" s="60" t="s">
        <v>63</v>
      </c>
      <c r="H67" s="41" t="s">
        <v>43</v>
      </c>
      <c r="I67" s="136">
        <v>42376</v>
      </c>
      <c r="J67" s="724">
        <v>42724</v>
      </c>
      <c r="K67" s="728" t="s">
        <v>64</v>
      </c>
      <c r="L67" s="60" t="s">
        <v>52</v>
      </c>
      <c r="M67" s="60" t="s">
        <v>62</v>
      </c>
      <c r="N67" s="117">
        <v>0</v>
      </c>
      <c r="O67" s="16">
        <v>0</v>
      </c>
      <c r="P67" s="17">
        <v>0</v>
      </c>
    </row>
    <row r="68" spans="1:16" ht="39" x14ac:dyDescent="0.15">
      <c r="A68" s="67"/>
      <c r="B68" s="68"/>
      <c r="C68" s="97"/>
      <c r="D68" s="98"/>
      <c r="E68" s="871" t="s">
        <v>883</v>
      </c>
      <c r="F68" s="61" t="s">
        <v>65</v>
      </c>
      <c r="G68" s="62" t="s">
        <v>66</v>
      </c>
      <c r="H68" s="2" t="s">
        <v>43</v>
      </c>
      <c r="I68" s="137">
        <v>42376</v>
      </c>
      <c r="J68" s="725">
        <v>42724</v>
      </c>
      <c r="K68" s="729" t="s">
        <v>67</v>
      </c>
      <c r="L68" s="94" t="s">
        <v>52</v>
      </c>
      <c r="M68" s="94" t="s">
        <v>68</v>
      </c>
      <c r="N68" s="134">
        <v>1</v>
      </c>
      <c r="O68" s="135">
        <v>25000000</v>
      </c>
      <c r="P68" s="13">
        <v>25000000</v>
      </c>
    </row>
    <row r="69" spans="1:16" ht="53" thickBot="1" x14ac:dyDescent="0.2">
      <c r="A69" s="79"/>
      <c r="B69" s="799"/>
      <c r="C69" s="793"/>
      <c r="D69" s="794"/>
      <c r="E69" s="872" t="s">
        <v>883</v>
      </c>
      <c r="F69" s="843" t="s">
        <v>69</v>
      </c>
      <c r="G69" s="835" t="s">
        <v>70</v>
      </c>
      <c r="H69" s="842" t="s">
        <v>43</v>
      </c>
      <c r="I69" s="842" t="s">
        <v>12</v>
      </c>
      <c r="J69" s="878">
        <v>42724</v>
      </c>
      <c r="K69" s="669" t="s">
        <v>71</v>
      </c>
      <c r="L69" s="835" t="s">
        <v>41</v>
      </c>
      <c r="M69" s="835" t="s">
        <v>44</v>
      </c>
      <c r="N69" s="116">
        <v>0</v>
      </c>
      <c r="O69" s="884">
        <v>0</v>
      </c>
      <c r="P69" s="55">
        <v>0</v>
      </c>
    </row>
    <row r="70" spans="1:16" ht="39" x14ac:dyDescent="0.15">
      <c r="A70" s="80"/>
      <c r="B70" s="800"/>
      <c r="C70" s="795"/>
      <c r="D70" s="796"/>
      <c r="E70" s="1397" t="s">
        <v>884</v>
      </c>
      <c r="F70" s="1139" t="s">
        <v>400</v>
      </c>
      <c r="G70" s="129" t="s">
        <v>292</v>
      </c>
      <c r="H70" s="130" t="s">
        <v>73</v>
      </c>
      <c r="I70" s="606" t="s">
        <v>72</v>
      </c>
      <c r="J70" s="726" t="s">
        <v>11</v>
      </c>
      <c r="K70" s="730" t="s">
        <v>146</v>
      </c>
      <c r="L70" s="129" t="s">
        <v>293</v>
      </c>
      <c r="M70" s="129" t="s">
        <v>20</v>
      </c>
      <c r="N70" s="131">
        <v>35</v>
      </c>
      <c r="O70" s="132">
        <v>1500000</v>
      </c>
      <c r="P70" s="133">
        <v>75000000</v>
      </c>
    </row>
    <row r="71" spans="1:16" ht="26" x14ac:dyDescent="0.15">
      <c r="A71" s="67"/>
      <c r="B71" s="68"/>
      <c r="C71" s="97"/>
      <c r="D71" s="98"/>
      <c r="E71" s="1387"/>
      <c r="F71" s="1109"/>
      <c r="G71" s="838" t="s">
        <v>144</v>
      </c>
      <c r="H71" s="847" t="s">
        <v>73</v>
      </c>
      <c r="I71" s="873">
        <v>42376</v>
      </c>
      <c r="J71" s="875">
        <v>42582</v>
      </c>
      <c r="K71" s="876" t="s">
        <v>147</v>
      </c>
      <c r="L71" s="838" t="s">
        <v>293</v>
      </c>
      <c r="M71" s="838" t="s">
        <v>20</v>
      </c>
      <c r="N71" s="839">
        <v>20</v>
      </c>
      <c r="O71" s="121">
        <v>700000</v>
      </c>
      <c r="P71" s="122">
        <f>+O71*N71</f>
        <v>14000000</v>
      </c>
    </row>
    <row r="72" spans="1:16" ht="26" x14ac:dyDescent="0.15">
      <c r="A72" s="67"/>
      <c r="B72" s="68"/>
      <c r="C72" s="97"/>
      <c r="D72" s="98"/>
      <c r="E72" s="1387"/>
      <c r="F72" s="1109"/>
      <c r="G72" s="838" t="s">
        <v>145</v>
      </c>
      <c r="H72" s="847" t="s">
        <v>73</v>
      </c>
      <c r="I72" s="873">
        <v>42376</v>
      </c>
      <c r="J72" s="877">
        <v>42582</v>
      </c>
      <c r="K72" s="876" t="s">
        <v>148</v>
      </c>
      <c r="L72" s="838" t="s">
        <v>294</v>
      </c>
      <c r="M72" s="838" t="s">
        <v>20</v>
      </c>
      <c r="N72" s="839">
        <v>15</v>
      </c>
      <c r="O72" s="121">
        <v>1000000</v>
      </c>
      <c r="P72" s="122">
        <f t="shared" ref="P72:P74" si="5">+N72*O72</f>
        <v>15000000</v>
      </c>
    </row>
    <row r="73" spans="1:16" ht="26" x14ac:dyDescent="0.15">
      <c r="A73" s="67"/>
      <c r="B73" s="68"/>
      <c r="C73" s="97"/>
      <c r="D73" s="98"/>
      <c r="E73" s="1396"/>
      <c r="F73" s="1109"/>
      <c r="G73" s="838" t="s">
        <v>295</v>
      </c>
      <c r="H73" s="847" t="s">
        <v>73</v>
      </c>
      <c r="I73" s="873">
        <v>42430</v>
      </c>
      <c r="J73" s="877">
        <v>42460</v>
      </c>
      <c r="K73" s="876" t="s">
        <v>74</v>
      </c>
      <c r="L73" s="838" t="s">
        <v>75</v>
      </c>
      <c r="M73" s="838" t="s">
        <v>20</v>
      </c>
      <c r="N73" s="839">
        <v>1</v>
      </c>
      <c r="O73" s="121">
        <f>+O74/2</f>
        <v>325000</v>
      </c>
      <c r="P73" s="122">
        <f t="shared" si="5"/>
        <v>325000</v>
      </c>
    </row>
    <row r="74" spans="1:16" ht="26" x14ac:dyDescent="0.15">
      <c r="A74" s="67"/>
      <c r="B74" s="68"/>
      <c r="C74" s="97"/>
      <c r="D74" s="98"/>
      <c r="E74" s="1119" t="s">
        <v>885</v>
      </c>
      <c r="F74" s="1110" t="s">
        <v>398</v>
      </c>
      <c r="G74" s="838" t="s">
        <v>139</v>
      </c>
      <c r="H74" s="847" t="s">
        <v>73</v>
      </c>
      <c r="I74" s="873">
        <v>42430</v>
      </c>
      <c r="J74" s="877">
        <v>42460</v>
      </c>
      <c r="K74" s="876" t="s">
        <v>74</v>
      </c>
      <c r="L74" s="838" t="s">
        <v>75</v>
      </c>
      <c r="M74" s="838" t="s">
        <v>20</v>
      </c>
      <c r="N74" s="839">
        <v>1</v>
      </c>
      <c r="O74" s="121">
        <v>650000</v>
      </c>
      <c r="P74" s="122">
        <f t="shared" si="5"/>
        <v>650000</v>
      </c>
    </row>
    <row r="75" spans="1:16" x14ac:dyDescent="0.15">
      <c r="A75" s="67"/>
      <c r="B75" s="68"/>
      <c r="C75" s="97"/>
      <c r="D75" s="98"/>
      <c r="E75" s="1387"/>
      <c r="F75" s="1140"/>
      <c r="G75" s="1111" t="s">
        <v>140</v>
      </c>
      <c r="H75" s="1112" t="s">
        <v>76</v>
      </c>
      <c r="I75" s="1142">
        <v>42644</v>
      </c>
      <c r="J75" s="1144">
        <v>42674</v>
      </c>
      <c r="K75" s="1146" t="s">
        <v>149</v>
      </c>
      <c r="L75" s="838" t="s">
        <v>77</v>
      </c>
      <c r="M75" s="838" t="s">
        <v>20</v>
      </c>
      <c r="N75" s="839">
        <v>200</v>
      </c>
      <c r="O75" s="121">
        <v>4500000</v>
      </c>
      <c r="P75" s="1153">
        <f>SUM(O75:O77)</f>
        <v>10600000</v>
      </c>
    </row>
    <row r="76" spans="1:16" x14ac:dyDescent="0.15">
      <c r="A76" s="67"/>
      <c r="B76" s="68"/>
      <c r="C76" s="97"/>
      <c r="D76" s="98"/>
      <c r="E76" s="1387"/>
      <c r="F76" s="1140"/>
      <c r="G76" s="1111"/>
      <c r="H76" s="1112"/>
      <c r="I76" s="1143"/>
      <c r="J76" s="1145"/>
      <c r="K76" s="1146"/>
      <c r="L76" s="838" t="s">
        <v>78</v>
      </c>
      <c r="M76" s="838" t="s">
        <v>79</v>
      </c>
      <c r="N76" s="839">
        <v>2</v>
      </c>
      <c r="O76" s="121">
        <v>3000000</v>
      </c>
      <c r="P76" s="1154"/>
    </row>
    <row r="77" spans="1:16" x14ac:dyDescent="0.15">
      <c r="A77" s="67"/>
      <c r="B77" s="68"/>
      <c r="C77" s="97"/>
      <c r="D77" s="98"/>
      <c r="E77" s="1387"/>
      <c r="F77" s="1140"/>
      <c r="G77" s="1111"/>
      <c r="H77" s="1112"/>
      <c r="I77" s="1143"/>
      <c r="J77" s="1145"/>
      <c r="K77" s="1146"/>
      <c r="L77" s="838" t="s">
        <v>80</v>
      </c>
      <c r="M77" s="838" t="s">
        <v>20</v>
      </c>
      <c r="N77" s="839">
        <v>200</v>
      </c>
      <c r="O77" s="121">
        <v>3100000</v>
      </c>
      <c r="P77" s="1155"/>
    </row>
    <row r="78" spans="1:16" ht="26" x14ac:dyDescent="0.15">
      <c r="A78" s="67"/>
      <c r="B78" s="68"/>
      <c r="C78" s="97"/>
      <c r="D78" s="98"/>
      <c r="E78" s="1387"/>
      <c r="F78" s="1140"/>
      <c r="G78" s="838" t="s">
        <v>81</v>
      </c>
      <c r="H78" s="847" t="s">
        <v>76</v>
      </c>
      <c r="I78" s="873">
        <v>42492</v>
      </c>
      <c r="J78" s="877">
        <v>42520</v>
      </c>
      <c r="K78" s="876" t="s">
        <v>150</v>
      </c>
      <c r="L78" s="838" t="s">
        <v>294</v>
      </c>
      <c r="M78" s="838" t="s">
        <v>20</v>
      </c>
      <c r="N78" s="839">
        <v>25</v>
      </c>
      <c r="O78" s="121">
        <v>150000</v>
      </c>
      <c r="P78" s="122">
        <f>+N78*O78</f>
        <v>3750000</v>
      </c>
    </row>
    <row r="79" spans="1:16" x14ac:dyDescent="0.15">
      <c r="A79" s="67"/>
      <c r="B79" s="68"/>
      <c r="C79" s="97"/>
      <c r="D79" s="98"/>
      <c r="E79" s="1387"/>
      <c r="F79" s="1140"/>
      <c r="G79" s="1111" t="s">
        <v>82</v>
      </c>
      <c r="H79" s="1112" t="s">
        <v>76</v>
      </c>
      <c r="I79" s="1114">
        <v>42644</v>
      </c>
      <c r="J79" s="1116">
        <v>42674</v>
      </c>
      <c r="K79" s="1146" t="s">
        <v>151</v>
      </c>
      <c r="L79" s="838" t="s">
        <v>294</v>
      </c>
      <c r="M79" s="838" t="s">
        <v>20</v>
      </c>
      <c r="N79" s="839">
        <v>15</v>
      </c>
      <c r="O79" s="123">
        <v>2625000</v>
      </c>
      <c r="P79" s="1153">
        <f>SUM(O79:O81)</f>
        <v>15750000</v>
      </c>
    </row>
    <row r="80" spans="1:16" x14ac:dyDescent="0.15">
      <c r="A80" s="67"/>
      <c r="B80" s="68"/>
      <c r="C80" s="97"/>
      <c r="D80" s="98"/>
      <c r="E80" s="1387"/>
      <c r="F80" s="1140"/>
      <c r="G80" s="1111"/>
      <c r="H80" s="1112"/>
      <c r="I80" s="1112"/>
      <c r="J80" s="1147"/>
      <c r="K80" s="1146"/>
      <c r="L80" s="838" t="s">
        <v>83</v>
      </c>
      <c r="M80" s="838" t="s">
        <v>20</v>
      </c>
      <c r="N80" s="839">
        <v>15</v>
      </c>
      <c r="O80" s="123">
        <v>7500000</v>
      </c>
      <c r="P80" s="1156"/>
    </row>
    <row r="81" spans="1:16" x14ac:dyDescent="0.15">
      <c r="A81" s="67"/>
      <c r="B81" s="68"/>
      <c r="C81" s="97"/>
      <c r="D81" s="98"/>
      <c r="E81" s="1387"/>
      <c r="F81" s="1140"/>
      <c r="G81" s="1111"/>
      <c r="H81" s="1112"/>
      <c r="I81" s="1112"/>
      <c r="J81" s="1147"/>
      <c r="K81" s="1146"/>
      <c r="L81" s="838" t="s">
        <v>84</v>
      </c>
      <c r="M81" s="838" t="s">
        <v>20</v>
      </c>
      <c r="N81" s="839">
        <v>15</v>
      </c>
      <c r="O81" s="123">
        <v>5625000</v>
      </c>
      <c r="P81" s="1157"/>
    </row>
    <row r="82" spans="1:16" x14ac:dyDescent="0.15">
      <c r="A82" s="67"/>
      <c r="B82" s="68"/>
      <c r="C82" s="97"/>
      <c r="D82" s="98"/>
      <c r="E82" s="1387"/>
      <c r="F82" s="1140"/>
      <c r="G82" s="1119" t="s">
        <v>296</v>
      </c>
      <c r="H82" s="1112" t="s">
        <v>76</v>
      </c>
      <c r="I82" s="1142">
        <v>42644</v>
      </c>
      <c r="J82" s="1144">
        <v>42674</v>
      </c>
      <c r="K82" s="1150" t="s">
        <v>85</v>
      </c>
      <c r="L82" s="838" t="s">
        <v>294</v>
      </c>
      <c r="M82" s="1119"/>
      <c r="N82" s="1158">
        <v>3</v>
      </c>
      <c r="O82" s="121">
        <v>1500000</v>
      </c>
      <c r="P82" s="1153">
        <f>SUM(O82:O84)</f>
        <v>13500000</v>
      </c>
    </row>
    <row r="83" spans="1:16" x14ac:dyDescent="0.15">
      <c r="A83" s="67"/>
      <c r="B83" s="68"/>
      <c r="C83" s="97"/>
      <c r="D83" s="98"/>
      <c r="E83" s="1387"/>
      <c r="F83" s="1140"/>
      <c r="G83" s="1148"/>
      <c r="H83" s="1112"/>
      <c r="I83" s="1143"/>
      <c r="J83" s="1145"/>
      <c r="K83" s="1151"/>
      <c r="L83" s="838" t="s">
        <v>83</v>
      </c>
      <c r="M83" s="1148"/>
      <c r="N83" s="1159"/>
      <c r="O83" s="121">
        <v>5500000</v>
      </c>
      <c r="P83" s="1156"/>
    </row>
    <row r="84" spans="1:16" x14ac:dyDescent="0.15">
      <c r="A84" s="67"/>
      <c r="B84" s="68"/>
      <c r="C84" s="97"/>
      <c r="D84" s="98"/>
      <c r="E84" s="1387"/>
      <c r="F84" s="1140"/>
      <c r="G84" s="1149"/>
      <c r="H84" s="1112"/>
      <c r="I84" s="1143"/>
      <c r="J84" s="1145"/>
      <c r="K84" s="1152"/>
      <c r="L84" s="838" t="s">
        <v>84</v>
      </c>
      <c r="M84" s="1149"/>
      <c r="N84" s="1160"/>
      <c r="O84" s="121">
        <v>6500000</v>
      </c>
      <c r="P84" s="1157"/>
    </row>
    <row r="85" spans="1:16" x14ac:dyDescent="0.15">
      <c r="A85" s="67"/>
      <c r="B85" s="68"/>
      <c r="C85" s="97"/>
      <c r="D85" s="98"/>
      <c r="E85" s="1387"/>
      <c r="F85" s="1140"/>
      <c r="G85" s="1111" t="s">
        <v>86</v>
      </c>
      <c r="H85" s="1112" t="s">
        <v>76</v>
      </c>
      <c r="I85" s="1114">
        <v>42401</v>
      </c>
      <c r="J85" s="1116">
        <v>42429</v>
      </c>
      <c r="K85" s="1146" t="s">
        <v>152</v>
      </c>
      <c r="L85" s="838" t="s">
        <v>83</v>
      </c>
      <c r="M85" s="838" t="s">
        <v>20</v>
      </c>
      <c r="N85" s="839">
        <v>45</v>
      </c>
      <c r="O85" s="121">
        <v>2025000</v>
      </c>
      <c r="P85" s="1153">
        <f>SUM(O85:O87)</f>
        <v>7925000</v>
      </c>
    </row>
    <row r="86" spans="1:16" x14ac:dyDescent="0.15">
      <c r="A86" s="67"/>
      <c r="B86" s="68"/>
      <c r="C86" s="97"/>
      <c r="D86" s="98"/>
      <c r="E86" s="1387"/>
      <c r="F86" s="1140"/>
      <c r="G86" s="1111"/>
      <c r="H86" s="1112"/>
      <c r="I86" s="1112"/>
      <c r="J86" s="1147"/>
      <c r="K86" s="1146"/>
      <c r="L86" s="838" t="s">
        <v>87</v>
      </c>
      <c r="M86" s="838" t="s">
        <v>79</v>
      </c>
      <c r="N86" s="839">
        <v>30</v>
      </c>
      <c r="O86" s="121">
        <v>2400000</v>
      </c>
      <c r="P86" s="1154"/>
    </row>
    <row r="87" spans="1:16" x14ac:dyDescent="0.15">
      <c r="A87" s="67"/>
      <c r="B87" s="68"/>
      <c r="C87" s="97"/>
      <c r="D87" s="98"/>
      <c r="E87" s="1387"/>
      <c r="F87" s="1140"/>
      <c r="G87" s="1111"/>
      <c r="H87" s="1112"/>
      <c r="I87" s="1112"/>
      <c r="J87" s="1147"/>
      <c r="K87" s="1146"/>
      <c r="L87" s="838" t="s">
        <v>84</v>
      </c>
      <c r="M87" s="838" t="s">
        <v>20</v>
      </c>
      <c r="N87" s="839">
        <v>45</v>
      </c>
      <c r="O87" s="121">
        <v>3500000</v>
      </c>
      <c r="P87" s="1155"/>
    </row>
    <row r="88" spans="1:16" ht="39" x14ac:dyDescent="0.15">
      <c r="A88" s="67"/>
      <c r="B88" s="68"/>
      <c r="C88" s="97"/>
      <c r="D88" s="98"/>
      <c r="E88" s="1387"/>
      <c r="F88" s="1140"/>
      <c r="G88" s="838" t="s">
        <v>297</v>
      </c>
      <c r="H88" s="1113" t="s">
        <v>484</v>
      </c>
      <c r="I88" s="1163">
        <v>42376</v>
      </c>
      <c r="J88" s="1165">
        <v>42724</v>
      </c>
      <c r="K88" s="876" t="s">
        <v>88</v>
      </c>
      <c r="L88" s="838" t="s">
        <v>294</v>
      </c>
      <c r="M88" s="838" t="s">
        <v>20</v>
      </c>
      <c r="N88" s="839">
        <v>10</v>
      </c>
      <c r="O88" s="121">
        <v>1000000</v>
      </c>
      <c r="P88" s="122">
        <f t="shared" ref="P88" si="6">+N88*O88</f>
        <v>10000000</v>
      </c>
    </row>
    <row r="89" spans="1:16" ht="26" x14ac:dyDescent="0.15">
      <c r="A89" s="67"/>
      <c r="B89" s="68"/>
      <c r="C89" s="97"/>
      <c r="D89" s="98"/>
      <c r="E89" s="1387"/>
      <c r="F89" s="1140"/>
      <c r="G89" s="838" t="s">
        <v>298</v>
      </c>
      <c r="H89" s="1161"/>
      <c r="I89" s="1164"/>
      <c r="J89" s="1166"/>
      <c r="K89" s="876" t="s">
        <v>485</v>
      </c>
      <c r="L89" s="838" t="s">
        <v>294</v>
      </c>
      <c r="M89" s="838" t="s">
        <v>483</v>
      </c>
      <c r="N89" s="839">
        <v>1</v>
      </c>
      <c r="O89" s="121">
        <v>15000000</v>
      </c>
      <c r="P89" s="122">
        <v>15000000</v>
      </c>
    </row>
    <row r="90" spans="1:16" x14ac:dyDescent="0.15">
      <c r="A90" s="67"/>
      <c r="B90" s="68"/>
      <c r="C90" s="97"/>
      <c r="D90" s="98"/>
      <c r="E90" s="1387"/>
      <c r="F90" s="1140"/>
      <c r="G90" s="838" t="s">
        <v>986</v>
      </c>
      <c r="H90" s="1161"/>
      <c r="I90" s="873">
        <v>42470</v>
      </c>
      <c r="J90" s="877">
        <v>42470</v>
      </c>
      <c r="K90" s="876" t="s">
        <v>153</v>
      </c>
      <c r="L90" s="838" t="s">
        <v>294</v>
      </c>
      <c r="M90" s="838" t="s">
        <v>20</v>
      </c>
      <c r="N90" s="839">
        <v>200</v>
      </c>
      <c r="O90" s="121">
        <v>100000</v>
      </c>
      <c r="P90" s="122">
        <v>15000000</v>
      </c>
    </row>
    <row r="91" spans="1:16" ht="26" x14ac:dyDescent="0.15">
      <c r="A91" s="67"/>
      <c r="B91" s="68"/>
      <c r="C91" s="97"/>
      <c r="D91" s="98"/>
      <c r="E91" s="1387"/>
      <c r="F91" s="1140"/>
      <c r="G91" s="838" t="s">
        <v>299</v>
      </c>
      <c r="H91" s="1162"/>
      <c r="I91" s="873">
        <v>42376</v>
      </c>
      <c r="J91" s="877">
        <v>42582</v>
      </c>
      <c r="K91" s="876" t="s">
        <v>154</v>
      </c>
      <c r="L91" s="838" t="s">
        <v>20</v>
      </c>
      <c r="M91" s="838" t="s">
        <v>20</v>
      </c>
      <c r="N91" s="839">
        <v>50</v>
      </c>
      <c r="O91" s="123">
        <f>+N91*300000</f>
        <v>15000000</v>
      </c>
      <c r="P91" s="124">
        <f>+O91</f>
        <v>15000000</v>
      </c>
    </row>
    <row r="92" spans="1:16" ht="26" x14ac:dyDescent="0.15">
      <c r="A92" s="67"/>
      <c r="B92" s="68"/>
      <c r="C92" s="97"/>
      <c r="D92" s="98"/>
      <c r="E92" s="1396"/>
      <c r="F92" s="1141"/>
      <c r="G92" s="838" t="s">
        <v>300</v>
      </c>
      <c r="H92" s="847" t="s">
        <v>73</v>
      </c>
      <c r="I92" s="846">
        <v>42376</v>
      </c>
      <c r="J92" s="875">
        <v>42704</v>
      </c>
      <c r="K92" s="876" t="s">
        <v>301</v>
      </c>
      <c r="L92" s="838" t="s">
        <v>89</v>
      </c>
      <c r="M92" s="838" t="s">
        <v>20</v>
      </c>
      <c r="N92" s="839">
        <v>2</v>
      </c>
      <c r="O92" s="121">
        <v>8500000</v>
      </c>
      <c r="P92" s="122">
        <v>22000000</v>
      </c>
    </row>
    <row r="93" spans="1:16" ht="22.5" customHeight="1" x14ac:dyDescent="0.15">
      <c r="A93" s="67"/>
      <c r="B93" s="68"/>
      <c r="C93" s="97"/>
      <c r="D93" s="98"/>
      <c r="E93" s="1119" t="s">
        <v>886</v>
      </c>
      <c r="F93" s="1119" t="s">
        <v>399</v>
      </c>
      <c r="G93" s="1119" t="s">
        <v>141</v>
      </c>
      <c r="H93" s="1113" t="s">
        <v>90</v>
      </c>
      <c r="I93" s="846">
        <v>42552</v>
      </c>
      <c r="J93" s="875">
        <v>42582</v>
      </c>
      <c r="K93" s="1150" t="s">
        <v>155</v>
      </c>
      <c r="L93" s="1119" t="s">
        <v>442</v>
      </c>
      <c r="M93" s="1119" t="s">
        <v>91</v>
      </c>
      <c r="N93" s="1158">
        <v>1</v>
      </c>
      <c r="O93" s="1193">
        <f>180000000+IF('Plan de adquisiciones'!D6="Si",500000000,0)</f>
        <v>180000000</v>
      </c>
      <c r="P93" s="1153">
        <f>+N93*O93</f>
        <v>180000000</v>
      </c>
    </row>
    <row r="94" spans="1:16" ht="22.5" customHeight="1" x14ac:dyDescent="0.15">
      <c r="A94" s="67"/>
      <c r="B94" s="68"/>
      <c r="C94" s="97"/>
      <c r="D94" s="98"/>
      <c r="E94" s="1387"/>
      <c r="F94" s="1148"/>
      <c r="G94" s="1149"/>
      <c r="H94" s="1162"/>
      <c r="I94" s="846">
        <v>42675</v>
      </c>
      <c r="J94" s="875">
        <v>42704</v>
      </c>
      <c r="K94" s="1152"/>
      <c r="L94" s="1149"/>
      <c r="M94" s="1149"/>
      <c r="N94" s="1160"/>
      <c r="O94" s="1194"/>
      <c r="P94" s="1155"/>
    </row>
    <row r="95" spans="1:16" ht="26" x14ac:dyDescent="0.15">
      <c r="A95" s="67"/>
      <c r="B95" s="68"/>
      <c r="C95" s="97"/>
      <c r="D95" s="98"/>
      <c r="E95" s="1387"/>
      <c r="F95" s="1148"/>
      <c r="G95" s="838" t="s">
        <v>142</v>
      </c>
      <c r="H95" s="847" t="s">
        <v>484</v>
      </c>
      <c r="I95" s="846">
        <v>42376</v>
      </c>
      <c r="J95" s="875">
        <v>42724</v>
      </c>
      <c r="K95" s="876" t="s">
        <v>156</v>
      </c>
      <c r="L95" s="838" t="s">
        <v>92</v>
      </c>
      <c r="M95" s="838" t="s">
        <v>41</v>
      </c>
      <c r="N95" s="839">
        <v>11</v>
      </c>
      <c r="O95" s="125">
        <v>3570000</v>
      </c>
      <c r="P95" s="845">
        <f>+N95*O95*1.05</f>
        <v>41233500</v>
      </c>
    </row>
    <row r="96" spans="1:16" ht="39" x14ac:dyDescent="0.15">
      <c r="A96" s="67"/>
      <c r="B96" s="68"/>
      <c r="C96" s="97"/>
      <c r="D96" s="98"/>
      <c r="E96" s="1387"/>
      <c r="F96" s="1148"/>
      <c r="G96" s="838" t="s">
        <v>143</v>
      </c>
      <c r="H96" s="847" t="s">
        <v>93</v>
      </c>
      <c r="I96" s="846">
        <v>42376</v>
      </c>
      <c r="J96" s="875">
        <v>42724</v>
      </c>
      <c r="K96" s="876" t="s">
        <v>157</v>
      </c>
      <c r="L96" s="838" t="s">
        <v>92</v>
      </c>
      <c r="M96" s="838" t="s">
        <v>41</v>
      </c>
      <c r="N96" s="839">
        <v>11</v>
      </c>
      <c r="O96" s="125">
        <v>3570000</v>
      </c>
      <c r="P96" s="845">
        <f>+N96*O96*1.05</f>
        <v>41233500</v>
      </c>
    </row>
    <row r="97" spans="1:16" ht="31.5" customHeight="1" x14ac:dyDescent="0.15">
      <c r="A97" s="67"/>
      <c r="B97" s="68"/>
      <c r="C97" s="97"/>
      <c r="D97" s="98"/>
      <c r="E97" s="1387"/>
      <c r="F97" s="1148"/>
      <c r="G97" s="1111" t="s">
        <v>302</v>
      </c>
      <c r="H97" s="847" t="s">
        <v>303</v>
      </c>
      <c r="I97" s="846">
        <v>42376</v>
      </c>
      <c r="J97" s="875">
        <v>42724</v>
      </c>
      <c r="K97" s="876" t="s">
        <v>94</v>
      </c>
      <c r="L97" s="838" t="s">
        <v>92</v>
      </c>
      <c r="M97" s="838" t="s">
        <v>41</v>
      </c>
      <c r="N97" s="839">
        <v>11</v>
      </c>
      <c r="O97" s="125">
        <v>2193000</v>
      </c>
      <c r="P97" s="12">
        <f>+N97*O97*1.05</f>
        <v>25329150</v>
      </c>
    </row>
    <row r="98" spans="1:16" ht="31.5" customHeight="1" x14ac:dyDescent="0.15">
      <c r="A98" s="67"/>
      <c r="B98" s="68"/>
      <c r="C98" s="97"/>
      <c r="D98" s="98"/>
      <c r="E98" s="1387"/>
      <c r="F98" s="1148"/>
      <c r="G98" s="1111"/>
      <c r="H98" s="847" t="s">
        <v>303</v>
      </c>
      <c r="I98" s="846">
        <v>42376</v>
      </c>
      <c r="J98" s="875">
        <v>42724</v>
      </c>
      <c r="K98" s="876"/>
      <c r="L98" s="838" t="s">
        <v>92</v>
      </c>
      <c r="M98" s="838" t="s">
        <v>41</v>
      </c>
      <c r="N98" s="839">
        <v>11</v>
      </c>
      <c r="O98" s="126">
        <v>1672727.2727272727</v>
      </c>
      <c r="P98" s="124">
        <f>+N98*O98*1.05</f>
        <v>19320000</v>
      </c>
    </row>
    <row r="99" spans="1:16" x14ac:dyDescent="0.15">
      <c r="A99" s="67"/>
      <c r="B99" s="68"/>
      <c r="C99" s="97"/>
      <c r="D99" s="98"/>
      <c r="E99" s="1387"/>
      <c r="F99" s="1148"/>
      <c r="G99" s="838" t="s">
        <v>95</v>
      </c>
      <c r="H99" s="847" t="s">
        <v>96</v>
      </c>
      <c r="I99" s="846">
        <v>42376</v>
      </c>
      <c r="J99" s="875">
        <v>42724</v>
      </c>
      <c r="K99" s="876" t="s">
        <v>97</v>
      </c>
      <c r="L99" s="838" t="s">
        <v>92</v>
      </c>
      <c r="M99" s="838" t="s">
        <v>41</v>
      </c>
      <c r="N99" s="839">
        <v>1</v>
      </c>
      <c r="O99" s="121">
        <v>15000000</v>
      </c>
      <c r="P99" s="122">
        <v>15000000</v>
      </c>
    </row>
    <row r="100" spans="1:16" ht="26" x14ac:dyDescent="0.15">
      <c r="A100" s="67"/>
      <c r="B100" s="68"/>
      <c r="C100" s="97"/>
      <c r="D100" s="98"/>
      <c r="E100" s="1387"/>
      <c r="F100" s="1148"/>
      <c r="G100" s="838" t="s">
        <v>304</v>
      </c>
      <c r="H100" s="847" t="s">
        <v>73</v>
      </c>
      <c r="I100" s="846">
        <v>42376</v>
      </c>
      <c r="J100" s="875">
        <v>42724</v>
      </c>
      <c r="K100" s="876" t="s">
        <v>443</v>
      </c>
      <c r="L100" s="838" t="s">
        <v>92</v>
      </c>
      <c r="M100" s="838" t="s">
        <v>41</v>
      </c>
      <c r="N100" s="839">
        <v>5</v>
      </c>
      <c r="O100" s="125">
        <v>2193000</v>
      </c>
      <c r="P100" s="124">
        <f>+N100*O100</f>
        <v>10965000</v>
      </c>
    </row>
    <row r="101" spans="1:16" x14ac:dyDescent="0.15">
      <c r="A101" s="67"/>
      <c r="B101" s="68"/>
      <c r="C101" s="97"/>
      <c r="D101" s="98"/>
      <c r="E101" s="1387"/>
      <c r="F101" s="1148"/>
      <c r="G101" s="838" t="s">
        <v>445</v>
      </c>
      <c r="H101" s="1113" t="s">
        <v>43</v>
      </c>
      <c r="I101" s="846">
        <v>42376</v>
      </c>
      <c r="J101" s="875">
        <v>42724</v>
      </c>
      <c r="K101" s="876" t="s">
        <v>444</v>
      </c>
      <c r="L101" s="838" t="s">
        <v>92</v>
      </c>
      <c r="M101" s="838" t="s">
        <v>41</v>
      </c>
      <c r="N101" s="839">
        <v>11</v>
      </c>
      <c r="O101" s="125">
        <v>3570000</v>
      </c>
      <c r="P101" s="124">
        <f>+N101*O101*1.05</f>
        <v>41233500</v>
      </c>
    </row>
    <row r="102" spans="1:16" ht="52" x14ac:dyDescent="0.15">
      <c r="A102" s="67"/>
      <c r="B102" s="68"/>
      <c r="C102" s="97"/>
      <c r="D102" s="98"/>
      <c r="E102" s="1387"/>
      <c r="F102" s="1148"/>
      <c r="G102" s="838" t="s">
        <v>305</v>
      </c>
      <c r="H102" s="1161"/>
      <c r="I102" s="846">
        <v>42522</v>
      </c>
      <c r="J102" s="875">
        <v>42613</v>
      </c>
      <c r="K102" s="876" t="s">
        <v>158</v>
      </c>
      <c r="L102" s="838" t="s">
        <v>293</v>
      </c>
      <c r="M102" s="838" t="s">
        <v>20</v>
      </c>
      <c r="N102" s="839">
        <v>1</v>
      </c>
      <c r="O102" s="123">
        <v>25000000</v>
      </c>
      <c r="P102" s="124">
        <v>25000000</v>
      </c>
    </row>
    <row r="103" spans="1:16" ht="26" x14ac:dyDescent="0.15">
      <c r="A103" s="67"/>
      <c r="B103" s="68"/>
      <c r="C103" s="97"/>
      <c r="D103" s="98"/>
      <c r="E103" s="1387"/>
      <c r="F103" s="1148"/>
      <c r="G103" s="838" t="s">
        <v>306</v>
      </c>
      <c r="H103" s="1161"/>
      <c r="I103" s="1163">
        <v>42430</v>
      </c>
      <c r="J103" s="1165">
        <v>42460</v>
      </c>
      <c r="K103" s="876" t="s">
        <v>74</v>
      </c>
      <c r="L103" s="838" t="s">
        <v>450</v>
      </c>
      <c r="M103" s="838" t="s">
        <v>20</v>
      </c>
      <c r="N103" s="839">
        <v>1</v>
      </c>
      <c r="O103" s="123">
        <v>120000000</v>
      </c>
      <c r="P103" s="124">
        <v>120000000</v>
      </c>
    </row>
    <row r="104" spans="1:16" ht="26" x14ac:dyDescent="0.15">
      <c r="A104" s="67"/>
      <c r="B104" s="68"/>
      <c r="C104" s="97"/>
      <c r="D104" s="98"/>
      <c r="E104" s="1387"/>
      <c r="F104" s="1148"/>
      <c r="G104" s="838" t="s">
        <v>307</v>
      </c>
      <c r="H104" s="1161"/>
      <c r="I104" s="1167"/>
      <c r="J104" s="1168"/>
      <c r="K104" s="1150" t="s">
        <v>449</v>
      </c>
      <c r="L104" s="838" t="s">
        <v>41</v>
      </c>
      <c r="M104" s="838" t="s">
        <v>41</v>
      </c>
      <c r="N104" s="839">
        <v>1</v>
      </c>
      <c r="O104" s="123">
        <v>10000000</v>
      </c>
      <c r="P104" s="124">
        <v>10000000</v>
      </c>
    </row>
    <row r="105" spans="1:16" ht="57.75" customHeight="1" x14ac:dyDescent="0.15">
      <c r="A105" s="67"/>
      <c r="B105" s="68"/>
      <c r="C105" s="97"/>
      <c r="D105" s="98"/>
      <c r="E105" s="1387"/>
      <c r="F105" s="1148"/>
      <c r="G105" s="838" t="s">
        <v>446</v>
      </c>
      <c r="H105" s="1161"/>
      <c r="I105" s="1167"/>
      <c r="J105" s="1168"/>
      <c r="K105" s="1152"/>
      <c r="L105" s="838" t="s">
        <v>41</v>
      </c>
      <c r="M105" s="838" t="s">
        <v>41</v>
      </c>
      <c r="N105" s="839">
        <v>1</v>
      </c>
      <c r="O105" s="123">
        <v>10000000</v>
      </c>
      <c r="P105" s="124">
        <v>10000000</v>
      </c>
    </row>
    <row r="106" spans="1:16" ht="15" thickBot="1" x14ac:dyDescent="0.2">
      <c r="A106" s="79"/>
      <c r="B106" s="799"/>
      <c r="C106" s="793"/>
      <c r="D106" s="794"/>
      <c r="E106" s="1388"/>
      <c r="F106" s="1389"/>
      <c r="G106" s="837" t="s">
        <v>448</v>
      </c>
      <c r="H106" s="1390"/>
      <c r="I106" s="1391"/>
      <c r="J106" s="1379"/>
      <c r="K106" s="874" t="s">
        <v>447</v>
      </c>
      <c r="L106" s="837"/>
      <c r="M106" s="837"/>
      <c r="N106" s="848"/>
      <c r="O106" s="127"/>
      <c r="P106" s="128"/>
    </row>
    <row r="107" spans="1:16" x14ac:dyDescent="0.15">
      <c r="A107" s="81"/>
      <c r="B107" s="82"/>
      <c r="C107" s="82"/>
      <c r="D107" s="83"/>
      <c r="E107" s="1380" t="s">
        <v>887</v>
      </c>
      <c r="F107" s="1221" t="s">
        <v>138</v>
      </c>
      <c r="G107" s="1221" t="s">
        <v>404</v>
      </c>
      <c r="H107" s="1381" t="s">
        <v>451</v>
      </c>
      <c r="I107" s="1383">
        <v>42376</v>
      </c>
      <c r="J107" s="1385">
        <v>42724</v>
      </c>
      <c r="K107" s="731" t="s">
        <v>452</v>
      </c>
      <c r="L107" s="1169" t="s">
        <v>20</v>
      </c>
      <c r="M107" s="1169" t="s">
        <v>471</v>
      </c>
      <c r="N107" s="118">
        <v>12</v>
      </c>
      <c r="O107" s="139">
        <v>8000000</v>
      </c>
      <c r="P107" s="140">
        <f>O107*N107</f>
        <v>96000000</v>
      </c>
    </row>
    <row r="108" spans="1:16" ht="15" customHeight="1" x14ac:dyDescent="0.15">
      <c r="A108" s="84"/>
      <c r="B108" s="85"/>
      <c r="C108" s="85"/>
      <c r="D108" s="86"/>
      <c r="E108" s="1378"/>
      <c r="F108" s="1061"/>
      <c r="G108" s="1061"/>
      <c r="H108" s="1382"/>
      <c r="I108" s="1384"/>
      <c r="J108" s="1386"/>
      <c r="K108" s="732" t="s">
        <v>453</v>
      </c>
      <c r="L108" s="1170"/>
      <c r="M108" s="1170"/>
      <c r="N108" s="119">
        <v>8</v>
      </c>
      <c r="O108" s="141">
        <v>10000000</v>
      </c>
      <c r="P108" s="142">
        <f t="shared" ref="P108:P134" si="7">O108*N108</f>
        <v>80000000</v>
      </c>
    </row>
    <row r="109" spans="1:16" ht="15" customHeight="1" x14ac:dyDescent="0.15">
      <c r="A109" s="84"/>
      <c r="B109" s="85"/>
      <c r="C109" s="85"/>
      <c r="D109" s="86"/>
      <c r="E109" s="1378"/>
      <c r="F109" s="1061"/>
      <c r="G109" s="1061"/>
      <c r="H109" s="1382"/>
      <c r="I109" s="1384"/>
      <c r="J109" s="1386"/>
      <c r="K109" s="732" t="s">
        <v>454</v>
      </c>
      <c r="L109" s="1170"/>
      <c r="M109" s="1170"/>
      <c r="N109" s="119">
        <v>8</v>
      </c>
      <c r="O109" s="141">
        <v>1000000</v>
      </c>
      <c r="P109" s="142">
        <f t="shared" si="7"/>
        <v>8000000</v>
      </c>
    </row>
    <row r="110" spans="1:16" ht="15" customHeight="1" x14ac:dyDescent="0.15">
      <c r="A110" s="84"/>
      <c r="B110" s="85"/>
      <c r="C110" s="85"/>
      <c r="D110" s="86"/>
      <c r="E110" s="1378"/>
      <c r="F110" s="1061"/>
      <c r="G110" s="1061"/>
      <c r="H110" s="1382"/>
      <c r="I110" s="1384"/>
      <c r="J110" s="1386"/>
      <c r="K110" s="732" t="s">
        <v>455</v>
      </c>
      <c r="L110" s="1170"/>
      <c r="M110" s="1170"/>
      <c r="N110" s="119">
        <v>6</v>
      </c>
      <c r="O110" s="141">
        <v>400000</v>
      </c>
      <c r="P110" s="142">
        <f t="shared" si="7"/>
        <v>2400000</v>
      </c>
    </row>
    <row r="111" spans="1:16" ht="26.25" customHeight="1" x14ac:dyDescent="0.15">
      <c r="A111" s="84"/>
      <c r="B111" s="85"/>
      <c r="C111" s="85"/>
      <c r="D111" s="86"/>
      <c r="E111" s="1378"/>
      <c r="F111" s="1061"/>
      <c r="G111" s="1061"/>
      <c r="H111" s="1382"/>
      <c r="I111" s="1384"/>
      <c r="J111" s="1386"/>
      <c r="K111" s="732" t="s">
        <v>456</v>
      </c>
      <c r="L111" s="1170"/>
      <c r="M111" s="1170"/>
      <c r="N111" s="119">
        <v>6</v>
      </c>
      <c r="O111" s="141">
        <v>150000</v>
      </c>
      <c r="P111" s="142">
        <f t="shared" si="7"/>
        <v>900000</v>
      </c>
    </row>
    <row r="112" spans="1:16" ht="26.25" customHeight="1" x14ac:dyDescent="0.15">
      <c r="A112" s="84"/>
      <c r="B112" s="85"/>
      <c r="C112" s="85"/>
      <c r="D112" s="86"/>
      <c r="E112" s="1378"/>
      <c r="F112" s="1061"/>
      <c r="G112" s="1061"/>
      <c r="H112" s="1382"/>
      <c r="I112" s="1384"/>
      <c r="J112" s="1386"/>
      <c r="K112" s="732" t="s">
        <v>457</v>
      </c>
      <c r="L112" s="1170"/>
      <c r="M112" s="1170"/>
      <c r="N112" s="119">
        <v>5</v>
      </c>
      <c r="O112" s="141">
        <v>600000</v>
      </c>
      <c r="P112" s="142">
        <f t="shared" si="7"/>
        <v>3000000</v>
      </c>
    </row>
    <row r="113" spans="1:16" ht="26.25" customHeight="1" x14ac:dyDescent="0.15">
      <c r="A113" s="84"/>
      <c r="B113" s="85"/>
      <c r="C113" s="85"/>
      <c r="D113" s="86"/>
      <c r="E113" s="1378"/>
      <c r="F113" s="1061"/>
      <c r="G113" s="1061"/>
      <c r="H113" s="1382"/>
      <c r="I113" s="1384"/>
      <c r="J113" s="1386"/>
      <c r="K113" s="732" t="s">
        <v>458</v>
      </c>
      <c r="L113" s="1170"/>
      <c r="M113" s="1170"/>
      <c r="N113" s="119">
        <v>10</v>
      </c>
      <c r="O113" s="141">
        <v>300000</v>
      </c>
      <c r="P113" s="142">
        <f t="shared" si="7"/>
        <v>3000000</v>
      </c>
    </row>
    <row r="114" spans="1:16" ht="26.25" customHeight="1" x14ac:dyDescent="0.15">
      <c r="A114" s="84"/>
      <c r="B114" s="85"/>
      <c r="C114" s="85"/>
      <c r="D114" s="86"/>
      <c r="E114" s="1378"/>
      <c r="F114" s="1061"/>
      <c r="G114" s="1061"/>
      <c r="H114" s="1382"/>
      <c r="I114" s="1384"/>
      <c r="J114" s="1386"/>
      <c r="K114" s="732" t="s">
        <v>459</v>
      </c>
      <c r="L114" s="1170"/>
      <c r="M114" s="1170"/>
      <c r="N114" s="119">
        <v>6</v>
      </c>
      <c r="O114" s="141">
        <v>300000</v>
      </c>
      <c r="P114" s="142">
        <f t="shared" si="7"/>
        <v>1800000</v>
      </c>
    </row>
    <row r="115" spans="1:16" ht="26.25" customHeight="1" x14ac:dyDescent="0.15">
      <c r="A115" s="84"/>
      <c r="B115" s="85"/>
      <c r="C115" s="85"/>
      <c r="D115" s="86"/>
      <c r="E115" s="1378"/>
      <c r="F115" s="1061"/>
      <c r="G115" s="1061"/>
      <c r="H115" s="1382"/>
      <c r="I115" s="1384"/>
      <c r="J115" s="1386"/>
      <c r="K115" s="732" t="s">
        <v>460</v>
      </c>
      <c r="L115" s="1170"/>
      <c r="M115" s="1170"/>
      <c r="N115" s="119">
        <v>24</v>
      </c>
      <c r="O115" s="141">
        <v>150000</v>
      </c>
      <c r="P115" s="142">
        <f t="shared" si="7"/>
        <v>3600000</v>
      </c>
    </row>
    <row r="116" spans="1:16" ht="15" customHeight="1" x14ac:dyDescent="0.15">
      <c r="A116" s="84"/>
      <c r="B116" s="85"/>
      <c r="C116" s="85"/>
      <c r="D116" s="86"/>
      <c r="E116" s="1378"/>
      <c r="F116" s="1061"/>
      <c r="G116" s="1061"/>
      <c r="H116" s="1382"/>
      <c r="I116" s="1384"/>
      <c r="J116" s="1386"/>
      <c r="K116" s="732" t="s">
        <v>461</v>
      </c>
      <c r="L116" s="1170"/>
      <c r="M116" s="1170"/>
      <c r="N116" s="119">
        <v>75</v>
      </c>
      <c r="O116" s="141">
        <v>150000</v>
      </c>
      <c r="P116" s="142">
        <f t="shared" si="7"/>
        <v>11250000</v>
      </c>
    </row>
    <row r="117" spans="1:16" ht="15" customHeight="1" x14ac:dyDescent="0.15">
      <c r="A117" s="84"/>
      <c r="B117" s="85"/>
      <c r="C117" s="85"/>
      <c r="D117" s="86"/>
      <c r="E117" s="1378"/>
      <c r="F117" s="1061"/>
      <c r="G117" s="1061"/>
      <c r="H117" s="1382"/>
      <c r="I117" s="1384"/>
      <c r="J117" s="1386"/>
      <c r="K117" s="732" t="s">
        <v>462</v>
      </c>
      <c r="L117" s="1170"/>
      <c r="M117" s="1170"/>
      <c r="N117" s="119">
        <v>10</v>
      </c>
      <c r="O117" s="141">
        <v>220000</v>
      </c>
      <c r="P117" s="142">
        <f t="shared" si="7"/>
        <v>2200000</v>
      </c>
    </row>
    <row r="118" spans="1:16" ht="26.25" customHeight="1" x14ac:dyDescent="0.15">
      <c r="A118" s="84"/>
      <c r="B118" s="85"/>
      <c r="C118" s="85"/>
      <c r="D118" s="86"/>
      <c r="E118" s="1378"/>
      <c r="F118" s="1061"/>
      <c r="G118" s="1061"/>
      <c r="H118" s="1382"/>
      <c r="I118" s="1384"/>
      <c r="J118" s="1386"/>
      <c r="K118" s="732" t="s">
        <v>463</v>
      </c>
      <c r="L118" s="1170"/>
      <c r="M118" s="1170"/>
      <c r="N118" s="119">
        <v>10</v>
      </c>
      <c r="O118" s="141">
        <v>400000</v>
      </c>
      <c r="P118" s="142">
        <f t="shared" si="7"/>
        <v>4000000</v>
      </c>
    </row>
    <row r="119" spans="1:16" ht="15" customHeight="1" x14ac:dyDescent="0.15">
      <c r="A119" s="84"/>
      <c r="B119" s="85"/>
      <c r="C119" s="85"/>
      <c r="D119" s="86"/>
      <c r="E119" s="1378"/>
      <c r="F119" s="1061"/>
      <c r="G119" s="1061"/>
      <c r="H119" s="1382"/>
      <c r="I119" s="1384"/>
      <c r="J119" s="1386"/>
      <c r="K119" s="732" t="s">
        <v>464</v>
      </c>
      <c r="L119" s="1170"/>
      <c r="M119" s="1170"/>
      <c r="N119" s="119">
        <v>8</v>
      </c>
      <c r="O119" s="141">
        <v>200000</v>
      </c>
      <c r="P119" s="142">
        <f t="shared" si="7"/>
        <v>1600000</v>
      </c>
    </row>
    <row r="120" spans="1:16" ht="15" customHeight="1" x14ac:dyDescent="0.15">
      <c r="A120" s="84"/>
      <c r="B120" s="85"/>
      <c r="C120" s="85"/>
      <c r="D120" s="86"/>
      <c r="E120" s="1378"/>
      <c r="F120" s="1061"/>
      <c r="G120" s="1061"/>
      <c r="H120" s="1382"/>
      <c r="I120" s="1384"/>
      <c r="J120" s="1386"/>
      <c r="K120" s="732" t="s">
        <v>465</v>
      </c>
      <c r="L120" s="1170"/>
      <c r="M120" s="1170"/>
      <c r="N120" s="119">
        <v>7</v>
      </c>
      <c r="O120" s="141">
        <v>1500000</v>
      </c>
      <c r="P120" s="142">
        <f t="shared" si="7"/>
        <v>10500000</v>
      </c>
    </row>
    <row r="121" spans="1:16" ht="26.25" customHeight="1" x14ac:dyDescent="0.15">
      <c r="A121" s="84"/>
      <c r="B121" s="85"/>
      <c r="C121" s="85"/>
      <c r="D121" s="86"/>
      <c r="E121" s="1378"/>
      <c r="F121" s="1061"/>
      <c r="G121" s="1061"/>
      <c r="H121" s="1382"/>
      <c r="I121" s="1384"/>
      <c r="J121" s="1386"/>
      <c r="K121" s="732" t="s">
        <v>466</v>
      </c>
      <c r="L121" s="1170"/>
      <c r="M121" s="1170"/>
      <c r="N121" s="119">
        <v>5</v>
      </c>
      <c r="O121" s="141">
        <v>2000000</v>
      </c>
      <c r="P121" s="142">
        <f t="shared" si="7"/>
        <v>10000000</v>
      </c>
    </row>
    <row r="122" spans="1:16" ht="15" customHeight="1" x14ac:dyDescent="0.15">
      <c r="A122" s="84"/>
      <c r="B122" s="85"/>
      <c r="C122" s="85"/>
      <c r="D122" s="86"/>
      <c r="E122" s="1378"/>
      <c r="F122" s="1061"/>
      <c r="G122" s="1061"/>
      <c r="H122" s="1382"/>
      <c r="I122" s="1384"/>
      <c r="J122" s="1386"/>
      <c r="K122" s="732" t="s">
        <v>467</v>
      </c>
      <c r="L122" s="1170"/>
      <c r="M122" s="1170"/>
      <c r="N122" s="119">
        <v>6</v>
      </c>
      <c r="O122" s="141">
        <v>5000000</v>
      </c>
      <c r="P122" s="142">
        <f t="shared" si="7"/>
        <v>30000000</v>
      </c>
    </row>
    <row r="123" spans="1:16" ht="15" customHeight="1" x14ac:dyDescent="0.15">
      <c r="A123" s="84"/>
      <c r="B123" s="85"/>
      <c r="C123" s="85"/>
      <c r="D123" s="86"/>
      <c r="E123" s="1378"/>
      <c r="F123" s="1061"/>
      <c r="G123" s="1061"/>
      <c r="H123" s="1382"/>
      <c r="I123" s="1384"/>
      <c r="J123" s="1386"/>
      <c r="K123" s="732" t="s">
        <v>468</v>
      </c>
      <c r="L123" s="1170"/>
      <c r="M123" s="1170"/>
      <c r="N123" s="119">
        <v>5</v>
      </c>
      <c r="O123" s="141">
        <v>150000</v>
      </c>
      <c r="P123" s="142">
        <f t="shared" si="7"/>
        <v>750000</v>
      </c>
    </row>
    <row r="124" spans="1:16" ht="15" customHeight="1" x14ac:dyDescent="0.15">
      <c r="A124" s="84"/>
      <c r="B124" s="85"/>
      <c r="C124" s="85"/>
      <c r="D124" s="86"/>
      <c r="E124" s="1378"/>
      <c r="F124" s="1061"/>
      <c r="G124" s="1061"/>
      <c r="H124" s="1382"/>
      <c r="I124" s="1384"/>
      <c r="J124" s="1386"/>
      <c r="K124" s="732" t="s">
        <v>469</v>
      </c>
      <c r="L124" s="1170"/>
      <c r="M124" s="1170"/>
      <c r="N124" s="119">
        <v>22</v>
      </c>
      <c r="O124" s="141">
        <v>200000</v>
      </c>
      <c r="P124" s="142">
        <f t="shared" si="7"/>
        <v>4400000</v>
      </c>
    </row>
    <row r="125" spans="1:16" ht="26.25" customHeight="1" x14ac:dyDescent="0.15">
      <c r="A125" s="84"/>
      <c r="B125" s="85"/>
      <c r="C125" s="85"/>
      <c r="D125" s="86"/>
      <c r="E125" s="1378"/>
      <c r="F125" s="1061"/>
      <c r="G125" s="1061"/>
      <c r="H125" s="1382"/>
      <c r="I125" s="1384"/>
      <c r="J125" s="1386"/>
      <c r="K125" s="732" t="s">
        <v>470</v>
      </c>
      <c r="L125" s="1063"/>
      <c r="M125" s="1063"/>
      <c r="N125" s="119">
        <v>8</v>
      </c>
      <c r="O125" s="141">
        <v>1500000</v>
      </c>
      <c r="P125" s="142">
        <f t="shared" si="7"/>
        <v>12000000</v>
      </c>
    </row>
    <row r="126" spans="1:16" ht="15" customHeight="1" x14ac:dyDescent="0.15">
      <c r="A126" s="67"/>
      <c r="B126" s="68"/>
      <c r="C126" s="97"/>
      <c r="D126" s="801"/>
      <c r="E126" s="1111" t="s">
        <v>887</v>
      </c>
      <c r="F126" s="1061" t="s">
        <v>405</v>
      </c>
      <c r="G126" s="1061" t="s">
        <v>406</v>
      </c>
      <c r="H126" s="1382"/>
      <c r="I126" s="1384"/>
      <c r="J126" s="1386"/>
      <c r="K126" s="733" t="s">
        <v>309</v>
      </c>
      <c r="L126" s="1174" t="s">
        <v>472</v>
      </c>
      <c r="M126" s="1177" t="s">
        <v>472</v>
      </c>
      <c r="N126" s="119">
        <v>40</v>
      </c>
      <c r="O126" s="141">
        <v>2800000</v>
      </c>
      <c r="P126" s="142">
        <f t="shared" si="7"/>
        <v>112000000</v>
      </c>
    </row>
    <row r="127" spans="1:16" ht="15" customHeight="1" x14ac:dyDescent="0.15">
      <c r="A127" s="67"/>
      <c r="B127" s="68"/>
      <c r="C127" s="97"/>
      <c r="D127" s="801"/>
      <c r="E127" s="1378"/>
      <c r="F127" s="1061"/>
      <c r="G127" s="1061"/>
      <c r="H127" s="1382"/>
      <c r="I127" s="1384"/>
      <c r="J127" s="1386"/>
      <c r="K127" s="733" t="s">
        <v>98</v>
      </c>
      <c r="L127" s="1175"/>
      <c r="M127" s="1178"/>
      <c r="N127" s="119">
        <v>20</v>
      </c>
      <c r="O127" s="141">
        <v>2000000</v>
      </c>
      <c r="P127" s="142">
        <f t="shared" si="7"/>
        <v>40000000</v>
      </c>
    </row>
    <row r="128" spans="1:16" ht="15" customHeight="1" x14ac:dyDescent="0.15">
      <c r="A128" s="67"/>
      <c r="B128" s="68"/>
      <c r="C128" s="97"/>
      <c r="D128" s="801"/>
      <c r="E128" s="1378"/>
      <c r="F128" s="1061"/>
      <c r="G128" s="1061"/>
      <c r="H128" s="1382"/>
      <c r="I128" s="1384"/>
      <c r="J128" s="1386"/>
      <c r="K128" s="733" t="s">
        <v>99</v>
      </c>
      <c r="L128" s="1175"/>
      <c r="M128" s="1178"/>
      <c r="N128" s="119">
        <v>20</v>
      </c>
      <c r="O128" s="141">
        <v>2000000</v>
      </c>
      <c r="P128" s="142">
        <f t="shared" si="7"/>
        <v>40000000</v>
      </c>
    </row>
    <row r="129" spans="1:16" ht="15" customHeight="1" x14ac:dyDescent="0.15">
      <c r="A129" s="67"/>
      <c r="B129" s="68"/>
      <c r="C129" s="97"/>
      <c r="D129" s="801"/>
      <c r="E129" s="1378"/>
      <c r="F129" s="1061"/>
      <c r="G129" s="1061"/>
      <c r="H129" s="1382"/>
      <c r="I129" s="1384"/>
      <c r="J129" s="1386"/>
      <c r="K129" s="733" t="s">
        <v>100</v>
      </c>
      <c r="L129" s="1175"/>
      <c r="M129" s="1178"/>
      <c r="N129" s="119">
        <v>6</v>
      </c>
      <c r="O129" s="141">
        <v>55000000</v>
      </c>
      <c r="P129" s="142">
        <f t="shared" si="7"/>
        <v>330000000</v>
      </c>
    </row>
    <row r="130" spans="1:16" ht="15" customHeight="1" x14ac:dyDescent="0.15">
      <c r="A130" s="67"/>
      <c r="B130" s="68"/>
      <c r="C130" s="97"/>
      <c r="D130" s="801"/>
      <c r="E130" s="1378"/>
      <c r="F130" s="1061"/>
      <c r="G130" s="1061"/>
      <c r="H130" s="1382"/>
      <c r="I130" s="1384"/>
      <c r="J130" s="1386"/>
      <c r="K130" s="733" t="s">
        <v>101</v>
      </c>
      <c r="L130" s="1175"/>
      <c r="M130" s="1178"/>
      <c r="N130" s="119">
        <v>2</v>
      </c>
      <c r="O130" s="141">
        <v>210000000</v>
      </c>
      <c r="P130" s="142">
        <f t="shared" si="7"/>
        <v>420000000</v>
      </c>
    </row>
    <row r="131" spans="1:16" ht="15" customHeight="1" x14ac:dyDescent="0.15">
      <c r="A131" s="67"/>
      <c r="B131" s="68"/>
      <c r="C131" s="97"/>
      <c r="D131" s="801"/>
      <c r="E131" s="1378"/>
      <c r="F131" s="1061"/>
      <c r="G131" s="1061"/>
      <c r="H131" s="1382"/>
      <c r="I131" s="1384"/>
      <c r="J131" s="1386"/>
      <c r="K131" s="733" t="s">
        <v>102</v>
      </c>
      <c r="L131" s="1175"/>
      <c r="M131" s="1178"/>
      <c r="N131" s="119">
        <v>2</v>
      </c>
      <c r="O131" s="141">
        <v>200000000</v>
      </c>
      <c r="P131" s="142">
        <f t="shared" si="7"/>
        <v>400000000</v>
      </c>
    </row>
    <row r="132" spans="1:16" ht="15" customHeight="1" x14ac:dyDescent="0.15">
      <c r="A132" s="67"/>
      <c r="B132" s="68"/>
      <c r="C132" s="97"/>
      <c r="D132" s="801"/>
      <c r="E132" s="1378"/>
      <c r="F132" s="1061"/>
      <c r="G132" s="1061"/>
      <c r="H132" s="1382"/>
      <c r="I132" s="1384"/>
      <c r="J132" s="1386"/>
      <c r="K132" s="733" t="s">
        <v>103</v>
      </c>
      <c r="L132" s="1175"/>
      <c r="M132" s="1178"/>
      <c r="N132" s="119">
        <v>4</v>
      </c>
      <c r="O132" s="141">
        <v>65000000</v>
      </c>
      <c r="P132" s="142">
        <f t="shared" si="7"/>
        <v>260000000</v>
      </c>
    </row>
    <row r="133" spans="1:16" ht="15" customHeight="1" x14ac:dyDescent="0.15">
      <c r="A133" s="67"/>
      <c r="B133" s="68"/>
      <c r="C133" s="97"/>
      <c r="D133" s="801"/>
      <c r="E133" s="1378"/>
      <c r="F133" s="1061"/>
      <c r="G133" s="1061"/>
      <c r="H133" s="1382"/>
      <c r="I133" s="1384"/>
      <c r="J133" s="1386"/>
      <c r="K133" s="733" t="s">
        <v>104</v>
      </c>
      <c r="L133" s="1175"/>
      <c r="M133" s="1178"/>
      <c r="N133" s="119">
        <v>4</v>
      </c>
      <c r="O133" s="141">
        <v>15000000</v>
      </c>
      <c r="P133" s="142">
        <f t="shared" si="7"/>
        <v>60000000</v>
      </c>
    </row>
    <row r="134" spans="1:16" ht="15" customHeight="1" x14ac:dyDescent="0.15">
      <c r="A134" s="67"/>
      <c r="B134" s="68"/>
      <c r="C134" s="97"/>
      <c r="D134" s="801"/>
      <c r="E134" s="1378"/>
      <c r="F134" s="1061"/>
      <c r="G134" s="1061"/>
      <c r="H134" s="1382"/>
      <c r="I134" s="1384"/>
      <c r="J134" s="1386"/>
      <c r="K134" s="733" t="s">
        <v>105</v>
      </c>
      <c r="L134" s="1176"/>
      <c r="M134" s="1179"/>
      <c r="N134" s="119">
        <v>3</v>
      </c>
      <c r="O134" s="141">
        <v>30000000</v>
      </c>
      <c r="P134" s="142">
        <f t="shared" si="7"/>
        <v>90000000</v>
      </c>
    </row>
    <row r="135" spans="1:16" ht="13" customHeight="1" x14ac:dyDescent="0.15">
      <c r="A135" s="67"/>
      <c r="B135" s="68"/>
      <c r="C135" s="68"/>
      <c r="D135" s="68"/>
      <c r="E135" s="1398" t="s">
        <v>887</v>
      </c>
      <c r="F135" s="1061" t="s">
        <v>480</v>
      </c>
      <c r="G135" s="957" t="s">
        <v>481</v>
      </c>
      <c r="H135" s="1382"/>
      <c r="I135" s="1384"/>
      <c r="J135" s="1386"/>
      <c r="K135" s="734" t="s">
        <v>434</v>
      </c>
      <c r="L135" s="138" t="s">
        <v>20</v>
      </c>
      <c r="M135" s="832" t="s">
        <v>473</v>
      </c>
      <c r="N135" s="119">
        <v>1</v>
      </c>
      <c r="O135" s="143">
        <v>500000000</v>
      </c>
      <c r="P135" s="144">
        <v>500000000</v>
      </c>
    </row>
    <row r="136" spans="1:16" ht="21" customHeight="1" x14ac:dyDescent="0.15">
      <c r="A136" s="67"/>
      <c r="B136" s="68"/>
      <c r="C136" s="68"/>
      <c r="D136" s="68"/>
      <c r="E136" s="1398"/>
      <c r="F136" s="1061"/>
      <c r="G136" s="1392" t="s">
        <v>479</v>
      </c>
      <c r="H136" s="1382"/>
      <c r="I136" s="1384"/>
      <c r="J136" s="1386"/>
      <c r="K136" s="1393" t="s">
        <v>482</v>
      </c>
      <c r="L136" s="138" t="s">
        <v>20</v>
      </c>
      <c r="M136" s="832" t="s">
        <v>310</v>
      </c>
      <c r="N136" s="119">
        <v>1</v>
      </c>
      <c r="O136" s="141">
        <v>60000000</v>
      </c>
      <c r="P136" s="142">
        <f t="shared" ref="P136:P142" si="8">O136*N136</f>
        <v>60000000</v>
      </c>
    </row>
    <row r="137" spans="1:16" ht="21" customHeight="1" x14ac:dyDescent="0.15">
      <c r="A137" s="67"/>
      <c r="B137" s="68"/>
      <c r="C137" s="68"/>
      <c r="D137" s="68"/>
      <c r="E137" s="1398"/>
      <c r="F137" s="1061"/>
      <c r="G137" s="1392"/>
      <c r="H137" s="1382"/>
      <c r="I137" s="1384"/>
      <c r="J137" s="1386"/>
      <c r="K137" s="1394"/>
      <c r="L137" s="138" t="s">
        <v>20</v>
      </c>
      <c r="M137" s="832" t="s">
        <v>311</v>
      </c>
      <c r="N137" s="119">
        <v>1</v>
      </c>
      <c r="O137" s="141">
        <v>30000000</v>
      </c>
      <c r="P137" s="142">
        <f t="shared" si="8"/>
        <v>30000000</v>
      </c>
    </row>
    <row r="138" spans="1:16" ht="27" customHeight="1" x14ac:dyDescent="0.15">
      <c r="A138" s="67"/>
      <c r="B138" s="68"/>
      <c r="C138" s="68"/>
      <c r="D138" s="68"/>
      <c r="E138" s="1398"/>
      <c r="F138" s="1061"/>
      <c r="G138" s="957" t="s">
        <v>308</v>
      </c>
      <c r="H138" s="1382"/>
      <c r="I138" s="1384"/>
      <c r="J138" s="1386"/>
      <c r="K138" s="1393" t="s">
        <v>474</v>
      </c>
      <c r="L138" s="1184" t="s">
        <v>41</v>
      </c>
      <c r="M138" s="832" t="s">
        <v>475</v>
      </c>
      <c r="N138" s="119">
        <v>2</v>
      </c>
      <c r="O138" s="141">
        <v>16500000</v>
      </c>
      <c r="P138" s="142">
        <f t="shared" si="8"/>
        <v>33000000</v>
      </c>
    </row>
    <row r="139" spans="1:16" ht="27" customHeight="1" x14ac:dyDescent="0.15">
      <c r="A139" s="67"/>
      <c r="B139" s="68"/>
      <c r="C139" s="68"/>
      <c r="D139" s="68"/>
      <c r="E139" s="1398"/>
      <c r="F139" s="1061"/>
      <c r="G139" s="957" t="s">
        <v>106</v>
      </c>
      <c r="H139" s="1382"/>
      <c r="I139" s="1384"/>
      <c r="J139" s="1386"/>
      <c r="K139" s="1395"/>
      <c r="L139" s="1185"/>
      <c r="M139" s="832" t="s">
        <v>476</v>
      </c>
      <c r="N139" s="119">
        <v>1</v>
      </c>
      <c r="O139" s="141">
        <v>16500000</v>
      </c>
      <c r="P139" s="142">
        <f t="shared" si="8"/>
        <v>16500000</v>
      </c>
    </row>
    <row r="140" spans="1:16" ht="27" customHeight="1" x14ac:dyDescent="0.15">
      <c r="A140" s="67"/>
      <c r="B140" s="68"/>
      <c r="C140" s="68"/>
      <c r="D140" s="68"/>
      <c r="E140" s="1398"/>
      <c r="F140" s="1061"/>
      <c r="G140" s="957" t="s">
        <v>107</v>
      </c>
      <c r="H140" s="1382"/>
      <c r="I140" s="1384"/>
      <c r="J140" s="1386"/>
      <c r="K140" s="1395"/>
      <c r="L140" s="1185"/>
      <c r="M140" s="832" t="s">
        <v>477</v>
      </c>
      <c r="N140" s="119">
        <v>1</v>
      </c>
      <c r="O140" s="141">
        <v>16500000</v>
      </c>
      <c r="P140" s="142">
        <f t="shared" si="8"/>
        <v>16500000</v>
      </c>
    </row>
    <row r="141" spans="1:16" ht="27" customHeight="1" x14ac:dyDescent="0.15">
      <c r="A141" s="67"/>
      <c r="B141" s="68"/>
      <c r="C141" s="68"/>
      <c r="D141" s="68"/>
      <c r="E141" s="1398"/>
      <c r="F141" s="1061"/>
      <c r="G141" s="957" t="s">
        <v>312</v>
      </c>
      <c r="H141" s="1382"/>
      <c r="I141" s="1384"/>
      <c r="J141" s="1386"/>
      <c r="K141" s="1395"/>
      <c r="L141" s="1185"/>
      <c r="M141" s="978" t="s">
        <v>478</v>
      </c>
      <c r="N141" s="987">
        <v>2</v>
      </c>
      <c r="O141" s="974">
        <v>16500000</v>
      </c>
      <c r="P141" s="975">
        <f t="shared" si="8"/>
        <v>33000000</v>
      </c>
    </row>
    <row r="142" spans="1:16" ht="14" customHeight="1" x14ac:dyDescent="0.15">
      <c r="A142" s="67"/>
      <c r="B142" s="68"/>
      <c r="C142" s="68"/>
      <c r="D142" s="68"/>
      <c r="E142" s="1398"/>
      <c r="F142" s="1061" t="s">
        <v>1151</v>
      </c>
      <c r="G142" s="958" t="s">
        <v>1141</v>
      </c>
      <c r="H142" s="959"/>
      <c r="I142" s="960">
        <v>42401</v>
      </c>
      <c r="J142" s="972">
        <v>42551</v>
      </c>
      <c r="K142" s="1398" t="s">
        <v>1150</v>
      </c>
      <c r="L142" s="1112" t="s">
        <v>52</v>
      </c>
      <c r="M142" s="1111" t="s">
        <v>1152</v>
      </c>
      <c r="N142" s="1118">
        <v>1</v>
      </c>
      <c r="O142" s="1190">
        <v>60000000</v>
      </c>
      <c r="P142" s="1191">
        <f t="shared" si="8"/>
        <v>60000000</v>
      </c>
    </row>
    <row r="143" spans="1:16" ht="14" customHeight="1" x14ac:dyDescent="0.15">
      <c r="A143" s="67"/>
      <c r="B143" s="68"/>
      <c r="C143" s="68"/>
      <c r="D143" s="68"/>
      <c r="E143" s="1398"/>
      <c r="F143" s="1061"/>
      <c r="G143" s="958" t="s">
        <v>1143</v>
      </c>
      <c r="H143" s="959"/>
      <c r="I143" s="960">
        <v>42401</v>
      </c>
      <c r="J143" s="972">
        <v>42551</v>
      </c>
      <c r="K143" s="1398"/>
      <c r="L143" s="1112"/>
      <c r="M143" s="1111"/>
      <c r="N143" s="1118"/>
      <c r="O143" s="1190"/>
      <c r="P143" s="1191"/>
    </row>
    <row r="144" spans="1:16" ht="14" customHeight="1" x14ac:dyDescent="0.15">
      <c r="A144" s="67"/>
      <c r="B144" s="68"/>
      <c r="C144" s="68"/>
      <c r="D144" s="68"/>
      <c r="E144" s="1398"/>
      <c r="F144" s="1061"/>
      <c r="G144" s="958" t="s">
        <v>1142</v>
      </c>
      <c r="H144" s="959"/>
      <c r="I144" s="960">
        <v>42401</v>
      </c>
      <c r="J144" s="972">
        <v>42551</v>
      </c>
      <c r="K144" s="1398"/>
      <c r="L144" s="1112"/>
      <c r="M144" s="1111"/>
      <c r="N144" s="1118"/>
      <c r="O144" s="1190"/>
      <c r="P144" s="1191"/>
    </row>
    <row r="145" spans="1:16" ht="26" x14ac:dyDescent="0.15">
      <c r="A145" s="67"/>
      <c r="B145" s="68"/>
      <c r="C145" s="68"/>
      <c r="D145" s="68"/>
      <c r="E145" s="1398"/>
      <c r="F145" s="1061"/>
      <c r="G145" s="958" t="s">
        <v>1144</v>
      </c>
      <c r="H145" s="959"/>
      <c r="I145" s="960">
        <v>42401</v>
      </c>
      <c r="J145" s="972">
        <v>42551</v>
      </c>
      <c r="K145" s="1398"/>
      <c r="L145" s="1112"/>
      <c r="M145" s="1111"/>
      <c r="N145" s="1118"/>
      <c r="O145" s="1190"/>
      <c r="P145" s="1191"/>
    </row>
    <row r="146" spans="1:16" ht="26" x14ac:dyDescent="0.15">
      <c r="A146" s="67"/>
      <c r="B146" s="68"/>
      <c r="C146" s="68"/>
      <c r="D146" s="68"/>
      <c r="E146" s="1398"/>
      <c r="F146" s="1061"/>
      <c r="G146" s="958" t="s">
        <v>1145</v>
      </c>
      <c r="H146" s="959"/>
      <c r="I146" s="960">
        <v>42401</v>
      </c>
      <c r="J146" s="972">
        <v>42551</v>
      </c>
      <c r="K146" s="1398"/>
      <c r="L146" s="1112"/>
      <c r="M146" s="1111"/>
      <c r="N146" s="1118"/>
      <c r="O146" s="1190"/>
      <c r="P146" s="1191"/>
    </row>
    <row r="147" spans="1:16" ht="26" x14ac:dyDescent="0.15">
      <c r="A147" s="67"/>
      <c r="B147" s="68"/>
      <c r="C147" s="68"/>
      <c r="D147" s="68"/>
      <c r="E147" s="1398"/>
      <c r="F147" s="1061"/>
      <c r="G147" s="958" t="s">
        <v>1146</v>
      </c>
      <c r="H147" s="959"/>
      <c r="I147" s="960">
        <v>42430</v>
      </c>
      <c r="J147" s="972">
        <v>42719</v>
      </c>
      <c r="K147" s="1398"/>
      <c r="L147" s="982" t="s">
        <v>20</v>
      </c>
      <c r="M147" s="981" t="s">
        <v>1154</v>
      </c>
      <c r="N147" s="983">
        <v>1</v>
      </c>
      <c r="O147" s="979">
        <v>350000000</v>
      </c>
      <c r="P147" s="980">
        <f>+O147*N147</f>
        <v>350000000</v>
      </c>
    </row>
    <row r="148" spans="1:16" ht="27" thickBot="1" x14ac:dyDescent="0.2">
      <c r="A148" s="67"/>
      <c r="B148" s="68"/>
      <c r="C148" s="68"/>
      <c r="D148" s="68"/>
      <c r="E148" s="1399"/>
      <c r="F148" s="1127"/>
      <c r="G148" s="448" t="s">
        <v>1147</v>
      </c>
      <c r="H148" s="988"/>
      <c r="I148" s="992">
        <v>42536</v>
      </c>
      <c r="J148" s="993">
        <v>42399</v>
      </c>
      <c r="K148" s="1399"/>
      <c r="L148" s="988" t="s">
        <v>20</v>
      </c>
      <c r="M148" s="448" t="s">
        <v>1153</v>
      </c>
      <c r="N148" s="989">
        <v>1</v>
      </c>
      <c r="O148" s="990">
        <v>120000000</v>
      </c>
      <c r="P148" s="991">
        <f>+O148*N148</f>
        <v>120000000</v>
      </c>
    </row>
    <row r="149" spans="1:16" x14ac:dyDescent="0.15">
      <c r="G149" s="45"/>
    </row>
    <row r="150" spans="1:16" x14ac:dyDescent="0.15">
      <c r="G150" s="45"/>
    </row>
    <row r="151" spans="1:16" x14ac:dyDescent="0.15">
      <c r="G151" s="45"/>
    </row>
    <row r="152" spans="1:16" x14ac:dyDescent="0.15">
      <c r="G152" s="45"/>
    </row>
    <row r="153" spans="1:16" x14ac:dyDescent="0.15">
      <c r="G153" s="45"/>
    </row>
  </sheetData>
  <sheetProtection password="88B0" sheet="1" objects="1" scenarios="1"/>
  <mergeCells count="151">
    <mergeCell ref="N142:N146"/>
    <mergeCell ref="O142:O146"/>
    <mergeCell ref="P142:P146"/>
    <mergeCell ref="M142:M146"/>
    <mergeCell ref="L142:L146"/>
    <mergeCell ref="F142:F148"/>
    <mergeCell ref="E135:E148"/>
    <mergeCell ref="K142:K148"/>
    <mergeCell ref="A1:F4"/>
    <mergeCell ref="G1:N4"/>
    <mergeCell ref="O1:P1"/>
    <mergeCell ref="O2:P2"/>
    <mergeCell ref="O3:P3"/>
    <mergeCell ref="O4:P4"/>
    <mergeCell ref="A14:P14"/>
    <mergeCell ref="A15:J15"/>
    <mergeCell ref="K15:P15"/>
    <mergeCell ref="P7:P12"/>
    <mergeCell ref="A8:F8"/>
    <mergeCell ref="A9:F9"/>
    <mergeCell ref="A10:F10"/>
    <mergeCell ref="A11:F11"/>
    <mergeCell ref="A12:F12"/>
    <mergeCell ref="A6:G6"/>
    <mergeCell ref="H6:M6"/>
    <mergeCell ref="N6:O6"/>
    <mergeCell ref="A7:F7"/>
    <mergeCell ref="H7:M12"/>
    <mergeCell ref="N7:O12"/>
    <mergeCell ref="I21:I30"/>
    <mergeCell ref="J21:J30"/>
    <mergeCell ref="K21:K23"/>
    <mergeCell ref="L21:L27"/>
    <mergeCell ref="M21:M27"/>
    <mergeCell ref="K24:K25"/>
    <mergeCell ref="A16:D16"/>
    <mergeCell ref="E17:E20"/>
    <mergeCell ref="F17:F19"/>
    <mergeCell ref="H17:H20"/>
    <mergeCell ref="E21:E27"/>
    <mergeCell ref="F21:F27"/>
    <mergeCell ref="H21:H31"/>
    <mergeCell ref="E28:E31"/>
    <mergeCell ref="F28:F31"/>
    <mergeCell ref="G22:G23"/>
    <mergeCell ref="L32:L33"/>
    <mergeCell ref="M32:M33"/>
    <mergeCell ref="N32:N33"/>
    <mergeCell ref="O32:O33"/>
    <mergeCell ref="P32:P33"/>
    <mergeCell ref="G40:G41"/>
    <mergeCell ref="I40:I41"/>
    <mergeCell ref="J40:J41"/>
    <mergeCell ref="E32:E41"/>
    <mergeCell ref="F32:F41"/>
    <mergeCell ref="G32:G39"/>
    <mergeCell ref="H32:H41"/>
    <mergeCell ref="I32:I39"/>
    <mergeCell ref="J32:J39"/>
    <mergeCell ref="E42:E46"/>
    <mergeCell ref="F42:F46"/>
    <mergeCell ref="H42:H51"/>
    <mergeCell ref="G43:G44"/>
    <mergeCell ref="I43:I51"/>
    <mergeCell ref="J43:J51"/>
    <mergeCell ref="G45:G46"/>
    <mergeCell ref="E47:E51"/>
    <mergeCell ref="F47:F51"/>
    <mergeCell ref="G47:G51"/>
    <mergeCell ref="E63:E64"/>
    <mergeCell ref="F63:F64"/>
    <mergeCell ref="E65:E67"/>
    <mergeCell ref="F65:F67"/>
    <mergeCell ref="E70:E73"/>
    <mergeCell ref="F70:F73"/>
    <mergeCell ref="K52:K53"/>
    <mergeCell ref="I54:I59"/>
    <mergeCell ref="J54:J59"/>
    <mergeCell ref="G55:G59"/>
    <mergeCell ref="E60:E62"/>
    <mergeCell ref="F60:F62"/>
    <mergeCell ref="E52:E59"/>
    <mergeCell ref="F52:F59"/>
    <mergeCell ref="G52:G53"/>
    <mergeCell ref="H52:H59"/>
    <mergeCell ref="I52:I53"/>
    <mergeCell ref="J52:J53"/>
    <mergeCell ref="G79:G81"/>
    <mergeCell ref="H79:H81"/>
    <mergeCell ref="I79:I81"/>
    <mergeCell ref="J79:J81"/>
    <mergeCell ref="K79:K81"/>
    <mergeCell ref="P79:P81"/>
    <mergeCell ref="E74:E92"/>
    <mergeCell ref="F74:F92"/>
    <mergeCell ref="G75:G77"/>
    <mergeCell ref="H75:H77"/>
    <mergeCell ref="I75:I77"/>
    <mergeCell ref="J75:J77"/>
    <mergeCell ref="G82:G84"/>
    <mergeCell ref="H82:H84"/>
    <mergeCell ref="I82:I84"/>
    <mergeCell ref="J82:J84"/>
    <mergeCell ref="K82:K84"/>
    <mergeCell ref="M82:M84"/>
    <mergeCell ref="N82:N84"/>
    <mergeCell ref="P82:P84"/>
    <mergeCell ref="G85:G87"/>
    <mergeCell ref="H85:H87"/>
    <mergeCell ref="P85:P87"/>
    <mergeCell ref="N93:N94"/>
    <mergeCell ref="O93:O94"/>
    <mergeCell ref="P93:P94"/>
    <mergeCell ref="H88:H91"/>
    <mergeCell ref="I88:I89"/>
    <mergeCell ref="J88:J89"/>
    <mergeCell ref="K75:K77"/>
    <mergeCell ref="P75:P77"/>
    <mergeCell ref="H93:H94"/>
    <mergeCell ref="I85:I87"/>
    <mergeCell ref="J85:J87"/>
    <mergeCell ref="K85:K87"/>
    <mergeCell ref="K138:K141"/>
    <mergeCell ref="M93:M94"/>
    <mergeCell ref="L138:L141"/>
    <mergeCell ref="L107:L125"/>
    <mergeCell ref="M107:M125"/>
    <mergeCell ref="K93:K94"/>
    <mergeCell ref="L93:L94"/>
    <mergeCell ref="E126:E134"/>
    <mergeCell ref="F126:F134"/>
    <mergeCell ref="G126:G134"/>
    <mergeCell ref="L126:L134"/>
    <mergeCell ref="M126:M134"/>
    <mergeCell ref="J103:J106"/>
    <mergeCell ref="K104:K105"/>
    <mergeCell ref="E107:E125"/>
    <mergeCell ref="F107:F125"/>
    <mergeCell ref="G107:G125"/>
    <mergeCell ref="H107:H141"/>
    <mergeCell ref="I107:I141"/>
    <mergeCell ref="J107:J141"/>
    <mergeCell ref="F135:F141"/>
    <mergeCell ref="E93:E106"/>
    <mergeCell ref="F93:F106"/>
    <mergeCell ref="G93:G94"/>
    <mergeCell ref="G97:G98"/>
    <mergeCell ref="H101:H106"/>
    <mergeCell ref="I103:I106"/>
    <mergeCell ref="G136:G137"/>
    <mergeCell ref="K136:K137"/>
  </mergeCells>
  <dataValidations disablePrompts="1" count="3">
    <dataValidation allowBlank="1" showErrorMessage="1" promptTitle="Conceptos a considerar" prompt="-Servicios personales_x000a_-Comunicaciones/transporte_x000a_-Impresos/publicaciones_x000a_-Viáticos y gastos de viaje interior_x000a_-Viáticos y gastos de viaje exterior_x000a_-Servicios logísticos (Eventos ICFES)_x000a_-Gastos judiciales, sentencias, conciliaciones_x000a_-Gastos financieros" sqref="I68"/>
    <dataValidation allowBlank="1" showErrorMessage="1" sqref="O16:O31 O41:O64 O68:O69"/>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2"/>
  <sheetViews>
    <sheetView zoomScale="125" zoomScaleNormal="125" zoomScalePageLayoutView="125" workbookViewId="0">
      <selection activeCell="N7" sqref="N7:O11"/>
    </sheetView>
  </sheetViews>
  <sheetFormatPr baseColWidth="10" defaultColWidth="10.83203125" defaultRowHeight="14" x14ac:dyDescent="0.15"/>
  <cols>
    <col min="1" max="4" width="1.83203125" style="3" customWidth="1"/>
    <col min="5" max="5" width="19.83203125" style="3" customWidth="1"/>
    <col min="6" max="6" width="17.5" style="19" customWidth="1"/>
    <col min="7" max="7" width="33.5" style="18" customWidth="1"/>
    <col min="8" max="8" width="17.5" style="3" hidden="1" customWidth="1"/>
    <col min="9" max="10" width="12.33203125" style="3" bestFit="1" customWidth="1"/>
    <col min="11" max="12" width="19" style="3" customWidth="1"/>
    <col min="13" max="13" width="31.5" style="18" customWidth="1"/>
    <col min="14" max="14" width="11.5" style="18" customWidth="1"/>
    <col min="15" max="15" width="21.6640625" style="3" bestFit="1" customWidth="1"/>
    <col min="16" max="16" width="19.5" style="3" bestFit="1" customWidth="1"/>
    <col min="17"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152"/>
      <c r="G5" s="153"/>
      <c r="H5" s="18"/>
      <c r="I5" s="18"/>
      <c r="L5" s="96"/>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150" t="s">
        <v>488</v>
      </c>
    </row>
    <row r="7" spans="1:16" ht="69" customHeight="1" x14ac:dyDescent="0.15">
      <c r="A7" s="1311" t="s">
        <v>534</v>
      </c>
      <c r="B7" s="1312"/>
      <c r="C7" s="1312"/>
      <c r="D7" s="1312"/>
      <c r="E7" s="1312"/>
      <c r="F7" s="1312"/>
      <c r="G7" s="497"/>
      <c r="H7" s="1293" t="s">
        <v>956</v>
      </c>
      <c r="I7" s="1294"/>
      <c r="J7" s="1294"/>
      <c r="K7" s="1294"/>
      <c r="L7" s="1294"/>
      <c r="M7" s="1295"/>
      <c r="N7" s="1419" t="s">
        <v>1156</v>
      </c>
      <c r="O7" s="1338"/>
      <c r="P7" s="1400" t="s">
        <v>1079</v>
      </c>
    </row>
    <row r="8" spans="1:16" ht="69" customHeight="1" x14ac:dyDescent="0.15">
      <c r="A8" s="1313" t="s">
        <v>535</v>
      </c>
      <c r="B8" s="1314"/>
      <c r="C8" s="1314"/>
      <c r="D8" s="1314"/>
      <c r="E8" s="1314"/>
      <c r="F8" s="1314"/>
      <c r="G8" s="181"/>
      <c r="H8" s="1296"/>
      <c r="I8" s="1297"/>
      <c r="J8" s="1297"/>
      <c r="K8" s="1297"/>
      <c r="L8" s="1297"/>
      <c r="M8" s="1298"/>
      <c r="N8" s="1339"/>
      <c r="O8" s="1340"/>
      <c r="P8" s="1361"/>
    </row>
    <row r="9" spans="1:16" ht="69" customHeight="1" x14ac:dyDescent="0.15">
      <c r="A9" s="1305" t="s">
        <v>1021</v>
      </c>
      <c r="B9" s="1306"/>
      <c r="C9" s="1306"/>
      <c r="D9" s="1306"/>
      <c r="E9" s="1306"/>
      <c r="F9" s="1307"/>
      <c r="G9" s="182"/>
      <c r="H9" s="1296"/>
      <c r="I9" s="1297"/>
      <c r="J9" s="1297"/>
      <c r="K9" s="1297"/>
      <c r="L9" s="1297"/>
      <c r="M9" s="1298"/>
      <c r="N9" s="1339"/>
      <c r="O9" s="1340"/>
      <c r="P9" s="1361"/>
    </row>
    <row r="10" spans="1:16" ht="69" customHeight="1" x14ac:dyDescent="0.15">
      <c r="A10" s="1313" t="s">
        <v>396</v>
      </c>
      <c r="B10" s="1314"/>
      <c r="C10" s="1314"/>
      <c r="D10" s="1314"/>
      <c r="E10" s="1314"/>
      <c r="F10" s="1314"/>
      <c r="G10" s="183"/>
      <c r="H10" s="1296"/>
      <c r="I10" s="1297"/>
      <c r="J10" s="1297"/>
      <c r="K10" s="1297"/>
      <c r="L10" s="1297"/>
      <c r="M10" s="1298"/>
      <c r="N10" s="1339"/>
      <c r="O10" s="1340"/>
      <c r="P10" s="1361"/>
    </row>
    <row r="11" spans="1:16" ht="69" customHeight="1" x14ac:dyDescent="0.15">
      <c r="A11" s="1313" t="s">
        <v>395</v>
      </c>
      <c r="B11" s="1314"/>
      <c r="C11" s="1314"/>
      <c r="D11" s="1314"/>
      <c r="E11" s="1314"/>
      <c r="F11" s="1314"/>
      <c r="G11" s="498"/>
      <c r="H11" s="1296"/>
      <c r="I11" s="1297"/>
      <c r="J11" s="1297"/>
      <c r="K11" s="1297"/>
      <c r="L11" s="1297"/>
      <c r="M11" s="1298"/>
      <c r="N11" s="1339"/>
      <c r="O11" s="1340"/>
      <c r="P11" s="1361"/>
    </row>
    <row r="12" spans="1:16" ht="69" customHeight="1" thickBot="1" x14ac:dyDescent="0.2">
      <c r="A12" s="1302" t="s">
        <v>903</v>
      </c>
      <c r="B12" s="1303"/>
      <c r="C12" s="1303"/>
      <c r="D12" s="1303"/>
      <c r="E12" s="1303"/>
      <c r="F12" s="1304"/>
      <c r="G12" s="499"/>
      <c r="H12" s="1299"/>
      <c r="I12" s="1300"/>
      <c r="J12" s="1300"/>
      <c r="K12" s="1300"/>
      <c r="L12" s="1300"/>
      <c r="M12" s="1301"/>
      <c r="N12" s="1417" t="s">
        <v>955</v>
      </c>
      <c r="O12" s="1418"/>
      <c r="P12" s="802">
        <v>0.13</v>
      </c>
    </row>
    <row r="13" spans="1:16" ht="15" thickBot="1" x14ac:dyDescent="0.2"/>
    <row r="14" spans="1:16" ht="15" thickBot="1" x14ac:dyDescent="0.2">
      <c r="A14" s="1346" t="s">
        <v>1024</v>
      </c>
      <c r="B14" s="1347"/>
      <c r="C14" s="1347"/>
      <c r="D14" s="1347"/>
      <c r="E14" s="1347"/>
      <c r="F14" s="1347"/>
      <c r="G14" s="1347"/>
      <c r="H14" s="1347"/>
      <c r="I14" s="1347"/>
      <c r="J14" s="1347"/>
      <c r="K14" s="1347"/>
      <c r="L14" s="1347"/>
      <c r="M14" s="1347"/>
      <c r="N14" s="1347"/>
      <c r="O14" s="1347"/>
      <c r="P14" s="1348"/>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40" customHeight="1" thickBot="1" x14ac:dyDescent="0.2">
      <c r="A16" s="1334" t="s">
        <v>397</v>
      </c>
      <c r="B16" s="1335"/>
      <c r="C16" s="1335"/>
      <c r="D16" s="1336"/>
      <c r="E16" s="678" t="s">
        <v>872</v>
      </c>
      <c r="F16" s="679" t="s">
        <v>2</v>
      </c>
      <c r="G16" s="679" t="s">
        <v>3</v>
      </c>
      <c r="H16" s="679" t="s">
        <v>0</v>
      </c>
      <c r="I16" s="680" t="s">
        <v>7</v>
      </c>
      <c r="J16" s="694" t="s">
        <v>8</v>
      </c>
      <c r="K16" s="674" t="s">
        <v>9</v>
      </c>
      <c r="L16" s="675" t="s">
        <v>1</v>
      </c>
      <c r="M16" s="675" t="s">
        <v>10</v>
      </c>
      <c r="N16" s="675" t="s">
        <v>4</v>
      </c>
      <c r="O16" s="676" t="s">
        <v>5</v>
      </c>
      <c r="P16" s="677" t="s">
        <v>6</v>
      </c>
    </row>
    <row r="17" spans="1:16" ht="26" customHeight="1" x14ac:dyDescent="0.15">
      <c r="A17" s="184"/>
      <c r="B17" s="185"/>
      <c r="C17" s="166"/>
      <c r="D17" s="548"/>
      <c r="E17" s="1287" t="s">
        <v>888</v>
      </c>
      <c r="F17" s="1401" t="s">
        <v>159</v>
      </c>
      <c r="G17" s="541" t="s">
        <v>160</v>
      </c>
      <c r="H17" s="1412"/>
      <c r="I17" s="1414">
        <v>42381</v>
      </c>
      <c r="J17" s="1420">
        <v>42724</v>
      </c>
      <c r="K17" s="996" t="s">
        <v>963</v>
      </c>
      <c r="L17" s="36" t="s">
        <v>442</v>
      </c>
      <c r="M17" s="601" t="s">
        <v>318</v>
      </c>
      <c r="N17" s="20">
        <v>4</v>
      </c>
      <c r="O17" s="32">
        <f>+P17/N17</f>
        <v>175000</v>
      </c>
      <c r="P17" s="33">
        <v>700000</v>
      </c>
    </row>
    <row r="18" spans="1:16" ht="28" x14ac:dyDescent="0.15">
      <c r="A18" s="186"/>
      <c r="B18" s="187"/>
      <c r="C18" s="168"/>
      <c r="D18" s="169"/>
      <c r="E18" s="1042"/>
      <c r="F18" s="1402"/>
      <c r="G18" s="539" t="s">
        <v>161</v>
      </c>
      <c r="H18" s="1413"/>
      <c r="I18" s="1415"/>
      <c r="J18" s="1421"/>
      <c r="K18" s="1032"/>
      <c r="L18" s="37" t="s">
        <v>442</v>
      </c>
      <c r="M18" s="602" t="s">
        <v>162</v>
      </c>
      <c r="N18" s="21">
        <v>51</v>
      </c>
      <c r="O18" s="34">
        <f>+P18/N18</f>
        <v>58823.529411764706</v>
      </c>
      <c r="P18" s="35">
        <v>3000000</v>
      </c>
    </row>
    <row r="19" spans="1:16" ht="28" x14ac:dyDescent="0.15">
      <c r="A19" s="186"/>
      <c r="B19" s="187"/>
      <c r="C19" s="168"/>
      <c r="D19" s="169"/>
      <c r="E19" s="1042"/>
      <c r="F19" s="1402"/>
      <c r="G19" s="539" t="s">
        <v>163</v>
      </c>
      <c r="H19" s="1413"/>
      <c r="I19" s="1415"/>
      <c r="J19" s="1421"/>
      <c r="K19" s="1032"/>
      <c r="L19" s="37" t="s">
        <v>278</v>
      </c>
      <c r="M19" s="602" t="s">
        <v>490</v>
      </c>
      <c r="N19" s="21">
        <v>9</v>
      </c>
      <c r="O19" s="34">
        <f t="shared" ref="O19:O83" si="0">+P19/N19</f>
        <v>166666.66666666666</v>
      </c>
      <c r="P19" s="35">
        <v>1500000</v>
      </c>
    </row>
    <row r="20" spans="1:16" ht="14" customHeight="1" x14ac:dyDescent="0.15">
      <c r="A20" s="186"/>
      <c r="B20" s="187"/>
      <c r="C20" s="168"/>
      <c r="D20" s="169"/>
      <c r="E20" s="1042"/>
      <c r="F20" s="1402"/>
      <c r="G20" s="539" t="s">
        <v>164</v>
      </c>
      <c r="H20" s="1413"/>
      <c r="I20" s="1415"/>
      <c r="J20" s="1421"/>
      <c r="K20" s="1032"/>
      <c r="L20" s="37" t="s">
        <v>278</v>
      </c>
      <c r="M20" s="602" t="s">
        <v>165</v>
      </c>
      <c r="N20" s="21">
        <v>45</v>
      </c>
      <c r="O20" s="34">
        <f t="shared" si="0"/>
        <v>11111.111111111111</v>
      </c>
      <c r="P20" s="35">
        <v>500000</v>
      </c>
    </row>
    <row r="21" spans="1:16" ht="28" x14ac:dyDescent="0.15">
      <c r="A21" s="186"/>
      <c r="B21" s="187"/>
      <c r="C21" s="168"/>
      <c r="D21" s="169"/>
      <c r="E21" s="1042"/>
      <c r="F21" s="1402"/>
      <c r="G21" s="1408" t="s">
        <v>166</v>
      </c>
      <c r="H21" s="1413"/>
      <c r="I21" s="1415"/>
      <c r="J21" s="1421"/>
      <c r="K21" s="1032"/>
      <c r="L21" s="37" t="s">
        <v>278</v>
      </c>
      <c r="M21" s="602" t="s">
        <v>167</v>
      </c>
      <c r="N21" s="21">
        <v>49</v>
      </c>
      <c r="O21" s="34">
        <f t="shared" si="0"/>
        <v>20408.163265306124</v>
      </c>
      <c r="P21" s="35">
        <v>1000000</v>
      </c>
    </row>
    <row r="22" spans="1:16" ht="15" customHeight="1" x14ac:dyDescent="0.15">
      <c r="A22" s="186"/>
      <c r="B22" s="187"/>
      <c r="C22" s="168"/>
      <c r="D22" s="169"/>
      <c r="E22" s="1042"/>
      <c r="F22" s="1402"/>
      <c r="G22" s="1408"/>
      <c r="H22" s="1413"/>
      <c r="I22" s="1415"/>
      <c r="J22" s="1421"/>
      <c r="K22" s="1032"/>
      <c r="L22" s="37" t="s">
        <v>83</v>
      </c>
      <c r="M22" s="602" t="s">
        <v>168</v>
      </c>
      <c r="N22" s="21">
        <v>2</v>
      </c>
      <c r="O22" s="34">
        <v>400000</v>
      </c>
      <c r="P22" s="35">
        <v>800000</v>
      </c>
    </row>
    <row r="23" spans="1:16" ht="15" customHeight="1" x14ac:dyDescent="0.15">
      <c r="A23" s="186"/>
      <c r="B23" s="187"/>
      <c r="C23" s="168"/>
      <c r="D23" s="169"/>
      <c r="E23" s="1042"/>
      <c r="F23" s="1402"/>
      <c r="G23" s="1408"/>
      <c r="H23" s="1413"/>
      <c r="I23" s="1415"/>
      <c r="J23" s="1421"/>
      <c r="K23" s="1032"/>
      <c r="L23" s="37" t="s">
        <v>83</v>
      </c>
      <c r="M23" s="602" t="s">
        <v>169</v>
      </c>
      <c r="N23" s="21">
        <v>2</v>
      </c>
      <c r="O23" s="34">
        <f t="shared" si="0"/>
        <v>300000</v>
      </c>
      <c r="P23" s="35">
        <v>600000</v>
      </c>
    </row>
    <row r="24" spans="1:16" ht="15" customHeight="1" x14ac:dyDescent="0.15">
      <c r="A24" s="186"/>
      <c r="B24" s="187"/>
      <c r="C24" s="168"/>
      <c r="D24" s="169"/>
      <c r="E24" s="1042"/>
      <c r="F24" s="1402"/>
      <c r="G24" s="1408" t="s">
        <v>170</v>
      </c>
      <c r="H24" s="1413"/>
      <c r="I24" s="1415"/>
      <c r="J24" s="1421"/>
      <c r="K24" s="1032"/>
      <c r="L24" s="37" t="s">
        <v>278</v>
      </c>
      <c r="M24" s="602" t="s">
        <v>171</v>
      </c>
      <c r="N24" s="21">
        <v>50</v>
      </c>
      <c r="O24" s="34">
        <f t="shared" si="0"/>
        <v>30000</v>
      </c>
      <c r="P24" s="35">
        <v>1500000</v>
      </c>
    </row>
    <row r="25" spans="1:16" ht="28" x14ac:dyDescent="0.15">
      <c r="A25" s="186"/>
      <c r="B25" s="187"/>
      <c r="C25" s="168"/>
      <c r="D25" s="169"/>
      <c r="E25" s="1042"/>
      <c r="F25" s="1402"/>
      <c r="G25" s="1408"/>
      <c r="H25" s="1413"/>
      <c r="I25" s="1415"/>
      <c r="J25" s="1421"/>
      <c r="K25" s="1032"/>
      <c r="L25" s="37" t="s">
        <v>41</v>
      </c>
      <c r="M25" s="602" t="s">
        <v>496</v>
      </c>
      <c r="N25" s="21">
        <v>3</v>
      </c>
      <c r="O25" s="34">
        <v>13660000</v>
      </c>
      <c r="P25" s="35">
        <v>40980000</v>
      </c>
    </row>
    <row r="26" spans="1:16" ht="15" customHeight="1" x14ac:dyDescent="0.15">
      <c r="A26" s="186"/>
      <c r="B26" s="187"/>
      <c r="C26" s="168"/>
      <c r="D26" s="169"/>
      <c r="E26" s="1042"/>
      <c r="F26" s="1402"/>
      <c r="G26" s="1408" t="s">
        <v>172</v>
      </c>
      <c r="H26" s="1413"/>
      <c r="I26" s="1415"/>
      <c r="J26" s="1421"/>
      <c r="K26" s="1032"/>
      <c r="L26" s="37" t="s">
        <v>278</v>
      </c>
      <c r="M26" s="602" t="s">
        <v>173</v>
      </c>
      <c r="N26" s="21">
        <v>43</v>
      </c>
      <c r="O26" s="34">
        <f t="shared" si="0"/>
        <v>30232.558139534885</v>
      </c>
      <c r="P26" s="35">
        <v>1300000</v>
      </c>
    </row>
    <row r="27" spans="1:16" ht="15" customHeight="1" x14ac:dyDescent="0.15">
      <c r="A27" s="186"/>
      <c r="B27" s="187"/>
      <c r="C27" s="168"/>
      <c r="D27" s="169"/>
      <c r="E27" s="1042"/>
      <c r="F27" s="1402"/>
      <c r="G27" s="1408"/>
      <c r="H27" s="1413"/>
      <c r="I27" s="1415"/>
      <c r="J27" s="1421"/>
      <c r="K27" s="1032"/>
      <c r="L27" s="37" t="s">
        <v>278</v>
      </c>
      <c r="M27" s="602" t="s">
        <v>174</v>
      </c>
      <c r="N27" s="21">
        <v>44</v>
      </c>
      <c r="O27" s="34">
        <f t="shared" si="0"/>
        <v>51136.36363636364</v>
      </c>
      <c r="P27" s="35">
        <v>2250000</v>
      </c>
    </row>
    <row r="28" spans="1:16" ht="28" x14ac:dyDescent="0.15">
      <c r="A28" s="186"/>
      <c r="B28" s="187"/>
      <c r="C28" s="168"/>
      <c r="D28" s="169"/>
      <c r="E28" s="1042"/>
      <c r="F28" s="1402"/>
      <c r="G28" s="1408" t="s">
        <v>175</v>
      </c>
      <c r="H28" s="1413"/>
      <c r="I28" s="1415"/>
      <c r="J28" s="1421"/>
      <c r="K28" s="1032"/>
      <c r="L28" s="37" t="s">
        <v>278</v>
      </c>
      <c r="M28" s="602" t="s">
        <v>176</v>
      </c>
      <c r="N28" s="21">
        <v>1</v>
      </c>
      <c r="O28" s="34">
        <f t="shared" si="0"/>
        <v>1000000</v>
      </c>
      <c r="P28" s="35">
        <v>1000000</v>
      </c>
    </row>
    <row r="29" spans="1:16" ht="14" customHeight="1" x14ac:dyDescent="0.15">
      <c r="A29" s="186"/>
      <c r="B29" s="187"/>
      <c r="C29" s="168"/>
      <c r="D29" s="169"/>
      <c r="E29" s="1042"/>
      <c r="F29" s="1402"/>
      <c r="G29" s="1408"/>
      <c r="H29" s="1413"/>
      <c r="I29" s="1415"/>
      <c r="J29" s="1421"/>
      <c r="K29" s="1032"/>
      <c r="L29" s="37" t="s">
        <v>278</v>
      </c>
      <c r="M29" s="602" t="s">
        <v>177</v>
      </c>
      <c r="N29" s="21">
        <v>2</v>
      </c>
      <c r="O29" s="34">
        <f t="shared" si="0"/>
        <v>500000</v>
      </c>
      <c r="P29" s="35">
        <v>1000000</v>
      </c>
    </row>
    <row r="30" spans="1:16" ht="15" customHeight="1" x14ac:dyDescent="0.15">
      <c r="A30" s="186"/>
      <c r="B30" s="187"/>
      <c r="C30" s="168"/>
      <c r="D30" s="169"/>
      <c r="E30" s="1042"/>
      <c r="F30" s="1402"/>
      <c r="G30" s="1408" t="s">
        <v>178</v>
      </c>
      <c r="H30" s="1413"/>
      <c r="I30" s="1415"/>
      <c r="J30" s="1421"/>
      <c r="K30" s="1032"/>
      <c r="L30" s="37" t="s">
        <v>278</v>
      </c>
      <c r="M30" s="602" t="s">
        <v>179</v>
      </c>
      <c r="N30" s="21">
        <v>2</v>
      </c>
      <c r="O30" s="34">
        <f t="shared" si="0"/>
        <v>500000</v>
      </c>
      <c r="P30" s="35">
        <v>1000000</v>
      </c>
    </row>
    <row r="31" spans="1:16" ht="15" customHeight="1" thickBot="1" x14ac:dyDescent="0.2">
      <c r="A31" s="188"/>
      <c r="B31" s="189"/>
      <c r="C31" s="170"/>
      <c r="D31" s="171"/>
      <c r="E31" s="1042"/>
      <c r="F31" s="1402"/>
      <c r="G31" s="1408"/>
      <c r="H31" s="1413"/>
      <c r="I31" s="1415"/>
      <c r="J31" s="1421"/>
      <c r="K31" s="1032"/>
      <c r="L31" s="37" t="s">
        <v>278</v>
      </c>
      <c r="M31" s="590" t="s">
        <v>180</v>
      </c>
      <c r="N31" s="42">
        <v>53</v>
      </c>
      <c r="O31" s="34">
        <f t="shared" si="0"/>
        <v>56603.773584905663</v>
      </c>
      <c r="P31" s="35">
        <v>3000000</v>
      </c>
    </row>
    <row r="32" spans="1:16" ht="15" customHeight="1" thickBot="1" x14ac:dyDescent="0.2">
      <c r="A32" s="253"/>
      <c r="B32" s="544"/>
      <c r="C32" s="545"/>
      <c r="D32" s="546"/>
      <c r="E32" s="1375"/>
      <c r="F32" s="1403"/>
      <c r="G32" s="540" t="s">
        <v>964</v>
      </c>
      <c r="H32" s="547"/>
      <c r="I32" s="1416"/>
      <c r="J32" s="1422"/>
      <c r="K32" s="1033"/>
      <c r="L32" s="38" t="s">
        <v>41</v>
      </c>
      <c r="M32" s="598" t="s">
        <v>965</v>
      </c>
      <c r="N32" s="43">
        <v>0</v>
      </c>
      <c r="O32" s="155">
        <v>0</v>
      </c>
      <c r="P32" s="156">
        <v>0</v>
      </c>
    </row>
    <row r="33" spans="1:20" ht="42" x14ac:dyDescent="0.15">
      <c r="A33" s="184"/>
      <c r="B33" s="185"/>
      <c r="C33" s="166"/>
      <c r="D33" s="167"/>
      <c r="E33" s="1287" t="s">
        <v>888</v>
      </c>
      <c r="F33" s="1401" t="s">
        <v>181</v>
      </c>
      <c r="G33" s="157" t="s">
        <v>182</v>
      </c>
      <c r="H33" s="5"/>
      <c r="I33" s="1414">
        <v>42381</v>
      </c>
      <c r="J33" s="1420">
        <v>42724</v>
      </c>
      <c r="K33" s="996" t="s">
        <v>499</v>
      </c>
      <c r="L33" s="36" t="s">
        <v>278</v>
      </c>
      <c r="M33" s="63" t="s">
        <v>183</v>
      </c>
      <c r="N33" s="46">
        <v>404</v>
      </c>
      <c r="O33" s="32">
        <f t="shared" si="0"/>
        <v>57957.920792079211</v>
      </c>
      <c r="P33" s="33">
        <v>23415000</v>
      </c>
    </row>
    <row r="34" spans="1:20" ht="42" x14ac:dyDescent="0.15">
      <c r="A34" s="186"/>
      <c r="B34" s="187"/>
      <c r="C34" s="168"/>
      <c r="D34" s="169"/>
      <c r="E34" s="1288"/>
      <c r="F34" s="1402"/>
      <c r="G34" s="1408" t="s">
        <v>184</v>
      </c>
      <c r="H34" s="4"/>
      <c r="I34" s="1415"/>
      <c r="J34" s="1421"/>
      <c r="K34" s="1032"/>
      <c r="L34" s="37" t="s">
        <v>503</v>
      </c>
      <c r="M34" s="590" t="s">
        <v>185</v>
      </c>
      <c r="N34" s="42">
        <v>108</v>
      </c>
      <c r="O34" s="34">
        <f t="shared" si="0"/>
        <v>64814.814814814818</v>
      </c>
      <c r="P34" s="35">
        <v>7000000</v>
      </c>
    </row>
    <row r="35" spans="1:20" ht="28" x14ac:dyDescent="0.15">
      <c r="A35" s="186"/>
      <c r="B35" s="187"/>
      <c r="C35" s="168"/>
      <c r="D35" s="169"/>
      <c r="E35" s="1288"/>
      <c r="F35" s="1402"/>
      <c r="G35" s="1408"/>
      <c r="H35" s="4"/>
      <c r="I35" s="1415"/>
      <c r="J35" s="1421"/>
      <c r="K35" s="1032"/>
      <c r="L35" s="37" t="s">
        <v>20</v>
      </c>
      <c r="M35" s="590" t="s">
        <v>186</v>
      </c>
      <c r="N35" s="42">
        <v>7</v>
      </c>
      <c r="O35" s="34">
        <f t="shared" si="0"/>
        <v>100000</v>
      </c>
      <c r="P35" s="35">
        <v>700000</v>
      </c>
    </row>
    <row r="36" spans="1:20" ht="28" x14ac:dyDescent="0.15">
      <c r="A36" s="186"/>
      <c r="B36" s="187"/>
      <c r="C36" s="168"/>
      <c r="D36" s="169"/>
      <c r="E36" s="1288"/>
      <c r="F36" s="1402"/>
      <c r="G36" s="1408"/>
      <c r="H36" s="4"/>
      <c r="I36" s="1415"/>
      <c r="J36" s="1421"/>
      <c r="K36" s="1032"/>
      <c r="L36" s="736" t="s">
        <v>278</v>
      </c>
      <c r="M36" s="590" t="s">
        <v>187</v>
      </c>
      <c r="N36" s="42">
        <v>9</v>
      </c>
      <c r="O36" s="34">
        <f t="shared" si="0"/>
        <v>222222.22222222222</v>
      </c>
      <c r="P36" s="35">
        <v>2000000</v>
      </c>
    </row>
    <row r="37" spans="1:20" ht="15" customHeight="1" x14ac:dyDescent="0.15">
      <c r="A37" s="186"/>
      <c r="B37" s="187"/>
      <c r="C37" s="168"/>
      <c r="D37" s="169"/>
      <c r="E37" s="1288"/>
      <c r="F37" s="1402"/>
      <c r="G37" s="1408"/>
      <c r="H37" s="4"/>
      <c r="I37" s="1415"/>
      <c r="J37" s="1421"/>
      <c r="K37" s="1032"/>
      <c r="L37" s="37" t="s">
        <v>503</v>
      </c>
      <c r="M37" s="590" t="s">
        <v>188</v>
      </c>
      <c r="N37" s="42">
        <v>300</v>
      </c>
      <c r="O37" s="34">
        <f t="shared" si="0"/>
        <v>10000</v>
      </c>
      <c r="P37" s="35">
        <v>3000000</v>
      </c>
    </row>
    <row r="38" spans="1:20" ht="15" customHeight="1" x14ac:dyDescent="0.15">
      <c r="A38" s="186"/>
      <c r="B38" s="187"/>
      <c r="C38" s="168"/>
      <c r="D38" s="169"/>
      <c r="E38" s="1288"/>
      <c r="F38" s="1402"/>
      <c r="G38" s="1408"/>
      <c r="H38" s="4"/>
      <c r="I38" s="1415"/>
      <c r="J38" s="1421"/>
      <c r="K38" s="1032"/>
      <c r="L38" s="37" t="s">
        <v>503</v>
      </c>
      <c r="M38" s="590" t="s">
        <v>189</v>
      </c>
      <c r="N38" s="21">
        <v>98</v>
      </c>
      <c r="O38" s="34">
        <f t="shared" si="0"/>
        <v>61224.489795918365</v>
      </c>
      <c r="P38" s="35">
        <v>6000000</v>
      </c>
    </row>
    <row r="39" spans="1:20" ht="28" x14ac:dyDescent="0.15">
      <c r="A39" s="186"/>
      <c r="B39" s="187"/>
      <c r="C39" s="168"/>
      <c r="D39" s="169"/>
      <c r="E39" s="1288"/>
      <c r="F39" s="1402"/>
      <c r="G39" s="1408" t="s">
        <v>190</v>
      </c>
      <c r="H39" s="4"/>
      <c r="I39" s="1415"/>
      <c r="J39" s="1421"/>
      <c r="K39" s="1032"/>
      <c r="L39" s="37" t="s">
        <v>20</v>
      </c>
      <c r="M39" s="590" t="s">
        <v>191</v>
      </c>
      <c r="N39" s="42">
        <v>8</v>
      </c>
      <c r="O39" s="34">
        <f t="shared" si="0"/>
        <v>250000</v>
      </c>
      <c r="P39" s="35">
        <v>2000000</v>
      </c>
    </row>
    <row r="40" spans="1:20" ht="76.5" customHeight="1" x14ac:dyDescent="0.15">
      <c r="A40" s="186"/>
      <c r="B40" s="187"/>
      <c r="C40" s="168"/>
      <c r="D40" s="169"/>
      <c r="E40" s="1288"/>
      <c r="F40" s="1402"/>
      <c r="G40" s="1408"/>
      <c r="H40" s="4"/>
      <c r="I40" s="1415"/>
      <c r="J40" s="1421"/>
      <c r="K40" s="1032"/>
      <c r="L40" s="37" t="s">
        <v>41</v>
      </c>
      <c r="M40" s="602" t="s">
        <v>504</v>
      </c>
      <c r="N40" s="21">
        <v>6</v>
      </c>
      <c r="O40" s="34">
        <f t="shared" si="0"/>
        <v>15444333.333333334</v>
      </c>
      <c r="P40" s="35">
        <v>92666000</v>
      </c>
    </row>
    <row r="41" spans="1:20" ht="28" x14ac:dyDescent="0.15">
      <c r="A41" s="186"/>
      <c r="B41" s="187"/>
      <c r="C41" s="168"/>
      <c r="D41" s="169"/>
      <c r="E41" s="1288"/>
      <c r="F41" s="1402"/>
      <c r="G41" s="1409" t="s">
        <v>257</v>
      </c>
      <c r="H41" s="4"/>
      <c r="I41" s="1415"/>
      <c r="J41" s="1421"/>
      <c r="K41" s="1032"/>
      <c r="L41" s="37" t="s">
        <v>293</v>
      </c>
      <c r="M41" s="590" t="s">
        <v>192</v>
      </c>
      <c r="N41" s="42">
        <v>21</v>
      </c>
      <c r="O41" s="34">
        <f t="shared" si="0"/>
        <v>23809.523809523809</v>
      </c>
      <c r="P41" s="35">
        <v>500000</v>
      </c>
    </row>
    <row r="42" spans="1:20" x14ac:dyDescent="0.15">
      <c r="A42" s="186"/>
      <c r="B42" s="187"/>
      <c r="C42" s="168"/>
      <c r="D42" s="169"/>
      <c r="E42" s="1288"/>
      <c r="F42" s="1402"/>
      <c r="G42" s="1409"/>
      <c r="H42" s="4"/>
      <c r="I42" s="1415"/>
      <c r="J42" s="1421"/>
      <c r="K42" s="1032"/>
      <c r="L42" s="37" t="s">
        <v>293</v>
      </c>
      <c r="M42" s="590" t="s">
        <v>193</v>
      </c>
      <c r="N42" s="42">
        <v>22</v>
      </c>
      <c r="O42" s="34">
        <f t="shared" si="0"/>
        <v>68181.818181818177</v>
      </c>
      <c r="P42" s="35">
        <v>1500000</v>
      </c>
    </row>
    <row r="43" spans="1:20" ht="15" customHeight="1" x14ac:dyDescent="0.2">
      <c r="A43" s="186"/>
      <c r="B43" s="187"/>
      <c r="C43" s="168"/>
      <c r="D43" s="169"/>
      <c r="E43" s="1288"/>
      <c r="F43" s="1402"/>
      <c r="G43" s="1409"/>
      <c r="H43" s="4"/>
      <c r="I43" s="1415"/>
      <c r="J43" s="1421"/>
      <c r="K43" s="1032"/>
      <c r="L43" s="37" t="s">
        <v>293</v>
      </c>
      <c r="M43" s="590" t="s">
        <v>194</v>
      </c>
      <c r="N43" s="42">
        <v>23</v>
      </c>
      <c r="O43" s="34">
        <f t="shared" si="0"/>
        <v>78260.869565217392</v>
      </c>
      <c r="P43" s="35">
        <v>1800000</v>
      </c>
      <c r="T43"/>
    </row>
    <row r="44" spans="1:20" ht="15" customHeight="1" x14ac:dyDescent="0.2">
      <c r="A44" s="186"/>
      <c r="B44" s="187"/>
      <c r="C44" s="168"/>
      <c r="D44" s="169"/>
      <c r="E44" s="1288"/>
      <c r="F44" s="1402"/>
      <c r="G44" s="1409"/>
      <c r="H44" s="4"/>
      <c r="I44" s="1415"/>
      <c r="J44" s="1421"/>
      <c r="K44" s="1032"/>
      <c r="L44" s="37" t="s">
        <v>293</v>
      </c>
      <c r="M44" s="590" t="s">
        <v>195</v>
      </c>
      <c r="N44" s="42">
        <v>24</v>
      </c>
      <c r="O44" s="34">
        <f t="shared" si="0"/>
        <v>50000</v>
      </c>
      <c r="P44" s="35">
        <v>1200000</v>
      </c>
      <c r="T44"/>
    </row>
    <row r="45" spans="1:20" ht="15" customHeight="1" x14ac:dyDescent="0.2">
      <c r="A45" s="186"/>
      <c r="B45" s="187"/>
      <c r="C45" s="168"/>
      <c r="D45" s="169"/>
      <c r="E45" s="1288"/>
      <c r="F45" s="1402"/>
      <c r="G45" s="1409"/>
      <c r="H45" s="4"/>
      <c r="I45" s="1415"/>
      <c r="J45" s="1421"/>
      <c r="K45" s="1032"/>
      <c r="L45" s="37" t="s">
        <v>293</v>
      </c>
      <c r="M45" s="590" t="s">
        <v>196</v>
      </c>
      <c r="N45" s="42">
        <v>25</v>
      </c>
      <c r="O45" s="34">
        <f t="shared" si="0"/>
        <v>72000</v>
      </c>
      <c r="P45" s="35">
        <v>1800000</v>
      </c>
      <c r="T45"/>
    </row>
    <row r="46" spans="1:20" ht="15" customHeight="1" x14ac:dyDescent="0.2">
      <c r="A46" s="186"/>
      <c r="B46" s="187"/>
      <c r="C46" s="168"/>
      <c r="D46" s="169"/>
      <c r="E46" s="1288"/>
      <c r="F46" s="1402"/>
      <c r="G46" s="1409"/>
      <c r="H46" s="4"/>
      <c r="I46" s="1415"/>
      <c r="J46" s="1421"/>
      <c r="K46" s="1032"/>
      <c r="L46" s="37" t="s">
        <v>293</v>
      </c>
      <c r="M46" s="590" t="s">
        <v>502</v>
      </c>
      <c r="N46" s="42">
        <v>26</v>
      </c>
      <c r="O46" s="34">
        <f t="shared" si="0"/>
        <v>57692.307692307695</v>
      </c>
      <c r="P46" s="35">
        <v>1500000</v>
      </c>
      <c r="T46"/>
    </row>
    <row r="47" spans="1:20" ht="28" x14ac:dyDescent="0.2">
      <c r="A47" s="186"/>
      <c r="B47" s="187"/>
      <c r="C47" s="168"/>
      <c r="D47" s="169"/>
      <c r="E47" s="1288"/>
      <c r="F47" s="1402"/>
      <c r="G47" s="1409"/>
      <c r="H47" s="4"/>
      <c r="I47" s="1415"/>
      <c r="J47" s="1421"/>
      <c r="K47" s="1032"/>
      <c r="L47" s="37" t="s">
        <v>278</v>
      </c>
      <c r="M47" s="590" t="s">
        <v>313</v>
      </c>
      <c r="N47" s="42">
        <v>1</v>
      </c>
      <c r="O47" s="34">
        <f t="shared" si="0"/>
        <v>5050000</v>
      </c>
      <c r="P47" s="35">
        <v>5050000</v>
      </c>
      <c r="T47"/>
    </row>
    <row r="48" spans="1:20" ht="28" x14ac:dyDescent="0.2">
      <c r="A48" s="186"/>
      <c r="B48" s="187"/>
      <c r="C48" s="168"/>
      <c r="D48" s="169"/>
      <c r="E48" s="1288"/>
      <c r="F48" s="1402"/>
      <c r="G48" s="1408" t="s">
        <v>197</v>
      </c>
      <c r="H48" s="4"/>
      <c r="I48" s="1415"/>
      <c r="J48" s="1421"/>
      <c r="K48" s="1032"/>
      <c r="L48" s="37" t="s">
        <v>278</v>
      </c>
      <c r="M48" s="590" t="s">
        <v>198</v>
      </c>
      <c r="N48" s="42">
        <v>500</v>
      </c>
      <c r="O48" s="34">
        <f t="shared" si="0"/>
        <v>6000</v>
      </c>
      <c r="P48" s="35">
        <v>3000000</v>
      </c>
      <c r="T48"/>
    </row>
    <row r="49" spans="1:20" ht="15" customHeight="1" x14ac:dyDescent="0.2">
      <c r="A49" s="186"/>
      <c r="B49" s="187"/>
      <c r="C49" s="168"/>
      <c r="D49" s="169"/>
      <c r="E49" s="1288"/>
      <c r="F49" s="1402"/>
      <c r="G49" s="1408"/>
      <c r="H49" s="4"/>
      <c r="I49" s="1415"/>
      <c r="J49" s="1421"/>
      <c r="K49" s="1032"/>
      <c r="L49" s="37" t="s">
        <v>278</v>
      </c>
      <c r="M49" s="590" t="s">
        <v>199</v>
      </c>
      <c r="N49" s="42">
        <v>3200</v>
      </c>
      <c r="O49" s="34">
        <f t="shared" si="0"/>
        <v>937.5</v>
      </c>
      <c r="P49" s="35">
        <v>3000000</v>
      </c>
      <c r="T49"/>
    </row>
    <row r="50" spans="1:20" ht="15" customHeight="1" x14ac:dyDescent="0.2">
      <c r="A50" s="186"/>
      <c r="B50" s="187"/>
      <c r="C50" s="168"/>
      <c r="D50" s="169"/>
      <c r="E50" s="1288"/>
      <c r="F50" s="1402"/>
      <c r="G50" s="1408"/>
      <c r="H50" s="4"/>
      <c r="I50" s="1415"/>
      <c r="J50" s="1421"/>
      <c r="K50" s="1032"/>
      <c r="L50" s="37" t="s">
        <v>505</v>
      </c>
      <c r="M50" s="590" t="s">
        <v>80</v>
      </c>
      <c r="N50" s="42">
        <v>1000</v>
      </c>
      <c r="O50" s="34">
        <f t="shared" si="0"/>
        <v>5000</v>
      </c>
      <c r="P50" s="35">
        <v>5000000</v>
      </c>
      <c r="T50"/>
    </row>
    <row r="51" spans="1:20" ht="15.75" customHeight="1" thickBot="1" x14ac:dyDescent="0.25">
      <c r="A51" s="188"/>
      <c r="B51" s="189"/>
      <c r="C51" s="170"/>
      <c r="D51" s="171"/>
      <c r="E51" s="1317"/>
      <c r="F51" s="1403"/>
      <c r="G51" s="1410"/>
      <c r="H51" s="9"/>
      <c r="I51" s="1416"/>
      <c r="J51" s="1422"/>
      <c r="K51" s="1033"/>
      <c r="L51" s="38" t="s">
        <v>503</v>
      </c>
      <c r="M51" s="598" t="s">
        <v>314</v>
      </c>
      <c r="N51" s="43">
        <v>34</v>
      </c>
      <c r="O51" s="155">
        <f t="shared" si="0"/>
        <v>132352.9411764706</v>
      </c>
      <c r="P51" s="156">
        <v>4500000</v>
      </c>
      <c r="T51"/>
    </row>
    <row r="52" spans="1:20" ht="28" x14ac:dyDescent="0.2">
      <c r="A52" s="184"/>
      <c r="B52" s="185"/>
      <c r="C52" s="166"/>
      <c r="D52" s="167"/>
      <c r="E52" s="1287" t="s">
        <v>888</v>
      </c>
      <c r="F52" s="1401" t="s">
        <v>966</v>
      </c>
      <c r="G52" s="1411" t="s">
        <v>200</v>
      </c>
      <c r="H52" s="174"/>
      <c r="I52" s="1414">
        <v>42381</v>
      </c>
      <c r="J52" s="1420">
        <v>42724</v>
      </c>
      <c r="K52" s="1404" t="s">
        <v>498</v>
      </c>
      <c r="L52" s="36" t="s">
        <v>278</v>
      </c>
      <c r="M52" s="597" t="s">
        <v>201</v>
      </c>
      <c r="N52" s="46">
        <v>35</v>
      </c>
      <c r="O52" s="32">
        <f t="shared" si="0"/>
        <v>85714.28571428571</v>
      </c>
      <c r="P52" s="33">
        <v>3000000</v>
      </c>
      <c r="T52"/>
    </row>
    <row r="53" spans="1:20" ht="15" customHeight="1" x14ac:dyDescent="0.2">
      <c r="A53" s="186"/>
      <c r="B53" s="187"/>
      <c r="C53" s="168"/>
      <c r="D53" s="169"/>
      <c r="E53" s="1288"/>
      <c r="F53" s="1402"/>
      <c r="G53" s="1408"/>
      <c r="H53" s="54"/>
      <c r="I53" s="1415"/>
      <c r="J53" s="1421"/>
      <c r="K53" s="1405"/>
      <c r="L53" s="37" t="s">
        <v>278</v>
      </c>
      <c r="M53" s="590" t="s">
        <v>202</v>
      </c>
      <c r="N53" s="42">
        <v>36</v>
      </c>
      <c r="O53" s="34">
        <f t="shared" si="0"/>
        <v>13888.888888888889</v>
      </c>
      <c r="P53" s="35">
        <v>500000</v>
      </c>
      <c r="T53"/>
    </row>
    <row r="54" spans="1:20" ht="15" customHeight="1" x14ac:dyDescent="0.2">
      <c r="A54" s="186"/>
      <c r="B54" s="187"/>
      <c r="C54" s="168"/>
      <c r="D54" s="169"/>
      <c r="E54" s="1288"/>
      <c r="F54" s="1402"/>
      <c r="G54" s="1408"/>
      <c r="H54" s="54"/>
      <c r="I54" s="1415"/>
      <c r="J54" s="1421"/>
      <c r="K54" s="1405"/>
      <c r="L54" s="37" t="s">
        <v>278</v>
      </c>
      <c r="M54" s="590" t="s">
        <v>315</v>
      </c>
      <c r="N54" s="42">
        <v>39</v>
      </c>
      <c r="O54" s="34">
        <f t="shared" si="0"/>
        <v>20512.820512820512</v>
      </c>
      <c r="P54" s="35">
        <v>800000</v>
      </c>
      <c r="T54"/>
    </row>
    <row r="55" spans="1:20" ht="28" x14ac:dyDescent="0.2">
      <c r="A55" s="186"/>
      <c r="B55" s="187"/>
      <c r="C55" s="168"/>
      <c r="D55" s="169"/>
      <c r="E55" s="1288"/>
      <c r="F55" s="1402"/>
      <c r="G55" s="1408"/>
      <c r="H55" s="54"/>
      <c r="I55" s="1415"/>
      <c r="J55" s="1421"/>
      <c r="K55" s="1405"/>
      <c r="L55" s="37" t="s">
        <v>278</v>
      </c>
      <c r="M55" s="590" t="s">
        <v>203</v>
      </c>
      <c r="N55" s="42">
        <v>40</v>
      </c>
      <c r="O55" s="34">
        <f t="shared" si="0"/>
        <v>125000</v>
      </c>
      <c r="P55" s="35">
        <v>5000000</v>
      </c>
      <c r="T55"/>
    </row>
    <row r="56" spans="1:20" ht="28" x14ac:dyDescent="0.2">
      <c r="A56" s="186"/>
      <c r="B56" s="187"/>
      <c r="C56" s="168"/>
      <c r="D56" s="169"/>
      <c r="E56" s="1288"/>
      <c r="F56" s="1402"/>
      <c r="G56" s="1408"/>
      <c r="H56" s="54"/>
      <c r="I56" s="1415"/>
      <c r="J56" s="1421"/>
      <c r="K56" s="1405"/>
      <c r="L56" s="37" t="s">
        <v>278</v>
      </c>
      <c r="M56" s="590" t="s">
        <v>204</v>
      </c>
      <c r="N56" s="42">
        <v>38</v>
      </c>
      <c r="O56" s="34">
        <f t="shared" si="0"/>
        <v>26315.78947368421</v>
      </c>
      <c r="P56" s="35">
        <v>1000000</v>
      </c>
      <c r="T56"/>
    </row>
    <row r="57" spans="1:20" ht="15" customHeight="1" x14ac:dyDescent="0.2">
      <c r="A57" s="186"/>
      <c r="B57" s="187"/>
      <c r="C57" s="168"/>
      <c r="D57" s="169"/>
      <c r="E57" s="1288"/>
      <c r="F57" s="1402"/>
      <c r="G57" s="1408"/>
      <c r="H57" s="54"/>
      <c r="I57" s="1415"/>
      <c r="J57" s="1421"/>
      <c r="K57" s="1405"/>
      <c r="L57" s="37" t="s">
        <v>278</v>
      </c>
      <c r="M57" s="590" t="s">
        <v>205</v>
      </c>
      <c r="N57" s="42">
        <v>3</v>
      </c>
      <c r="O57" s="34">
        <f t="shared" si="0"/>
        <v>300000</v>
      </c>
      <c r="P57" s="35">
        <v>900000</v>
      </c>
      <c r="T57"/>
    </row>
    <row r="58" spans="1:20" ht="15" customHeight="1" x14ac:dyDescent="0.2">
      <c r="A58" s="186"/>
      <c r="B58" s="187"/>
      <c r="C58" s="168"/>
      <c r="D58" s="169"/>
      <c r="E58" s="1288"/>
      <c r="F58" s="1402"/>
      <c r="G58" s="1408"/>
      <c r="H58" s="54"/>
      <c r="I58" s="1415"/>
      <c r="J58" s="1421"/>
      <c r="K58" s="1405"/>
      <c r="L58" s="37" t="s">
        <v>278</v>
      </c>
      <c r="M58" s="590" t="s">
        <v>206</v>
      </c>
      <c r="N58" s="42">
        <v>60</v>
      </c>
      <c r="O58" s="34">
        <f t="shared" si="0"/>
        <v>666666.66666666663</v>
      </c>
      <c r="P58" s="35">
        <v>40000000</v>
      </c>
      <c r="T58"/>
    </row>
    <row r="59" spans="1:20" ht="42" x14ac:dyDescent="0.2">
      <c r="A59" s="186"/>
      <c r="B59" s="187"/>
      <c r="C59" s="168"/>
      <c r="D59" s="169"/>
      <c r="E59" s="1288"/>
      <c r="F59" s="1402"/>
      <c r="G59" s="1408"/>
      <c r="H59" s="54"/>
      <c r="I59" s="1415"/>
      <c r="J59" s="1421"/>
      <c r="K59" s="1405"/>
      <c r="L59" s="37" t="s">
        <v>41</v>
      </c>
      <c r="M59" s="602" t="s">
        <v>497</v>
      </c>
      <c r="N59" s="21">
        <v>4</v>
      </c>
      <c r="O59" s="34">
        <f t="shared" si="0"/>
        <v>23941500</v>
      </c>
      <c r="P59" s="35">
        <v>95766000</v>
      </c>
      <c r="T59"/>
    </row>
    <row r="60" spans="1:20" ht="15" x14ac:dyDescent="0.2">
      <c r="A60" s="186"/>
      <c r="B60" s="187"/>
      <c r="C60" s="168"/>
      <c r="D60" s="169"/>
      <c r="E60" s="1288"/>
      <c r="F60" s="1402"/>
      <c r="G60" s="1408" t="s">
        <v>207</v>
      </c>
      <c r="H60" s="54"/>
      <c r="I60" s="1415"/>
      <c r="J60" s="1421"/>
      <c r="K60" s="1405"/>
      <c r="L60" s="37" t="s">
        <v>278</v>
      </c>
      <c r="M60" s="590" t="s">
        <v>208</v>
      </c>
      <c r="N60" s="42">
        <v>41</v>
      </c>
      <c r="O60" s="34">
        <f t="shared" si="0"/>
        <v>73170.731707317071</v>
      </c>
      <c r="P60" s="35">
        <v>3000000</v>
      </c>
      <c r="T60"/>
    </row>
    <row r="61" spans="1:20" ht="15" customHeight="1" x14ac:dyDescent="0.2">
      <c r="A61" s="186"/>
      <c r="B61" s="187"/>
      <c r="C61" s="168"/>
      <c r="D61" s="169"/>
      <c r="E61" s="1288"/>
      <c r="F61" s="1402"/>
      <c r="G61" s="1408"/>
      <c r="H61" s="54"/>
      <c r="I61" s="1415"/>
      <c r="J61" s="1421"/>
      <c r="K61" s="1405"/>
      <c r="L61" s="37" t="s">
        <v>278</v>
      </c>
      <c r="M61" s="590" t="s">
        <v>491</v>
      </c>
      <c r="N61" s="42">
        <v>4</v>
      </c>
      <c r="O61" s="34">
        <f t="shared" si="0"/>
        <v>250000</v>
      </c>
      <c r="P61" s="35">
        <f>1000000</f>
        <v>1000000</v>
      </c>
      <c r="T61"/>
    </row>
    <row r="62" spans="1:20" ht="28" x14ac:dyDescent="0.2">
      <c r="A62" s="186"/>
      <c r="B62" s="187"/>
      <c r="C62" s="168"/>
      <c r="D62" s="169"/>
      <c r="E62" s="1288"/>
      <c r="F62" s="1402"/>
      <c r="G62" s="1408"/>
      <c r="H62" s="54"/>
      <c r="I62" s="1415"/>
      <c r="J62" s="1421"/>
      <c r="K62" s="1405"/>
      <c r="L62" s="37" t="s">
        <v>278</v>
      </c>
      <c r="M62" s="590" t="s">
        <v>492</v>
      </c>
      <c r="N62" s="42">
        <v>50</v>
      </c>
      <c r="O62" s="34">
        <f t="shared" si="0"/>
        <v>44000</v>
      </c>
      <c r="P62" s="35">
        <v>2200000</v>
      </c>
      <c r="T62"/>
    </row>
    <row r="63" spans="1:20" ht="29" thickBot="1" x14ac:dyDescent="0.25">
      <c r="A63" s="188"/>
      <c r="B63" s="189"/>
      <c r="C63" s="170"/>
      <c r="D63" s="171"/>
      <c r="E63" s="1317"/>
      <c r="F63" s="1403"/>
      <c r="G63" s="1410"/>
      <c r="H63" s="175"/>
      <c r="I63" s="1416"/>
      <c r="J63" s="1422"/>
      <c r="K63" s="1406"/>
      <c r="L63" s="38" t="s">
        <v>278</v>
      </c>
      <c r="M63" s="598" t="s">
        <v>209</v>
      </c>
      <c r="N63" s="43">
        <v>25</v>
      </c>
      <c r="O63" s="155">
        <f t="shared" si="0"/>
        <v>80000</v>
      </c>
      <c r="P63" s="156">
        <v>2000000</v>
      </c>
      <c r="T63"/>
    </row>
    <row r="64" spans="1:20" ht="50" customHeight="1" x14ac:dyDescent="0.2">
      <c r="A64" s="184"/>
      <c r="B64" s="185"/>
      <c r="C64" s="166"/>
      <c r="D64" s="167"/>
      <c r="E64" s="1287" t="s">
        <v>888</v>
      </c>
      <c r="F64" s="1401" t="s">
        <v>210</v>
      </c>
      <c r="G64" s="157" t="s">
        <v>211</v>
      </c>
      <c r="H64" s="5"/>
      <c r="I64" s="1414">
        <v>42381</v>
      </c>
      <c r="J64" s="1420">
        <v>42724</v>
      </c>
      <c r="K64" s="1404" t="s">
        <v>500</v>
      </c>
      <c r="L64" s="36" t="s">
        <v>503</v>
      </c>
      <c r="M64" s="165" t="s">
        <v>316</v>
      </c>
      <c r="N64" s="161">
        <v>60</v>
      </c>
      <c r="O64" s="32">
        <f t="shared" si="0"/>
        <v>50000</v>
      </c>
      <c r="P64" s="33">
        <v>3000000</v>
      </c>
      <c r="T64"/>
    </row>
    <row r="65" spans="1:20" ht="50" customHeight="1" x14ac:dyDescent="0.2">
      <c r="A65" s="186"/>
      <c r="B65" s="187"/>
      <c r="C65" s="168"/>
      <c r="D65" s="169"/>
      <c r="E65" s="1288"/>
      <c r="F65" s="1402"/>
      <c r="G65" s="1408" t="s">
        <v>967</v>
      </c>
      <c r="H65" s="4"/>
      <c r="I65" s="1423"/>
      <c r="J65" s="1425"/>
      <c r="K65" s="1405"/>
      <c r="L65" s="37" t="s">
        <v>41</v>
      </c>
      <c r="M65" s="590" t="s">
        <v>212</v>
      </c>
      <c r="N65" s="22">
        <v>6</v>
      </c>
      <c r="O65" s="34">
        <f t="shared" si="0"/>
        <v>100000</v>
      </c>
      <c r="P65" s="35">
        <v>600000</v>
      </c>
      <c r="T65"/>
    </row>
    <row r="66" spans="1:20" ht="50" customHeight="1" thickBot="1" x14ac:dyDescent="0.25">
      <c r="A66" s="188"/>
      <c r="B66" s="189"/>
      <c r="C66" s="170"/>
      <c r="D66" s="171"/>
      <c r="E66" s="1317"/>
      <c r="F66" s="1403"/>
      <c r="G66" s="1410"/>
      <c r="H66" s="9"/>
      <c r="I66" s="1424"/>
      <c r="J66" s="1426"/>
      <c r="K66" s="1406"/>
      <c r="L66" s="38" t="s">
        <v>278</v>
      </c>
      <c r="M66" s="598" t="s">
        <v>213</v>
      </c>
      <c r="N66" s="154">
        <v>2</v>
      </c>
      <c r="O66" s="155">
        <f t="shared" si="0"/>
        <v>150000</v>
      </c>
      <c r="P66" s="156">
        <v>300000</v>
      </c>
      <c r="T66"/>
    </row>
    <row r="67" spans="1:20" ht="26" customHeight="1" x14ac:dyDescent="0.2">
      <c r="A67" s="190"/>
      <c r="B67" s="191"/>
      <c r="C67" s="172"/>
      <c r="D67" s="173"/>
      <c r="E67" s="1287" t="s">
        <v>888</v>
      </c>
      <c r="F67" s="1401" t="s">
        <v>214</v>
      </c>
      <c r="G67" s="1407" t="s">
        <v>968</v>
      </c>
      <c r="H67" s="158"/>
      <c r="I67" s="1414">
        <v>42381</v>
      </c>
      <c r="J67" s="1420">
        <v>42724</v>
      </c>
      <c r="K67" s="1404" t="s">
        <v>501</v>
      </c>
      <c r="L67" s="180" t="s">
        <v>278</v>
      </c>
      <c r="M67" s="584" t="s">
        <v>215</v>
      </c>
      <c r="N67" s="159">
        <v>1</v>
      </c>
      <c r="O67" s="595">
        <f t="shared" si="0"/>
        <v>8000000</v>
      </c>
      <c r="P67" s="160">
        <v>8000000</v>
      </c>
      <c r="T67"/>
    </row>
    <row r="68" spans="1:20" ht="28" x14ac:dyDescent="0.2">
      <c r="A68" s="186"/>
      <c r="B68" s="187"/>
      <c r="C68" s="168"/>
      <c r="D68" s="169"/>
      <c r="E68" s="1042"/>
      <c r="F68" s="1402"/>
      <c r="G68" s="1408"/>
      <c r="H68" s="4"/>
      <c r="I68" s="1415"/>
      <c r="J68" s="1421"/>
      <c r="K68" s="1405"/>
      <c r="L68" s="37" t="s">
        <v>278</v>
      </c>
      <c r="M68" s="590" t="s">
        <v>216</v>
      </c>
      <c r="N68" s="42">
        <v>1</v>
      </c>
      <c r="O68" s="34">
        <f t="shared" si="0"/>
        <v>8000000</v>
      </c>
      <c r="P68" s="35">
        <v>8000000</v>
      </c>
      <c r="T68"/>
    </row>
    <row r="69" spans="1:20" ht="15" customHeight="1" x14ac:dyDescent="0.2">
      <c r="A69" s="186"/>
      <c r="B69" s="187"/>
      <c r="C69" s="168"/>
      <c r="D69" s="169"/>
      <c r="E69" s="1042"/>
      <c r="F69" s="1402"/>
      <c r="G69" s="1408"/>
      <c r="H69" s="4"/>
      <c r="I69" s="1415"/>
      <c r="J69" s="1421"/>
      <c r="K69" s="1405"/>
      <c r="L69" s="37" t="s">
        <v>503</v>
      </c>
      <c r="M69" s="590" t="s">
        <v>217</v>
      </c>
      <c r="N69" s="22">
        <v>1500</v>
      </c>
      <c r="O69" s="34">
        <f t="shared" si="0"/>
        <v>1333.3333333333333</v>
      </c>
      <c r="P69" s="35">
        <v>2000000</v>
      </c>
      <c r="T69"/>
    </row>
    <row r="70" spans="1:20" ht="28" x14ac:dyDescent="0.2">
      <c r="A70" s="186"/>
      <c r="B70" s="187"/>
      <c r="C70" s="168"/>
      <c r="D70" s="169"/>
      <c r="E70" s="1042"/>
      <c r="F70" s="1402"/>
      <c r="G70" s="1408"/>
      <c r="H70" s="4"/>
      <c r="I70" s="1415"/>
      <c r="J70" s="1421"/>
      <c r="K70" s="1405"/>
      <c r="L70" s="37" t="s">
        <v>442</v>
      </c>
      <c r="M70" s="590" t="s">
        <v>493</v>
      </c>
      <c r="N70" s="22">
        <v>8</v>
      </c>
      <c r="O70" s="34">
        <f t="shared" si="0"/>
        <v>375000</v>
      </c>
      <c r="P70" s="35">
        <v>3000000</v>
      </c>
      <c r="T70"/>
    </row>
    <row r="71" spans="1:20" ht="15" customHeight="1" x14ac:dyDescent="0.2">
      <c r="A71" s="186"/>
      <c r="B71" s="187"/>
      <c r="C71" s="168"/>
      <c r="D71" s="169"/>
      <c r="E71" s="1042"/>
      <c r="F71" s="1402"/>
      <c r="G71" s="1408"/>
      <c r="H71" s="4"/>
      <c r="I71" s="1415"/>
      <c r="J71" s="1421"/>
      <c r="K71" s="1405"/>
      <c r="L71" s="37" t="s">
        <v>442</v>
      </c>
      <c r="M71" s="590" t="s">
        <v>218</v>
      </c>
      <c r="N71" s="42">
        <v>3000</v>
      </c>
      <c r="O71" s="34">
        <f t="shared" si="0"/>
        <v>1600</v>
      </c>
      <c r="P71" s="35">
        <v>4800000</v>
      </c>
      <c r="T71"/>
    </row>
    <row r="72" spans="1:20" ht="28" x14ac:dyDescent="0.2">
      <c r="A72" s="186"/>
      <c r="B72" s="187"/>
      <c r="C72" s="168"/>
      <c r="D72" s="169"/>
      <c r="E72" s="1042"/>
      <c r="F72" s="1402"/>
      <c r="G72" s="1408"/>
      <c r="H72" s="4"/>
      <c r="I72" s="1415"/>
      <c r="J72" s="1421"/>
      <c r="K72" s="1405"/>
      <c r="L72" s="37" t="s">
        <v>278</v>
      </c>
      <c r="M72" s="590" t="s">
        <v>219</v>
      </c>
      <c r="N72" s="22">
        <v>1</v>
      </c>
      <c r="O72" s="34">
        <f t="shared" si="0"/>
        <v>1500000</v>
      </c>
      <c r="P72" s="35">
        <v>1500000</v>
      </c>
      <c r="T72"/>
    </row>
    <row r="73" spans="1:20" ht="42" x14ac:dyDescent="0.2">
      <c r="A73" s="186"/>
      <c r="B73" s="187"/>
      <c r="C73" s="168"/>
      <c r="D73" s="169"/>
      <c r="E73" s="1042"/>
      <c r="F73" s="1402"/>
      <c r="G73" s="1408"/>
      <c r="H73" s="4"/>
      <c r="I73" s="1415"/>
      <c r="J73" s="1421"/>
      <c r="K73" s="1405"/>
      <c r="L73" s="37" t="s">
        <v>278</v>
      </c>
      <c r="M73" s="590" t="s">
        <v>220</v>
      </c>
      <c r="N73" s="22">
        <v>2</v>
      </c>
      <c r="O73" s="34">
        <f t="shared" si="0"/>
        <v>1000000</v>
      </c>
      <c r="P73" s="35">
        <v>2000000</v>
      </c>
      <c r="T73"/>
    </row>
    <row r="74" spans="1:20" ht="56.25" customHeight="1" x14ac:dyDescent="0.2">
      <c r="A74" s="186"/>
      <c r="B74" s="187"/>
      <c r="C74" s="168"/>
      <c r="D74" s="169"/>
      <c r="E74" s="1042"/>
      <c r="F74" s="1402"/>
      <c r="G74" s="1408"/>
      <c r="H74" s="4"/>
      <c r="I74" s="1415"/>
      <c r="J74" s="1421"/>
      <c r="K74" s="1405"/>
      <c r="L74" s="37" t="s">
        <v>442</v>
      </c>
      <c r="M74" s="590" t="s">
        <v>221</v>
      </c>
      <c r="N74" s="22">
        <v>50</v>
      </c>
      <c r="O74" s="34">
        <f t="shared" si="0"/>
        <v>40000</v>
      </c>
      <c r="P74" s="35">
        <v>2000000</v>
      </c>
      <c r="T74"/>
    </row>
    <row r="75" spans="1:20" ht="15" x14ac:dyDescent="0.2">
      <c r="A75" s="186"/>
      <c r="B75" s="187"/>
      <c r="C75" s="168"/>
      <c r="D75" s="169"/>
      <c r="E75" s="1042"/>
      <c r="F75" s="1402"/>
      <c r="G75" s="1408"/>
      <c r="H75" s="4"/>
      <c r="I75" s="1415"/>
      <c r="J75" s="1421"/>
      <c r="K75" s="1405"/>
      <c r="L75" s="37" t="s">
        <v>503</v>
      </c>
      <c r="M75" s="590" t="s">
        <v>222</v>
      </c>
      <c r="N75" s="22">
        <v>400</v>
      </c>
      <c r="O75" s="34">
        <f t="shared" si="0"/>
        <v>6250</v>
      </c>
      <c r="P75" s="35">
        <v>2500000</v>
      </c>
      <c r="T75"/>
    </row>
    <row r="76" spans="1:20" ht="56" x14ac:dyDescent="0.2">
      <c r="A76" s="186"/>
      <c r="B76" s="187"/>
      <c r="C76" s="168"/>
      <c r="D76" s="169"/>
      <c r="E76" s="1042"/>
      <c r="F76" s="1402"/>
      <c r="G76" s="1408"/>
      <c r="H76" s="4"/>
      <c r="I76" s="1415"/>
      <c r="J76" s="1421"/>
      <c r="K76" s="1405"/>
      <c r="L76" s="37" t="s">
        <v>41</v>
      </c>
      <c r="M76" s="602" t="s">
        <v>494</v>
      </c>
      <c r="N76" s="22">
        <v>1</v>
      </c>
      <c r="O76" s="34">
        <f>+P76/N76</f>
        <v>12342000</v>
      </c>
      <c r="P76" s="35">
        <v>12342000</v>
      </c>
      <c r="T76"/>
    </row>
    <row r="77" spans="1:20" ht="28" x14ac:dyDescent="0.2">
      <c r="A77" s="186"/>
      <c r="B77" s="187"/>
      <c r="C77" s="168"/>
      <c r="D77" s="169"/>
      <c r="E77" s="1042"/>
      <c r="F77" s="1402"/>
      <c r="G77" s="1314" t="s">
        <v>969</v>
      </c>
      <c r="H77" s="4"/>
      <c r="I77" s="1415"/>
      <c r="J77" s="1421"/>
      <c r="K77" s="1405"/>
      <c r="L77" s="37" t="s">
        <v>278</v>
      </c>
      <c r="M77" s="590" t="s">
        <v>223</v>
      </c>
      <c r="N77" s="22">
        <v>1</v>
      </c>
      <c r="O77" s="34">
        <f t="shared" si="0"/>
        <v>1500000</v>
      </c>
      <c r="P77" s="35">
        <v>1500000</v>
      </c>
      <c r="T77"/>
    </row>
    <row r="78" spans="1:20" ht="28" x14ac:dyDescent="0.2">
      <c r="A78" s="186"/>
      <c r="B78" s="187"/>
      <c r="C78" s="168"/>
      <c r="D78" s="169"/>
      <c r="E78" s="1042"/>
      <c r="F78" s="1402"/>
      <c r="G78" s="1314"/>
      <c r="H78" s="4"/>
      <c r="I78" s="1415"/>
      <c r="J78" s="1421"/>
      <c r="K78" s="1405"/>
      <c r="L78" s="37" t="s">
        <v>278</v>
      </c>
      <c r="M78" s="590" t="s">
        <v>224</v>
      </c>
      <c r="N78" s="22">
        <v>1</v>
      </c>
      <c r="O78" s="34">
        <f t="shared" si="0"/>
        <v>1000000</v>
      </c>
      <c r="P78" s="35">
        <v>1000000</v>
      </c>
      <c r="T78"/>
    </row>
    <row r="79" spans="1:20" ht="28" x14ac:dyDescent="0.2">
      <c r="A79" s="186"/>
      <c r="B79" s="187"/>
      <c r="C79" s="168"/>
      <c r="D79" s="169"/>
      <c r="E79" s="1042"/>
      <c r="F79" s="1402"/>
      <c r="G79" s="1314"/>
      <c r="H79" s="4"/>
      <c r="I79" s="1415"/>
      <c r="J79" s="1421"/>
      <c r="K79" s="1405"/>
      <c r="L79" s="37" t="s">
        <v>278</v>
      </c>
      <c r="M79" s="590" t="s">
        <v>225</v>
      </c>
      <c r="N79" s="22">
        <v>1</v>
      </c>
      <c r="O79" s="34">
        <f t="shared" si="0"/>
        <v>1200000</v>
      </c>
      <c r="P79" s="35">
        <v>1200000</v>
      </c>
      <c r="T79"/>
    </row>
    <row r="80" spans="1:20" ht="28" x14ac:dyDescent="0.2">
      <c r="A80" s="186"/>
      <c r="B80" s="187"/>
      <c r="C80" s="168"/>
      <c r="D80" s="169"/>
      <c r="E80" s="1042"/>
      <c r="F80" s="1402"/>
      <c r="G80" s="1314"/>
      <c r="H80" s="4"/>
      <c r="I80" s="1415"/>
      <c r="J80" s="1421"/>
      <c r="K80" s="1405"/>
      <c r="L80" s="37" t="s">
        <v>278</v>
      </c>
      <c r="M80" s="590" t="s">
        <v>317</v>
      </c>
      <c r="N80" s="22">
        <v>1</v>
      </c>
      <c r="O80" s="34">
        <f t="shared" si="0"/>
        <v>1200000</v>
      </c>
      <c r="P80" s="35">
        <v>1200000</v>
      </c>
      <c r="T80"/>
    </row>
    <row r="81" spans="1:20" ht="28" x14ac:dyDescent="0.2">
      <c r="A81" s="186"/>
      <c r="B81" s="187"/>
      <c r="C81" s="168"/>
      <c r="D81" s="169"/>
      <c r="E81" s="1042"/>
      <c r="F81" s="1402"/>
      <c r="G81" s="1314"/>
      <c r="H81" s="4"/>
      <c r="I81" s="1415"/>
      <c r="J81" s="1421"/>
      <c r="K81" s="1405"/>
      <c r="L81" s="37" t="s">
        <v>278</v>
      </c>
      <c r="M81" s="590" t="s">
        <v>226</v>
      </c>
      <c r="N81" s="22">
        <v>1</v>
      </c>
      <c r="O81" s="34">
        <f t="shared" si="0"/>
        <v>1200000</v>
      </c>
      <c r="P81" s="35">
        <v>1200000</v>
      </c>
      <c r="T81"/>
    </row>
    <row r="82" spans="1:20" ht="28" x14ac:dyDescent="0.2">
      <c r="A82" s="186"/>
      <c r="B82" s="187"/>
      <c r="C82" s="168"/>
      <c r="D82" s="169"/>
      <c r="E82" s="1042"/>
      <c r="F82" s="1402"/>
      <c r="G82" s="1314"/>
      <c r="H82" s="4"/>
      <c r="I82" s="1415"/>
      <c r="J82" s="1421"/>
      <c r="K82" s="1405"/>
      <c r="L82" s="37" t="s">
        <v>278</v>
      </c>
      <c r="M82" s="590" t="s">
        <v>227</v>
      </c>
      <c r="N82" s="22">
        <v>4</v>
      </c>
      <c r="O82" s="34">
        <f t="shared" si="0"/>
        <v>1000000</v>
      </c>
      <c r="P82" s="35">
        <v>4000000</v>
      </c>
      <c r="T82"/>
    </row>
    <row r="83" spans="1:20" ht="28" x14ac:dyDescent="0.2">
      <c r="A83" s="186"/>
      <c r="B83" s="187"/>
      <c r="C83" s="168"/>
      <c r="D83" s="169"/>
      <c r="E83" s="1042"/>
      <c r="F83" s="1402"/>
      <c r="G83" s="1314"/>
      <c r="H83" s="4"/>
      <c r="I83" s="1415"/>
      <c r="J83" s="1421"/>
      <c r="K83" s="1405"/>
      <c r="L83" s="37" t="s">
        <v>278</v>
      </c>
      <c r="M83" s="590" t="s">
        <v>228</v>
      </c>
      <c r="N83" s="22">
        <v>4</v>
      </c>
      <c r="O83" s="34">
        <f t="shared" si="0"/>
        <v>1000000</v>
      </c>
      <c r="P83" s="35">
        <v>4000000</v>
      </c>
      <c r="T83"/>
    </row>
    <row r="84" spans="1:20" ht="42" x14ac:dyDescent="0.2">
      <c r="A84" s="226"/>
      <c r="B84" s="227"/>
      <c r="C84" s="550"/>
      <c r="D84" s="551"/>
      <c r="E84" s="1042"/>
      <c r="F84" s="1402"/>
      <c r="G84" s="1325"/>
      <c r="H84" s="221"/>
      <c r="I84" s="1415"/>
      <c r="J84" s="1421"/>
      <c r="K84" s="1405"/>
      <c r="L84" s="552" t="s">
        <v>41</v>
      </c>
      <c r="M84" s="580" t="s">
        <v>495</v>
      </c>
      <c r="N84" s="553">
        <v>1</v>
      </c>
      <c r="O84" s="594">
        <f t="shared" ref="O84" si="1">+P84/N84</f>
        <v>23023440</v>
      </c>
      <c r="P84" s="554">
        <v>23023440</v>
      </c>
      <c r="T84"/>
    </row>
    <row r="85" spans="1:20" ht="113" thickBot="1" x14ac:dyDescent="0.25">
      <c r="A85" s="555"/>
      <c r="B85" s="189"/>
      <c r="C85" s="170"/>
      <c r="D85" s="171"/>
      <c r="E85" s="1375"/>
      <c r="F85" s="1403"/>
      <c r="G85" s="542" t="s">
        <v>970</v>
      </c>
      <c r="H85" s="9"/>
      <c r="I85" s="255">
        <v>42401</v>
      </c>
      <c r="J85" s="735">
        <v>42719</v>
      </c>
      <c r="K85" s="737"/>
      <c r="L85" s="25" t="s">
        <v>971</v>
      </c>
      <c r="M85" s="603" t="s">
        <v>972</v>
      </c>
      <c r="N85" s="154">
        <v>1</v>
      </c>
      <c r="O85" s="155">
        <v>0</v>
      </c>
      <c r="P85" s="156">
        <v>0</v>
      </c>
      <c r="T85"/>
    </row>
    <row r="86" spans="1:20" ht="15" x14ac:dyDescent="0.2">
      <c r="P86" s="53"/>
      <c r="T86"/>
    </row>
    <row r="87" spans="1:20" ht="15" x14ac:dyDescent="0.2">
      <c r="T87"/>
    </row>
    <row r="88" spans="1:20" ht="15" x14ac:dyDescent="0.2">
      <c r="T88"/>
    </row>
    <row r="89" spans="1:20" ht="15" x14ac:dyDescent="0.2">
      <c r="T89"/>
    </row>
    <row r="90" spans="1:20" ht="15" x14ac:dyDescent="0.2">
      <c r="G90" s="96"/>
      <c r="L90" s="549"/>
      <c r="T90"/>
    </row>
    <row r="91" spans="1:20" ht="15" x14ac:dyDescent="0.2">
      <c r="G91" s="96"/>
      <c r="T91"/>
    </row>
    <row r="92" spans="1:20" ht="15" x14ac:dyDescent="0.2">
      <c r="G92" s="96"/>
      <c r="T92"/>
    </row>
    <row r="93" spans="1:20" ht="15" x14ac:dyDescent="0.2">
      <c r="G93" s="3"/>
      <c r="T93"/>
    </row>
    <row r="94" spans="1:20" ht="15" x14ac:dyDescent="0.2">
      <c r="G94" s="96"/>
      <c r="T94"/>
    </row>
    <row r="95" spans="1:20" ht="15" x14ac:dyDescent="0.2">
      <c r="T95"/>
    </row>
    <row r="96" spans="1:20" ht="15" x14ac:dyDescent="0.2">
      <c r="T96"/>
    </row>
    <row r="97" spans="20:20" ht="15" x14ac:dyDescent="0.2">
      <c r="T97"/>
    </row>
    <row r="98" spans="20:20" ht="15" x14ac:dyDescent="0.2">
      <c r="T98"/>
    </row>
    <row r="99" spans="20:20" ht="15" x14ac:dyDescent="0.2">
      <c r="T99"/>
    </row>
    <row r="100" spans="20:20" ht="15" x14ac:dyDescent="0.2">
      <c r="T100"/>
    </row>
    <row r="101" spans="20:20" ht="15" x14ac:dyDescent="0.2">
      <c r="T101"/>
    </row>
    <row r="102" spans="20:20" ht="15" x14ac:dyDescent="0.2">
      <c r="T102"/>
    </row>
    <row r="103" spans="20:20" ht="15" x14ac:dyDescent="0.2">
      <c r="T103"/>
    </row>
    <row r="104" spans="20:20" ht="15" x14ac:dyDescent="0.2">
      <c r="T104"/>
    </row>
    <row r="105" spans="20:20" ht="15" x14ac:dyDescent="0.2">
      <c r="T105"/>
    </row>
    <row r="106" spans="20:20" ht="15" x14ac:dyDescent="0.2">
      <c r="T106"/>
    </row>
    <row r="107" spans="20:20" ht="15" x14ac:dyDescent="0.2">
      <c r="T107"/>
    </row>
    <row r="108" spans="20:20" ht="15" x14ac:dyDescent="0.2">
      <c r="T108"/>
    </row>
    <row r="109" spans="20:20" ht="15" x14ac:dyDescent="0.2">
      <c r="T109"/>
    </row>
    <row r="110" spans="20:20" ht="15" x14ac:dyDescent="0.2">
      <c r="T110"/>
    </row>
    <row r="111" spans="20:20" ht="15" x14ac:dyDescent="0.2">
      <c r="T111"/>
    </row>
    <row r="112" spans="20:20" ht="15" x14ac:dyDescent="0.2">
      <c r="T112"/>
    </row>
    <row r="113" spans="20:20" ht="15" x14ac:dyDescent="0.2">
      <c r="T113"/>
    </row>
    <row r="114" spans="20:20" ht="15" x14ac:dyDescent="0.2">
      <c r="T114"/>
    </row>
    <row r="115" spans="20:20" ht="15" x14ac:dyDescent="0.2">
      <c r="T115"/>
    </row>
    <row r="116" spans="20:20" ht="15" x14ac:dyDescent="0.2">
      <c r="T116"/>
    </row>
    <row r="117" spans="20:20" ht="15" x14ac:dyDescent="0.2">
      <c r="T117"/>
    </row>
    <row r="118" spans="20:20" ht="15" x14ac:dyDescent="0.2">
      <c r="T118"/>
    </row>
    <row r="119" spans="20:20" ht="15" x14ac:dyDescent="0.2">
      <c r="T119"/>
    </row>
    <row r="120" spans="20:20" ht="15" x14ac:dyDescent="0.2">
      <c r="T120"/>
    </row>
    <row r="121" spans="20:20" ht="15" x14ac:dyDescent="0.2">
      <c r="T121"/>
    </row>
    <row r="122" spans="20:20" ht="15" x14ac:dyDescent="0.2">
      <c r="T122"/>
    </row>
    <row r="123" spans="20:20" ht="15" x14ac:dyDescent="0.2">
      <c r="T123"/>
    </row>
    <row r="124" spans="20:20" ht="15" x14ac:dyDescent="0.2">
      <c r="T124"/>
    </row>
    <row r="125" spans="20:20" ht="15" x14ac:dyDescent="0.2">
      <c r="T125"/>
    </row>
    <row r="126" spans="20:20" ht="15" x14ac:dyDescent="0.2">
      <c r="T126"/>
    </row>
    <row r="127" spans="20:20" ht="15" x14ac:dyDescent="0.2">
      <c r="T127"/>
    </row>
    <row r="128" spans="20:20" ht="15" x14ac:dyDescent="0.2">
      <c r="T128"/>
    </row>
    <row r="129" spans="20:20" ht="15" x14ac:dyDescent="0.2">
      <c r="T129"/>
    </row>
    <row r="130" spans="20:20" ht="15" x14ac:dyDescent="0.2">
      <c r="T130"/>
    </row>
    <row r="131" spans="20:20" ht="15" x14ac:dyDescent="0.2">
      <c r="T131"/>
    </row>
    <row r="132" spans="20:20" ht="15" x14ac:dyDescent="0.2">
      <c r="T132"/>
    </row>
    <row r="133" spans="20:20" ht="15" x14ac:dyDescent="0.2">
      <c r="T133"/>
    </row>
    <row r="134" spans="20:20" ht="15" x14ac:dyDescent="0.2">
      <c r="T134"/>
    </row>
    <row r="135" spans="20:20" ht="15" x14ac:dyDescent="0.2">
      <c r="T135"/>
    </row>
    <row r="136" spans="20:20" ht="15" x14ac:dyDescent="0.2">
      <c r="T136"/>
    </row>
    <row r="137" spans="20:20" ht="15" x14ac:dyDescent="0.2">
      <c r="T137"/>
    </row>
    <row r="138" spans="20:20" ht="15" x14ac:dyDescent="0.2">
      <c r="T138"/>
    </row>
    <row r="139" spans="20:20" ht="15" x14ac:dyDescent="0.2">
      <c r="T139"/>
    </row>
    <row r="140" spans="20:20" ht="15" x14ac:dyDescent="0.2">
      <c r="T140"/>
    </row>
    <row r="141" spans="20:20" ht="15" x14ac:dyDescent="0.2">
      <c r="T141"/>
    </row>
    <row r="142" spans="20:20" ht="15" x14ac:dyDescent="0.2">
      <c r="T142"/>
    </row>
  </sheetData>
  <sheetProtection password="88B0" sheet="1" objects="1" scenarios="1"/>
  <mergeCells count="63">
    <mergeCell ref="K15:P15"/>
    <mergeCell ref="I67:I84"/>
    <mergeCell ref="J67:J84"/>
    <mergeCell ref="I52:I63"/>
    <mergeCell ref="J52:J63"/>
    <mergeCell ref="I64:I66"/>
    <mergeCell ref="J64:J66"/>
    <mergeCell ref="J33:J51"/>
    <mergeCell ref="J17:J32"/>
    <mergeCell ref="I17:I32"/>
    <mergeCell ref="G21:G23"/>
    <mergeCell ref="G24:G25"/>
    <mergeCell ref="G26:G27"/>
    <mergeCell ref="G28:G29"/>
    <mergeCell ref="G30:G31"/>
    <mergeCell ref="N6:O6"/>
    <mergeCell ref="A7:F7"/>
    <mergeCell ref="N12:O12"/>
    <mergeCell ref="N7:O11"/>
    <mergeCell ref="A8:F8"/>
    <mergeCell ref="A9:F9"/>
    <mergeCell ref="A10:F10"/>
    <mergeCell ref="A11:F11"/>
    <mergeCell ref="H7:M12"/>
    <mergeCell ref="A12:F12"/>
    <mergeCell ref="F64:F66"/>
    <mergeCell ref="G65:G66"/>
    <mergeCell ref="A6:G6"/>
    <mergeCell ref="E33:E51"/>
    <mergeCell ref="E17:E32"/>
    <mergeCell ref="F17:F32"/>
    <mergeCell ref="E52:E63"/>
    <mergeCell ref="E64:E66"/>
    <mergeCell ref="A14:P14"/>
    <mergeCell ref="A15:J15"/>
    <mergeCell ref="A16:D16"/>
    <mergeCell ref="P7:P11"/>
    <mergeCell ref="K17:K32"/>
    <mergeCell ref="H17:H31"/>
    <mergeCell ref="I33:I51"/>
    <mergeCell ref="H6:M6"/>
    <mergeCell ref="O1:P1"/>
    <mergeCell ref="O2:P2"/>
    <mergeCell ref="O3:P3"/>
    <mergeCell ref="O4:P4"/>
    <mergeCell ref="A1:F4"/>
    <mergeCell ref="G1:N4"/>
    <mergeCell ref="E67:E85"/>
    <mergeCell ref="F67:F85"/>
    <mergeCell ref="K33:K51"/>
    <mergeCell ref="K52:K63"/>
    <mergeCell ref="K64:K66"/>
    <mergeCell ref="K67:K84"/>
    <mergeCell ref="G77:G84"/>
    <mergeCell ref="G67:G76"/>
    <mergeCell ref="F33:F51"/>
    <mergeCell ref="G34:G38"/>
    <mergeCell ref="G39:G40"/>
    <mergeCell ref="G41:G47"/>
    <mergeCell ref="G48:G51"/>
    <mergeCell ref="F52:F63"/>
    <mergeCell ref="G52:G59"/>
    <mergeCell ref="G60:G63"/>
  </mergeCells>
  <dataValidations disablePrompts="1" count="2">
    <dataValidation allowBlank="1" showErrorMessage="1" sqref="O16"/>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s>
  <pageMargins left="0" right="0" top="0" bottom="0" header="0" footer="0"/>
  <pageSetup scale="68"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3"/>
  <sheetViews>
    <sheetView topLeftCell="A6" zoomScale="125" zoomScaleNormal="125" zoomScalePageLayoutView="125" workbookViewId="0">
      <pane ySplit="11" topLeftCell="A17" activePane="bottomLeft" state="frozen"/>
      <selection activeCell="A6" sqref="A6"/>
      <selection pane="bottomLeft" activeCell="M47" sqref="M47"/>
    </sheetView>
  </sheetViews>
  <sheetFormatPr baseColWidth="10" defaultColWidth="10.83203125" defaultRowHeight="14" x14ac:dyDescent="0.15"/>
  <cols>
    <col min="1" max="4" width="1.6640625" style="3" customWidth="1"/>
    <col min="5" max="5" width="18.5" style="3" bestFit="1" customWidth="1"/>
    <col min="6" max="6" width="22.5" style="19" customWidth="1"/>
    <col min="7" max="7" width="23.33203125" style="44" customWidth="1"/>
    <col min="8" max="8" width="16.6640625" style="3" hidden="1" customWidth="1"/>
    <col min="9" max="10" width="12.1640625" style="3" customWidth="1"/>
    <col min="11" max="12" width="19" style="3" customWidth="1"/>
    <col min="13" max="13" width="31" style="44" customWidth="1"/>
    <col min="14" max="14" width="15.83203125" style="18" customWidth="1"/>
    <col min="15" max="15" width="21.6640625" style="3" bestFit="1" customWidth="1"/>
    <col min="16" max="16" width="19.5" style="3" bestFit="1" customWidth="1"/>
    <col min="17" max="17" width="15.33203125" style="3" bestFit="1" customWidth="1"/>
    <col min="18" max="16384" width="10.83203125" style="3"/>
  </cols>
  <sheetData>
    <row r="1" spans="1:16" ht="14.25" customHeight="1" x14ac:dyDescent="0.15">
      <c r="A1" s="1308" t="s">
        <v>28</v>
      </c>
      <c r="B1" s="1070"/>
      <c r="C1" s="1070"/>
      <c r="D1" s="1070"/>
      <c r="E1" s="1070"/>
      <c r="F1" s="1070"/>
      <c r="G1" s="1073" t="s">
        <v>29</v>
      </c>
      <c r="H1" s="1074"/>
      <c r="I1" s="1074"/>
      <c r="J1" s="1074"/>
      <c r="K1" s="1074"/>
      <c r="L1" s="1074"/>
      <c r="M1" s="1074"/>
      <c r="N1" s="1076"/>
      <c r="O1" s="1085" t="s">
        <v>30</v>
      </c>
      <c r="P1" s="1086"/>
    </row>
    <row r="2" spans="1:16" ht="14.25" customHeight="1" x14ac:dyDescent="0.15">
      <c r="A2" s="1309"/>
      <c r="B2" s="1071"/>
      <c r="C2" s="1071"/>
      <c r="D2" s="1071"/>
      <c r="E2" s="1071"/>
      <c r="F2" s="1071"/>
      <c r="G2" s="1077"/>
      <c r="H2" s="1078"/>
      <c r="I2" s="1078"/>
      <c r="J2" s="1078"/>
      <c r="K2" s="1078"/>
      <c r="L2" s="1078"/>
      <c r="M2" s="1078"/>
      <c r="N2" s="1080"/>
      <c r="O2" s="1087" t="s">
        <v>401</v>
      </c>
      <c r="P2" s="1088"/>
    </row>
    <row r="3" spans="1:16" ht="14.25" customHeight="1" x14ac:dyDescent="0.15">
      <c r="A3" s="1309"/>
      <c r="B3" s="1071"/>
      <c r="C3" s="1071"/>
      <c r="D3" s="1071"/>
      <c r="E3" s="1071"/>
      <c r="F3" s="1071"/>
      <c r="G3" s="1077"/>
      <c r="H3" s="1078"/>
      <c r="I3" s="1078"/>
      <c r="J3" s="1078"/>
      <c r="K3" s="1078"/>
      <c r="L3" s="1078"/>
      <c r="M3" s="1078"/>
      <c r="N3" s="1080"/>
      <c r="O3" s="1087" t="s">
        <v>402</v>
      </c>
      <c r="P3" s="1088"/>
    </row>
    <row r="4" spans="1:16" ht="14.25" customHeight="1" thickBot="1" x14ac:dyDescent="0.2">
      <c r="A4" s="1310"/>
      <c r="B4" s="1072"/>
      <c r="C4" s="1072"/>
      <c r="D4" s="1072"/>
      <c r="E4" s="1072"/>
      <c r="F4" s="1072"/>
      <c r="G4" s="1081"/>
      <c r="H4" s="1082"/>
      <c r="I4" s="1082"/>
      <c r="J4" s="1082"/>
      <c r="K4" s="1082"/>
      <c r="L4" s="1082"/>
      <c r="M4" s="1082"/>
      <c r="N4" s="1084"/>
      <c r="O4" s="1089" t="s">
        <v>31</v>
      </c>
      <c r="P4" s="1090"/>
    </row>
    <row r="5" spans="1:16" ht="15" thickBot="1" x14ac:dyDescent="0.2">
      <c r="A5" s="151"/>
      <c r="B5" s="56"/>
      <c r="C5" s="56"/>
      <c r="D5" s="56"/>
      <c r="E5" s="56"/>
      <c r="F5" s="210"/>
      <c r="G5" s="210"/>
      <c r="H5" s="18"/>
      <c r="I5" s="18"/>
      <c r="L5" s="200"/>
      <c r="M5" s="3"/>
      <c r="N5" s="3"/>
      <c r="O5" s="18"/>
    </row>
    <row r="6" spans="1:16" ht="15" thickBot="1" x14ac:dyDescent="0.2">
      <c r="A6" s="1290" t="s">
        <v>489</v>
      </c>
      <c r="B6" s="1291"/>
      <c r="C6" s="1291"/>
      <c r="D6" s="1291"/>
      <c r="E6" s="1291"/>
      <c r="F6" s="1291"/>
      <c r="G6" s="1292"/>
      <c r="H6" s="1290" t="s">
        <v>486</v>
      </c>
      <c r="I6" s="1291"/>
      <c r="J6" s="1291"/>
      <c r="K6" s="1291"/>
      <c r="L6" s="1291"/>
      <c r="M6" s="1292"/>
      <c r="N6" s="1290" t="s">
        <v>487</v>
      </c>
      <c r="O6" s="1292"/>
      <c r="P6" s="559" t="s">
        <v>979</v>
      </c>
    </row>
    <row r="7" spans="1:16" ht="29" customHeight="1" x14ac:dyDescent="0.15">
      <c r="A7" s="1440" t="s">
        <v>534</v>
      </c>
      <c r="B7" s="1441"/>
      <c r="C7" s="1441"/>
      <c r="D7" s="1441"/>
      <c r="E7" s="1441"/>
      <c r="F7" s="1441"/>
      <c r="G7" s="497"/>
      <c r="H7" s="1293" t="s">
        <v>959</v>
      </c>
      <c r="I7" s="1294"/>
      <c r="J7" s="1294"/>
      <c r="K7" s="1294"/>
      <c r="L7" s="1294"/>
      <c r="M7" s="1295"/>
      <c r="N7" s="1337" t="s">
        <v>1080</v>
      </c>
      <c r="O7" s="1338"/>
      <c r="P7" s="1343" t="s">
        <v>1081</v>
      </c>
    </row>
    <row r="8" spans="1:16" ht="29" customHeight="1" x14ac:dyDescent="0.15">
      <c r="A8" s="1427" t="s">
        <v>535</v>
      </c>
      <c r="B8" s="1428"/>
      <c r="C8" s="1428"/>
      <c r="D8" s="1428"/>
      <c r="E8" s="1428"/>
      <c r="F8" s="1428"/>
      <c r="G8" s="181"/>
      <c r="H8" s="1296"/>
      <c r="I8" s="1297"/>
      <c r="J8" s="1297"/>
      <c r="K8" s="1297"/>
      <c r="L8" s="1297"/>
      <c r="M8" s="1298"/>
      <c r="N8" s="1339"/>
      <c r="O8" s="1340"/>
      <c r="P8" s="1361"/>
    </row>
    <row r="9" spans="1:16" ht="29" customHeight="1" x14ac:dyDescent="0.15">
      <c r="A9" s="1305" t="s">
        <v>1021</v>
      </c>
      <c r="B9" s="1306"/>
      <c r="C9" s="1306"/>
      <c r="D9" s="1306"/>
      <c r="E9" s="1306"/>
      <c r="F9" s="1307"/>
      <c r="G9" s="182"/>
      <c r="H9" s="1296"/>
      <c r="I9" s="1297"/>
      <c r="J9" s="1297"/>
      <c r="K9" s="1297"/>
      <c r="L9" s="1297"/>
      <c r="M9" s="1298"/>
      <c r="N9" s="1339"/>
      <c r="O9" s="1340"/>
      <c r="P9" s="1361"/>
    </row>
    <row r="10" spans="1:16" ht="29" customHeight="1" x14ac:dyDescent="0.15">
      <c r="A10" s="1427" t="s">
        <v>396</v>
      </c>
      <c r="B10" s="1428"/>
      <c r="C10" s="1428"/>
      <c r="D10" s="1428"/>
      <c r="E10" s="1428"/>
      <c r="F10" s="1428"/>
      <c r="G10" s="183"/>
      <c r="H10" s="1296"/>
      <c r="I10" s="1297"/>
      <c r="J10" s="1297"/>
      <c r="K10" s="1297"/>
      <c r="L10" s="1297"/>
      <c r="M10" s="1298"/>
      <c r="N10" s="1339"/>
      <c r="O10" s="1340"/>
      <c r="P10" s="1361"/>
    </row>
    <row r="11" spans="1:16" ht="29" customHeight="1" x14ac:dyDescent="0.15">
      <c r="A11" s="1427" t="s">
        <v>395</v>
      </c>
      <c r="B11" s="1428"/>
      <c r="C11" s="1428"/>
      <c r="D11" s="1428"/>
      <c r="E11" s="1428"/>
      <c r="F11" s="1428"/>
      <c r="G11" s="498"/>
      <c r="H11" s="1296"/>
      <c r="I11" s="1297"/>
      <c r="J11" s="1297"/>
      <c r="K11" s="1297"/>
      <c r="L11" s="1297"/>
      <c r="M11" s="1298"/>
      <c r="N11" s="1339"/>
      <c r="O11" s="1340"/>
      <c r="P11" s="1361"/>
    </row>
    <row r="12" spans="1:16" ht="29" customHeight="1" thickBot="1" x14ac:dyDescent="0.2">
      <c r="A12" s="1435" t="s">
        <v>903</v>
      </c>
      <c r="B12" s="1436"/>
      <c r="C12" s="1436"/>
      <c r="D12" s="1436"/>
      <c r="E12" s="1436"/>
      <c r="F12" s="1437"/>
      <c r="G12" s="499"/>
      <c r="H12" s="1299"/>
      <c r="I12" s="1300"/>
      <c r="J12" s="1300"/>
      <c r="K12" s="1300"/>
      <c r="L12" s="1300"/>
      <c r="M12" s="1301"/>
      <c r="N12" s="1341"/>
      <c r="O12" s="1342"/>
      <c r="P12" s="1362"/>
    </row>
    <row r="13" spans="1:16" ht="15" thickBot="1" x14ac:dyDescent="0.2"/>
    <row r="14" spans="1:16" ht="15" thickBot="1" x14ac:dyDescent="0.2">
      <c r="A14" s="1465" t="s">
        <v>1024</v>
      </c>
      <c r="B14" s="1466"/>
      <c r="C14" s="1466"/>
      <c r="D14" s="1466"/>
      <c r="E14" s="1466"/>
      <c r="F14" s="1466"/>
      <c r="G14" s="1466"/>
      <c r="H14" s="1466"/>
      <c r="I14" s="1466"/>
      <c r="J14" s="1466"/>
      <c r="K14" s="1466"/>
      <c r="L14" s="1466"/>
      <c r="M14" s="1466"/>
      <c r="N14" s="1466"/>
      <c r="O14" s="1466"/>
      <c r="P14" s="1467"/>
    </row>
    <row r="15" spans="1:16" ht="15" customHeight="1" thickBot="1" x14ac:dyDescent="0.2">
      <c r="A15" s="1349" t="s">
        <v>3</v>
      </c>
      <c r="B15" s="1350"/>
      <c r="C15" s="1350"/>
      <c r="D15" s="1350"/>
      <c r="E15" s="1350"/>
      <c r="F15" s="1350"/>
      <c r="G15" s="1350"/>
      <c r="H15" s="1350"/>
      <c r="I15" s="1350"/>
      <c r="J15" s="1350"/>
      <c r="K15" s="1351" t="s">
        <v>860</v>
      </c>
      <c r="L15" s="1352"/>
      <c r="M15" s="1352"/>
      <c r="N15" s="1352"/>
      <c r="O15" s="1352"/>
      <c r="P15" s="1353"/>
    </row>
    <row r="16" spans="1:16" ht="43" thickBot="1" x14ac:dyDescent="0.2">
      <c r="A16" s="1438" t="s">
        <v>397</v>
      </c>
      <c r="B16" s="1439"/>
      <c r="C16" s="1439"/>
      <c r="D16" s="1439"/>
      <c r="E16" s="678" t="s">
        <v>872</v>
      </c>
      <c r="F16" s="679" t="s">
        <v>2</v>
      </c>
      <c r="G16" s="679" t="s">
        <v>3</v>
      </c>
      <c r="H16" s="679" t="s">
        <v>0</v>
      </c>
      <c r="I16" s="680" t="s">
        <v>7</v>
      </c>
      <c r="J16" s="694" t="s">
        <v>8</v>
      </c>
      <c r="K16" s="674" t="s">
        <v>9</v>
      </c>
      <c r="L16" s="675" t="s">
        <v>1</v>
      </c>
      <c r="M16" s="675" t="s">
        <v>10</v>
      </c>
      <c r="N16" s="675" t="s">
        <v>4</v>
      </c>
      <c r="O16" s="676" t="s">
        <v>5</v>
      </c>
      <c r="P16" s="677" t="s">
        <v>6</v>
      </c>
    </row>
    <row r="17" spans="1:16" ht="57" customHeight="1" x14ac:dyDescent="0.15">
      <c r="A17" s="204"/>
      <c r="B17" s="205"/>
      <c r="C17" s="205"/>
      <c r="D17" s="206"/>
      <c r="E17" s="1287" t="s">
        <v>890</v>
      </c>
      <c r="F17" s="1001" t="s">
        <v>973</v>
      </c>
      <c r="G17" s="1001" t="s">
        <v>538</v>
      </c>
      <c r="H17" s="5"/>
      <c r="I17" s="1026">
        <v>42401</v>
      </c>
      <c r="J17" s="1029">
        <v>42724</v>
      </c>
      <c r="K17" s="996" t="s">
        <v>539</v>
      </c>
      <c r="L17" s="862" t="s">
        <v>138</v>
      </c>
      <c r="M17" s="826" t="s">
        <v>322</v>
      </c>
      <c r="N17" s="46">
        <v>10</v>
      </c>
      <c r="O17" s="26">
        <v>1500000</v>
      </c>
      <c r="P17" s="27">
        <v>15000000</v>
      </c>
    </row>
    <row r="18" spans="1:16" ht="42" x14ac:dyDescent="0.15">
      <c r="A18" s="197"/>
      <c r="B18" s="198"/>
      <c r="C18" s="198"/>
      <c r="D18" s="199"/>
      <c r="E18" s="1042"/>
      <c r="F18" s="1002"/>
      <c r="G18" s="1002"/>
      <c r="H18" s="4"/>
      <c r="I18" s="1027"/>
      <c r="J18" s="1030"/>
      <c r="K18" s="1032"/>
      <c r="L18" s="863" t="s">
        <v>138</v>
      </c>
      <c r="M18" s="824" t="s">
        <v>323</v>
      </c>
      <c r="N18" s="42">
        <v>1</v>
      </c>
      <c r="O18" s="28">
        <v>8000000</v>
      </c>
      <c r="P18" s="29">
        <v>8000000</v>
      </c>
    </row>
    <row r="19" spans="1:16" ht="42" x14ac:dyDescent="0.15">
      <c r="A19" s="197"/>
      <c r="B19" s="198"/>
      <c r="C19" s="198"/>
      <c r="D19" s="199"/>
      <c r="E19" s="1042"/>
      <c r="F19" s="1002"/>
      <c r="G19" s="1002"/>
      <c r="H19" s="4"/>
      <c r="I19" s="1027"/>
      <c r="J19" s="1030"/>
      <c r="K19" s="1032"/>
      <c r="L19" s="863" t="s">
        <v>138</v>
      </c>
      <c r="M19" s="824" t="s">
        <v>324</v>
      </c>
      <c r="N19" s="42">
        <v>2</v>
      </c>
      <c r="O19" s="28">
        <v>1500000</v>
      </c>
      <c r="P19" s="29">
        <v>3000000</v>
      </c>
    </row>
    <row r="20" spans="1:16" ht="42" x14ac:dyDescent="0.15">
      <c r="A20" s="197"/>
      <c r="B20" s="198"/>
      <c r="C20" s="198"/>
      <c r="D20" s="199"/>
      <c r="E20" s="1042"/>
      <c r="F20" s="1002"/>
      <c r="G20" s="1002"/>
      <c r="H20" s="4"/>
      <c r="I20" s="1027"/>
      <c r="J20" s="1030"/>
      <c r="K20" s="1032"/>
      <c r="L20" s="863" t="s">
        <v>138</v>
      </c>
      <c r="M20" s="824" t="s">
        <v>337</v>
      </c>
      <c r="N20" s="42">
        <v>1</v>
      </c>
      <c r="O20" s="28">
        <v>112000000</v>
      </c>
      <c r="P20" s="29">
        <v>112000000</v>
      </c>
    </row>
    <row r="21" spans="1:16" ht="71" thickBot="1" x14ac:dyDescent="0.2">
      <c r="A21" s="197"/>
      <c r="B21" s="198"/>
      <c r="C21" s="198"/>
      <c r="D21" s="199"/>
      <c r="E21" s="1042"/>
      <c r="F21" s="1002"/>
      <c r="G21" s="1002"/>
      <c r="H21" s="9"/>
      <c r="I21" s="1027"/>
      <c r="J21" s="1030"/>
      <c r="K21" s="1032"/>
      <c r="L21" s="863" t="s">
        <v>138</v>
      </c>
      <c r="M21" s="824" t="s">
        <v>537</v>
      </c>
      <c r="N21" s="42">
        <v>3</v>
      </c>
      <c r="O21" s="28">
        <v>20500000</v>
      </c>
      <c r="P21" s="29">
        <v>61500000</v>
      </c>
    </row>
    <row r="22" spans="1:16" ht="43" thickBot="1" x14ac:dyDescent="0.2">
      <c r="A22" s="201"/>
      <c r="B22" s="202"/>
      <c r="C22" s="202"/>
      <c r="D22" s="203"/>
      <c r="E22" s="1375"/>
      <c r="F22" s="1025"/>
      <c r="G22" s="1025"/>
      <c r="H22" s="557"/>
      <c r="I22" s="1028"/>
      <c r="J22" s="1031"/>
      <c r="K22" s="1033"/>
      <c r="L22" s="231" t="s">
        <v>138</v>
      </c>
      <c r="M22" s="831" t="s">
        <v>974</v>
      </c>
      <c r="N22" s="43">
        <v>0</v>
      </c>
      <c r="O22" s="30">
        <v>0</v>
      </c>
      <c r="P22" s="31">
        <v>0</v>
      </c>
    </row>
    <row r="23" spans="1:16" ht="54" customHeight="1" x14ac:dyDescent="0.15">
      <c r="A23" s="1431"/>
      <c r="B23" s="1429"/>
      <c r="C23" s="1429"/>
      <c r="D23" s="1433"/>
      <c r="E23" s="1287" t="s">
        <v>890</v>
      </c>
      <c r="F23" s="1001" t="s">
        <v>975</v>
      </c>
      <c r="G23" s="1001" t="s">
        <v>976</v>
      </c>
      <c r="H23" s="5"/>
      <c r="I23" s="1026">
        <v>42381</v>
      </c>
      <c r="J23" s="1029">
        <v>42724</v>
      </c>
      <c r="K23" s="830" t="s">
        <v>325</v>
      </c>
      <c r="L23" s="826" t="s">
        <v>138</v>
      </c>
      <c r="M23" s="826" t="s">
        <v>326</v>
      </c>
      <c r="N23" s="46">
        <v>8</v>
      </c>
      <c r="O23" s="26">
        <v>27000000</v>
      </c>
      <c r="P23" s="27">
        <v>216000000</v>
      </c>
    </row>
    <row r="24" spans="1:16" ht="56" x14ac:dyDescent="0.15">
      <c r="A24" s="1316"/>
      <c r="B24" s="1321"/>
      <c r="C24" s="1321"/>
      <c r="D24" s="1319"/>
      <c r="E24" s="1288"/>
      <c r="F24" s="1002"/>
      <c r="G24" s="1002"/>
      <c r="H24" s="4"/>
      <c r="I24" s="1027"/>
      <c r="J24" s="1030"/>
      <c r="K24" s="825" t="s">
        <v>327</v>
      </c>
      <c r="L24" s="824" t="s">
        <v>138</v>
      </c>
      <c r="M24" s="824" t="s">
        <v>328</v>
      </c>
      <c r="N24" s="42">
        <v>3</v>
      </c>
      <c r="O24" s="28">
        <v>12000000</v>
      </c>
      <c r="P24" s="29">
        <v>36000000</v>
      </c>
    </row>
    <row r="25" spans="1:16" ht="28" x14ac:dyDescent="0.15">
      <c r="A25" s="1316"/>
      <c r="B25" s="1321"/>
      <c r="C25" s="1321"/>
      <c r="D25" s="1319"/>
      <c r="E25" s="1288"/>
      <c r="F25" s="1002"/>
      <c r="G25" s="1002"/>
      <c r="H25" s="4"/>
      <c r="I25" s="1027"/>
      <c r="J25" s="1030"/>
      <c r="K25" s="825" t="s">
        <v>331</v>
      </c>
      <c r="L25" s="824" t="s">
        <v>138</v>
      </c>
      <c r="M25" s="824" t="s">
        <v>332</v>
      </c>
      <c r="N25" s="42">
        <v>1</v>
      </c>
      <c r="O25" s="28">
        <v>30000000</v>
      </c>
      <c r="P25" s="29">
        <v>30000000</v>
      </c>
    </row>
    <row r="26" spans="1:16" ht="42" x14ac:dyDescent="0.15">
      <c r="A26" s="1316"/>
      <c r="B26" s="1321"/>
      <c r="C26" s="1321"/>
      <c r="D26" s="1319"/>
      <c r="E26" s="1288"/>
      <c r="F26" s="1002"/>
      <c r="G26" s="1002"/>
      <c r="H26" s="4"/>
      <c r="I26" s="1027"/>
      <c r="J26" s="1030"/>
      <c r="K26" s="825" t="s">
        <v>333</v>
      </c>
      <c r="L26" s="824" t="s">
        <v>138</v>
      </c>
      <c r="M26" s="824" t="s">
        <v>334</v>
      </c>
      <c r="N26" s="42">
        <v>1</v>
      </c>
      <c r="O26" s="28">
        <v>30000000</v>
      </c>
      <c r="P26" s="29">
        <v>30000000</v>
      </c>
    </row>
    <row r="27" spans="1:16" ht="28" x14ac:dyDescent="0.15">
      <c r="A27" s="1316"/>
      <c r="B27" s="1321"/>
      <c r="C27" s="1321"/>
      <c r="D27" s="1319"/>
      <c r="E27" s="1288"/>
      <c r="F27" s="1002"/>
      <c r="G27" s="1002"/>
      <c r="H27" s="4"/>
      <c r="I27" s="1027"/>
      <c r="J27" s="1030"/>
      <c r="K27" s="825" t="s">
        <v>335</v>
      </c>
      <c r="L27" s="824" t="s">
        <v>138</v>
      </c>
      <c r="M27" s="824" t="s">
        <v>335</v>
      </c>
      <c r="N27" s="42">
        <v>3</v>
      </c>
      <c r="O27" s="619">
        <v>14000000</v>
      </c>
      <c r="P27" s="768">
        <v>42000000</v>
      </c>
    </row>
    <row r="28" spans="1:16" ht="42" x14ac:dyDescent="0.15">
      <c r="A28" s="1432"/>
      <c r="B28" s="1430"/>
      <c r="C28" s="1430"/>
      <c r="D28" s="1434"/>
      <c r="E28" s="1288"/>
      <c r="F28" s="1002"/>
      <c r="G28" s="1002"/>
      <c r="H28" s="4"/>
      <c r="I28" s="1027"/>
      <c r="J28" s="1030"/>
      <c r="K28" s="825" t="s">
        <v>329</v>
      </c>
      <c r="L28" s="824" t="s">
        <v>20</v>
      </c>
      <c r="M28" s="824" t="s">
        <v>330</v>
      </c>
      <c r="N28" s="42">
        <v>25</v>
      </c>
      <c r="O28" s="619">
        <v>7000000</v>
      </c>
      <c r="P28" s="768">
        <v>175000000</v>
      </c>
    </row>
    <row r="29" spans="1:16" ht="42" x14ac:dyDescent="0.15">
      <c r="A29" s="864"/>
      <c r="B29" s="866"/>
      <c r="C29" s="866"/>
      <c r="D29" s="865"/>
      <c r="E29" s="1288"/>
      <c r="F29" s="1002"/>
      <c r="G29" s="1003"/>
      <c r="H29" s="4"/>
      <c r="I29" s="1034"/>
      <c r="J29" s="1035"/>
      <c r="K29" s="825" t="s">
        <v>978</v>
      </c>
      <c r="L29" s="824" t="s">
        <v>138</v>
      </c>
      <c r="M29" s="824" t="s">
        <v>977</v>
      </c>
      <c r="N29" s="42">
        <v>0</v>
      </c>
      <c r="O29" s="619">
        <v>0</v>
      </c>
      <c r="P29" s="768">
        <v>0</v>
      </c>
    </row>
    <row r="30" spans="1:16" ht="28" x14ac:dyDescent="0.15">
      <c r="A30" s="566"/>
      <c r="B30" s="567"/>
      <c r="C30" s="568"/>
      <c r="D30" s="569"/>
      <c r="E30" s="1288"/>
      <c r="F30" s="1002"/>
      <c r="G30" s="1017" t="s">
        <v>980</v>
      </c>
      <c r="H30" s="221"/>
      <c r="I30" s="1027">
        <v>42401</v>
      </c>
      <c r="J30" s="1030">
        <v>42814</v>
      </c>
      <c r="K30" s="1036" t="s">
        <v>985</v>
      </c>
      <c r="L30" s="827" t="s">
        <v>981</v>
      </c>
      <c r="M30" s="827" t="s">
        <v>982</v>
      </c>
      <c r="N30" s="560">
        <v>1</v>
      </c>
      <c r="O30" s="1013">
        <v>650000000</v>
      </c>
      <c r="P30" s="1015">
        <v>650000000</v>
      </c>
    </row>
    <row r="31" spans="1:16" ht="42" x14ac:dyDescent="0.15">
      <c r="A31" s="566"/>
      <c r="B31" s="567"/>
      <c r="C31" s="568"/>
      <c r="D31" s="569"/>
      <c r="E31" s="1288"/>
      <c r="F31" s="1002"/>
      <c r="G31" s="1003"/>
      <c r="H31" s="221"/>
      <c r="I31" s="1027"/>
      <c r="J31" s="1030"/>
      <c r="K31" s="1037"/>
      <c r="L31" s="827" t="s">
        <v>983</v>
      </c>
      <c r="M31" s="827" t="s">
        <v>984</v>
      </c>
      <c r="N31" s="560">
        <v>1</v>
      </c>
      <c r="O31" s="1014"/>
      <c r="P31" s="1016"/>
    </row>
    <row r="32" spans="1:16" ht="29" thickBot="1" x14ac:dyDescent="0.2">
      <c r="A32" s="565"/>
      <c r="B32" s="564"/>
      <c r="C32" s="564"/>
      <c r="D32" s="563"/>
      <c r="E32" s="1317"/>
      <c r="F32" s="1002"/>
      <c r="G32" s="228" t="s">
        <v>540</v>
      </c>
      <c r="H32" s="221"/>
      <c r="I32" s="1027"/>
      <c r="J32" s="1030"/>
      <c r="K32" s="823" t="s">
        <v>541</v>
      </c>
      <c r="L32" s="822" t="s">
        <v>20</v>
      </c>
      <c r="M32" s="822" t="s">
        <v>336</v>
      </c>
      <c r="N32" s="222">
        <v>1</v>
      </c>
      <c r="O32" s="624">
        <v>96000000</v>
      </c>
      <c r="P32" s="773">
        <v>96000000</v>
      </c>
    </row>
    <row r="33" spans="1:17" ht="56" x14ac:dyDescent="0.15">
      <c r="A33" s="204"/>
      <c r="B33" s="205"/>
      <c r="C33" s="205"/>
      <c r="D33" s="206"/>
      <c r="E33" s="1287" t="s">
        <v>890</v>
      </c>
      <c r="F33" s="1001" t="s">
        <v>644</v>
      </c>
      <c r="G33" s="826" t="s">
        <v>666</v>
      </c>
      <c r="H33" s="5"/>
      <c r="I33" s="208">
        <v>42401</v>
      </c>
      <c r="J33" s="755">
        <v>42724</v>
      </c>
      <c r="K33" s="830" t="s">
        <v>644</v>
      </c>
      <c r="L33" s="862" t="s">
        <v>41</v>
      </c>
      <c r="M33" s="63" t="s">
        <v>697</v>
      </c>
      <c r="N33" s="224">
        <v>1</v>
      </c>
      <c r="O33" s="774">
        <v>49500000</v>
      </c>
      <c r="P33" s="775">
        <f>+O33*N33</f>
        <v>49500000</v>
      </c>
    </row>
    <row r="34" spans="1:17" ht="42" x14ac:dyDescent="0.15">
      <c r="A34" s="197"/>
      <c r="B34" s="198"/>
      <c r="C34" s="198"/>
      <c r="D34" s="199"/>
      <c r="E34" s="1288"/>
      <c r="F34" s="1002"/>
      <c r="G34" s="824" t="s">
        <v>667</v>
      </c>
      <c r="H34" s="4"/>
      <c r="I34" s="195">
        <v>42401</v>
      </c>
      <c r="J34" s="712">
        <v>42724</v>
      </c>
      <c r="K34" s="825" t="s">
        <v>644</v>
      </c>
      <c r="L34" s="863" t="s">
        <v>41</v>
      </c>
      <c r="M34" s="824" t="s">
        <v>661</v>
      </c>
      <c r="N34" s="223">
        <v>1</v>
      </c>
      <c r="O34" s="776">
        <v>19800000</v>
      </c>
      <c r="P34" s="777">
        <f t="shared" ref="P34:P55" si="0">+O34*N34</f>
        <v>19800000</v>
      </c>
    </row>
    <row r="35" spans="1:17" ht="42" x14ac:dyDescent="0.15">
      <c r="A35" s="1315"/>
      <c r="B35" s="1320"/>
      <c r="C35" s="1320"/>
      <c r="D35" s="1318"/>
      <c r="E35" s="1288"/>
      <c r="F35" s="1002"/>
      <c r="G35" s="1017" t="s">
        <v>670</v>
      </c>
      <c r="H35" s="4"/>
      <c r="I35" s="1018">
        <v>42401</v>
      </c>
      <c r="J35" s="1020">
        <v>42724</v>
      </c>
      <c r="K35" s="1022" t="s">
        <v>536</v>
      </c>
      <c r="L35" s="863" t="s">
        <v>41</v>
      </c>
      <c r="M35" s="824" t="s">
        <v>664</v>
      </c>
      <c r="N35" s="223">
        <v>4</v>
      </c>
      <c r="O35" s="776">
        <v>19231000</v>
      </c>
      <c r="P35" s="777">
        <f t="shared" si="0"/>
        <v>76924000</v>
      </c>
    </row>
    <row r="36" spans="1:17" ht="28" x14ac:dyDescent="0.15">
      <c r="A36" s="1432"/>
      <c r="B36" s="1430"/>
      <c r="C36" s="1430"/>
      <c r="D36" s="1434"/>
      <c r="E36" s="1288"/>
      <c r="F36" s="1002"/>
      <c r="G36" s="1003"/>
      <c r="H36" s="4"/>
      <c r="I36" s="1019"/>
      <c r="J36" s="1021"/>
      <c r="K36" s="997"/>
      <c r="L36" s="863" t="s">
        <v>503</v>
      </c>
      <c r="M36" s="824" t="s">
        <v>683</v>
      </c>
      <c r="N36" s="223">
        <v>1</v>
      </c>
      <c r="O36" s="776">
        <v>150000000</v>
      </c>
      <c r="P36" s="777">
        <f t="shared" si="0"/>
        <v>150000000</v>
      </c>
    </row>
    <row r="37" spans="1:17" ht="42" x14ac:dyDescent="0.15">
      <c r="A37" s="1315"/>
      <c r="B37" s="1320"/>
      <c r="C37" s="1320"/>
      <c r="D37" s="1318"/>
      <c r="E37" s="1288"/>
      <c r="F37" s="1002"/>
      <c r="G37" s="1023" t="s">
        <v>668</v>
      </c>
      <c r="H37" s="4"/>
      <c r="I37" s="196">
        <v>42401</v>
      </c>
      <c r="J37" s="718">
        <v>42724</v>
      </c>
      <c r="K37" s="1024" t="s">
        <v>669</v>
      </c>
      <c r="L37" s="863" t="s">
        <v>41</v>
      </c>
      <c r="M37" s="824" t="s">
        <v>663</v>
      </c>
      <c r="N37" s="223">
        <v>1</v>
      </c>
      <c r="O37" s="776">
        <v>19231000</v>
      </c>
      <c r="P37" s="777">
        <f t="shared" si="0"/>
        <v>19231000</v>
      </c>
    </row>
    <row r="38" spans="1:17" ht="54.75" customHeight="1" thickBot="1" x14ac:dyDescent="0.2">
      <c r="A38" s="1448"/>
      <c r="B38" s="1447"/>
      <c r="C38" s="1447"/>
      <c r="D38" s="1446"/>
      <c r="E38" s="1317"/>
      <c r="F38" s="1002"/>
      <c r="G38" s="1023"/>
      <c r="H38" s="4"/>
      <c r="I38" s="196">
        <v>42401</v>
      </c>
      <c r="J38" s="718">
        <v>42724</v>
      </c>
      <c r="K38" s="1024"/>
      <c r="L38" s="863" t="s">
        <v>41</v>
      </c>
      <c r="M38" s="824" t="s">
        <v>662</v>
      </c>
      <c r="N38" s="223">
        <v>1</v>
      </c>
      <c r="O38" s="776">
        <v>19231000</v>
      </c>
      <c r="P38" s="777">
        <f t="shared" si="0"/>
        <v>19231000</v>
      </c>
    </row>
    <row r="39" spans="1:17" ht="47.25" customHeight="1" x14ac:dyDescent="0.15">
      <c r="A39" s="204"/>
      <c r="B39" s="205"/>
      <c r="C39" s="511"/>
      <c r="D39" s="512"/>
      <c r="E39" s="1287" t="s">
        <v>890</v>
      </c>
      <c r="F39" s="1038" t="s">
        <v>645</v>
      </c>
      <c r="G39" s="826" t="s">
        <v>651</v>
      </c>
      <c r="H39" s="23"/>
      <c r="I39" s="208">
        <v>42401</v>
      </c>
      <c r="J39" s="738">
        <v>42724</v>
      </c>
      <c r="K39" s="760" t="s">
        <v>648</v>
      </c>
      <c r="L39" s="862" t="s">
        <v>138</v>
      </c>
      <c r="M39" s="23" t="s">
        <v>648</v>
      </c>
      <c r="N39" s="880">
        <v>1</v>
      </c>
      <c r="O39" s="774">
        <f>8000000</f>
        <v>8000000</v>
      </c>
      <c r="P39" s="775">
        <f t="shared" si="0"/>
        <v>8000000</v>
      </c>
    </row>
    <row r="40" spans="1:17" ht="60" customHeight="1" x14ac:dyDescent="0.15">
      <c r="A40" s="197"/>
      <c r="B40" s="198"/>
      <c r="C40" s="505"/>
      <c r="D40" s="513"/>
      <c r="E40" s="1288"/>
      <c r="F40" s="1023"/>
      <c r="G40" s="824" t="s">
        <v>652</v>
      </c>
      <c r="H40" s="24"/>
      <c r="I40" s="195">
        <v>42401</v>
      </c>
      <c r="J40" s="739">
        <v>42724</v>
      </c>
      <c r="K40" s="1022" t="s">
        <v>674</v>
      </c>
      <c r="L40" s="863" t="s">
        <v>20</v>
      </c>
      <c r="M40" s="24" t="s">
        <v>659</v>
      </c>
      <c r="N40" s="881">
        <v>1</v>
      </c>
      <c r="O40" s="776">
        <v>45000000</v>
      </c>
      <c r="P40" s="777">
        <f t="shared" si="0"/>
        <v>45000000</v>
      </c>
    </row>
    <row r="41" spans="1:17" ht="64.5" customHeight="1" x14ac:dyDescent="0.15">
      <c r="A41" s="1315"/>
      <c r="B41" s="1320"/>
      <c r="C41" s="1442"/>
      <c r="D41" s="1454"/>
      <c r="E41" s="1288"/>
      <c r="F41" s="1023"/>
      <c r="G41" s="1017" t="s">
        <v>672</v>
      </c>
      <c r="H41" s="24"/>
      <c r="I41" s="195">
        <v>42401</v>
      </c>
      <c r="J41" s="739">
        <v>42724</v>
      </c>
      <c r="K41" s="1032"/>
      <c r="L41" s="863" t="s">
        <v>20</v>
      </c>
      <c r="M41" s="24" t="s">
        <v>633</v>
      </c>
      <c r="N41" s="881">
        <v>1</v>
      </c>
      <c r="O41" s="776">
        <v>700000000</v>
      </c>
      <c r="P41" s="777">
        <f t="shared" si="0"/>
        <v>700000000</v>
      </c>
    </row>
    <row r="42" spans="1:17" ht="64.5" customHeight="1" x14ac:dyDescent="0.15">
      <c r="A42" s="1432"/>
      <c r="B42" s="1430"/>
      <c r="C42" s="1443"/>
      <c r="D42" s="1450"/>
      <c r="E42" s="1288"/>
      <c r="F42" s="1023"/>
      <c r="G42" s="1003"/>
      <c r="H42" s="24"/>
      <c r="I42" s="195">
        <v>42401</v>
      </c>
      <c r="J42" s="739">
        <v>42724</v>
      </c>
      <c r="K42" s="997"/>
      <c r="L42" s="863" t="s">
        <v>41</v>
      </c>
      <c r="M42" s="885" t="s">
        <v>675</v>
      </c>
      <c r="N42" s="881">
        <v>1</v>
      </c>
      <c r="O42" s="778">
        <v>38500000</v>
      </c>
      <c r="P42" s="777">
        <f t="shared" si="0"/>
        <v>38500000</v>
      </c>
      <c r="Q42" s="514"/>
    </row>
    <row r="43" spans="1:17" ht="82.5" customHeight="1" x14ac:dyDescent="0.15">
      <c r="A43" s="186"/>
      <c r="B43" s="187"/>
      <c r="C43" s="505"/>
      <c r="D43" s="513"/>
      <c r="E43" s="1288"/>
      <c r="F43" s="1023"/>
      <c r="G43" s="824" t="s">
        <v>671</v>
      </c>
      <c r="H43" s="24"/>
      <c r="I43" s="195">
        <v>42401</v>
      </c>
      <c r="J43" s="739">
        <v>42724</v>
      </c>
      <c r="K43" s="714" t="s">
        <v>665</v>
      </c>
      <c r="L43" s="863" t="s">
        <v>696</v>
      </c>
      <c r="M43" s="24" t="s">
        <v>643</v>
      </c>
      <c r="N43" s="881">
        <v>2</v>
      </c>
      <c r="O43" s="776">
        <v>2000000000</v>
      </c>
      <c r="P43" s="777">
        <f t="shared" si="0"/>
        <v>4000000000</v>
      </c>
    </row>
    <row r="44" spans="1:17" ht="86.25" customHeight="1" x14ac:dyDescent="0.15">
      <c r="A44" s="226"/>
      <c r="B44" s="227"/>
      <c r="C44" s="515"/>
      <c r="D44" s="516"/>
      <c r="E44" s="1288"/>
      <c r="F44" s="1017"/>
      <c r="G44" s="822" t="s">
        <v>673</v>
      </c>
      <c r="H44" s="221"/>
      <c r="I44" s="374">
        <v>42401</v>
      </c>
      <c r="J44" s="879">
        <v>42724</v>
      </c>
      <c r="K44" s="823" t="s">
        <v>677</v>
      </c>
      <c r="L44" s="867" t="s">
        <v>20</v>
      </c>
      <c r="M44" s="228" t="s">
        <v>637</v>
      </c>
      <c r="N44" s="868">
        <v>1</v>
      </c>
      <c r="O44" s="779">
        <v>70000000</v>
      </c>
      <c r="P44" s="780">
        <f t="shared" si="0"/>
        <v>70000000</v>
      </c>
    </row>
    <row r="45" spans="1:17" ht="86.25" customHeight="1" thickBot="1" x14ac:dyDescent="0.2">
      <c r="A45" s="226"/>
      <c r="B45" s="227"/>
      <c r="C45" s="220"/>
      <c r="D45" s="516"/>
      <c r="E45" s="1317"/>
      <c r="F45" s="1017"/>
      <c r="G45" s="822" t="s">
        <v>641</v>
      </c>
      <c r="H45" s="221"/>
      <c r="I45" s="374">
        <v>42401</v>
      </c>
      <c r="J45" s="879">
        <v>42724</v>
      </c>
      <c r="K45" s="823" t="s">
        <v>649</v>
      </c>
      <c r="L45" s="867" t="s">
        <v>503</v>
      </c>
      <c r="M45" s="228" t="s">
        <v>695</v>
      </c>
      <c r="N45" s="868">
        <v>1</v>
      </c>
      <c r="O45" s="779">
        <f>145000000</f>
        <v>145000000</v>
      </c>
      <c r="P45" s="780">
        <f t="shared" si="0"/>
        <v>145000000</v>
      </c>
    </row>
    <row r="46" spans="1:17" ht="43" thickBot="1" x14ac:dyDescent="0.2">
      <c r="A46" s="204"/>
      <c r="B46" s="205"/>
      <c r="C46" s="511"/>
      <c r="D46" s="512"/>
      <c r="E46" s="1287" t="s">
        <v>890</v>
      </c>
      <c r="F46" s="1038" t="s">
        <v>676</v>
      </c>
      <c r="G46" s="601" t="s">
        <v>653</v>
      </c>
      <c r="H46" s="640"/>
      <c r="I46" s="641">
        <v>42401</v>
      </c>
      <c r="J46" s="756">
        <v>42724</v>
      </c>
      <c r="K46" s="1039" t="s">
        <v>679</v>
      </c>
      <c r="L46" s="642" t="s">
        <v>20</v>
      </c>
      <c r="M46" s="643" t="s">
        <v>634</v>
      </c>
      <c r="N46" s="644">
        <v>1</v>
      </c>
      <c r="O46" s="781">
        <v>45000000</v>
      </c>
      <c r="P46" s="782">
        <f t="shared" si="0"/>
        <v>45000000</v>
      </c>
      <c r="Q46" s="514"/>
    </row>
    <row r="47" spans="1:17" ht="56" x14ac:dyDescent="0.15">
      <c r="A47" s="248"/>
      <c r="B47" s="556"/>
      <c r="C47" s="561"/>
      <c r="D47" s="562"/>
      <c r="E47" s="1042"/>
      <c r="F47" s="1003"/>
      <c r="G47" s="961" t="s">
        <v>1148</v>
      </c>
      <c r="H47" s="645"/>
      <c r="I47" s="967"/>
      <c r="J47" s="968"/>
      <c r="K47" s="1040"/>
      <c r="L47" s="962" t="s">
        <v>20</v>
      </c>
      <c r="M47" s="969" t="s">
        <v>1149</v>
      </c>
      <c r="N47" s="970">
        <v>1</v>
      </c>
      <c r="O47" s="971">
        <v>100000000</v>
      </c>
      <c r="P47" s="782">
        <f t="shared" si="0"/>
        <v>100000000</v>
      </c>
      <c r="Q47" s="514"/>
    </row>
    <row r="48" spans="1:17" ht="56" x14ac:dyDescent="0.15">
      <c r="A48" s="248"/>
      <c r="B48" s="556"/>
      <c r="C48" s="561"/>
      <c r="D48" s="562"/>
      <c r="E48" s="1042"/>
      <c r="F48" s="1003"/>
      <c r="G48" s="1041" t="s">
        <v>678</v>
      </c>
      <c r="H48" s="645"/>
      <c r="I48" s="1044">
        <v>42401</v>
      </c>
      <c r="J48" s="1056">
        <v>42724</v>
      </c>
      <c r="K48" s="1040"/>
      <c r="L48" s="883" t="s">
        <v>20</v>
      </c>
      <c r="M48" s="883" t="s">
        <v>650</v>
      </c>
      <c r="N48" s="21">
        <v>1</v>
      </c>
      <c r="O48" s="783">
        <v>104000000</v>
      </c>
      <c r="P48" s="784">
        <f>+O48</f>
        <v>104000000</v>
      </c>
      <c r="Q48" s="514"/>
    </row>
    <row r="49" spans="1:17" ht="26" customHeight="1" x14ac:dyDescent="0.15">
      <c r="A49" s="1315"/>
      <c r="B49" s="1320"/>
      <c r="C49" s="1442"/>
      <c r="D49" s="1454"/>
      <c r="E49" s="1288"/>
      <c r="F49" s="1023"/>
      <c r="G49" s="1042"/>
      <c r="H49" s="648"/>
      <c r="I49" s="1045"/>
      <c r="J49" s="1057"/>
      <c r="K49" s="1040"/>
      <c r="L49" s="649" t="s">
        <v>20</v>
      </c>
      <c r="M49" s="650" t="s">
        <v>635</v>
      </c>
      <c r="N49" s="245">
        <v>1</v>
      </c>
      <c r="O49" s="785">
        <v>120000000</v>
      </c>
      <c r="P49" s="786">
        <f t="shared" si="0"/>
        <v>120000000</v>
      </c>
      <c r="Q49" s="514"/>
    </row>
    <row r="50" spans="1:17" x14ac:dyDescent="0.15">
      <c r="A50" s="1432"/>
      <c r="B50" s="1430"/>
      <c r="C50" s="1443"/>
      <c r="D50" s="1450"/>
      <c r="E50" s="1288"/>
      <c r="F50" s="1023"/>
      <c r="G50" s="1043"/>
      <c r="H50" s="648"/>
      <c r="I50" s="1046"/>
      <c r="J50" s="1058"/>
      <c r="K50" s="1037"/>
      <c r="L50" s="649" t="s">
        <v>41</v>
      </c>
      <c r="M50" s="650" t="s">
        <v>660</v>
      </c>
      <c r="N50" s="245">
        <v>1</v>
      </c>
      <c r="O50" s="785">
        <v>6600000</v>
      </c>
      <c r="P50" s="786">
        <f t="shared" si="0"/>
        <v>6600000</v>
      </c>
    </row>
    <row r="51" spans="1:17" ht="56" x14ac:dyDescent="0.15">
      <c r="A51" s="197"/>
      <c r="B51" s="198"/>
      <c r="C51" s="505"/>
      <c r="D51" s="513"/>
      <c r="E51" s="1288"/>
      <c r="F51" s="1023"/>
      <c r="G51" s="824" t="s">
        <v>654</v>
      </c>
      <c r="H51" s="4"/>
      <c r="I51" s="195">
        <v>42401</v>
      </c>
      <c r="J51" s="712">
        <v>42724</v>
      </c>
      <c r="K51" s="825" t="s">
        <v>680</v>
      </c>
      <c r="L51" s="863" t="s">
        <v>138</v>
      </c>
      <c r="M51" s="24" t="s">
        <v>636</v>
      </c>
      <c r="N51" s="881">
        <v>1</v>
      </c>
      <c r="O51" s="776">
        <v>67000000</v>
      </c>
      <c r="P51" s="777">
        <f t="shared" si="0"/>
        <v>67000000</v>
      </c>
    </row>
    <row r="52" spans="1:17" ht="59.25" customHeight="1" thickBot="1" x14ac:dyDescent="0.2">
      <c r="A52" s="219"/>
      <c r="B52" s="220"/>
      <c r="C52" s="515"/>
      <c r="D52" s="516"/>
      <c r="E52" s="1317"/>
      <c r="F52" s="1017"/>
      <c r="G52" s="822" t="s">
        <v>656</v>
      </c>
      <c r="H52" s="221"/>
      <c r="I52" s="374">
        <v>42401</v>
      </c>
      <c r="J52" s="757">
        <v>42724</v>
      </c>
      <c r="K52" s="823" t="s">
        <v>681</v>
      </c>
      <c r="L52" s="867" t="s">
        <v>138</v>
      </c>
      <c r="M52" s="228" t="s">
        <v>640</v>
      </c>
      <c r="N52" s="868">
        <v>1</v>
      </c>
      <c r="O52" s="779">
        <v>23000000</v>
      </c>
      <c r="P52" s="780">
        <f t="shared" si="0"/>
        <v>23000000</v>
      </c>
    </row>
    <row r="53" spans="1:17" ht="28" x14ac:dyDescent="0.15">
      <c r="A53" s="1455"/>
      <c r="B53" s="1457"/>
      <c r="C53" s="1459"/>
      <c r="D53" s="1461"/>
      <c r="E53" s="1287" t="s">
        <v>890</v>
      </c>
      <c r="F53" s="1038" t="s">
        <v>684</v>
      </c>
      <c r="G53" s="23" t="s">
        <v>682</v>
      </c>
      <c r="H53" s="5"/>
      <c r="I53" s="208">
        <v>42401</v>
      </c>
      <c r="J53" s="711">
        <v>42724</v>
      </c>
      <c r="K53" s="1059" t="s">
        <v>646</v>
      </c>
      <c r="L53" s="998" t="s">
        <v>20</v>
      </c>
      <c r="M53" s="826" t="s">
        <v>686</v>
      </c>
      <c r="N53" s="224">
        <v>1</v>
      </c>
      <c r="O53" s="774">
        <v>10000000</v>
      </c>
      <c r="P53" s="775">
        <f t="shared" si="0"/>
        <v>10000000</v>
      </c>
    </row>
    <row r="54" spans="1:17" ht="62.25" customHeight="1" x14ac:dyDescent="0.15">
      <c r="A54" s="1456"/>
      <c r="B54" s="1458"/>
      <c r="C54" s="1460"/>
      <c r="D54" s="1462"/>
      <c r="E54" s="1288"/>
      <c r="F54" s="1023"/>
      <c r="G54" s="24" t="s">
        <v>638</v>
      </c>
      <c r="H54" s="4"/>
      <c r="I54" s="195">
        <v>42401</v>
      </c>
      <c r="J54" s="712">
        <v>42724</v>
      </c>
      <c r="K54" s="1024"/>
      <c r="L54" s="1000"/>
      <c r="M54" s="824" t="s">
        <v>685</v>
      </c>
      <c r="N54" s="223">
        <v>1</v>
      </c>
      <c r="O54" s="776">
        <v>7000000000</v>
      </c>
      <c r="P54" s="777">
        <f>++IF('Plan de adquisiciones'!D6="No",0,O54*N54)</f>
        <v>0</v>
      </c>
    </row>
    <row r="55" spans="1:17" ht="114.75" customHeight="1" thickBot="1" x14ac:dyDescent="0.2">
      <c r="A55" s="1456"/>
      <c r="B55" s="1458"/>
      <c r="C55" s="1460"/>
      <c r="D55" s="1462"/>
      <c r="E55" s="1317"/>
      <c r="F55" s="1017"/>
      <c r="G55" s="822" t="s">
        <v>655</v>
      </c>
      <c r="H55" s="221"/>
      <c r="I55" s="374">
        <v>42401</v>
      </c>
      <c r="J55" s="757">
        <v>42724</v>
      </c>
      <c r="K55" s="1022"/>
      <c r="L55" s="867" t="s">
        <v>41</v>
      </c>
      <c r="M55" s="228" t="s">
        <v>639</v>
      </c>
      <c r="N55" s="868">
        <v>1</v>
      </c>
      <c r="O55" s="779">
        <v>385000000</v>
      </c>
      <c r="P55" s="780">
        <f t="shared" si="0"/>
        <v>385000000</v>
      </c>
    </row>
    <row r="56" spans="1:17" ht="28.5" customHeight="1" x14ac:dyDescent="0.15">
      <c r="A56" s="1444"/>
      <c r="B56" s="1463"/>
      <c r="C56" s="1452"/>
      <c r="D56" s="1449"/>
      <c r="E56" s="1287" t="s">
        <v>890</v>
      </c>
      <c r="F56" s="1038" t="s">
        <v>687</v>
      </c>
      <c r="G56" s="1001" t="s">
        <v>689</v>
      </c>
      <c r="H56" s="5"/>
      <c r="I56" s="1064">
        <v>42401</v>
      </c>
      <c r="J56" s="1066">
        <v>42724</v>
      </c>
      <c r="K56" s="996" t="s">
        <v>691</v>
      </c>
      <c r="L56" s="998" t="s">
        <v>138</v>
      </c>
      <c r="M56" s="1001" t="s">
        <v>694</v>
      </c>
      <c r="N56" s="1004">
        <v>1</v>
      </c>
      <c r="O56" s="1007">
        <v>140000000</v>
      </c>
      <c r="P56" s="1010">
        <f>+O56*N56</f>
        <v>140000000</v>
      </c>
      <c r="Q56" s="514"/>
    </row>
    <row r="57" spans="1:17" x14ac:dyDescent="0.15">
      <c r="A57" s="1432"/>
      <c r="B57" s="1430"/>
      <c r="C57" s="1443"/>
      <c r="D57" s="1450"/>
      <c r="E57" s="1288"/>
      <c r="F57" s="1003"/>
      <c r="G57" s="1003"/>
      <c r="H57" s="158"/>
      <c r="I57" s="1065"/>
      <c r="J57" s="1067"/>
      <c r="K57" s="997"/>
      <c r="L57" s="999"/>
      <c r="M57" s="1002"/>
      <c r="N57" s="1005"/>
      <c r="O57" s="1008"/>
      <c r="P57" s="1011"/>
      <c r="Q57" s="514"/>
    </row>
    <row r="58" spans="1:17" ht="45" customHeight="1" x14ac:dyDescent="0.15">
      <c r="A58" s="1432"/>
      <c r="B58" s="1430"/>
      <c r="C58" s="1443"/>
      <c r="D58" s="1450"/>
      <c r="E58" s="1288"/>
      <c r="F58" s="1003"/>
      <c r="G58" s="373" t="s">
        <v>688</v>
      </c>
      <c r="H58" s="158"/>
      <c r="I58" s="833">
        <v>42401</v>
      </c>
      <c r="J58" s="834">
        <v>42724</v>
      </c>
      <c r="K58" s="821" t="s">
        <v>692</v>
      </c>
      <c r="L58" s="1000"/>
      <c r="M58" s="1003"/>
      <c r="N58" s="1006"/>
      <c r="O58" s="1009"/>
      <c r="P58" s="1012"/>
    </row>
    <row r="59" spans="1:17" ht="56" x14ac:dyDescent="0.15">
      <c r="A59" s="1445"/>
      <c r="B59" s="1464"/>
      <c r="C59" s="1453"/>
      <c r="D59" s="1451"/>
      <c r="E59" s="1288"/>
      <c r="F59" s="1023"/>
      <c r="G59" s="373" t="s">
        <v>690</v>
      </c>
      <c r="H59" s="4"/>
      <c r="I59" s="195">
        <v>42401</v>
      </c>
      <c r="J59" s="712">
        <v>42724</v>
      </c>
      <c r="K59" s="821" t="s">
        <v>693</v>
      </c>
      <c r="L59" s="863" t="s">
        <v>138</v>
      </c>
      <c r="M59" s="824" t="s">
        <v>657</v>
      </c>
      <c r="N59" s="223">
        <v>1</v>
      </c>
      <c r="O59" s="776">
        <v>7700000</v>
      </c>
      <c r="P59" s="777">
        <f t="shared" ref="P59:P60" si="1">+O59*N59</f>
        <v>7700000</v>
      </c>
    </row>
    <row r="60" spans="1:17" ht="43" thickBot="1" x14ac:dyDescent="0.2">
      <c r="A60" s="201"/>
      <c r="B60" s="202"/>
      <c r="C60" s="519"/>
      <c r="D60" s="520"/>
      <c r="E60" s="1317"/>
      <c r="F60" s="1060"/>
      <c r="G60" s="25" t="s">
        <v>658</v>
      </c>
      <c r="H60" s="9"/>
      <c r="I60" s="209">
        <v>42401</v>
      </c>
      <c r="J60" s="713">
        <v>42724</v>
      </c>
      <c r="K60" s="762" t="s">
        <v>647</v>
      </c>
      <c r="L60" s="231" t="s">
        <v>138</v>
      </c>
      <c r="M60" s="831" t="s">
        <v>642</v>
      </c>
      <c r="N60" s="43">
        <v>1</v>
      </c>
      <c r="O60" s="787">
        <v>55000000</v>
      </c>
      <c r="P60" s="788">
        <f t="shared" si="1"/>
        <v>55000000</v>
      </c>
    </row>
    <row r="61" spans="1:17" x14ac:dyDescent="0.15">
      <c r="G61" s="213"/>
      <c r="I61" s="558"/>
      <c r="J61" s="558"/>
      <c r="K61" s="218"/>
      <c r="L61" s="200"/>
      <c r="M61" s="218"/>
      <c r="N61" s="216"/>
      <c r="O61" s="217"/>
      <c r="P61" s="225"/>
    </row>
    <row r="62" spans="1:17" x14ac:dyDescent="0.15">
      <c r="G62" s="213"/>
      <c r="K62" s="218"/>
      <c r="L62" s="200"/>
      <c r="M62" s="218"/>
      <c r="N62" s="216"/>
      <c r="O62" s="217"/>
    </row>
    <row r="63" spans="1:17" x14ac:dyDescent="0.15">
      <c r="G63" s="213"/>
      <c r="L63" s="200"/>
      <c r="O63" s="216"/>
    </row>
    <row r="64" spans="1:17" x14ac:dyDescent="0.15">
      <c r="L64" s="200"/>
    </row>
    <row r="65" spans="12:12" x14ac:dyDescent="0.15">
      <c r="L65" s="200"/>
    </row>
    <row r="66" spans="12:12" x14ac:dyDescent="0.15">
      <c r="L66" s="200"/>
    </row>
    <row r="67" spans="12:12" x14ac:dyDescent="0.15">
      <c r="L67" s="200"/>
    </row>
    <row r="68" spans="12:12" x14ac:dyDescent="0.15">
      <c r="L68" s="200"/>
    </row>
    <row r="69" spans="12:12" x14ac:dyDescent="0.15">
      <c r="L69" s="200"/>
    </row>
    <row r="70" spans="12:12" x14ac:dyDescent="0.15">
      <c r="L70" s="200"/>
    </row>
    <row r="71" spans="12:12" x14ac:dyDescent="0.15">
      <c r="L71" s="200"/>
    </row>
    <row r="72" spans="12:12" x14ac:dyDescent="0.15">
      <c r="L72" s="200"/>
    </row>
    <row r="73" spans="12:12" x14ac:dyDescent="0.15">
      <c r="L73" s="200"/>
    </row>
  </sheetData>
  <sheetProtection password="88B0" sheet="1" objects="1" scenarios="1"/>
  <mergeCells count="100">
    <mergeCell ref="G30:G31"/>
    <mergeCell ref="N7:O12"/>
    <mergeCell ref="P7:P12"/>
    <mergeCell ref="G17:G22"/>
    <mergeCell ref="I17:I22"/>
    <mergeCell ref="J17:J22"/>
    <mergeCell ref="K17:K22"/>
    <mergeCell ref="O30:O31"/>
    <mergeCell ref="P30:P31"/>
    <mergeCell ref="H7:M12"/>
    <mergeCell ref="I30:I32"/>
    <mergeCell ref="J30:J32"/>
    <mergeCell ref="G23:G29"/>
    <mergeCell ref="J23:J29"/>
    <mergeCell ref="A14:P14"/>
    <mergeCell ref="A15:J15"/>
    <mergeCell ref="P56:P58"/>
    <mergeCell ref="L56:L58"/>
    <mergeCell ref="L53:L54"/>
    <mergeCell ref="G56:G57"/>
    <mergeCell ref="I56:I57"/>
    <mergeCell ref="J56:J57"/>
    <mergeCell ref="K56:K57"/>
    <mergeCell ref="M56:M58"/>
    <mergeCell ref="O56:O58"/>
    <mergeCell ref="N56:N58"/>
    <mergeCell ref="K53:K55"/>
    <mergeCell ref="D53:D55"/>
    <mergeCell ref="D41:D42"/>
    <mergeCell ref="B56:B59"/>
    <mergeCell ref="F56:F60"/>
    <mergeCell ref="F53:F55"/>
    <mergeCell ref="E53:E55"/>
    <mergeCell ref="E56:E60"/>
    <mergeCell ref="F46:F52"/>
    <mergeCell ref="G37:G38"/>
    <mergeCell ref="F33:F38"/>
    <mergeCell ref="A56:A59"/>
    <mergeCell ref="D37:D38"/>
    <mergeCell ref="B37:B38"/>
    <mergeCell ref="C37:C38"/>
    <mergeCell ref="A37:A38"/>
    <mergeCell ref="D56:D59"/>
    <mergeCell ref="C56:C59"/>
    <mergeCell ref="A49:A50"/>
    <mergeCell ref="B49:B50"/>
    <mergeCell ref="C49:C50"/>
    <mergeCell ref="D49:D50"/>
    <mergeCell ref="A53:A55"/>
    <mergeCell ref="B53:B55"/>
    <mergeCell ref="C53:C55"/>
    <mergeCell ref="K46:K50"/>
    <mergeCell ref="F39:F45"/>
    <mergeCell ref="G41:G42"/>
    <mergeCell ref="E39:E45"/>
    <mergeCell ref="E46:E52"/>
    <mergeCell ref="G48:G50"/>
    <mergeCell ref="J48:J50"/>
    <mergeCell ref="I48:I50"/>
    <mergeCell ref="K15:P15"/>
    <mergeCell ref="A7:F7"/>
    <mergeCell ref="A41:A42"/>
    <mergeCell ref="B41:B42"/>
    <mergeCell ref="C41:C42"/>
    <mergeCell ref="K40:K42"/>
    <mergeCell ref="K37:K38"/>
    <mergeCell ref="K35:K36"/>
    <mergeCell ref="J35:J36"/>
    <mergeCell ref="I35:I36"/>
    <mergeCell ref="A35:A36"/>
    <mergeCell ref="B35:B36"/>
    <mergeCell ref="C35:C36"/>
    <mergeCell ref="D35:D36"/>
    <mergeCell ref="E33:E38"/>
    <mergeCell ref="G35:G36"/>
    <mergeCell ref="G1:N4"/>
    <mergeCell ref="A6:G6"/>
    <mergeCell ref="H6:M6"/>
    <mergeCell ref="N6:O6"/>
    <mergeCell ref="O1:P1"/>
    <mergeCell ref="O2:P2"/>
    <mergeCell ref="O3:P3"/>
    <mergeCell ref="O4:P4"/>
    <mergeCell ref="A1:F4"/>
    <mergeCell ref="E17:E22"/>
    <mergeCell ref="F17:F22"/>
    <mergeCell ref="I23:I29"/>
    <mergeCell ref="K30:K31"/>
    <mergeCell ref="A8:F8"/>
    <mergeCell ref="A9:F9"/>
    <mergeCell ref="A10:F10"/>
    <mergeCell ref="A11:F11"/>
    <mergeCell ref="B23:B28"/>
    <mergeCell ref="A23:A28"/>
    <mergeCell ref="D23:D28"/>
    <mergeCell ref="C23:C28"/>
    <mergeCell ref="F23:F32"/>
    <mergeCell ref="E23:E32"/>
    <mergeCell ref="A12:F12"/>
    <mergeCell ref="A16:D16"/>
  </mergeCells>
  <dataValidations count="2">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I16"/>
    <dataValidation allowBlank="1" showErrorMessage="1" sqref="O16"/>
  </dataValidations>
  <pageMargins left="0" right="0" top="0" bottom="0" header="0" footer="0"/>
  <pageSetup scale="68"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Inicio</vt:lpstr>
      <vt:lpstr>MIPG</vt:lpstr>
      <vt:lpstr>PAyTC</vt:lpstr>
      <vt:lpstr>Plan de adquisiciones</vt:lpstr>
      <vt:lpstr>ACADEMICA</vt:lpstr>
      <vt:lpstr>BACHILLERATO</vt:lpstr>
      <vt:lpstr>INVESTIGACION</vt:lpstr>
      <vt:lpstr>BIENESTAR</vt:lpstr>
      <vt:lpstr>INFRAESTRUCTURA</vt:lpstr>
      <vt:lpstr>TI</vt:lpstr>
      <vt:lpstr>ORII</vt:lpstr>
      <vt:lpstr>SECRETARÍA GENERAL</vt:lpstr>
      <vt:lpstr>PLANEACIÓN</vt:lpstr>
      <vt:lpstr>CONTROL INTERNO</vt:lpstr>
      <vt:lpstr>VICEADMINISTRATIVA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CONTROL_INTERNO</dc:creator>
  <cp:lastModifiedBy>Usuario de Microsoft Office</cp:lastModifiedBy>
  <cp:lastPrinted>2015-12-03T23:04:48Z</cp:lastPrinted>
  <dcterms:created xsi:type="dcterms:W3CDTF">2015-01-08T17:04:30Z</dcterms:created>
  <dcterms:modified xsi:type="dcterms:W3CDTF">2016-01-29T07:35:45Z</dcterms:modified>
</cp:coreProperties>
</file>