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hidePivotFieldList="1" defaultThemeVersion="124226"/>
  <mc:AlternateContent xmlns:mc="http://schemas.openxmlformats.org/markup-compatibility/2006">
    <mc:Choice Requires="x15">
      <x15ac:absPath xmlns:x15ac="http://schemas.microsoft.com/office/spreadsheetml/2010/11/ac" url="C:\Users\anay\Downloads\"/>
    </mc:Choice>
  </mc:AlternateContent>
  <xr:revisionPtr revIDLastSave="0" documentId="13_ncr:1_{7011F063-777A-45C8-832D-C0E20DC92AD9}" xr6:coauthVersionLast="36" xr6:coauthVersionMax="47" xr10:uidLastSave="{00000000-0000-0000-0000-000000000000}"/>
  <bookViews>
    <workbookView showSheetTabs="0" xWindow="0" yWindow="0" windowWidth="24000" windowHeight="9180" tabRatio="882" xr2:uid="{00000000-000D-0000-FFFF-FFFF00000000}"/>
  </bookViews>
  <sheets>
    <sheet name="PORTADA " sheetId="22" r:id="rId1"/>
    <sheet name="CRITERIOS R CORRUPCION" sheetId="27" r:id="rId2"/>
    <sheet name="Mapa final" sheetId="1" r:id="rId3"/>
    <sheet name="Hoja2" sheetId="28" r:id="rId4"/>
    <sheet name="Apayo Visual " sheetId="31" r:id="rId5"/>
    <sheet name="eliminar" sheetId="30" r:id="rId6"/>
    <sheet name="Matriz Calor Inherente" sheetId="18" r:id="rId7"/>
    <sheet name="Matriz Calor Residual" sheetId="19" r:id="rId8"/>
    <sheet name="CAMBIOS REGISTRO" sheetId="25" r:id="rId9"/>
    <sheet name="SGI" sheetId="24" r:id="rId10"/>
    <sheet name="Intructivo" sheetId="20" r:id="rId11"/>
    <sheet name="CONTROL DE CAMBIOS REGISTRO " sheetId="23" r:id="rId12"/>
    <sheet name="Listas" sheetId="21" r:id="rId13"/>
    <sheet name="Hoja3" sheetId="29" r:id="rId14"/>
    <sheet name="Control de Cambios FORMATO " sheetId="26" r:id="rId15"/>
    <sheet name="Tabla probabilidad" sheetId="12" r:id="rId16"/>
    <sheet name="Tabla Impacto" sheetId="13" r:id="rId17"/>
    <sheet name="Tabla Valoración controles" sheetId="15" r:id="rId18"/>
    <sheet name="Opciones Tratamiento" sheetId="16" r:id="rId19"/>
    <sheet name="Hoja1" sheetId="11" r:id="rId20"/>
  </sheets>
  <externalReferences>
    <externalReference r:id="rId21"/>
  </externalReferences>
  <definedNames>
    <definedName name="A_Obj1" localSheetId="8">OFFSET(#REF!,0,0,COUNTA(#REF!)-1,1)</definedName>
    <definedName name="A_Obj1" localSheetId="14">OFFSET(#REF!,0,0,COUNTA(#REF!)-1,1)</definedName>
    <definedName name="A_Obj1">OFFSET(#REF!,0,0,COUNTA(#REF!)-1,1)</definedName>
    <definedName name="A_Obj2" localSheetId="8">OFFSET(#REF!,0,0,COUNTA(#REF!)-1,1)</definedName>
    <definedName name="A_Obj2" localSheetId="14">OFFSET(#REF!,0,0,COUNTA(#REF!)-1,1)</definedName>
    <definedName name="A_Obj2">OFFSET(#REF!,0,0,COUNTA(#REF!)-1,1)</definedName>
    <definedName name="A_Obj3" localSheetId="8">OFFSET(#REF!,0,0,COUNTA(#REF!)-1,1)</definedName>
    <definedName name="A_Obj3" localSheetId="14">OFFSET(#REF!,0,0,COUNTA(#REF!)-1,1)</definedName>
    <definedName name="A_Obj3">OFFSET(#REF!,0,0,COUNTA(#REF!)-1,1)</definedName>
    <definedName name="A_Obj4" localSheetId="8">OFFSET(#REF!,0,0,COUNTA(#REF!)-1,1)</definedName>
    <definedName name="A_Obj4" localSheetId="14">OFFSET(#REF!,0,0,COUNTA(#REF!)-1,1)</definedName>
    <definedName name="A_Obj4">OFFSET(#REF!,0,0,COUNTA(#REF!)-1,1)</definedName>
    <definedName name="Acc_1" localSheetId="8">#REF!</definedName>
    <definedName name="Acc_1" localSheetId="14">#REF!</definedName>
    <definedName name="Acc_1">#REF!</definedName>
    <definedName name="Acc_2" localSheetId="8">#REF!</definedName>
    <definedName name="Acc_2" localSheetId="14">#REF!</definedName>
    <definedName name="Acc_2">#REF!</definedName>
    <definedName name="Acc_3" localSheetId="8">#REF!</definedName>
    <definedName name="Acc_3" localSheetId="14">#REF!</definedName>
    <definedName name="Acc_3">#REF!</definedName>
    <definedName name="Acc_4" localSheetId="8">#REF!</definedName>
    <definedName name="Acc_4" localSheetId="14">#REF!</definedName>
    <definedName name="Acc_4">#REF!</definedName>
    <definedName name="Acc_5" localSheetId="8">#REF!</definedName>
    <definedName name="Acc_5" localSheetId="14">#REF!</definedName>
    <definedName name="Acc_5">#REF!</definedName>
    <definedName name="Acc_6" localSheetId="8">#REF!</definedName>
    <definedName name="Acc_6" localSheetId="14">#REF!</definedName>
    <definedName name="Acc_6">#REF!</definedName>
    <definedName name="Acc_7" localSheetId="8">#REF!</definedName>
    <definedName name="Acc_7" localSheetId="14">#REF!</definedName>
    <definedName name="Acc_7">#REF!</definedName>
    <definedName name="Acc_8" localSheetId="8">#REF!</definedName>
    <definedName name="Acc_8" localSheetId="14">#REF!</definedName>
    <definedName name="Acc_8">#REF!</definedName>
    <definedName name="Acc_9" localSheetId="8">#REF!</definedName>
    <definedName name="Acc_9" localSheetId="14">#REF!</definedName>
    <definedName name="Acc_9">#REF!</definedName>
    <definedName name="_xlnm.Print_Area" localSheetId="8">'CAMBIOS REGISTRO'!$A$1:$E$23</definedName>
    <definedName name="_xlnm.Print_Area" localSheetId="14">'Control de Cambios FORMATO '!$A$1:$L$26</definedName>
    <definedName name="Causafactor3">'[1]Explicación de los campos'!$B$2:$B$9</definedName>
    <definedName name="ControlTipo">[1]Hoja2!$AI$3:$AI$6</definedName>
    <definedName name="Departamentos" localSheetId="8">#REF!</definedName>
    <definedName name="Departamentos" localSheetId="14">#REF!</definedName>
    <definedName name="Departamentos">#REF!</definedName>
    <definedName name="Fuentes" localSheetId="8">#REF!</definedName>
    <definedName name="Fuentes" localSheetId="14">#REF!</definedName>
    <definedName name="Fuentes">#REF!</definedName>
    <definedName name="Indicadores" localSheetId="8">#REF!</definedName>
    <definedName name="Indicadores" localSheetId="14">#REF!</definedName>
    <definedName name="Indicadores">#REF!</definedName>
    <definedName name="No_aplica" localSheetId="14">#REF!</definedName>
    <definedName name="No_aplica">#REF!</definedName>
    <definedName name="Objetivos" localSheetId="8">OFFSET(#REF!,0,0,COUNTA(#REF!)-1,1)</definedName>
    <definedName name="Objetivos" localSheetId="14">OFFSET(#REF!,0,0,COUNTA(#REF!)-1,1)</definedName>
    <definedName name="Objetivos">OFFSET(#REF!,0,0,COUNTA(#REF!)-1,1)</definedName>
    <definedName name="OLE_LINK2" localSheetId="8">'CAMBIOS REGISTRO'!$A$1</definedName>
    <definedName name="Posibilidad">[1]Hoja2!$H$3:$H$7</definedName>
    <definedName name="RiesgoClase3">'[1]Explicación de los campos'!$G$2:$G$8</definedName>
    <definedName name="SiNo">[1]Hoja2!$AK$3:$AK$4</definedName>
  </definedNames>
  <calcPr calcId="191029"/>
  <pivotCaches>
    <pivotCache cacheId="1" r:id="rId22"/>
  </pivotCaches>
</workbook>
</file>

<file path=xl/calcChain.xml><?xml version="1.0" encoding="utf-8"?>
<calcChain xmlns="http://schemas.openxmlformats.org/spreadsheetml/2006/main">
  <c r="AA18" i="1" l="1"/>
  <c r="AD18" i="1"/>
  <c r="AA19" i="1"/>
  <c r="AD19" i="1"/>
  <c r="AA20" i="1"/>
  <c r="AD20" i="1"/>
  <c r="AA21" i="1"/>
  <c r="AD21" i="1"/>
  <c r="AA22" i="1"/>
  <c r="AD22" i="1"/>
  <c r="AN61" i="19"/>
  <c r="AM61" i="19"/>
  <c r="AL61" i="19"/>
  <c r="AK61" i="19"/>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AN60" i="19"/>
  <c r="AM60" i="19"/>
  <c r="AL60" i="19"/>
  <c r="AK60" i="19"/>
  <c r="AJ60" i="19"/>
  <c r="AI60" i="19"/>
  <c r="AH60" i="19"/>
  <c r="AG60" i="19"/>
  <c r="AF60" i="19"/>
  <c r="AE60" i="19"/>
  <c r="AD60" i="19"/>
  <c r="AC60" i="19"/>
  <c r="AB60" i="19"/>
  <c r="AA60" i="19"/>
  <c r="Z60" i="19"/>
  <c r="Y60" i="19"/>
  <c r="X60" i="19"/>
  <c r="W60" i="19"/>
  <c r="V60" i="19"/>
  <c r="U60" i="19"/>
  <c r="T60" i="19"/>
  <c r="S60" i="19"/>
  <c r="R60" i="19"/>
  <c r="Q60" i="19"/>
  <c r="P60" i="19"/>
  <c r="O60" i="19"/>
  <c r="N60" i="19"/>
  <c r="M60" i="19"/>
  <c r="L60" i="19"/>
  <c r="K60" i="19"/>
  <c r="AN59" i="19"/>
  <c r="AM59" i="19"/>
  <c r="AL59" i="19"/>
  <c r="AK59" i="19"/>
  <c r="AJ59" i="19"/>
  <c r="AI59" i="19"/>
  <c r="AH59" i="19"/>
  <c r="AG59" i="19"/>
  <c r="AF59" i="19"/>
  <c r="AE59" i="19"/>
  <c r="AD59" i="19"/>
  <c r="AC59" i="19"/>
  <c r="AB59" i="19"/>
  <c r="AA59" i="19"/>
  <c r="Z59" i="19"/>
  <c r="Y59" i="19"/>
  <c r="X59" i="19"/>
  <c r="W59" i="19"/>
  <c r="V59" i="19"/>
  <c r="U59" i="19"/>
  <c r="T59" i="19"/>
  <c r="S59" i="19"/>
  <c r="R59" i="19"/>
  <c r="Q59" i="19"/>
  <c r="P59" i="19"/>
  <c r="O59" i="19"/>
  <c r="N59" i="19"/>
  <c r="M59" i="19"/>
  <c r="L59" i="19"/>
  <c r="K59"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M58" i="19"/>
  <c r="L58" i="19"/>
  <c r="K58"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M57" i="19"/>
  <c r="L57" i="19"/>
  <c r="K57" i="19"/>
  <c r="AN56" i="19"/>
  <c r="AM56" i="19"/>
  <c r="AL56" i="19"/>
  <c r="AK56" i="19"/>
  <c r="AJ56" i="19"/>
  <c r="AI56" i="19"/>
  <c r="AH56" i="19"/>
  <c r="AG56" i="19"/>
  <c r="AF56" i="19"/>
  <c r="AE56" i="19"/>
  <c r="AD56" i="19"/>
  <c r="AC56" i="19"/>
  <c r="AB56" i="19"/>
  <c r="AA56" i="19"/>
  <c r="Z56" i="19"/>
  <c r="Y56" i="19"/>
  <c r="X56" i="19"/>
  <c r="W56" i="19"/>
  <c r="V56" i="19"/>
  <c r="U56" i="19"/>
  <c r="T56" i="19"/>
  <c r="S56" i="19"/>
  <c r="R56" i="19"/>
  <c r="Q56" i="19"/>
  <c r="P56" i="19"/>
  <c r="O56" i="19"/>
  <c r="N56" i="19"/>
  <c r="M56" i="19"/>
  <c r="L56" i="19"/>
  <c r="K56" i="19"/>
  <c r="AN55" i="19"/>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AN53" i="19"/>
  <c r="AM53" i="19"/>
  <c r="AL53" i="19"/>
  <c r="AK53" i="19"/>
  <c r="AH53" i="19"/>
  <c r="AG53" i="19"/>
  <c r="AF53" i="19"/>
  <c r="AE53" i="19"/>
  <c r="AB53" i="19"/>
  <c r="AA53" i="19"/>
  <c r="Z53" i="19"/>
  <c r="Y53" i="19"/>
  <c r="V53" i="19"/>
  <c r="U53" i="19"/>
  <c r="T53" i="19"/>
  <c r="S53" i="19"/>
  <c r="P53" i="19"/>
  <c r="O53" i="19"/>
  <c r="N53" i="19"/>
  <c r="M53" i="19"/>
  <c r="AN51" i="19"/>
  <c r="AM51" i="19"/>
  <c r="AL51" i="19"/>
  <c r="AK51" i="19"/>
  <c r="AJ51" i="19"/>
  <c r="AI51" i="19"/>
  <c r="AH51" i="19"/>
  <c r="AG51" i="19"/>
  <c r="AF51" i="19"/>
  <c r="AE51" i="19"/>
  <c r="AD51" i="19"/>
  <c r="AC51" i="19"/>
  <c r="AB51" i="19"/>
  <c r="AA51" i="19"/>
  <c r="Z51" i="19"/>
  <c r="Y51" i="19"/>
  <c r="X51" i="19"/>
  <c r="W51" i="19"/>
  <c r="V51" i="19"/>
  <c r="U51" i="19"/>
  <c r="T51" i="19"/>
  <c r="S51" i="19"/>
  <c r="R51" i="19"/>
  <c r="Q51" i="19"/>
  <c r="P51" i="19"/>
  <c r="O51" i="19"/>
  <c r="N51" i="19"/>
  <c r="M51" i="19"/>
  <c r="L51" i="19"/>
  <c r="K51" i="19"/>
  <c r="AN50"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AN49"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AN48"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AN43" i="19"/>
  <c r="AM43" i="19"/>
  <c r="AL43" i="19"/>
  <c r="AK43" i="19"/>
  <c r="AH43" i="19"/>
  <c r="AG43" i="19"/>
  <c r="AF43" i="19"/>
  <c r="AE43" i="19"/>
  <c r="AB43" i="19"/>
  <c r="AA43" i="19"/>
  <c r="Z43" i="19"/>
  <c r="Y43" i="19"/>
  <c r="V43" i="19"/>
  <c r="U43" i="19"/>
  <c r="T43" i="19"/>
  <c r="S43" i="19"/>
  <c r="P43" i="19"/>
  <c r="O43" i="19"/>
  <c r="N43" i="19"/>
  <c r="M43"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L41" i="19"/>
  <c r="K41"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AN33" i="19"/>
  <c r="AM33" i="19"/>
  <c r="AL33" i="19"/>
  <c r="AK33" i="19"/>
  <c r="AH33" i="19"/>
  <c r="AG33" i="19"/>
  <c r="AF33" i="19"/>
  <c r="AE33" i="19"/>
  <c r="AB33" i="19"/>
  <c r="AA33" i="19"/>
  <c r="Z33" i="19"/>
  <c r="Y33" i="19"/>
  <c r="V33" i="19"/>
  <c r="U33" i="19"/>
  <c r="T33" i="19"/>
  <c r="S33" i="19"/>
  <c r="P33" i="19"/>
  <c r="O33" i="19"/>
  <c r="N33" i="19"/>
  <c r="M33"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AN23" i="19"/>
  <c r="AM23" i="19"/>
  <c r="AL23" i="19"/>
  <c r="AK23" i="19"/>
  <c r="AH23" i="19"/>
  <c r="AG23" i="19"/>
  <c r="AF23" i="19"/>
  <c r="AE23" i="19"/>
  <c r="AB23" i="19"/>
  <c r="AA23" i="19"/>
  <c r="Z23" i="19"/>
  <c r="Y23" i="19"/>
  <c r="V23" i="19"/>
  <c r="U23" i="19"/>
  <c r="T23" i="19"/>
  <c r="S23" i="19"/>
  <c r="P23" i="19"/>
  <c r="O23" i="19"/>
  <c r="N23" i="19"/>
  <c r="M23" i="19"/>
  <c r="AN41" i="19"/>
  <c r="AN31" i="19"/>
  <c r="AN21" i="19"/>
  <c r="AM21" i="19"/>
  <c r="AL21" i="19"/>
  <c r="AK21" i="19"/>
  <c r="AJ21" i="19"/>
  <c r="AI21" i="19"/>
  <c r="AN20" i="19"/>
  <c r="AM20" i="19"/>
  <c r="AL20" i="19"/>
  <c r="AK20" i="19"/>
  <c r="AJ20" i="19"/>
  <c r="AI20" i="19"/>
  <c r="AN19" i="19"/>
  <c r="AM19" i="19"/>
  <c r="AL19" i="19"/>
  <c r="AK19" i="19"/>
  <c r="AJ19" i="19"/>
  <c r="AI19" i="19"/>
  <c r="AN18" i="19"/>
  <c r="AM18" i="19"/>
  <c r="AL18" i="19"/>
  <c r="AK18" i="19"/>
  <c r="AJ18" i="19"/>
  <c r="AI18" i="19"/>
  <c r="AN17" i="19"/>
  <c r="AM17" i="19"/>
  <c r="AL17" i="19"/>
  <c r="AK17" i="19"/>
  <c r="AJ17" i="19"/>
  <c r="AI17" i="19"/>
  <c r="AN16" i="19"/>
  <c r="AM16" i="19"/>
  <c r="AL16" i="19"/>
  <c r="AK16" i="19"/>
  <c r="AJ16" i="19"/>
  <c r="AI16" i="19"/>
  <c r="AN15" i="19"/>
  <c r="AM15" i="19"/>
  <c r="AL15" i="19"/>
  <c r="AK15" i="19"/>
  <c r="AJ15" i="19"/>
  <c r="AI15" i="19"/>
  <c r="AN14" i="19"/>
  <c r="AM14" i="19"/>
  <c r="AL14" i="19"/>
  <c r="AK14" i="19"/>
  <c r="AJ14" i="19"/>
  <c r="AI14" i="19"/>
  <c r="Q14" i="19"/>
  <c r="AN13" i="19"/>
  <c r="AM13" i="19"/>
  <c r="AL13" i="19"/>
  <c r="AK13" i="19"/>
  <c r="AC14" i="19"/>
  <c r="AD14" i="19"/>
  <c r="AE14" i="19"/>
  <c r="AF14" i="19"/>
  <c r="AH14" i="19"/>
  <c r="AG14" i="19"/>
  <c r="AH21" i="19"/>
  <c r="AF13" i="19"/>
  <c r="AE13" i="19"/>
  <c r="AG15" i="19"/>
  <c r="AG13" i="19"/>
  <c r="AH13" i="19"/>
  <c r="AG21" i="19"/>
  <c r="AF21" i="19"/>
  <c r="AE21" i="19"/>
  <c r="AD21" i="19"/>
  <c r="AC21" i="19"/>
  <c r="AH20" i="19"/>
  <c r="AG20" i="19"/>
  <c r="AF20" i="19"/>
  <c r="AE20" i="19"/>
  <c r="AD20" i="19"/>
  <c r="AC20" i="19"/>
  <c r="AH19" i="19"/>
  <c r="AG19" i="19"/>
  <c r="AF19" i="19"/>
  <c r="AE19" i="19"/>
  <c r="AD19" i="19"/>
  <c r="AC19" i="19"/>
  <c r="AH18" i="19"/>
  <c r="AG18" i="19"/>
  <c r="AF18" i="19"/>
  <c r="AE18" i="19"/>
  <c r="AD18" i="19"/>
  <c r="AC18" i="19"/>
  <c r="AH17" i="19"/>
  <c r="AG17" i="19"/>
  <c r="AF17" i="19"/>
  <c r="AE17" i="19"/>
  <c r="AD17" i="19"/>
  <c r="AC17" i="19"/>
  <c r="AH16" i="19"/>
  <c r="AG16" i="19"/>
  <c r="AF16" i="19"/>
  <c r="AE16" i="19"/>
  <c r="AD16" i="19"/>
  <c r="AC16" i="19"/>
  <c r="AH15" i="19"/>
  <c r="AF15" i="19"/>
  <c r="AE15" i="19"/>
  <c r="AD15" i="19"/>
  <c r="AC15" i="19"/>
  <c r="W21" i="19"/>
  <c r="X21" i="19"/>
  <c r="Y21" i="19"/>
  <c r="Z21" i="19"/>
  <c r="AA21" i="19"/>
  <c r="AB21" i="19"/>
  <c r="AB20" i="19"/>
  <c r="AA20" i="19"/>
  <c r="Z20" i="19"/>
  <c r="Y20" i="19"/>
  <c r="X20" i="19"/>
  <c r="W20" i="19"/>
  <c r="W19" i="19"/>
  <c r="X19" i="19"/>
  <c r="Y19" i="19"/>
  <c r="Z19" i="19"/>
  <c r="AA19" i="19"/>
  <c r="AB19" i="19"/>
  <c r="AB18" i="19"/>
  <c r="AA18" i="19"/>
  <c r="Z18" i="19"/>
  <c r="Y18" i="19"/>
  <c r="X18" i="19"/>
  <c r="W18" i="19"/>
  <c r="W17" i="19"/>
  <c r="X17" i="19"/>
  <c r="Y17" i="19"/>
  <c r="Z17" i="19"/>
  <c r="AA17" i="19"/>
  <c r="AB17" i="19"/>
  <c r="AB16" i="19"/>
  <c r="AA16" i="19"/>
  <c r="Z16" i="19"/>
  <c r="Y16" i="19"/>
  <c r="X16" i="19"/>
  <c r="W16" i="19"/>
  <c r="W15" i="19"/>
  <c r="X15" i="19"/>
  <c r="Y15" i="19"/>
  <c r="Z15" i="19"/>
  <c r="AA15" i="19"/>
  <c r="AB15" i="19"/>
  <c r="AB14" i="19"/>
  <c r="AA14" i="19"/>
  <c r="Z14" i="19"/>
  <c r="Y14" i="19"/>
  <c r="X14" i="19"/>
  <c r="W14" i="19"/>
  <c r="Y13" i="19"/>
  <c r="Z13" i="19"/>
  <c r="AA13" i="19"/>
  <c r="AB13" i="19"/>
  <c r="AD16" i="1"/>
  <c r="AD17" i="1"/>
  <c r="AA16" i="1"/>
  <c r="AA17" i="1"/>
  <c r="V21" i="19"/>
  <c r="U21" i="19"/>
  <c r="T21" i="19"/>
  <c r="S21" i="19"/>
  <c r="R21" i="19"/>
  <c r="Q21" i="19"/>
  <c r="Q20" i="19"/>
  <c r="R20" i="19"/>
  <c r="S20" i="19"/>
  <c r="T20" i="19"/>
  <c r="U20" i="19"/>
  <c r="V20" i="19"/>
  <c r="U19" i="19"/>
  <c r="V19" i="19"/>
  <c r="T19" i="19"/>
  <c r="S19" i="19"/>
  <c r="R19" i="19"/>
  <c r="Q19" i="19"/>
  <c r="Q18" i="19"/>
  <c r="R18" i="19"/>
  <c r="S18" i="19"/>
  <c r="T18" i="19"/>
  <c r="U18" i="19"/>
  <c r="V18" i="19"/>
  <c r="V17" i="19"/>
  <c r="U17" i="19"/>
  <c r="T17" i="19"/>
  <c r="S17" i="19"/>
  <c r="R17" i="19"/>
  <c r="Q17" i="19"/>
  <c r="Q16" i="19"/>
  <c r="R16" i="19"/>
  <c r="S16" i="19"/>
  <c r="T16" i="19"/>
  <c r="U16" i="19"/>
  <c r="V16" i="19"/>
  <c r="V15" i="19"/>
  <c r="U15" i="19"/>
  <c r="T15" i="19"/>
  <c r="S15" i="19"/>
  <c r="R15" i="19"/>
  <c r="Q15" i="19"/>
  <c r="V13" i="19"/>
  <c r="V14" i="19"/>
  <c r="U14" i="19"/>
  <c r="T14" i="19"/>
  <c r="S14" i="19"/>
  <c r="R14" i="19"/>
  <c r="S13" i="19"/>
  <c r="T13" i="19"/>
  <c r="U13"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Q16" i="1"/>
  <c r="R16" i="1" s="1"/>
  <c r="Q17" i="1"/>
  <c r="R17" i="1" s="1"/>
  <c r="Q18" i="1"/>
  <c r="R18" i="1" s="1"/>
  <c r="Q19" i="1"/>
  <c r="R19" i="1" s="1"/>
  <c r="Q20" i="1"/>
  <c r="R20" i="1" s="1"/>
  <c r="Q21" i="1"/>
  <c r="R21" i="1" s="1"/>
  <c r="Q22" i="1"/>
  <c r="R22" i="1" s="1"/>
  <c r="L49" i="18"/>
  <c r="N49" i="18"/>
  <c r="P49" i="18"/>
  <c r="R49" i="18"/>
  <c r="T49" i="18"/>
  <c r="V49" i="18"/>
  <c r="X49" i="18"/>
  <c r="Z49" i="18"/>
  <c r="AB49" i="18"/>
  <c r="AD49" i="18"/>
  <c r="AF49" i="18"/>
  <c r="AH49" i="18"/>
  <c r="AJ49" i="18"/>
  <c r="AL49" i="18"/>
  <c r="AN49" i="18"/>
  <c r="AN47" i="18"/>
  <c r="AH47" i="18"/>
  <c r="AB47" i="18"/>
  <c r="V47" i="18"/>
  <c r="P47" i="18"/>
  <c r="N47" i="18"/>
  <c r="N45" i="18"/>
  <c r="P45" i="18"/>
  <c r="P43" i="18"/>
  <c r="N43" i="18"/>
  <c r="L41" i="18"/>
  <c r="N41" i="18"/>
  <c r="P41" i="18"/>
  <c r="R41" i="18"/>
  <c r="T41" i="18"/>
  <c r="V41" i="18"/>
  <c r="X41" i="18"/>
  <c r="Z41" i="18"/>
  <c r="AB41" i="18"/>
  <c r="AD41" i="18"/>
  <c r="AF41" i="18"/>
  <c r="AH41" i="18"/>
  <c r="AJ41" i="18"/>
  <c r="AL41" i="18"/>
  <c r="AN41" i="18"/>
  <c r="AN39" i="18"/>
  <c r="AH39" i="18"/>
  <c r="AB39" i="18"/>
  <c r="V39" i="18"/>
  <c r="P39" i="18"/>
  <c r="N39" i="18"/>
  <c r="N37" i="18"/>
  <c r="P37" i="18"/>
  <c r="P35" i="18"/>
  <c r="N35" i="18"/>
  <c r="AN33" i="18"/>
  <c r="AL33" i="18"/>
  <c r="AJ33" i="18"/>
  <c r="AH33" i="18"/>
  <c r="AF33" i="18"/>
  <c r="AD33" i="18"/>
  <c r="AB33" i="18"/>
  <c r="Z33" i="18"/>
  <c r="X33" i="18"/>
  <c r="V33" i="18"/>
  <c r="T33" i="18"/>
  <c r="R33" i="18"/>
  <c r="P33" i="18"/>
  <c r="N33" i="18"/>
  <c r="L33" i="18"/>
  <c r="N31" i="18"/>
  <c r="P31" i="18"/>
  <c r="V31" i="18"/>
  <c r="AB31" i="18"/>
  <c r="AH31" i="18"/>
  <c r="AN31" i="18"/>
  <c r="P29" i="18"/>
  <c r="N29" i="18"/>
  <c r="P27" i="18"/>
  <c r="N27" i="18"/>
  <c r="AN25" i="18"/>
  <c r="AL25" i="18"/>
  <c r="AJ25" i="18"/>
  <c r="AN23" i="18"/>
  <c r="AH25" i="18"/>
  <c r="AF25" i="18"/>
  <c r="AD25" i="18"/>
  <c r="AH23" i="18"/>
  <c r="AB25" i="18"/>
  <c r="X25" i="18"/>
  <c r="Z25" i="18"/>
  <c r="AB23" i="18"/>
  <c r="V25" i="18"/>
  <c r="T25" i="18"/>
  <c r="R25" i="18"/>
  <c r="V23" i="18"/>
  <c r="P25" i="18"/>
  <c r="N25" i="18"/>
  <c r="L25" i="18"/>
  <c r="P23" i="18"/>
  <c r="N23" i="18"/>
  <c r="P21" i="18"/>
  <c r="N21" i="18"/>
  <c r="P19" i="18"/>
  <c r="N19" i="18"/>
  <c r="AN17" i="18"/>
  <c r="AL17" i="18"/>
  <c r="AJ17" i="18"/>
  <c r="AN15" i="18"/>
  <c r="AH17" i="18"/>
  <c r="AF17" i="18"/>
  <c r="AD17" i="18"/>
  <c r="AH15" i="18"/>
  <c r="AB17" i="18"/>
  <c r="Z17" i="18"/>
  <c r="X17" i="18"/>
  <c r="AB15" i="18"/>
  <c r="V17" i="18"/>
  <c r="V15" i="18"/>
  <c r="T17" i="18"/>
  <c r="R17" i="18"/>
  <c r="L17" i="18"/>
  <c r="P17" i="18"/>
  <c r="N17" i="18"/>
  <c r="P15" i="18"/>
  <c r="N15" i="18"/>
  <c r="P13" i="18"/>
  <c r="N13" i="18"/>
  <c r="P11" i="18"/>
  <c r="N11" i="18"/>
  <c r="AH21" i="1" l="1"/>
  <c r="AI21" i="1" s="1"/>
  <c r="AH20" i="1"/>
  <c r="AI20" i="1" s="1"/>
  <c r="AH19" i="1"/>
  <c r="AI19" i="1" s="1"/>
  <c r="AH22" i="1"/>
  <c r="AJ22" i="1" s="1"/>
  <c r="AH18" i="1"/>
  <c r="AI18" i="1" s="1"/>
  <c r="AH17" i="1"/>
  <c r="AH16" i="1"/>
  <c r="AN13" i="18"/>
  <c r="AN29" i="18"/>
  <c r="AN37" i="18"/>
  <c r="AN21" i="18"/>
  <c r="AN45" i="18"/>
  <c r="AI22" i="1" l="1"/>
  <c r="AJ19" i="1"/>
  <c r="AJ20" i="1"/>
  <c r="AJ18" i="1"/>
  <c r="AJ21" i="1"/>
  <c r="AI17" i="1"/>
  <c r="AJ17" i="1"/>
  <c r="AI16" i="1"/>
  <c r="AJ16" i="1"/>
  <c r="H10" i="27" l="1"/>
  <c r="G29" i="27" s="1"/>
  <c r="H9" i="27"/>
  <c r="H8" i="27"/>
  <c r="F29" i="27"/>
  <c r="E29" i="27"/>
  <c r="Q27" i="1" l="1"/>
  <c r="AD15" i="1" l="1"/>
  <c r="F221" i="13" l="1"/>
  <c r="F211" i="13"/>
  <c r="F212" i="13"/>
  <c r="F213" i="13"/>
  <c r="F214" i="13"/>
  <c r="F215" i="13"/>
  <c r="F216" i="13"/>
  <c r="F217" i="13"/>
  <c r="F218" i="13"/>
  <c r="F219" i="13"/>
  <c r="F220" i="13"/>
  <c r="F210" i="13"/>
  <c r="B221" i="13" a="1"/>
  <c r="B221" i="13" l="1"/>
  <c r="H210" i="13" l="1"/>
  <c r="Q15" i="1" l="1"/>
  <c r="AA15" i="1"/>
  <c r="R15" i="1" l="1"/>
  <c r="AH15" i="1" s="1"/>
  <c r="AI15" i="1" l="1"/>
  <c r="AJ15" i="1"/>
  <c r="B223" i="13" l="1"/>
  <c r="B222" i="13"/>
  <c r="T16" i="1" l="1"/>
  <c r="U16" i="1" s="1"/>
  <c r="AF35" i="18" s="1"/>
  <c r="T22" i="1"/>
  <c r="U22" i="1" s="1"/>
  <c r="T18" i="1"/>
  <c r="U18" i="1" s="1"/>
  <c r="T21" i="1"/>
  <c r="U21" i="1" s="1"/>
  <c r="T20" i="1"/>
  <c r="U20" i="1" s="1"/>
  <c r="T17" i="1"/>
  <c r="U17" i="1" s="1"/>
  <c r="T19" i="1"/>
  <c r="U19" i="1" s="1"/>
  <c r="T15" i="1"/>
  <c r="U15" i="1" s="1"/>
  <c r="AF11" i="18" l="1"/>
  <c r="Z11" i="18"/>
  <c r="Z35" i="18"/>
  <c r="AL35" i="18"/>
  <c r="Z27" i="18"/>
  <c r="AL27" i="18"/>
  <c r="AF19" i="18"/>
  <c r="T19" i="18"/>
  <c r="T43" i="18"/>
  <c r="AL11" i="18"/>
  <c r="AF27" i="18"/>
  <c r="T11" i="18"/>
  <c r="Z43" i="18"/>
  <c r="AL19" i="18"/>
  <c r="T27" i="18"/>
  <c r="AL43" i="18"/>
  <c r="Z19" i="18"/>
  <c r="T35" i="18"/>
  <c r="AF43" i="18"/>
  <c r="AL13" i="18"/>
  <c r="AF13" i="18"/>
  <c r="Z13" i="18"/>
  <c r="T13" i="18"/>
  <c r="T37" i="18"/>
  <c r="V19" i="1"/>
  <c r="AL19" i="1" s="1"/>
  <c r="AK19" i="1" s="1"/>
  <c r="T29" i="18"/>
  <c r="W19" i="1"/>
  <c r="AF37" i="18"/>
  <c r="T21" i="18"/>
  <c r="AL29" i="18"/>
  <c r="AL37" i="18"/>
  <c r="Z21" i="18"/>
  <c r="Z45" i="18"/>
  <c r="T45" i="18"/>
  <c r="AF21" i="18"/>
  <c r="AL21" i="18"/>
  <c r="Z29" i="18"/>
  <c r="AF45" i="18"/>
  <c r="AL45" i="18"/>
  <c r="AF29" i="18"/>
  <c r="Z37" i="18"/>
  <c r="V43" i="18"/>
  <c r="AH35" i="18"/>
  <c r="AH19" i="18"/>
  <c r="AB35" i="18"/>
  <c r="AN11" i="18"/>
  <c r="AH11" i="18"/>
  <c r="AB11" i="18"/>
  <c r="V19" i="18"/>
  <c r="V35" i="18"/>
  <c r="AN27" i="18"/>
  <c r="AH27" i="18"/>
  <c r="AB27" i="18"/>
  <c r="AB19" i="18"/>
  <c r="AN43" i="18"/>
  <c r="V27" i="18"/>
  <c r="V11" i="18"/>
  <c r="V17" i="1"/>
  <c r="AL17" i="1" s="1"/>
  <c r="AK17" i="1" s="1"/>
  <c r="AH43" i="18"/>
  <c r="W17" i="1"/>
  <c r="AB43" i="18"/>
  <c r="AN35" i="18"/>
  <c r="AN19" i="18"/>
  <c r="V37" i="18"/>
  <c r="AH13" i="18"/>
  <c r="V20" i="1"/>
  <c r="AL20" i="1" s="1"/>
  <c r="AK20" i="1" s="1"/>
  <c r="AB37" i="18"/>
  <c r="AH29" i="18"/>
  <c r="AH37" i="18"/>
  <c r="AB29" i="18"/>
  <c r="V13" i="18"/>
  <c r="AB13" i="18"/>
  <c r="AH21" i="18"/>
  <c r="AB21" i="18"/>
  <c r="V21" i="18"/>
  <c r="V45" i="18"/>
  <c r="V29" i="18"/>
  <c r="AB45" i="18"/>
  <c r="AH45" i="18"/>
  <c r="W20" i="1"/>
  <c r="R47" i="18"/>
  <c r="R39" i="18"/>
  <c r="X31" i="18"/>
  <c r="R15" i="18"/>
  <c r="L15" i="18"/>
  <c r="X39" i="18"/>
  <c r="AJ47" i="18"/>
  <c r="AJ39" i="18"/>
  <c r="AD31" i="18"/>
  <c r="L47" i="18"/>
  <c r="L39" i="18"/>
  <c r="L31" i="18"/>
  <c r="AJ23" i="18"/>
  <c r="AD23" i="18"/>
  <c r="X23" i="18"/>
  <c r="R23" i="18"/>
  <c r="R31" i="18"/>
  <c r="AD47" i="18"/>
  <c r="AD39" i="18"/>
  <c r="AJ31" i="18"/>
  <c r="L23" i="18"/>
  <c r="V21" i="1"/>
  <c r="AL21" i="1" s="1"/>
  <c r="AK21" i="1" s="1"/>
  <c r="AJ15" i="18"/>
  <c r="AD15" i="18"/>
  <c r="X15" i="18"/>
  <c r="W21" i="1"/>
  <c r="X47" i="18"/>
  <c r="AJ29" i="18"/>
  <c r="V18" i="1"/>
  <c r="AL18" i="1" s="1"/>
  <c r="AK18" i="1" s="1"/>
  <c r="R21" i="18"/>
  <c r="X13" i="18"/>
  <c r="R45" i="18"/>
  <c r="X45" i="18"/>
  <c r="AD21" i="18"/>
  <c r="L13" i="18"/>
  <c r="AJ13" i="18"/>
  <c r="AJ45" i="18"/>
  <c r="X37" i="18"/>
  <c r="L37" i="18"/>
  <c r="X21" i="18"/>
  <c r="AD29" i="18"/>
  <c r="R29" i="18"/>
  <c r="L45" i="18"/>
  <c r="AD13" i="18"/>
  <c r="L21" i="18"/>
  <c r="L29" i="18"/>
  <c r="R37" i="18"/>
  <c r="R13" i="18"/>
  <c r="W18" i="1"/>
  <c r="AD37" i="18"/>
  <c r="AJ37" i="18"/>
  <c r="X29" i="18"/>
  <c r="AD45" i="18"/>
  <c r="AJ21" i="18"/>
  <c r="V22" i="1"/>
  <c r="AL22" i="1" s="1"/>
  <c r="AK22" i="1" s="1"/>
  <c r="W22" i="1"/>
  <c r="AF47" i="18"/>
  <c r="Z31" i="18"/>
  <c r="AF15" i="18"/>
  <c r="T39" i="18"/>
  <c r="T23" i="18"/>
  <c r="Z39" i="18"/>
  <c r="AL47" i="18"/>
  <c r="T31" i="18"/>
  <c r="AL15" i="18"/>
  <c r="T47" i="18"/>
  <c r="AL31" i="18"/>
  <c r="T15" i="18"/>
  <c r="Z47" i="18"/>
  <c r="AF31" i="18"/>
  <c r="Z15" i="18"/>
  <c r="Z23" i="18"/>
  <c r="AF39" i="18"/>
  <c r="AF23" i="18"/>
  <c r="AL39" i="18"/>
  <c r="AL23" i="18"/>
  <c r="V16" i="1"/>
  <c r="AL16" i="1" s="1"/>
  <c r="AK16" i="1" s="1"/>
  <c r="W16" i="1"/>
  <c r="AD43" i="18"/>
  <c r="AJ43" i="18"/>
  <c r="R43" i="18"/>
  <c r="X43" i="18"/>
  <c r="AJ35" i="18"/>
  <c r="L43" i="18"/>
  <c r="X35" i="18"/>
  <c r="AD35" i="18"/>
  <c r="L35" i="18"/>
  <c r="R35" i="18"/>
  <c r="L27" i="18"/>
  <c r="AJ11" i="18"/>
  <c r="AJ19" i="18"/>
  <c r="L11" i="18"/>
  <c r="X19" i="18"/>
  <c r="AD11" i="18"/>
  <c r="X27" i="18"/>
  <c r="R27" i="18"/>
  <c r="X11" i="18"/>
  <c r="V15" i="1"/>
  <c r="AL15" i="1" s="1"/>
  <c r="AK15" i="1" s="1"/>
  <c r="R19" i="18"/>
  <c r="AJ27" i="18"/>
  <c r="AD19" i="18"/>
  <c r="R11" i="18"/>
  <c r="W15" i="1"/>
  <c r="L19" i="18"/>
  <c r="AD27" i="18"/>
  <c r="AM22" i="1" l="1"/>
  <c r="AD53" i="19"/>
  <c r="X23" i="19"/>
  <c r="AJ13" i="19"/>
  <c r="X13" i="19"/>
  <c r="R43" i="19"/>
  <c r="R33" i="19"/>
  <c r="R53" i="19"/>
  <c r="R23" i="19"/>
  <c r="AD13" i="19"/>
  <c r="X53" i="19"/>
  <c r="AJ43" i="19"/>
  <c r="L43" i="19"/>
  <c r="L33" i="19"/>
  <c r="L53" i="19"/>
  <c r="AJ33" i="19"/>
  <c r="AJ23" i="19"/>
  <c r="L23" i="19"/>
  <c r="X33" i="19"/>
  <c r="AD43" i="19"/>
  <c r="AD33" i="19"/>
  <c r="AJ53" i="19"/>
  <c r="AD23" i="19"/>
  <c r="X43" i="19"/>
  <c r="R13" i="19"/>
  <c r="L13" i="19"/>
  <c r="AC53" i="19"/>
  <c r="W43" i="19"/>
  <c r="W33" i="19"/>
  <c r="W23" i="19"/>
  <c r="W53" i="19"/>
  <c r="AI13" i="19"/>
  <c r="Q43" i="19"/>
  <c r="Q33" i="19"/>
  <c r="K13" i="19"/>
  <c r="Q53" i="19"/>
  <c r="Q23" i="19"/>
  <c r="AC13" i="19"/>
  <c r="AI43" i="19"/>
  <c r="K43" i="19"/>
  <c r="K33" i="19"/>
  <c r="K23" i="19"/>
  <c r="AM21" i="1"/>
  <c r="K53" i="19"/>
  <c r="AI33" i="19"/>
  <c r="AI23" i="19"/>
  <c r="AC23" i="19"/>
  <c r="W13" i="19"/>
  <c r="AC43" i="19"/>
  <c r="AC33" i="19"/>
  <c r="Q13" i="19"/>
  <c r="AI53" i="19"/>
  <c r="AF52" i="19"/>
  <c r="AL52" i="19"/>
  <c r="T42" i="19"/>
  <c r="T32" i="19"/>
  <c r="AL22" i="19"/>
  <c r="T22" i="19"/>
  <c r="N12" i="19"/>
  <c r="N52" i="19"/>
  <c r="AF42" i="19"/>
  <c r="AF32" i="19"/>
  <c r="AL42" i="19"/>
  <c r="N42" i="19"/>
  <c r="N32" i="19"/>
  <c r="AF22" i="19"/>
  <c r="AM18" i="1"/>
  <c r="N22" i="19"/>
  <c r="AL12" i="19"/>
  <c r="Z12" i="19"/>
  <c r="Z52" i="19"/>
  <c r="Z42" i="19"/>
  <c r="Z32" i="19"/>
  <c r="Z22" i="19"/>
  <c r="AF12" i="19"/>
  <c r="T12" i="19"/>
  <c r="T52" i="19"/>
  <c r="AL32" i="19"/>
  <c r="P52" i="19"/>
  <c r="AH42" i="19"/>
  <c r="AH32" i="19"/>
  <c r="AB12" i="19"/>
  <c r="P12" i="19"/>
  <c r="AH52" i="19"/>
  <c r="P42" i="19"/>
  <c r="P32" i="19"/>
  <c r="AH22" i="19"/>
  <c r="AM20" i="1"/>
  <c r="P22" i="19"/>
  <c r="AN12" i="19"/>
  <c r="V22" i="19"/>
  <c r="AB52" i="19"/>
  <c r="AB42" i="19"/>
  <c r="AB32" i="19"/>
  <c r="AB22" i="19"/>
  <c r="AH12" i="19"/>
  <c r="V12" i="19"/>
  <c r="AN42" i="19"/>
  <c r="AN32" i="19"/>
  <c r="AN52" i="19"/>
  <c r="V52" i="19"/>
  <c r="V42" i="19"/>
  <c r="V32" i="19"/>
  <c r="AN22" i="19"/>
  <c r="U52" i="19"/>
  <c r="U22" i="19"/>
  <c r="O12" i="19"/>
  <c r="O52" i="19"/>
  <c r="AG42" i="19"/>
  <c r="AG32" i="19"/>
  <c r="AM19" i="1"/>
  <c r="AG52" i="19"/>
  <c r="O42" i="19"/>
  <c r="O32" i="19"/>
  <c r="AG22" i="19"/>
  <c r="U12" i="19"/>
  <c r="AM12" i="19"/>
  <c r="AA22" i="19"/>
  <c r="U32" i="19"/>
  <c r="O22" i="19"/>
  <c r="AA52" i="19"/>
  <c r="AA42" i="19"/>
  <c r="AA32" i="19"/>
  <c r="AG12" i="19"/>
  <c r="U42" i="19"/>
  <c r="AM42" i="19"/>
  <c r="AM32" i="19"/>
  <c r="AA12" i="19"/>
  <c r="AM52" i="19"/>
  <c r="AM22" i="19"/>
  <c r="AE52" i="19"/>
  <c r="AK52" i="19"/>
  <c r="AD52" i="19"/>
  <c r="AJ52" i="19"/>
  <c r="AC52" i="19"/>
  <c r="AI52" i="19"/>
  <c r="R52" i="19"/>
  <c r="X52" i="19"/>
  <c r="Q52" i="19"/>
  <c r="W52" i="19"/>
  <c r="M52" i="19"/>
  <c r="S52" i="19"/>
  <c r="AJ42" i="19"/>
  <c r="L52" i="19"/>
  <c r="AI42" i="19"/>
  <c r="K52" i="19"/>
  <c r="AE42" i="19"/>
  <c r="AK42" i="19"/>
  <c r="X42" i="19"/>
  <c r="AD42" i="19"/>
  <c r="W42" i="19"/>
  <c r="AC42" i="19"/>
  <c r="M42" i="19"/>
  <c r="S42" i="19"/>
  <c r="L42" i="19"/>
  <c r="R42" i="19"/>
  <c r="K42" i="19"/>
  <c r="Q42" i="19"/>
  <c r="AE32" i="19"/>
  <c r="AK32" i="19"/>
  <c r="AD32" i="19"/>
  <c r="AJ32" i="19"/>
  <c r="AC32" i="19"/>
  <c r="AI32" i="19"/>
  <c r="R32" i="19"/>
  <c r="X32" i="19"/>
  <c r="Q32" i="19"/>
  <c r="W32" i="19"/>
  <c r="M32" i="19"/>
  <c r="S32" i="19"/>
  <c r="AJ22" i="19"/>
  <c r="L32" i="19"/>
  <c r="AI22" i="19"/>
  <c r="K32" i="19"/>
  <c r="AE22" i="19"/>
  <c r="AK22" i="19"/>
  <c r="X22" i="19"/>
  <c r="AD22" i="19"/>
  <c r="W22" i="19"/>
  <c r="AC22" i="19"/>
  <c r="M22" i="19"/>
  <c r="S22" i="19"/>
  <c r="L22" i="19"/>
  <c r="R22" i="19"/>
  <c r="K22" i="19"/>
  <c r="Q22" i="19"/>
  <c r="AC12" i="19"/>
  <c r="AE12" i="19"/>
  <c r="AD12" i="19"/>
  <c r="AJ12" i="19"/>
  <c r="AK12" i="19"/>
  <c r="X12" i="19"/>
  <c r="AI12" i="19"/>
  <c r="W12" i="19"/>
  <c r="M12" i="19"/>
  <c r="AM17" i="1"/>
  <c r="S12" i="19"/>
  <c r="AM16" i="1"/>
  <c r="L12" i="19"/>
  <c r="R12" i="19"/>
  <c r="Q12" i="19"/>
  <c r="K12" i="19"/>
  <c r="AM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 ETITC</author>
  </authors>
  <commentList>
    <comment ref="L13" authorId="0" shapeId="0" xr:uid="{B94E796C-1EF1-4D31-AF0A-E731745A4441}">
      <text>
        <r>
          <rPr>
            <sz val="9"/>
            <color indexed="81"/>
            <rFont val="Tahoma"/>
            <family val="2"/>
          </rPr>
          <t xml:space="preserve">
Anay Pinto V</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<sst xmlns="http://schemas.openxmlformats.org/spreadsheetml/2006/main" count="610" uniqueCount="393">
  <si>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</si>
  <si>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</si>
  <si>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</si>
  <si>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</si>
  <si>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</si>
  <si>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</si>
  <si>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</si>
  <si>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</si>
  <si>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</si>
  <si>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</si>
  <si>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</si>
  <si>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</si>
  <si>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</si>
  <si>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</si>
  <si>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</si>
  <si>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</si>
  <si>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</si>
  <si>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</si>
  <si>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</si>
  <si>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</si>
  <si>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</si>
  <si>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</si>
  <si>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</si>
  <si>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</si>
  <si>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</si>
  <si>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</si>
  <si>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</si>
  <si>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</si>
  <si>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</si>
  <si>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</si>
  <si>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</si>
  <si>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</si>
  <si>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</si>
  <si>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</si>
  <si>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</si>
  <si>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</si>
  <si>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</si>
  <si>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</si>
  <si>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</si>
  <si>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</si>
  <si>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</si>
  <si>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</si>
  <si>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</si>
  <si>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</si>
  <si>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</si>
  <si>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</si>
  <si>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</si>
  <si>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</si>
  <si>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</si>
  <si>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</si>
  <si>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</si>
  <si>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</si>
  <si>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</si>
  <si>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</si>
  <si>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</si>
  <si>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</si>
  <si>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</si>
  <si>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</si>
  <si>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</si>
  <si>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</si>
  <si>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</si>
  <si>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</si>
  <si>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</si>
  <si>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</si>
  <si>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</si>
  <si>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</si>
  <si>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</si>
  <si>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</si>
  <si>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</si>
  <si>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</si>
  <si>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</si>
  <si>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</si>
  <si>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</si>
  <si>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</si>
  <si>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</si>
  <si>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</si>
  <si>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</si>
  <si>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</si>
  <si>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</si>
  <si>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</si>
  <si>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</si>
  <si>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</si>
  <si>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</si>
  <si>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</si>
  <si>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</si>
  <si>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</si>
  <si>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</si>
  <si>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</si>
  <si>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</si>
  <si>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</si>
  <si>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</si>
  <si>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</si>
  <si>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</si>
  <si>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</si>
  <si>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</si>
  <si>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</si>
  <si>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</si>
  <si>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</si>
  <si>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</si>
  <si>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</si>
  <si>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</si>
  <si>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</si>
  <si>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</si>
  <si>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</si>
  <si>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</si>
  <si>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</si>
  <si>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</si>
  <si>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</si>
  <si>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</si>
  <si>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</si>
  <si>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</si>
  <si>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</si>
  <si>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</si>
  <si>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</si>
  <si>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</si>
  <si>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</si>
  <si>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</si>
  <si>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</si>
  <si>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</si>
  <si>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</si>
  <si>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</si>
  <si>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</si>
  <si>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</si>
  <si>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</si>
  <si>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</si>
  <si>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</si>
  <si>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</si>
  <si>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</si>
  <si>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</si>
  <si>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</si>
  <si>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</si>
  <si>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</si>
  <si>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</si>
  <si>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</si>
  <si>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</si>
  <si>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</si>
  <si>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</si>
  <si>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</si>
  <si>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</si>
  <si>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</si>
  <si>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</si>
  <si>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</si>
  <si>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</si>
  <si>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</si>
  <si>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</si>
  <si>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</si>
  <si>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</si>
  <si>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</si>
  <si>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</si>
  <si>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</si>
  <si>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</si>
  <si>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</si>
  <si>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</si>
  <si>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</si>
  <si>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</si>
  <si>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</si>
  <si>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</si>
  <si>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</si>
  <si>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</si>
  <si>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</si>
  <si>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</si>
  <si>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</si>
  <si>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</si>
  <si>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</si>
  <si>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</si>
  <si>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</si>
  <si>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</si>
  <si>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</si>
  <si>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</si>
  <si>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</si>
  <si>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</si>
  <si>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</si>
  <si>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</si>
  <si>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</si>
  <si>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</si>
  <si>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</si>
  <si>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</si>
  <si>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</si>
  <si>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</si>
  <si>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</si>
  <si>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</si>
  <si>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</si>
  <si>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</si>
  <si>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</si>
  <si>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</si>
  <si>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</si>
  <si>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</si>
  <si>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</si>
  <si>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</si>
  <si>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</si>
  <si>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</si>
  <si>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</si>
  <si>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</si>
  <si>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</si>
  <si>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</si>
  <si>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</si>
  <si>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</si>
  <si>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</si>
  <si>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</si>
  <si>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</si>
  <si>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</si>
  <si>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</si>
  <si>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</si>
  <si>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</si>
  <si>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</si>
  <si>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</si>
  <si>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PÁGINA:    1 de 1</t>
  </si>
  <si>
    <t>Fecha:</t>
  </si>
  <si>
    <t>CLASIF. DE CONFIDENCIALIDAD</t>
  </si>
  <si>
    <t>IPB</t>
  </si>
  <si>
    <t>CLASIF. DE INTEGRIDAD</t>
  </si>
  <si>
    <t>A</t>
  </si>
  <si>
    <t>CLASIF. DE DISPONIBILIDAD</t>
  </si>
  <si>
    <r>
      <rPr>
        <b/>
        <sz val="14"/>
        <rFont val="Arial Narrow"/>
        <family val="2"/>
      </rPr>
      <t>LIDER DEL PROCESO:</t>
    </r>
    <r>
      <rPr>
        <sz val="14"/>
        <rFont val="Arial Narrow"/>
        <family val="2"/>
      </rPr>
      <t xml:space="preserve"> </t>
    </r>
  </si>
  <si>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</si>
  <si>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</si>
  <si>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</si>
  <si>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</si>
  <si>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</si>
  <si>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</si>
  <si>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</si>
  <si>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</si>
  <si>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</si>
  <si>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</si>
  <si>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</si>
  <si>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</si>
  <si>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</si>
  <si>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</si>
  <si>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</si>
  <si>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</si>
  <si>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</si>
  <si>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</si>
  <si>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</si>
  <si>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</si>
  <si>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</si>
  <si>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</si>
  <si>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</si>
  <si>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</si>
  <si>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</si>
  <si>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</si>
  <si>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</si>
  <si>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</si>
  <si>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</si>
  <si>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</si>
  <si>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</si>
  <si>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Evidencias</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</si>
  <si>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</si>
  <si>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</si>
  <si>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</si>
  <si>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</si>
  <si>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</si>
  <si>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</si>
  <si>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</si>
  <si>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</si>
  <si>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</si>
  <si>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</si>
  <si>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</si>
  <si>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</si>
  <si>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</si>
  <si>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</si>
  <si>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</si>
  <si>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</si>
  <si>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</si>
  <si>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</si>
  <si>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</si>
  <si>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</si>
  <si>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</si>
  <si>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</si>
  <si>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</si>
  <si>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</si>
  <si>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</si>
  <si>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</si>
  <si>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</si>
  <si>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</si>
  <si>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</si>
  <si>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</si>
  <si>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</si>
  <si>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</si>
  <si>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</si>
  <si>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</si>
  <si>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</si>
  <si>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</si>
  <si>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</si>
  <si>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</si>
  <si>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</si>
  <si>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</si>
  <si>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</si>
  <si>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</si>
  <si>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</si>
  <si>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</si>
  <si>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</si>
  <si>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</si>
  <si>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</si>
  <si>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</si>
  <si>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</si>
  <si>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</si>
  <si>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</si>
  <si>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</si>
  <si>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</si>
  <si>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</si>
  <si>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</si>
  <si>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</si>
  <si>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</si>
  <si>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</si>
  <si>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 xml:space="preserve">SEGUNDA LÍNEA DE DEFENSA (Oficina asesora de Planeación) </t>
  </si>
  <si>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</si>
  <si>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</si>
  <si>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</si>
  <si>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(Y('Mapa final'!$L$22="Muy Alta",'Mapa final'!$P$22="Leve"),CONCATENAR("R",'Mapa final'!$A$22),"")</t>
  </si>
  <si>
    <t>Causa Inmediata
CAUSA (VULNERABILIDADES)</t>
  </si>
  <si>
    <t>Causa Raíz-Amenazas</t>
  </si>
  <si>
    <t xml:space="preserve">PREGUNTAR  RIESGOS DE CORRUPCIÓN </t>
  </si>
  <si>
    <t xml:space="preserve">Fiscal </t>
  </si>
  <si>
    <t>Tipo de Riesgo  (Clasificación)</t>
  </si>
  <si>
    <t>Daño fiscal</t>
  </si>
  <si>
    <t>Recursos públicos</t>
  </si>
  <si>
    <t>Bienes públicos</t>
  </si>
  <si>
    <t>Intereses patrimoniales de naturaleza pública</t>
  </si>
  <si>
    <t>NO APLICA</t>
  </si>
  <si>
    <t>Efecto Dañoso (fiscal)</t>
  </si>
  <si>
    <t>CONTEXTO - DOFA</t>
  </si>
  <si>
    <t>DEBILIDADES</t>
  </si>
  <si>
    <t>ESTADO</t>
  </si>
  <si>
    <t>D1. Falta de disponibilidad de recurso humano contratado, con cobertura en las diferentes sedes, Seccionales, Extensiones, unidades Agroambientales y Oficinas de la Universidad, que garantice el apoyo continuó durante todo el período académico</t>
  </si>
  <si>
    <t>D2. Falta de conocimiento de la normatividad legal vigente, aplicable y actualizada, relacionada con aspectos e impactos ambientales asociados al desempeño ambiental institucional y de su respectivo seguimiento.</t>
  </si>
  <si>
    <t>D3. Falta de conocimiento, participación, de la totalidad de  la comunidad universitaria y otras partes interesadas del  Sistema de Gestión Ambiental, y las actividades de implementación del mismo, de la Política Ambiental y  Programas ambientales del Plan Institucional de Gestión Ambiental PIGA.</t>
  </si>
  <si>
    <t>D4. Falta de compromiso y sentido de pertenencia con los temas ambientales por parte de algunos sectores de la comunidad universitaria y otras partes interesadas, reflejado en la falta de participación  en actividades del SGA y de lineamientos ambientales.</t>
  </si>
  <si>
    <t>D5. Falta de articulación de los lineamientos del SGA con los procesos del Modelo de Operación Digital</t>
  </si>
  <si>
    <t xml:space="preserve">D6. Falta de articulación con la academia en temas ambientales, reflejado en el bajo porcentaje de cobertura del Sistema de Gestión de Ambiental respecto a los estudiantes en relación en relación al porcentaje que representan en la comunidad universitaria. </t>
  </si>
  <si>
    <t xml:space="preserve">D7. Falta de articulación de temas ambientales con el Plan de Emergencias Institucional  </t>
  </si>
  <si>
    <t xml:space="preserve">D8. Falta de recursos disponibles de forma oportuna para el desarrollo y continuidad de actividades del Sistema de Gestión Ambiental. </t>
  </si>
  <si>
    <t>D9. Falta  de recursos para desplazamientos del equipo del Sistema de Gestión Ambiental.</t>
  </si>
  <si>
    <t>D10.  Incumplimiento del código de colores de clasificación de residuos institucional por desconocimiento, falta de conciencia ambiental y compromiso de parte de algunos sectores de la comunidad universitaria y otras partes interesadas, o por no contar con la totalidad de los dispositivos de almacenamiento requeridos.</t>
  </si>
  <si>
    <t>AMENAZAS</t>
  </si>
  <si>
    <t>A1. Prácticas ambientales inadecuadas por parte de vecinos de la comunidad circundante a las instalaciones de la Universidad, que puedan afectar su desempeño ambiental.</t>
  </si>
  <si>
    <t xml:space="preserve">A2. Afectación en el desarrollo de actividades presenciales o virtuales, internas y externas del SGA, debido al riesgo de contagio por virus que puedan alcanzar el nivel de pandemia </t>
  </si>
  <si>
    <t>A3. Falta  de alcance en servicios públicos o de comunicación, y condiciones específicas  de la infraestructura  de algunas sedes.</t>
  </si>
  <si>
    <t>A4. Falta de participación  de las partes interesadas externas en las actividades del Sistema de Gestión Ambiental.</t>
  </si>
  <si>
    <t>A5. Afectación de actividades  del Sistema de Gestión ambiental internas o externas), y  de recursos, elementos o insumos del Plan Institucional de Gestión Ambiental -PIGA, por alteraciones de orden público como manifestaciones, paros,  disturbios y asonadas.</t>
  </si>
  <si>
    <t>A6. Afectación de fenómenos naturales (Cambio climático, fenómeno del niño y la niña, sismos, incendios, caída de árboles, Vendavales) y antrópicos (Orden publico y manifestaciones estudiantiles) que puedan afectar las instalaciones.</t>
  </si>
  <si>
    <t xml:space="preserve">A7. Sanciones o multas por incumplimiento legal </t>
  </si>
  <si>
    <t>A8. Rotación constante de personal en diferentes procesos</t>
  </si>
  <si>
    <t>FORTALEZAS</t>
  </si>
  <si>
    <t>F1.Compromiso de la alta  Dirección para apoyar el proceso, reflejado en liderazgo de Directores Administrativos y del Rector.​</t>
  </si>
  <si>
    <t>F2. Articulación del Sistema de Gestión Ambiental a nivel institucional en Sede, Seccionales y Extensiones.</t>
  </si>
  <si>
    <t>F3. Equipo de profesionales del  Sistema de Gestión Ambiental con competencia  y actitud propositiva en el proceso de planeación, implementación, seguimiento y preparación para los procesos de auditoría del SGA.</t>
  </si>
  <si>
    <t>F4. Disponibilidad de la documentación del Sistema de Gestión ambiental en el sitio web del Modelo de Operación digital, en el marco del PHVA: Caracterización, Política y Objetivos de Gestión Ambiental, Plan Institucional de Gestión Ambiental - PIGA y programas ambientales, Procedimientos, Formatos, Matrices y otros registros SGA.</t>
  </si>
  <si>
    <t>F5.Asignación de rubro para implementación y certificación  del Sistema de Gestión Ambiental_ISO 14001:2015 a través del Proyecto UCundinamarca en Equilibrio con la Naturaleza.</t>
  </si>
  <si>
    <t>F6.Fortalecimiento de la cultura ambiental  a nivel institucional a través del #Reto Ambientalmente en equilibrio con la naturaleza, eventos y capacitaciones ambientales.</t>
  </si>
  <si>
    <t>F7.Divulgación de la Gestión ambiental con la comunidad universitaria y otras partes interesadas a través de publicaciones y eventos en canales institucionales como la página web, la agencia de noticias, redes sociales, revistas digitales de las Seccionales, Extensiones y Periódico digital institucional.</t>
  </si>
  <si>
    <t>F8. Implementación del código de colores de clasificación de residuos con la instalación gradual de Unidades Técnicas de Almacenamiento Central -UTAC-  y Puntos ecológicos en Sede, Seccionales y Extensiones.</t>
  </si>
  <si>
    <t>F9. Implementación de estrategias de sostenibilidad en la Sede, Seccionales y Extensiones, mediante la instalación de dispositivos de ahorro de agua y de energía como paneles fotovoltaicos e iluminación LED.</t>
  </si>
  <si>
    <t>F10.Articulación con los demás componentes del Sistema Integrado de Gestión como: SG SST, SGSI, SGC y con las diferentes procesos y dependencias.</t>
  </si>
  <si>
    <t>F11. Proceso de Medición de Huella de Carbono y reporte internacional de sostenibilidad GRI en articulación con Interacción Social Universitaria y diferentes dependencias relacionadas.</t>
  </si>
  <si>
    <t>F12. Articulación del Sistema de Gestión Ambiental  como parte del proceso de formación para la vida de la comunidad universitaria, desde la dimensión naturaleza del Modelo de Educación Digital Transmoderno -MEDIT.</t>
  </si>
  <si>
    <t>F13. Participación activa de los estudiantes en la Gestión Ambiental Institucional como practicantes y pasantes al SGA</t>
  </si>
  <si>
    <t>F14 Articulación de criterios  ambientales en los procesos  de compras institucionales.</t>
  </si>
  <si>
    <t>F15. Disponibilidad de canales institucionales para la comunicación de solicitudes, felicitaciones</t>
  </si>
  <si>
    <t>OPORTUNIDADES</t>
  </si>
  <si>
    <t xml:space="preserve">O1. Fortalecer la articulación  del  Sistema de Gestión ambiental, con las partes interesadas Internas y  Externas de forma translocal a través de la cultura ambiental.     </t>
  </si>
  <si>
    <t>O2. Ampliar la  cobertura  del proceso de cultura ambiental de la comunidad universitaria con base en la Política de Gestión Ambiental, y los programas del Plan Institucional de Gestión Ambiental -PIGA.</t>
  </si>
  <si>
    <t>O3. Ampliar la cobertura de contenedores para disposición de residuos sólidos y  Unidades Técnicas de Almacenamiento Central UTAC en Sedes, Seccionales y Extensiones</t>
  </si>
  <si>
    <t>O4.Pomover alianzas para el desarrollo de espacios verdes en las Sedes, Seccionales y Extensiones, mediante la  implementación de actividades del Programa de Uso Eficiente de Servicios Ecosistemicos -PUESE- generando un ambiente sano para la comunidad.</t>
  </si>
  <si>
    <t>O5. Fortalecer el acompañamiento y asesoría en las unidades regionales, en condiciones de Pandemia, con actividades virtuales y presenciales según las necesidades de la Sede, Seccional o Extensión.</t>
  </si>
  <si>
    <t>O6.Articulación en de Proyectos Ambientales Universitarios -PRAU- con partes interesadas internas y externas.</t>
  </si>
  <si>
    <t xml:space="preserve">O7. Ampliación de actividades de  medición  de impacto y desempeño institucional con proyección translocal.  </t>
  </si>
  <si>
    <t xml:space="preserve">O8. Instaurar lineamiento de austeridad del gasto con el proceso de Bienes y Servicios articulados con el  Sistema de Gestión Ambiental con el fin de  minimizar el consumo de  materiales a nivel institucional </t>
  </si>
  <si>
    <t xml:space="preserve">O9. Generar espacios virtuales o presenciales para  el fortalecimiento de la cultura ambiental de la comunidad educativa, a través de cursos, diplomados,  programas de voluntariado ( ambiental)  y proyectos que generen impacto ambiental positivo  mediante alianzas estratégicas. </t>
  </si>
  <si>
    <t>FACTOR</t>
  </si>
  <si>
    <t>Subcausas de la causa raiz</t>
  </si>
  <si>
    <t xml:space="preserve">Clasificacion del riesgo </t>
  </si>
  <si>
    <t>Información</t>
  </si>
  <si>
    <t xml:space="preserve">Software </t>
  </si>
  <si>
    <t>Intangibles</t>
  </si>
  <si>
    <t>Componentes
de red</t>
  </si>
  <si>
    <t>Personas</t>
  </si>
  <si>
    <t>Instalaciones</t>
  </si>
  <si>
    <t>Redaccion del Riesgo General</t>
  </si>
  <si>
    <t xml:space="preserve">Redaccion del Riesgo  fiscal </t>
  </si>
  <si>
    <t>CÓDIGO:GSI- CA-FO-09</t>
  </si>
  <si>
    <t>14.	Tipología de riesgos que enmarcan la política de administración del riesgo</t>
  </si>
  <si>
    <t>Seguridad y salud en el trabajo</t>
  </si>
  <si>
    <t>Operativo</t>
  </si>
  <si>
    <t>Imagen</t>
  </si>
  <si>
    <t>6.4.	 Identificación de áreas de factores de riesgo</t>
  </si>
  <si>
    <t>•	Procesos</t>
  </si>
  <si>
    <t>•	Talento humano</t>
  </si>
  <si>
    <t>•	Tecnología</t>
  </si>
  <si>
    <t>•	Infraestructura</t>
  </si>
  <si>
    <t>•	Evento externo</t>
  </si>
  <si>
    <t>¿Afectar el cumplimiento de la misión del sector al que pertenece la entidad?</t>
  </si>
  <si>
    <t>VIGENCIA: 2024-09-20</t>
  </si>
  <si>
    <t>CÓDIGO: GSI- CA-FO-09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</si>
</sst>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0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sz val="11"/>
      <color theme="0"/>
      <name val="Arial Narrow"/>
      <family val="2"/>
    </font>
    <font>
      <b/>
      <sz val="18"/>
      <color theme="0"/>
      <name val="Arial"/>
      <family val="2"/>
    </font>
    <font>
      <b/>
      <sz val="12"/>
      <color theme="0"/>
      <name val="Arial"/>
      <family val="2"/>
    </font>
    <font>
      <b/>
      <sz val="11"/>
      <color theme="0"/>
      <name val="Arial Narrow"/>
      <family val="2"/>
    </font>
    <font>
      <sz val="11"/>
      <color rgb="FF000000"/>
      <name val="Arial"/>
      <family val="2"/>
    </font>
    <font>
      <sz val="10"/>
      <color theme="0"/>
      <name val="Arial"/>
      <family val="2"/>
    </font>
    <font>
      <b/>
      <sz val="12"/>
      <color rgb="FFFF0000"/>
      <name val="Arial Narrow"/>
      <family val="2"/>
    </font>
    <font>
      <sz val="9"/>
      <color indexed="81"/>
      <name val="Tahoma"/>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
      <patternFill patternType="solid">
        <fgColor rgb="FFDAAA00"/>
        <bgColor indexed="64"/>
      </patternFill>
    </fill>
    <fill>
      <patternFill patternType="solid">
        <fgColor rgb="FF4E4B48"/>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indexed="64"/>
      </patternFill>
    </fill>
    <fill>
      <patternFill patternType="solid">
        <fgColor rgb="FFB4B3B6"/>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medium">
        <color indexed="64"/>
      </top>
      <bottom style="thin">
        <color indexed="64"/>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591">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xf numFmtId="0" fontId="48" fillId="3" borderId="40" xfId="2" applyFont="1" applyFill="1" applyBorder="1"/>
    <xf numFmtId="0" fontId="48" fillId="3" borderId="41"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2" xfId="0" applyFont="1" applyFill="1" applyBorder="1" applyAlignment="1">
      <alignment horizontal="center" vertical="center" wrapText="1" readingOrder="1"/>
    </xf>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3" xfId="0" applyFont="1" applyFill="1" applyBorder="1" applyAlignment="1">
      <alignment horizontal="center" vertical="center" wrapText="1" readingOrder="1"/>
    </xf>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8" xfId="2" applyFont="1" applyFill="1" applyBorder="1"/>
    <xf numFmtId="0" fontId="48" fillId="3" borderId="9" xfId="2" applyFont="1" applyFill="1" applyBorder="1"/>
    <xf numFmtId="0" fontId="48" fillId="3" borderId="11" xfId="2" applyFont="1" applyFill="1" applyBorder="1"/>
    <xf numFmtId="0" fontId="48" fillId="3" borderId="10"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7"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6" fillId="0" borderId="21" xfId="0" applyFont="1" applyBorder="1" applyAlignment="1" applyProtection="1">
      <alignment horizontal="justify" vertical="top" wrapText="1"/>
      <protection locked="0"/>
    </xf>
    <xf numFmtId="0" fontId="6" fillId="0" borderId="21" xfId="0" applyFont="1" applyBorder="1" applyAlignment="1" applyProtection="1">
      <alignment horizontal="left" vertical="top" wrapText="1"/>
      <protection locked="0"/>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wrapText="1"/>
      <protection hidden="1"/>
    </xf>
    <xf numFmtId="9" fontId="1" fillId="0" borderId="21" xfId="0" applyNumberFormat="1" applyFont="1" applyBorder="1" applyAlignment="1" applyProtection="1">
      <alignment horizontal="center" vertical="center"/>
      <protection hidden="1"/>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46" fillId="0" borderId="7" xfId="0" applyFont="1" applyBorder="1" applyAlignment="1">
      <alignment vertical="center" wrapText="1"/>
    </xf>
    <xf numFmtId="0" fontId="46"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2" fillId="0" borderId="0" xfId="0" applyFont="1" applyAlignment="1">
      <alignment horizontal="center" vertical="center"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63" fillId="0" borderId="0" xfId="0" applyFont="1" applyAlignment="1">
      <alignment horizontal="center"/>
    </xf>
    <xf numFmtId="0" fontId="66"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6" fillId="0" borderId="0" xfId="0" applyFont="1" applyAlignment="1">
      <alignment vertical="center" wrapText="1"/>
    </xf>
    <xf numFmtId="0" fontId="66" fillId="0" borderId="70" xfId="0" applyFont="1" applyBorder="1" applyAlignment="1">
      <alignment horizontal="center" vertical="center" wrapText="1"/>
    </xf>
    <xf numFmtId="0" fontId="65" fillId="0" borderId="70" xfId="0" applyFont="1" applyBorder="1" applyAlignment="1">
      <alignment vertical="center" wrapText="1"/>
    </xf>
    <xf numFmtId="0" fontId="1" fillId="0" borderId="2" xfId="0" applyFont="1" applyBorder="1" applyAlignment="1">
      <alignment horizontal="center" vertical="center"/>
    </xf>
    <xf numFmtId="0" fontId="59" fillId="0" borderId="64" xfId="0" applyFont="1" applyBorder="1" applyAlignment="1" applyProtection="1">
      <alignment horizontal="center" wrapText="1"/>
      <protection locked="0"/>
    </xf>
    <xf numFmtId="0" fontId="59" fillId="0" borderId="57" xfId="0" applyFont="1" applyBorder="1" applyAlignment="1" applyProtection="1">
      <alignment horizontal="center" wrapText="1"/>
      <protection locked="0"/>
    </xf>
    <xf numFmtId="0" fontId="58" fillId="0" borderId="57" xfId="0" applyFont="1" applyBorder="1" applyAlignment="1" applyProtection="1">
      <alignment horizontal="center" vertical="center"/>
      <protection locked="0"/>
    </xf>
    <xf numFmtId="0" fontId="57" fillId="0" borderId="63" xfId="0" applyFont="1" applyBorder="1" applyAlignment="1">
      <alignment horizontal="left" vertical="center"/>
    </xf>
    <xf numFmtId="0" fontId="57" fillId="0" borderId="57" xfId="0" applyFont="1" applyBorder="1" applyAlignment="1">
      <alignment horizontal="left" vertical="center"/>
    </xf>
    <xf numFmtId="0" fontId="61" fillId="16" borderId="21" xfId="0" applyFont="1" applyFill="1" applyBorder="1" applyAlignment="1">
      <alignment horizontal="center" vertical="center" textRotation="90"/>
    </xf>
    <xf numFmtId="0" fontId="61" fillId="16" borderId="21" xfId="0" applyFont="1" applyFill="1" applyBorder="1" applyAlignment="1">
      <alignment horizontal="center" vertical="center" wrapText="1"/>
    </xf>
    <xf numFmtId="0" fontId="61" fillId="16" borderId="21" xfId="0" applyFont="1" applyFill="1" applyBorder="1" applyAlignment="1">
      <alignment horizontal="center" vertical="center"/>
    </xf>
    <xf numFmtId="0" fontId="0" fillId="17" borderId="0" xfId="0" applyFill="1"/>
    <xf numFmtId="0" fontId="57" fillId="0" borderId="21" xfId="0" applyFont="1" applyBorder="1" applyAlignment="1">
      <alignment vertical="center"/>
    </xf>
    <xf numFmtId="0" fontId="72" fillId="17" borderId="0" xfId="0" applyFont="1" applyFill="1"/>
    <xf numFmtId="14" fontId="72" fillId="0" borderId="80" xfId="0" applyNumberFormat="1" applyFont="1" applyBorder="1" applyAlignment="1" applyProtection="1">
      <alignment horizontal="center" vertical="center"/>
      <protection locked="0"/>
    </xf>
    <xf numFmtId="0" fontId="72" fillId="0" borderId="80" xfId="0" applyFont="1" applyBorder="1" applyAlignment="1" applyProtection="1">
      <alignment horizontal="center" vertical="center"/>
      <protection locked="0"/>
    </xf>
    <xf numFmtId="0" fontId="72" fillId="0" borderId="80" xfId="0" applyFont="1" applyBorder="1" applyAlignment="1" applyProtection="1">
      <alignment horizontal="center" vertical="center" wrapText="1"/>
      <protection locked="0"/>
    </xf>
    <xf numFmtId="0" fontId="72" fillId="0" borderId="80" xfId="0" applyFont="1" applyBorder="1" applyAlignment="1" applyProtection="1">
      <alignment horizontal="justify" wrapText="1"/>
      <protection locked="0"/>
    </xf>
    <xf numFmtId="0" fontId="13" fillId="17" borderId="0" xfId="0" applyFont="1" applyFill="1"/>
    <xf numFmtId="0" fontId="73" fillId="0" borderId="24" xfId="0" applyFont="1" applyBorder="1" applyAlignment="1">
      <alignment horizontal="center" vertical="center"/>
    </xf>
    <xf numFmtId="0" fontId="73" fillId="0" borderId="91" xfId="0" applyFont="1" applyBorder="1" applyAlignment="1">
      <alignment horizontal="center" vertical="center" wrapText="1"/>
    </xf>
    <xf numFmtId="0" fontId="73" fillId="0" borderId="91"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77" fillId="16" borderId="80" xfId="0" applyNumberFormat="1" applyFont="1" applyFill="1" applyBorder="1" applyAlignment="1">
      <alignment horizontal="center" vertical="center" wrapText="1"/>
    </xf>
    <xf numFmtId="0" fontId="77" fillId="16" borderId="80" xfId="0" applyFont="1" applyFill="1" applyBorder="1" applyAlignment="1">
      <alignment horizontal="center" vertical="center" wrapText="1"/>
    </xf>
    <xf numFmtId="0" fontId="83" fillId="17" borderId="0" xfId="0" applyFont="1" applyFill="1" applyAlignment="1">
      <alignment horizontal="center" vertical="center" textRotation="90"/>
    </xf>
    <xf numFmtId="0" fontId="88" fillId="0" borderId="0" xfId="0" applyFont="1" applyAlignment="1">
      <alignment vertical="center"/>
    </xf>
    <xf numFmtId="0" fontId="91" fillId="0" borderId="0" xfId="0" applyFont="1"/>
    <xf numFmtId="0" fontId="83" fillId="0" borderId="0" xfId="0" applyFont="1" applyAlignment="1">
      <alignment horizontal="left" vertical="center"/>
    </xf>
    <xf numFmtId="0" fontId="72" fillId="0" borderId="99" xfId="0" applyFont="1" applyBorder="1" applyAlignment="1">
      <alignment horizontal="left" vertical="center"/>
    </xf>
    <xf numFmtId="0" fontId="72" fillId="0" borderId="100" xfId="0" applyFont="1" applyBorder="1" applyAlignment="1">
      <alignment horizontal="left" vertical="center"/>
    </xf>
    <xf numFmtId="0" fontId="91" fillId="3" borderId="0" xfId="0" applyFont="1" applyFill="1"/>
    <xf numFmtId="0" fontId="92" fillId="3" borderId="0" xfId="0" applyFont="1" applyFill="1" applyAlignment="1">
      <alignment horizontal="center" vertical="center"/>
    </xf>
    <xf numFmtId="0" fontId="0" fillId="0" borderId="91" xfId="0" applyBorder="1" applyAlignment="1">
      <alignment horizontal="center" vertical="center"/>
    </xf>
    <xf numFmtId="0" fontId="77" fillId="19" borderId="91" xfId="0" applyFont="1" applyFill="1" applyBorder="1" applyAlignment="1">
      <alignment horizontal="center" vertical="center"/>
    </xf>
    <xf numFmtId="0" fontId="89" fillId="18" borderId="0" xfId="0" applyFont="1" applyFill="1" applyAlignment="1">
      <alignment horizontal="center" vertical="center"/>
    </xf>
    <xf numFmtId="0" fontId="77" fillId="19" borderId="0" xfId="0" applyFont="1" applyFill="1" applyAlignment="1">
      <alignment horizontal="center" vertical="center"/>
    </xf>
    <xf numFmtId="0" fontId="90" fillId="0" borderId="0" xfId="0" applyFont="1" applyAlignment="1">
      <alignment horizontal="center"/>
    </xf>
    <xf numFmtId="0" fontId="90" fillId="0" borderId="0" xfId="0" applyFont="1" applyAlignment="1">
      <alignment horizontal="center" vertical="center"/>
    </xf>
    <xf numFmtId="0" fontId="93" fillId="3" borderId="0" xfId="0" applyFont="1" applyFill="1"/>
    <xf numFmtId="0" fontId="60" fillId="3" borderId="68" xfId="0" applyFont="1" applyFill="1" applyBorder="1" applyAlignment="1">
      <alignment horizontal="center" vertical="center"/>
    </xf>
    <xf numFmtId="0" fontId="60" fillId="3" borderId="69" xfId="0" applyFont="1" applyFill="1" applyBorder="1" applyAlignment="1">
      <alignment horizontal="center" vertical="center"/>
    </xf>
    <xf numFmtId="0" fontId="60" fillId="3" borderId="67" xfId="0" applyFont="1" applyFill="1" applyBorder="1" applyAlignment="1">
      <alignment horizontal="center" vertical="center"/>
    </xf>
    <xf numFmtId="0" fontId="60" fillId="3" borderId="57" xfId="0" applyFont="1" applyFill="1" applyBorder="1" applyAlignment="1">
      <alignment horizontal="center" vertical="center"/>
    </xf>
    <xf numFmtId="0" fontId="60" fillId="3" borderId="40" xfId="0" applyFont="1" applyFill="1" applyBorder="1" applyAlignment="1">
      <alignment vertical="center"/>
    </xf>
    <xf numFmtId="0" fontId="4" fillId="0" borderId="0" xfId="0" applyFont="1"/>
    <xf numFmtId="0" fontId="96" fillId="3" borderId="0" xfId="0" applyFont="1" applyFill="1" applyAlignment="1">
      <alignment horizontal="center" vertical="center"/>
    </xf>
    <xf numFmtId="0" fontId="79" fillId="21" borderId="27" xfId="0" applyFont="1" applyFill="1" applyBorder="1" applyAlignment="1">
      <alignment horizontal="center" vertical="center" wrapText="1"/>
    </xf>
    <xf numFmtId="0" fontId="79" fillId="21" borderId="28" xfId="0" applyFont="1" applyFill="1" applyBorder="1" applyAlignment="1">
      <alignment horizontal="center" vertical="center" wrapText="1"/>
    </xf>
    <xf numFmtId="0" fontId="97" fillId="3" borderId="21" xfId="0" applyFont="1" applyFill="1" applyBorder="1" applyAlignment="1" applyProtection="1">
      <alignment horizontal="justify" vertical="justify" wrapText="1"/>
      <protection locked="0"/>
    </xf>
    <xf numFmtId="0" fontId="78" fillId="0" borderId="22" xfId="0" applyFont="1" applyBorder="1" applyAlignment="1" applyProtection="1">
      <alignment horizontal="center" vertical="center" wrapText="1"/>
      <protection locked="0"/>
    </xf>
    <xf numFmtId="0" fontId="97" fillId="0" borderId="21" xfId="0" applyFont="1" applyBorder="1" applyAlignment="1" applyProtection="1">
      <alignment horizontal="justify" vertical="justify" wrapText="1"/>
      <protection locked="0"/>
    </xf>
    <xf numFmtId="0" fontId="78" fillId="0" borderId="21" xfId="0" applyFont="1" applyBorder="1" applyAlignment="1" applyProtection="1">
      <alignment horizontal="center" vertical="center" wrapText="1"/>
      <protection locked="0"/>
    </xf>
    <xf numFmtId="0" fontId="97" fillId="22" borderId="21" xfId="0" applyFont="1" applyFill="1" applyBorder="1" applyAlignment="1" applyProtection="1">
      <alignment horizontal="justify" vertical="justify" wrapText="1"/>
      <protection locked="0"/>
    </xf>
    <xf numFmtId="0" fontId="46" fillId="0" borderId="25" xfId="0" applyFont="1" applyBorder="1" applyAlignment="1" applyProtection="1">
      <alignment horizontal="justify" vertical="center" wrapText="1"/>
      <protection locked="0"/>
    </xf>
    <xf numFmtId="0" fontId="79" fillId="21" borderId="25" xfId="0" applyFont="1" applyFill="1" applyBorder="1" applyAlignment="1">
      <alignment horizontal="center" vertical="center" wrapText="1"/>
    </xf>
    <xf numFmtId="0" fontId="78" fillId="21" borderId="21" xfId="0" applyFont="1" applyFill="1" applyBorder="1" applyAlignment="1" applyProtection="1">
      <alignment horizontal="center" vertical="center"/>
      <protection locked="0"/>
    </xf>
    <xf numFmtId="0" fontId="97" fillId="23" borderId="22" xfId="0" applyFont="1" applyFill="1" applyBorder="1" applyAlignment="1" applyProtection="1">
      <alignment horizontal="justify" vertical="justify" wrapText="1"/>
      <protection locked="0"/>
    </xf>
    <xf numFmtId="0" fontId="98" fillId="21" borderId="21" xfId="0" applyFont="1" applyFill="1" applyBorder="1" applyAlignment="1" applyProtection="1">
      <alignment horizontal="center" vertical="center"/>
      <protection locked="0"/>
    </xf>
    <xf numFmtId="0" fontId="97" fillId="24" borderId="21" xfId="0" applyFont="1" applyFill="1" applyBorder="1" applyAlignment="1" applyProtection="1">
      <alignment horizontal="justify" vertical="justify" wrapText="1"/>
      <protection locked="0"/>
    </xf>
    <xf numFmtId="0" fontId="97" fillId="22" borderId="69" xfId="0" applyFont="1" applyFill="1" applyBorder="1" applyAlignment="1" applyProtection="1">
      <alignment wrapText="1"/>
      <protection locked="0"/>
    </xf>
    <xf numFmtId="0" fontId="72" fillId="3" borderId="21" xfId="0" applyFont="1" applyFill="1" applyBorder="1" applyAlignment="1" applyProtection="1">
      <alignment horizontal="justify" vertical="justify" wrapText="1"/>
      <protection locked="0"/>
    </xf>
    <xf numFmtId="9" fontId="1" fillId="0" borderId="21" xfId="0" applyNumberFormat="1" applyFont="1" applyBorder="1" applyAlignment="1" applyProtection="1">
      <alignment vertical="top" wrapText="1"/>
      <protection hidden="1"/>
    </xf>
    <xf numFmtId="0" fontId="13" fillId="18" borderId="0" xfId="0" applyFont="1" applyFill="1" applyAlignment="1">
      <alignment horizontal="center" vertical="center"/>
    </xf>
    <xf numFmtId="0" fontId="67" fillId="18" borderId="0" xfId="0" applyFont="1" applyFill="1" applyAlignment="1">
      <alignment horizontal="center" vertical="center"/>
    </xf>
    <xf numFmtId="0" fontId="67" fillId="18" borderId="0" xfId="0" applyFont="1" applyFill="1" applyAlignment="1">
      <alignment horizontal="center" vertical="center" wrapText="1"/>
    </xf>
    <xf numFmtId="0" fontId="67" fillId="0" borderId="0" xfId="0" applyFont="1" applyAlignment="1">
      <alignment horizontal="center" vertical="center"/>
    </xf>
    <xf numFmtId="0" fontId="13" fillId="18" borderId="0" xfId="0" applyFont="1" applyFill="1" applyAlignment="1">
      <alignment wrapText="1"/>
    </xf>
    <xf numFmtId="0" fontId="68" fillId="0" borderId="0" xfId="0" applyFont="1" applyAlignment="1">
      <alignment horizontal="center" wrapText="1"/>
    </xf>
    <xf numFmtId="0" fontId="71" fillId="0" borderId="95" xfId="0" applyFont="1" applyBorder="1" applyAlignment="1">
      <alignment horizontal="center" vertical="center" wrapText="1"/>
    </xf>
    <xf numFmtId="0" fontId="71" fillId="0" borderId="12" xfId="0" applyFont="1" applyBorder="1" applyAlignment="1">
      <alignment horizontal="center" vertical="center" wrapText="1"/>
    </xf>
    <xf numFmtId="0" fontId="71" fillId="0" borderId="81" xfId="0" applyFont="1" applyBorder="1" applyAlignment="1">
      <alignment horizontal="center" vertical="center" wrapText="1"/>
    </xf>
    <xf numFmtId="0" fontId="71" fillId="0" borderId="75" xfId="0" applyFont="1" applyBorder="1" applyAlignment="1">
      <alignment horizontal="center" vertical="center" wrapText="1"/>
    </xf>
    <xf numFmtId="0" fontId="71" fillId="0" borderId="0" xfId="0" applyFont="1" applyAlignment="1">
      <alignment horizontal="center" vertical="center" wrapText="1"/>
    </xf>
    <xf numFmtId="0" fontId="71" fillId="0" borderId="76" xfId="0" applyFont="1" applyBorder="1" applyAlignment="1">
      <alignment horizontal="center" vertical="center" wrapText="1"/>
    </xf>
    <xf numFmtId="0" fontId="71" fillId="0" borderId="97" xfId="0" applyFont="1" applyBorder="1" applyAlignment="1">
      <alignment horizontal="center" vertical="center" wrapText="1"/>
    </xf>
    <xf numFmtId="0" fontId="71" fillId="0" borderId="11" xfId="0" applyFont="1" applyBorder="1" applyAlignment="1">
      <alignment horizontal="center" vertical="center" wrapText="1"/>
    </xf>
    <xf numFmtId="0" fontId="71" fillId="0" borderId="84" xfId="0" applyFont="1" applyBorder="1" applyAlignment="1">
      <alignment horizontal="center" vertical="center" wrapText="1"/>
    </xf>
    <xf numFmtId="0" fontId="85" fillId="0" borderId="5" xfId="0" applyFont="1" applyBorder="1" applyAlignment="1">
      <alignment horizontal="center" wrapText="1"/>
    </xf>
    <xf numFmtId="0" fontId="69" fillId="0" borderId="94" xfId="0" applyFont="1" applyBorder="1" applyAlignment="1">
      <alignment horizontal="center" wrapText="1"/>
    </xf>
    <xf numFmtId="0" fontId="69" fillId="0" borderId="7" xfId="0" applyFont="1" applyBorder="1" applyAlignment="1">
      <alignment horizontal="center" wrapText="1"/>
    </xf>
    <xf numFmtId="0" fontId="69" fillId="0" borderId="93" xfId="0" applyFont="1" applyBorder="1" applyAlignment="1">
      <alignment horizontal="center" wrapText="1"/>
    </xf>
    <xf numFmtId="0" fontId="69" fillId="0" borderId="9" xfId="0" applyFont="1" applyBorder="1" applyAlignment="1">
      <alignment horizontal="center" wrapText="1"/>
    </xf>
    <xf numFmtId="0" fontId="69" fillId="0" borderId="96" xfId="0" applyFont="1" applyBorder="1" applyAlignment="1">
      <alignment horizontal="center" wrapText="1"/>
    </xf>
    <xf numFmtId="0" fontId="57" fillId="0" borderId="82" xfId="0" applyFont="1" applyBorder="1" applyAlignment="1">
      <alignment horizontal="left" vertical="center"/>
    </xf>
    <xf numFmtId="0" fontId="57" fillId="0" borderId="6" xfId="0" applyFont="1" applyBorder="1" applyAlignment="1">
      <alignment horizontal="left" vertical="center"/>
    </xf>
    <xf numFmtId="0" fontId="57" fillId="0" borderId="83" xfId="0" applyFont="1" applyBorder="1" applyAlignment="1">
      <alignment horizontal="left" vertical="center"/>
    </xf>
    <xf numFmtId="0" fontId="57" fillId="0" borderId="8" xfId="0" applyFont="1" applyBorder="1" applyAlignment="1">
      <alignment horizontal="left" vertical="center"/>
    </xf>
    <xf numFmtId="0" fontId="57" fillId="0" borderId="85" xfId="0" applyFont="1" applyBorder="1" applyAlignment="1">
      <alignment horizontal="left" vertical="center"/>
    </xf>
    <xf numFmtId="0" fontId="57" fillId="0" borderId="10" xfId="0" applyFont="1" applyBorder="1" applyAlignment="1">
      <alignment horizontal="left" vertical="center"/>
    </xf>
    <xf numFmtId="0" fontId="72" fillId="0" borderId="23" xfId="0" applyFont="1" applyBorder="1" applyAlignment="1">
      <alignment horizontal="left" vertical="center" wrapText="1"/>
    </xf>
    <xf numFmtId="0" fontId="72" fillId="0" borderId="35" xfId="0" applyFont="1" applyBorder="1" applyAlignment="1">
      <alignment horizontal="left" vertical="center" wrapText="1"/>
    </xf>
    <xf numFmtId="0" fontId="69" fillId="0" borderId="5" xfId="0" applyFont="1" applyBorder="1" applyAlignment="1">
      <alignment horizontal="center" wrapText="1"/>
    </xf>
    <xf numFmtId="0" fontId="69" fillId="0" borderId="6" xfId="0" applyFont="1" applyBorder="1" applyAlignment="1">
      <alignment horizontal="center" wrapText="1"/>
    </xf>
    <xf numFmtId="0" fontId="69" fillId="0" borderId="8" xfId="0" applyFont="1" applyBorder="1" applyAlignment="1">
      <alignment horizontal="center" wrapText="1"/>
    </xf>
    <xf numFmtId="0" fontId="69" fillId="0" borderId="10" xfId="0" applyFont="1" applyBorder="1" applyAlignment="1">
      <alignment horizontal="center" wrapText="1"/>
    </xf>
    <xf numFmtId="0" fontId="77" fillId="18" borderId="5" xfId="0" applyFont="1" applyFill="1" applyBorder="1" applyAlignment="1">
      <alignment horizontal="center" vertical="center" wrapText="1"/>
    </xf>
    <xf numFmtId="0" fontId="77" fillId="18" borderId="6" xfId="0" applyFont="1" applyFill="1" applyBorder="1" applyAlignment="1">
      <alignment horizontal="center" vertical="center" wrapText="1"/>
    </xf>
    <xf numFmtId="0" fontId="77" fillId="18" borderId="9" xfId="0" applyFont="1" applyFill="1" applyBorder="1" applyAlignment="1">
      <alignment horizontal="center" vertical="center" wrapText="1"/>
    </xf>
    <xf numFmtId="0" fontId="77" fillId="18" borderId="10" xfId="0" applyFont="1" applyFill="1" applyBorder="1" applyAlignment="1">
      <alignment horizontal="center" vertical="center" wrapText="1"/>
    </xf>
    <xf numFmtId="0" fontId="57" fillId="0" borderId="5" xfId="0" applyFont="1" applyBorder="1" applyAlignment="1">
      <alignment horizontal="left" vertical="center"/>
    </xf>
    <xf numFmtId="0" fontId="57" fillId="0" borderId="7" xfId="0" applyFont="1" applyBorder="1" applyAlignment="1">
      <alignment horizontal="left" vertical="center"/>
    </xf>
    <xf numFmtId="0" fontId="57" fillId="0" borderId="9" xfId="0" applyFont="1" applyBorder="1" applyAlignment="1">
      <alignment horizontal="left" vertical="center"/>
    </xf>
    <xf numFmtId="0" fontId="71" fillId="0" borderId="102" xfId="0" applyFont="1" applyBorder="1" applyAlignment="1">
      <alignment horizontal="center" vertical="center" wrapText="1"/>
    </xf>
    <xf numFmtId="0" fontId="71" fillId="0" borderId="98" xfId="0" applyFont="1" applyBorder="1" applyAlignment="1">
      <alignment horizontal="center" vertical="center" wrapText="1"/>
    </xf>
    <xf numFmtId="0" fontId="71" fillId="0" borderId="101" xfId="0" applyFont="1" applyBorder="1" applyAlignment="1">
      <alignment horizontal="center" vertical="center" wrapText="1"/>
    </xf>
    <xf numFmtId="0" fontId="67" fillId="18" borderId="102" xfId="0" applyFont="1" applyFill="1" applyBorder="1" applyAlignment="1">
      <alignment horizontal="center" vertical="center"/>
    </xf>
    <xf numFmtId="0" fontId="67" fillId="18" borderId="98" xfId="0" applyFont="1" applyFill="1" applyBorder="1" applyAlignment="1">
      <alignment horizontal="center" vertical="center"/>
    </xf>
    <xf numFmtId="0" fontId="67" fillId="18" borderId="101" xfId="0" applyFont="1" applyFill="1" applyBorder="1" applyAlignment="1">
      <alignment horizontal="center" vertical="center"/>
    </xf>
    <xf numFmtId="0" fontId="77" fillId="18" borderId="5" xfId="0" applyFont="1" applyFill="1" applyBorder="1" applyAlignment="1">
      <alignment horizontal="center" vertical="center"/>
    </xf>
    <xf numFmtId="0" fontId="77" fillId="18" borderId="6" xfId="0" applyFont="1" applyFill="1" applyBorder="1" applyAlignment="1">
      <alignment horizontal="center" vertical="center"/>
    </xf>
    <xf numFmtId="0" fontId="77" fillId="18" borderId="9" xfId="0" applyFont="1" applyFill="1" applyBorder="1" applyAlignment="1">
      <alignment horizontal="center" vertical="center"/>
    </xf>
    <xf numFmtId="0" fontId="77" fillId="18" borderId="10" xfId="0" applyFont="1" applyFill="1" applyBorder="1" applyAlignment="1">
      <alignment horizontal="center" vertical="center"/>
    </xf>
    <xf numFmtId="0" fontId="77" fillId="19" borderId="9" xfId="0" applyFont="1" applyFill="1" applyBorder="1" applyAlignment="1">
      <alignment horizontal="center" vertical="center"/>
    </xf>
    <xf numFmtId="0" fontId="77" fillId="19" borderId="10" xfId="0" applyFont="1" applyFill="1" applyBorder="1" applyAlignment="1">
      <alignment horizontal="center" vertical="center"/>
    </xf>
    <xf numFmtId="0" fontId="94" fillId="19" borderId="68" xfId="0" applyFont="1" applyFill="1" applyBorder="1" applyAlignment="1">
      <alignment horizontal="center" vertical="center"/>
    </xf>
    <xf numFmtId="0" fontId="94" fillId="19" borderId="67" xfId="0" applyFont="1" applyFill="1" applyBorder="1" applyAlignment="1">
      <alignment horizontal="center" vertical="center"/>
    </xf>
    <xf numFmtId="0" fontId="95" fillId="18" borderId="68" xfId="0" applyFont="1" applyFill="1" applyBorder="1" applyAlignment="1">
      <alignment horizontal="center" vertical="center" wrapText="1"/>
    </xf>
    <xf numFmtId="0" fontId="95" fillId="18" borderId="67" xfId="0" applyFont="1" applyFill="1" applyBorder="1" applyAlignment="1">
      <alignment horizontal="center" vertical="center" wrapText="1"/>
    </xf>
    <xf numFmtId="0" fontId="95" fillId="18" borderId="69" xfId="0" applyFont="1" applyFill="1" applyBorder="1" applyAlignment="1">
      <alignment horizontal="center" vertical="center" wrapText="1"/>
    </xf>
    <xf numFmtId="0" fontId="95" fillId="19" borderId="68" xfId="0" applyFont="1" applyFill="1" applyBorder="1" applyAlignment="1">
      <alignment horizontal="center" vertical="center" wrapText="1"/>
    </xf>
    <xf numFmtId="0" fontId="95" fillId="19" borderId="67" xfId="0" applyFont="1" applyFill="1" applyBorder="1" applyAlignment="1">
      <alignment horizontal="center" vertical="center" wrapText="1"/>
    </xf>
    <xf numFmtId="0" fontId="95" fillId="19" borderId="69" xfId="0" applyFont="1" applyFill="1" applyBorder="1" applyAlignment="1">
      <alignment horizontal="center" vertical="center" wrapText="1"/>
    </xf>
    <xf numFmtId="0" fontId="61" fillId="19" borderId="21" xfId="0" applyFont="1" applyFill="1" applyBorder="1" applyAlignment="1">
      <alignment horizontal="center" vertical="center" wrapText="1"/>
    </xf>
    <xf numFmtId="0" fontId="61" fillId="18" borderId="107" xfId="0" applyFont="1" applyFill="1" applyBorder="1" applyAlignment="1">
      <alignment horizontal="center" vertical="center" wrapText="1"/>
    </xf>
    <xf numFmtId="0" fontId="61" fillId="18" borderId="64" xfId="0" applyFont="1" applyFill="1" applyBorder="1" applyAlignment="1">
      <alignment horizontal="center" vertical="center" wrapText="1"/>
    </xf>
    <xf numFmtId="0" fontId="61" fillId="16" borderId="40" xfId="0" applyFont="1" applyFill="1" applyBorder="1" applyAlignment="1">
      <alignment horizontal="center" vertical="center" wrapText="1"/>
    </xf>
    <xf numFmtId="0" fontId="61" fillId="16" borderId="57" xfId="0" applyFont="1" applyFill="1" applyBorder="1" applyAlignment="1">
      <alignment horizontal="center" vertical="center" wrapText="1"/>
    </xf>
    <xf numFmtId="0" fontId="61" fillId="16" borderId="64" xfId="0" applyFont="1" applyFill="1" applyBorder="1" applyAlignment="1">
      <alignment horizontal="center" vertical="center"/>
    </xf>
    <xf numFmtId="0" fontId="61" fillId="16" borderId="57" xfId="0" applyFont="1" applyFill="1" applyBorder="1" applyAlignment="1">
      <alignment horizontal="center" vertical="center"/>
    </xf>
    <xf numFmtId="0" fontId="61" fillId="16" borderId="22" xfId="0" applyFont="1" applyFill="1" applyBorder="1" applyAlignment="1">
      <alignment horizontal="center" vertical="center"/>
    </xf>
    <xf numFmtId="0" fontId="61" fillId="16" borderId="21" xfId="0" applyFont="1" applyFill="1" applyBorder="1" applyAlignment="1">
      <alignment horizontal="center" vertical="center" textRotation="90" wrapText="1"/>
    </xf>
    <xf numFmtId="0" fontId="61" fillId="16" borderId="21" xfId="0" applyFont="1" applyFill="1" applyBorder="1" applyAlignment="1">
      <alignment horizontal="center" vertical="center" wrapText="1"/>
    </xf>
    <xf numFmtId="0" fontId="65" fillId="0" borderId="70" xfId="0" applyFont="1" applyBorder="1" applyAlignment="1">
      <alignment horizontal="center" vertical="center" wrapText="1"/>
    </xf>
    <xf numFmtId="0" fontId="66" fillId="0" borderId="70" xfId="0" applyFont="1" applyBorder="1" applyAlignment="1">
      <alignment horizontal="center" vertical="center" wrapText="1"/>
    </xf>
    <xf numFmtId="0" fontId="49" fillId="0" borderId="68" xfId="0" applyFont="1" applyBorder="1" applyAlignment="1">
      <alignment horizontal="left" vertical="center" wrapText="1"/>
    </xf>
    <xf numFmtId="0" fontId="49" fillId="0" borderId="67" xfId="0" applyFont="1" applyBorder="1" applyAlignment="1">
      <alignment horizontal="left" vertical="center" wrapText="1"/>
    </xf>
    <xf numFmtId="0" fontId="49" fillId="0" borderId="69" xfId="0" applyFont="1" applyBorder="1" applyAlignment="1">
      <alignment horizontal="left" vertical="center" wrapText="1"/>
    </xf>
    <xf numFmtId="0" fontId="64" fillId="0" borderId="21" xfId="0" applyFont="1" applyBorder="1" applyAlignment="1">
      <alignment horizontal="left" vertical="center" wrapText="1"/>
    </xf>
    <xf numFmtId="0" fontId="61" fillId="16" borderId="21" xfId="0" applyFont="1" applyFill="1" applyBorder="1" applyAlignment="1">
      <alignment horizontal="center" vertical="center"/>
    </xf>
    <xf numFmtId="0" fontId="61" fillId="16" borderId="21" xfId="0" applyFont="1" applyFill="1" applyBorder="1" applyAlignment="1">
      <alignment horizontal="center" vertical="center" textRotation="90"/>
    </xf>
    <xf numFmtId="0" fontId="58" fillId="0" borderId="21" xfId="0" applyFont="1" applyBorder="1" applyAlignment="1" applyProtection="1">
      <alignment horizontal="center" vertical="center"/>
      <protection locked="0"/>
    </xf>
    <xf numFmtId="0" fontId="61" fillId="16" borderId="108" xfId="0" applyFont="1" applyFill="1" applyBorder="1" applyAlignment="1">
      <alignment horizontal="center" vertical="center" wrapText="1"/>
    </xf>
    <xf numFmtId="0" fontId="61" fillId="16" borderId="63" xfId="0" applyFont="1" applyFill="1" applyBorder="1" applyAlignment="1">
      <alignment horizontal="center"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0" fontId="57" fillId="0" borderId="21" xfId="0" applyFont="1" applyBorder="1" applyAlignment="1">
      <alignment horizontal="left" vertical="center"/>
    </xf>
    <xf numFmtId="0" fontId="60" fillId="0" borderId="68" xfId="0" applyFont="1" applyBorder="1" applyAlignment="1">
      <alignment horizontal="center" vertical="center"/>
    </xf>
    <xf numFmtId="0" fontId="60" fillId="0" borderId="67" xfId="0" applyFont="1" applyBorder="1" applyAlignment="1">
      <alignment horizontal="center" vertical="center"/>
    </xf>
    <xf numFmtId="0" fontId="60" fillId="0" borderId="69" xfId="0" applyFont="1" applyBorder="1" applyAlignment="1">
      <alignment horizontal="center" vertical="center"/>
    </xf>
    <xf numFmtId="0" fontId="99" fillId="16" borderId="21" xfId="0" applyFont="1" applyFill="1" applyBorder="1" applyAlignment="1">
      <alignment horizontal="center" vertical="center" wrapText="1"/>
    </xf>
    <xf numFmtId="0" fontId="85" fillId="0" borderId="103" xfId="0" applyFont="1" applyBorder="1" applyAlignment="1">
      <alignment horizontal="center" wrapText="1"/>
    </xf>
    <xf numFmtId="0" fontId="69" fillId="0" borderId="104" xfId="0" applyFont="1" applyBorder="1" applyAlignment="1">
      <alignment horizontal="center" wrapText="1"/>
    </xf>
    <xf numFmtId="0" fontId="69" fillId="0" borderId="92" xfId="0" applyFont="1" applyBorder="1" applyAlignment="1">
      <alignment horizontal="center" wrapText="1"/>
    </xf>
    <xf numFmtId="0" fontId="69" fillId="0" borderId="0" xfId="0" applyFont="1" applyAlignment="1">
      <alignment horizontal="center" wrapText="1"/>
    </xf>
    <xf numFmtId="0" fontId="69" fillId="0" borderId="105" xfId="0" applyFont="1" applyBorder="1" applyAlignment="1">
      <alignment horizontal="center" wrapText="1"/>
    </xf>
    <xf numFmtId="0" fontId="69" fillId="0" borderId="106" xfId="0" applyFont="1" applyBorder="1" applyAlignment="1">
      <alignment horizontal="center" wrapText="1"/>
    </xf>
    <xf numFmtId="0" fontId="0" fillId="5" borderId="0" xfId="0" applyFill="1" applyAlignment="1">
      <alignment horizontal="center"/>
    </xf>
    <xf numFmtId="0" fontId="83" fillId="20" borderId="99" xfId="0" applyFont="1" applyFill="1" applyBorder="1" applyAlignment="1">
      <alignment horizontal="center" vertical="center" wrapText="1"/>
    </xf>
    <xf numFmtId="0" fontId="83" fillId="20" borderId="109" xfId="0" applyFont="1" applyFill="1" applyBorder="1" applyAlignment="1">
      <alignment horizontal="center" vertical="center" wrapText="1"/>
    </xf>
    <xf numFmtId="0" fontId="83" fillId="20" borderId="25" xfId="0" applyFont="1" applyFill="1" applyBorder="1" applyAlignment="1">
      <alignment horizontal="center" vertical="center" wrapText="1"/>
    </xf>
    <xf numFmtId="0" fontId="83" fillId="20" borderId="21" xfId="0" applyFont="1" applyFill="1" applyBorder="1" applyAlignment="1">
      <alignment horizontal="center" vertical="center" wrapText="1"/>
    </xf>
    <xf numFmtId="0" fontId="57" fillId="0" borderId="12" xfId="0" applyFont="1" applyBorder="1" applyAlignment="1">
      <alignment horizontal="left" vertical="center"/>
    </xf>
    <xf numFmtId="0" fontId="57" fillId="0" borderId="0" xfId="0" applyFont="1" applyAlignment="1">
      <alignment horizontal="left" vertical="center"/>
    </xf>
    <xf numFmtId="0" fontId="57" fillId="0" borderId="11" xfId="0" applyFont="1" applyBorder="1" applyAlignment="1">
      <alignment horizontal="left" vertical="center"/>
    </xf>
    <xf numFmtId="0" fontId="57" fillId="0" borderId="5" xfId="0" applyFont="1" applyBorder="1" applyAlignment="1">
      <alignment horizontal="center" vertical="center"/>
    </xf>
    <xf numFmtId="0" fontId="57" fillId="0" borderId="12" xfId="0" applyFont="1" applyBorder="1" applyAlignment="1">
      <alignment horizontal="center" vertical="center"/>
    </xf>
    <xf numFmtId="0" fontId="57" fillId="0" borderId="6" xfId="0" applyFont="1" applyBorder="1" applyAlignment="1">
      <alignment horizontal="center" vertical="center"/>
    </xf>
    <xf numFmtId="0" fontId="57" fillId="0" borderId="7" xfId="0" applyFont="1" applyBorder="1" applyAlignment="1">
      <alignment horizontal="center" vertical="center"/>
    </xf>
    <xf numFmtId="0" fontId="57" fillId="0" borderId="0" xfId="0" applyFont="1" applyAlignment="1">
      <alignment horizontal="center" vertical="center"/>
    </xf>
    <xf numFmtId="0" fontId="57" fillId="0" borderId="8" xfId="0" applyFont="1" applyBorder="1" applyAlignment="1">
      <alignment horizontal="center" vertical="center"/>
    </xf>
    <xf numFmtId="0" fontId="57" fillId="0" borderId="9" xfId="0" applyFont="1" applyBorder="1" applyAlignment="1">
      <alignment horizontal="center" vertical="center"/>
    </xf>
    <xf numFmtId="0" fontId="57" fillId="0" borderId="11" xfId="0" applyFont="1" applyBorder="1" applyAlignment="1">
      <alignment horizontal="center" vertical="center"/>
    </xf>
    <xf numFmtId="0" fontId="57" fillId="0" borderId="10" xfId="0" applyFont="1" applyBorder="1" applyAlignment="1">
      <alignment horizontal="center" vertical="center"/>
    </xf>
    <xf numFmtId="0" fontId="74" fillId="0" borderId="5" xfId="0" applyFont="1" applyBorder="1" applyAlignment="1">
      <alignment horizontal="center" wrapText="1"/>
    </xf>
    <xf numFmtId="0" fontId="74" fillId="0" borderId="12" xfId="0" applyFont="1" applyBorder="1" applyAlignment="1">
      <alignment horizontal="center" wrapText="1"/>
    </xf>
    <xf numFmtId="0" fontId="74" fillId="0" borderId="6" xfId="0" applyFont="1" applyBorder="1" applyAlignment="1">
      <alignment horizontal="center" wrapText="1"/>
    </xf>
    <xf numFmtId="0" fontId="74" fillId="0" borderId="7" xfId="0" applyFont="1" applyBorder="1" applyAlignment="1">
      <alignment horizontal="center" wrapText="1"/>
    </xf>
    <xf numFmtId="0" fontId="74" fillId="0" borderId="0" xfId="0" applyFont="1" applyAlignment="1">
      <alignment horizontal="center" wrapText="1"/>
    </xf>
    <xf numFmtId="0" fontId="74" fillId="0" borderId="8" xfId="0" applyFont="1" applyBorder="1" applyAlignment="1">
      <alignment horizontal="center" wrapText="1"/>
    </xf>
    <xf numFmtId="0" fontId="74" fillId="0" borderId="9" xfId="0" applyFont="1" applyBorder="1" applyAlignment="1">
      <alignment horizontal="center" wrapText="1"/>
    </xf>
    <xf numFmtId="0" fontId="74" fillId="0" borderId="11" xfId="0" applyFont="1" applyBorder="1" applyAlignment="1">
      <alignment horizontal="center" wrapText="1"/>
    </xf>
    <xf numFmtId="0" fontId="74" fillId="0" borderId="10" xfId="0" applyFont="1" applyBorder="1" applyAlignment="1">
      <alignment horizontal="center" wrapText="1"/>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18" fillId="10" borderId="0" xfId="0" applyFont="1" applyFill="1" applyAlignment="1">
      <alignment horizontal="center" vertical="center" wrapText="1" readingOrder="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17" fillId="0" borderId="12" xfId="0" applyFont="1" applyBorder="1" applyAlignment="1">
      <alignment horizontal="center" vertical="center" wrapText="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7" xfId="0" applyFont="1" applyBorder="1" applyAlignment="1">
      <alignment horizontal="center" vertical="center" wrapText="1"/>
    </xf>
    <xf numFmtId="0" fontId="42" fillId="0" borderId="0" xfId="0" applyFont="1" applyAlignment="1">
      <alignment horizontal="center" vertical="center"/>
    </xf>
    <xf numFmtId="0" fontId="42" fillId="0" borderId="7"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2" fillId="0" borderId="6" xfId="0" applyFont="1" applyBorder="1" applyAlignment="1">
      <alignment horizontal="center" vertical="center"/>
    </xf>
    <xf numFmtId="0" fontId="42" fillId="0" borderId="8" xfId="0" applyFont="1" applyBorder="1" applyAlignment="1">
      <alignment horizontal="center" vertical="center"/>
    </xf>
    <xf numFmtId="0" fontId="42" fillId="0" borderId="10" xfId="0" applyFont="1" applyBorder="1" applyAlignment="1">
      <alignment horizontal="center" vertical="center"/>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69" fillId="0" borderId="71" xfId="0" applyFont="1" applyBorder="1" applyAlignment="1">
      <alignment horizontal="center" wrapText="1"/>
    </xf>
    <xf numFmtId="0" fontId="73" fillId="0" borderId="74" xfId="0" applyFont="1" applyBorder="1" applyAlignment="1">
      <alignment horizontal="center" wrapText="1"/>
    </xf>
    <xf numFmtId="0" fontId="73" fillId="0" borderId="77" xfId="0" applyFont="1" applyBorder="1" applyAlignment="1">
      <alignment horizontal="center" wrapText="1"/>
    </xf>
    <xf numFmtId="0" fontId="71" fillId="0" borderId="72" xfId="0" applyFont="1" applyBorder="1" applyAlignment="1">
      <alignment horizontal="center" vertical="center" wrapText="1"/>
    </xf>
    <xf numFmtId="0" fontId="71" fillId="0" borderId="73" xfId="0" applyFont="1" applyBorder="1" applyAlignment="1">
      <alignment horizontal="center" vertical="center" wrapText="1"/>
    </xf>
    <xf numFmtId="0" fontId="71" fillId="0" borderId="78" xfId="0" applyFont="1" applyBorder="1" applyAlignment="1">
      <alignment horizontal="center" vertical="center" wrapText="1"/>
    </xf>
    <xf numFmtId="0" fontId="71" fillId="0" borderId="79" xfId="0" applyFont="1" applyBorder="1" applyAlignment="1">
      <alignment horizontal="center" vertical="center" wrapText="1"/>
    </xf>
    <xf numFmtId="0" fontId="83" fillId="17" borderId="93" xfId="0" applyFont="1" applyFill="1" applyBorder="1" applyAlignment="1">
      <alignment horizontal="center" vertical="center" textRotation="90"/>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3" fillId="3" borderId="46" xfId="3" applyFont="1" applyFill="1" applyBorder="1" applyAlignment="1">
      <alignment horizontal="left" vertical="top" wrapText="1" readingOrder="1"/>
    </xf>
    <xf numFmtId="0" fontId="53" fillId="3" borderId="47" xfId="3" applyFont="1" applyFill="1" applyBorder="1" applyAlignment="1">
      <alignment horizontal="left" vertical="top" wrapText="1" readingOrder="1"/>
    </xf>
    <xf numFmtId="0" fontId="54" fillId="3" borderId="48" xfId="2" applyFont="1" applyFill="1" applyBorder="1" applyAlignment="1">
      <alignment horizontal="justify" vertical="center" wrapText="1"/>
    </xf>
    <xf numFmtId="0" fontId="54" fillId="3" borderId="49" xfId="2" applyFont="1" applyFill="1" applyBorder="1" applyAlignment="1">
      <alignment horizontal="justify" vertical="center" wrapText="1"/>
    </xf>
    <xf numFmtId="0" fontId="53" fillId="3" borderId="50" xfId="0" applyFont="1" applyFill="1" applyBorder="1" applyAlignment="1">
      <alignment horizontal="left" vertical="center" wrapText="1"/>
    </xf>
    <xf numFmtId="0" fontId="53" fillId="3" borderId="51" xfId="0" applyFont="1" applyFill="1" applyBorder="1" applyAlignment="1">
      <alignment horizontal="left" vertical="center" wrapText="1"/>
    </xf>
    <xf numFmtId="0" fontId="48" fillId="3" borderId="7"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8" xfId="2" applyFont="1" applyFill="1" applyBorder="1" applyAlignment="1">
      <alignment horizontal="left" vertical="top" wrapText="1"/>
    </xf>
    <xf numFmtId="0" fontId="53" fillId="3" borderId="61" xfId="0" applyFont="1" applyFill="1" applyBorder="1" applyAlignment="1">
      <alignment horizontal="left" vertical="center" wrapText="1"/>
    </xf>
    <xf numFmtId="0" fontId="53" fillId="3" borderId="62" xfId="0" applyFont="1" applyFill="1" applyBorder="1" applyAlignment="1">
      <alignment horizontal="left" vertical="center" wrapText="1"/>
    </xf>
    <xf numFmtId="0" fontId="54" fillId="3" borderId="54" xfId="0" applyFont="1" applyFill="1" applyBorder="1" applyAlignment="1">
      <alignment horizontal="justify" vertical="center" wrapText="1"/>
    </xf>
    <xf numFmtId="0" fontId="54" fillId="3" borderId="55" xfId="0" applyFont="1" applyFill="1" applyBorder="1" applyAlignment="1">
      <alignment horizontal="justify" vertical="center" wrapText="1"/>
    </xf>
    <xf numFmtId="0" fontId="49" fillId="14" borderId="36" xfId="2" applyFont="1" applyFill="1" applyBorder="1" applyAlignment="1">
      <alignment horizontal="center" vertical="center" wrapText="1"/>
    </xf>
    <xf numFmtId="0" fontId="49" fillId="14" borderId="37" xfId="2" applyFont="1" applyFill="1" applyBorder="1" applyAlignment="1">
      <alignment horizontal="center" vertical="center" wrapText="1"/>
    </xf>
    <xf numFmtId="0" fontId="49" fillId="14" borderId="38" xfId="2" applyFont="1" applyFill="1" applyBorder="1" applyAlignment="1">
      <alignment horizontal="center" vertical="center" wrapText="1"/>
    </xf>
    <xf numFmtId="0" fontId="48" fillId="0" borderId="7"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8"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48" fillId="0" borderId="57" xfId="2" quotePrefix="1" applyFont="1" applyBorder="1" applyAlignment="1">
      <alignment horizontal="left" vertical="center" wrapText="1"/>
    </xf>
    <xf numFmtId="0" fontId="48" fillId="0" borderId="58" xfId="2" quotePrefix="1" applyFont="1" applyBorder="1" applyAlignment="1">
      <alignment horizontal="left" vertical="center" wrapText="1"/>
    </xf>
    <xf numFmtId="0" fontId="50" fillId="3" borderId="39" xfId="2" quotePrefix="1" applyFont="1" applyFill="1" applyBorder="1" applyAlignment="1">
      <alignment horizontal="left" vertical="top" wrapText="1"/>
    </xf>
    <xf numFmtId="0" fontId="51" fillId="3" borderId="40" xfId="2" quotePrefix="1" applyFont="1" applyFill="1" applyBorder="1" applyAlignment="1">
      <alignment horizontal="left" vertical="top" wrapText="1"/>
    </xf>
    <xf numFmtId="0" fontId="51" fillId="3" borderId="41" xfId="2" quotePrefix="1" applyFont="1" applyFill="1" applyBorder="1" applyAlignment="1">
      <alignment horizontal="left" vertical="top" wrapText="1"/>
    </xf>
    <xf numFmtId="0" fontId="48" fillId="0" borderId="7"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8" xfId="2" quotePrefix="1" applyFont="1" applyBorder="1" applyAlignment="1">
      <alignment horizontal="left" vertical="top" wrapText="1"/>
    </xf>
    <xf numFmtId="0" fontId="53" fillId="14" borderId="42" xfId="3" applyFont="1" applyFill="1" applyBorder="1" applyAlignment="1">
      <alignment horizontal="center" vertical="center" wrapText="1"/>
    </xf>
    <xf numFmtId="0" fontId="53" fillId="14" borderId="43" xfId="3" applyFont="1" applyFill="1" applyBorder="1" applyAlignment="1">
      <alignment horizontal="center" vertical="center" wrapText="1"/>
    </xf>
    <xf numFmtId="0" fontId="53" fillId="14" borderId="44" xfId="2" applyFont="1" applyFill="1" applyBorder="1" applyAlignment="1">
      <alignment horizontal="center" vertical="center"/>
    </xf>
    <xf numFmtId="0" fontId="53"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72" fillId="0" borderId="33" xfId="0" applyFont="1" applyBorder="1" applyAlignment="1">
      <alignment horizontal="left" vertical="center" wrapText="1"/>
    </xf>
    <xf numFmtId="0" fontId="72" fillId="0" borderId="34" xfId="0" applyFont="1" applyBorder="1" applyAlignment="1">
      <alignment horizontal="left" vertical="center" wrapText="1"/>
    </xf>
    <xf numFmtId="165" fontId="72" fillId="0" borderId="23" xfId="0" applyNumberFormat="1" applyFont="1" applyBorder="1" applyAlignment="1">
      <alignment horizontal="center" vertical="center"/>
    </xf>
    <xf numFmtId="165" fontId="72" fillId="0" borderId="35" xfId="0" applyNumberFormat="1" applyFont="1" applyBorder="1" applyAlignment="1">
      <alignment horizontal="center" vertical="center"/>
    </xf>
    <xf numFmtId="0" fontId="72" fillId="0" borderId="87" xfId="0" applyFont="1" applyBorder="1" applyAlignment="1">
      <alignment horizontal="center" vertical="center" wrapText="1"/>
    </xf>
    <xf numFmtId="0" fontId="72" fillId="0" borderId="33" xfId="0" applyFont="1" applyBorder="1" applyAlignment="1">
      <alignment horizontal="center" vertical="center" wrapText="1"/>
    </xf>
    <xf numFmtId="0" fontId="82" fillId="0" borderId="0" xfId="0" applyFont="1" applyAlignment="1">
      <alignment horizontal="left" wrapText="1"/>
    </xf>
    <xf numFmtId="0" fontId="80" fillId="0" borderId="7" xfId="0" applyFont="1" applyBorder="1" applyAlignment="1">
      <alignment horizontal="center" vertical="center" wrapText="1"/>
    </xf>
    <xf numFmtId="0" fontId="81" fillId="0" borderId="0" xfId="0" applyFont="1" applyAlignment="1">
      <alignment horizontal="center" vertical="center" wrapText="1"/>
    </xf>
    <xf numFmtId="0" fontId="80" fillId="0" borderId="0" xfId="0" applyFont="1" applyAlignment="1">
      <alignment horizontal="center" vertical="center" wrapText="1"/>
    </xf>
    <xf numFmtId="0" fontId="80" fillId="0" borderId="8" xfId="0" applyFont="1" applyBorder="1" applyAlignment="1">
      <alignment horizontal="center" vertical="center" wrapText="1"/>
    </xf>
    <xf numFmtId="0" fontId="72" fillId="0" borderId="9" xfId="0" applyFont="1" applyBorder="1" applyAlignment="1">
      <alignment horizontal="center" vertical="center" wrapText="1"/>
    </xf>
    <xf numFmtId="0" fontId="72" fillId="0" borderId="11" xfId="0" applyFont="1" applyBorder="1" applyAlignment="1">
      <alignment horizontal="center" vertical="center" wrapText="1"/>
    </xf>
    <xf numFmtId="0" fontId="72" fillId="0" borderId="10" xfId="0" applyFont="1" applyBorder="1" applyAlignment="1">
      <alignment horizontal="center" vertical="center" wrapText="1"/>
    </xf>
    <xf numFmtId="0" fontId="72" fillId="0" borderId="11" xfId="0" applyFont="1" applyBorder="1" applyAlignment="1">
      <alignment horizontal="center"/>
    </xf>
    <xf numFmtId="0" fontId="73" fillId="0" borderId="23" xfId="0" applyFont="1" applyBorder="1" applyAlignment="1">
      <alignment horizontal="center" vertical="center" wrapText="1"/>
    </xf>
    <xf numFmtId="0" fontId="73" fillId="0" borderId="24" xfId="0" applyFont="1" applyBorder="1" applyAlignment="1">
      <alignment horizontal="center" vertical="center" wrapText="1"/>
    </xf>
    <xf numFmtId="0" fontId="73" fillId="0" borderId="35" xfId="0" applyFont="1" applyBorder="1" applyAlignment="1">
      <alignment horizontal="center" vertical="center" wrapText="1"/>
    </xf>
    <xf numFmtId="0" fontId="78" fillId="0" borderId="0" xfId="0" applyFont="1" applyAlignment="1">
      <alignment horizontal="center" vertical="center"/>
    </xf>
    <xf numFmtId="0" fontId="79" fillId="16" borderId="88" xfId="0" applyFont="1" applyFill="1" applyBorder="1" applyAlignment="1">
      <alignment horizontal="center" vertical="center" wrapText="1"/>
    </xf>
    <xf numFmtId="0" fontId="79" fillId="16" borderId="89" xfId="0" applyFont="1" applyFill="1" applyBorder="1" applyAlignment="1">
      <alignment horizontal="center" vertical="center" wrapText="1"/>
    </xf>
    <xf numFmtId="0" fontId="79" fillId="16" borderId="90" xfId="0" applyFont="1" applyFill="1" applyBorder="1" applyAlignment="1">
      <alignment horizontal="center" vertical="center" wrapText="1"/>
    </xf>
    <xf numFmtId="0" fontId="79" fillId="16" borderId="5" xfId="0" applyFont="1" applyFill="1" applyBorder="1" applyAlignment="1">
      <alignment horizontal="center" vertical="center" wrapText="1"/>
    </xf>
    <xf numFmtId="0" fontId="79" fillId="16" borderId="12" xfId="0" applyFont="1" applyFill="1" applyBorder="1" applyAlignment="1">
      <alignment horizontal="center" vertical="center" wrapText="1"/>
    </xf>
    <xf numFmtId="0" fontId="79" fillId="16" borderId="6" xfId="0" applyFont="1" applyFill="1" applyBorder="1" applyAlignment="1">
      <alignment horizontal="center" vertical="center" wrapText="1"/>
    </xf>
    <xf numFmtId="0" fontId="79" fillId="16" borderId="81" xfId="0" applyFont="1" applyFill="1" applyBorder="1" applyAlignment="1">
      <alignment horizontal="center" vertical="center" wrapText="1"/>
    </xf>
    <xf numFmtId="0" fontId="79" fillId="16" borderId="82" xfId="0" applyFont="1" applyFill="1" applyBorder="1" applyAlignment="1">
      <alignment horizontal="center" vertical="center" wrapText="1"/>
    </xf>
    <xf numFmtId="0" fontId="80" fillId="0" borderId="5" xfId="0" applyFont="1" applyBorder="1" applyAlignment="1">
      <alignment horizontal="center" vertical="center" wrapText="1"/>
    </xf>
    <xf numFmtId="0" fontId="80" fillId="0" borderId="12" xfId="0" applyFont="1" applyBorder="1" applyAlignment="1">
      <alignment horizontal="center" vertical="center" wrapText="1"/>
    </xf>
    <xf numFmtId="0" fontId="72" fillId="0" borderId="12" xfId="0" applyFont="1" applyBorder="1" applyAlignment="1">
      <alignment horizontal="center"/>
    </xf>
    <xf numFmtId="0" fontId="72" fillId="0" borderId="6" xfId="0" applyFont="1" applyBorder="1" applyAlignment="1">
      <alignment horizontal="center"/>
    </xf>
    <xf numFmtId="0" fontId="77" fillId="16" borderId="32" xfId="0" applyFont="1" applyFill="1" applyBorder="1" applyAlignment="1">
      <alignment horizontal="center" vertical="center" wrapText="1"/>
    </xf>
    <xf numFmtId="0" fontId="77" fillId="16" borderId="33" xfId="0" applyFont="1" applyFill="1" applyBorder="1" applyAlignment="1">
      <alignment horizontal="center" vertical="center" wrapText="1"/>
    </xf>
    <xf numFmtId="0" fontId="77" fillId="16" borderId="86" xfId="0" applyFont="1" applyFill="1" applyBorder="1" applyAlignment="1">
      <alignment horizontal="center" vertical="center" wrapText="1"/>
    </xf>
    <xf numFmtId="0" fontId="77" fillId="16" borderId="87" xfId="0" applyFont="1" applyFill="1" applyBorder="1" applyAlignment="1">
      <alignment horizontal="center" vertical="center" wrapText="1"/>
    </xf>
    <xf numFmtId="0" fontId="77" fillId="16" borderId="24" xfId="0" applyFont="1" applyFill="1" applyBorder="1" applyAlignment="1">
      <alignment horizontal="center" vertical="center" wrapText="1"/>
    </xf>
    <xf numFmtId="0" fontId="77" fillId="16" borderId="35" xfId="0" applyFont="1" applyFill="1" applyBorder="1" applyAlignment="1">
      <alignment horizontal="center" vertical="center" wrapText="1"/>
    </xf>
    <xf numFmtId="0" fontId="74" fillId="0" borderId="71" xfId="0" applyFont="1" applyBorder="1" applyAlignment="1">
      <alignment horizontal="center" wrapText="1"/>
    </xf>
    <xf numFmtId="0" fontId="76" fillId="0" borderId="5" xfId="0" applyFont="1" applyBorder="1" applyAlignment="1">
      <alignment horizontal="center" vertical="center" wrapText="1"/>
    </xf>
    <xf numFmtId="0" fontId="76" fillId="0" borderId="12" xfId="0" applyFont="1" applyBorder="1" applyAlignment="1">
      <alignment horizontal="center" vertical="center" wrapText="1"/>
    </xf>
    <xf numFmtId="0" fontId="76" fillId="0" borderId="7" xfId="0" applyFont="1" applyBorder="1" applyAlignment="1">
      <alignment horizontal="center" vertical="center" wrapText="1"/>
    </xf>
    <xf numFmtId="0" fontId="76" fillId="0" borderId="0" xfId="0" applyFont="1" applyAlignment="1">
      <alignment horizontal="center" vertical="center" wrapText="1"/>
    </xf>
    <xf numFmtId="0" fontId="76" fillId="0" borderId="9" xfId="0" applyFont="1" applyBorder="1" applyAlignment="1">
      <alignment horizontal="center" vertical="center" wrapText="1"/>
    </xf>
    <xf numFmtId="0" fontId="76" fillId="0" borderId="11" xfId="0" applyFont="1" applyBorder="1" applyAlignment="1">
      <alignment horizontal="center" vertical="center" wrapText="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60" fillId="16" borderId="68" xfId="0" applyFont="1" applyFill="1" applyBorder="1" applyAlignment="1">
      <alignment horizontal="left" vertical="center"/>
    </xf>
    <xf numFmtId="0" fontId="60" fillId="16" borderId="67" xfId="0" applyFont="1" applyFill="1" applyBorder="1" applyAlignment="1">
      <alignment horizontal="left" vertical="center"/>
    </xf>
    <xf numFmtId="0" fontId="60" fillId="16" borderId="69" xfId="0" applyFont="1" applyFill="1" applyBorder="1" applyAlignment="1">
      <alignment horizontal="left" vertical="center"/>
    </xf>
    <xf numFmtId="0" fontId="20" fillId="11" borderId="0" xfId="0" applyFont="1" applyFill="1" applyBorder="1" applyAlignment="1" applyProtection="1">
      <alignment horizontal="center" vertical="center" wrapText="1" readingOrder="1"/>
      <protection hidden="1"/>
    </xf>
    <xf numFmtId="0" fontId="17" fillId="0" borderId="0" xfId="0" applyFont="1" applyBorder="1" applyAlignment="1">
      <alignment horizontal="center" vertical="center"/>
    </xf>
    <xf numFmtId="0" fontId="20" fillId="13" borderId="0"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17" fillId="0" borderId="7" xfId="0" applyFont="1" applyBorder="1" applyAlignment="1">
      <alignment horizontal="center" vertical="center" wrapText="1"/>
    </xf>
    <xf numFmtId="0" fontId="18" fillId="25" borderId="0" xfId="0" applyFont="1" applyFill="1" applyAlignment="1">
      <alignment horizontal="center" vertical="center" wrapText="1" readingOrder="1"/>
    </xf>
    <xf numFmtId="0" fontId="42" fillId="0" borderId="0" xfId="0" applyFont="1" applyBorder="1" applyAlignment="1">
      <alignment horizontal="center" vertical="center"/>
    </xf>
    <xf numFmtId="0" fontId="19" fillId="11" borderId="0" xfId="0" applyFont="1" applyFill="1" applyBorder="1" applyAlignment="1" applyProtection="1">
      <alignment horizontal="center" vertical="center" wrapText="1" readingOrder="1"/>
      <protection hidden="1"/>
    </xf>
    <xf numFmtId="0" fontId="19" fillId="13" borderId="0" xfId="0" applyFont="1" applyFill="1" applyBorder="1" applyAlignment="1" applyProtection="1">
      <alignment horizontal="center" wrapText="1" readingOrder="1"/>
      <protection hidden="1"/>
    </xf>
    <xf numFmtId="0" fontId="57" fillId="0" borderId="68" xfId="0" applyFont="1" applyBorder="1" applyAlignment="1">
      <alignment horizontal="left" vertical="center"/>
    </xf>
    <xf numFmtId="0" fontId="57" fillId="0" borderId="69" xfId="0" applyFont="1" applyBorder="1" applyAlignment="1">
      <alignment horizontal="left" vertical="center"/>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2">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B4B3B6"/>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eetMetadata" Target="metadata.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1083929</xdr:colOff>
      <xdr:row>1</xdr:row>
      <xdr:rowOff>102415</xdr:rowOff>
    </xdr:from>
    <xdr:to>
      <xdr:col>2</xdr:col>
      <xdr:colOff>661737</xdr:colOff>
      <xdr:row>3</xdr:row>
      <xdr:rowOff>261785</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613" y="262836"/>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1664368" y="2125579"/>
          <a:ext cx="8482264" cy="4010526"/>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10027</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972910</xdr:colOff>
      <xdr:row>1</xdr:row>
      <xdr:rowOff>49516</xdr:rowOff>
    </xdr:from>
    <xdr:to>
      <xdr:col>6</xdr:col>
      <xdr:colOff>104774</xdr:colOff>
      <xdr:row>3</xdr:row>
      <xdr:rowOff>343710</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0710" y="268591"/>
          <a:ext cx="913039" cy="999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176893</xdr:colOff>
      <xdr:row>1</xdr:row>
      <xdr:rowOff>136071</xdr:rowOff>
    </xdr:from>
    <xdr:to>
      <xdr:col>2</xdr:col>
      <xdr:colOff>129268</xdr:colOff>
      <xdr:row>3</xdr:row>
      <xdr:rowOff>342899</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6893" y="136071"/>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0</xdr:row>
      <xdr:rowOff>0</xdr:rowOff>
    </xdr:from>
    <xdr:to>
      <xdr:col>11</xdr:col>
      <xdr:colOff>495300</xdr:colOff>
      <xdr:row>26</xdr:row>
      <xdr:rowOff>155042</xdr:rowOff>
    </xdr:to>
    <xdr:pic>
      <xdr:nvPicPr>
        <xdr:cNvPr id="2" name="Imagen 1">
          <a:extLst>
            <a:ext uri="{FF2B5EF4-FFF2-40B4-BE49-F238E27FC236}">
              <a16:creationId xmlns:a16="http://schemas.microsoft.com/office/drawing/2014/main" id="{05936C09-E2DB-C52B-4972-F52956DF6CB7}"/>
            </a:ext>
          </a:extLst>
        </xdr:cNvPr>
        <xdr:cNvPicPr>
          <a:picLocks noChangeAspect="1"/>
        </xdr:cNvPicPr>
      </xdr:nvPicPr>
      <xdr:blipFill>
        <a:blip xmlns:r="http://schemas.openxmlformats.org/officeDocument/2006/relationships" r:embed="rId1"/>
        <a:stretch>
          <a:fillRect/>
        </a:stretch>
      </xdr:blipFill>
      <xdr:spPr>
        <a:xfrm>
          <a:off x="3092450" y="0"/>
          <a:ext cx="5784850" cy="5108042"/>
        </a:xfrm>
        <a:prstGeom prst="rect">
          <a:avLst/>
        </a:prstGeom>
      </xdr:spPr>
    </xdr:pic>
    <xdr:clientData/>
  </xdr:twoCellAnchor>
  <xdr:twoCellAnchor editAs="oneCell">
    <xdr:from>
      <xdr:col>4</xdr:col>
      <xdr:colOff>76200</xdr:colOff>
      <xdr:row>27</xdr:row>
      <xdr:rowOff>47624</xdr:rowOff>
    </xdr:from>
    <xdr:to>
      <xdr:col>11</xdr:col>
      <xdr:colOff>485775</xdr:colOff>
      <xdr:row>42</xdr:row>
      <xdr:rowOff>180975</xdr:rowOff>
    </xdr:to>
    <xdr:pic>
      <xdr:nvPicPr>
        <xdr:cNvPr id="3" name="Imagen 2">
          <a:extLst>
            <a:ext uri="{FF2B5EF4-FFF2-40B4-BE49-F238E27FC236}">
              <a16:creationId xmlns:a16="http://schemas.microsoft.com/office/drawing/2014/main" id="{C26438EB-DE44-1D10-37E8-2751E58C62E8}"/>
            </a:ext>
          </a:extLst>
        </xdr:cNvPr>
        <xdr:cNvPicPr>
          <a:picLocks noChangeAspect="1"/>
        </xdr:cNvPicPr>
      </xdr:nvPicPr>
      <xdr:blipFill>
        <a:blip xmlns:r="http://schemas.openxmlformats.org/officeDocument/2006/relationships" r:embed="rId2"/>
        <a:stretch>
          <a:fillRect/>
        </a:stretch>
      </xdr:blipFill>
      <xdr:spPr>
        <a:xfrm>
          <a:off x="3124200" y="5191124"/>
          <a:ext cx="5743575" cy="2990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87313</xdr:colOff>
      <xdr:row>1</xdr:row>
      <xdr:rowOff>19050</xdr:rowOff>
    </xdr:from>
    <xdr:to>
      <xdr:col>7</xdr:col>
      <xdr:colOff>239713</xdr:colOff>
      <xdr:row>3</xdr:row>
      <xdr:rowOff>184708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6313" y="22542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0</xdr:row>
      <xdr:rowOff>111125</xdr:rowOff>
    </xdr:from>
    <xdr:to>
      <xdr:col>1</xdr:col>
      <xdr:colOff>342900</xdr:colOff>
      <xdr:row>5</xdr:row>
      <xdr:rowOff>41275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90500" y="111125"/>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3</xdr:row>
      <xdr:rowOff>184708</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95250</xdr:rowOff>
    </xdr:from>
    <xdr:to>
      <xdr:col>1</xdr:col>
      <xdr:colOff>247650</xdr:colOff>
      <xdr:row>5</xdr:row>
      <xdr:rowOff>19050</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95250" y="95250"/>
          <a:ext cx="914400" cy="914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41" dataDxfId="40">
  <autoFilter ref="B209:C219" xr:uid="{00000000-0009-0000-0100-000001000000}"/>
  <tableColumns count="2">
    <tableColumn id="1" xr3:uid="{00000000-0010-0000-0000-000001000000}" name="Criterios" dataDxfId="39"/>
    <tableColumn id="2" xr3:uid="{00000000-0010-0000-0000-000002000000}" name="Subcriterios" dataDxfId="38"/>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4C19-3DBA-497D-AF9E-D7D767CDF5C0}">
  <dimension ref="B1:N38"/>
  <sheetViews>
    <sheetView showGridLines="0" tabSelected="1" zoomScale="95" zoomScaleNormal="95" workbookViewId="0"/>
  </sheetViews>
  <sheetFormatPr baseColWidth="10" defaultColWidth="11.42578125" defaultRowHeight="15" x14ac:dyDescent="0.25"/>
  <cols>
    <col min="1" max="1" width="3.85546875" style="75" customWidth="1"/>
    <col min="2" max="2" width="16.85546875" customWidth="1"/>
    <col min="3" max="3" width="25" customWidth="1"/>
    <col min="4" max="12" width="10.85546875" customWidth="1"/>
    <col min="13" max="13" width="13.28515625" customWidth="1"/>
    <col min="14" max="14" width="15.5703125" customWidth="1"/>
    <col min="15" max="16384" width="11.42578125" style="75"/>
  </cols>
  <sheetData>
    <row r="1" spans="2:14" ht="12.75" customHeight="1" thickBot="1" x14ac:dyDescent="0.3">
      <c r="B1" s="75"/>
      <c r="C1" s="75"/>
      <c r="D1" s="75"/>
      <c r="E1" s="75"/>
      <c r="F1" s="75"/>
      <c r="G1" s="75"/>
      <c r="H1" s="75"/>
      <c r="I1" s="75"/>
      <c r="J1" s="75"/>
      <c r="K1" s="75"/>
      <c r="L1" s="75"/>
      <c r="M1" s="75"/>
      <c r="N1" s="75"/>
    </row>
    <row r="2" spans="2:14" ht="18.75" customHeight="1" x14ac:dyDescent="0.25">
      <c r="B2" s="231" t="s">
        <v>269</v>
      </c>
      <c r="C2" s="232"/>
      <c r="D2" s="222" t="s">
        <v>205</v>
      </c>
      <c r="E2" s="223"/>
      <c r="F2" s="223"/>
      <c r="G2" s="223"/>
      <c r="H2" s="223"/>
      <c r="I2" s="223"/>
      <c r="J2" s="223"/>
      <c r="K2" s="223"/>
      <c r="L2" s="224"/>
      <c r="M2" s="237" t="s">
        <v>392</v>
      </c>
      <c r="N2" s="238"/>
    </row>
    <row r="3" spans="2:14" ht="29.25" customHeight="1" x14ac:dyDescent="0.25">
      <c r="B3" s="233"/>
      <c r="C3" s="234"/>
      <c r="D3" s="225"/>
      <c r="E3" s="226"/>
      <c r="F3" s="226"/>
      <c r="G3" s="226"/>
      <c r="H3" s="226"/>
      <c r="I3" s="226"/>
      <c r="J3" s="226"/>
      <c r="K3" s="226"/>
      <c r="L3" s="227"/>
      <c r="M3" s="239" t="s">
        <v>266</v>
      </c>
      <c r="N3" s="240"/>
    </row>
    <row r="4" spans="2:14" ht="29.25" customHeight="1" x14ac:dyDescent="0.25">
      <c r="B4" s="233"/>
      <c r="C4" s="234"/>
      <c r="D4" s="225"/>
      <c r="E4" s="226"/>
      <c r="F4" s="226"/>
      <c r="G4" s="226"/>
      <c r="H4" s="226"/>
      <c r="I4" s="226"/>
      <c r="J4" s="226"/>
      <c r="K4" s="226"/>
      <c r="L4" s="227"/>
      <c r="M4" s="239" t="s">
        <v>391</v>
      </c>
      <c r="N4" s="240"/>
    </row>
    <row r="5" spans="2:14" ht="29.25" customHeight="1" thickBot="1" x14ac:dyDescent="0.3">
      <c r="B5" s="235"/>
      <c r="C5" s="236"/>
      <c r="D5" s="228"/>
      <c r="E5" s="229"/>
      <c r="F5" s="229"/>
      <c r="G5" s="229"/>
      <c r="H5" s="229"/>
      <c r="I5" s="229"/>
      <c r="J5" s="229"/>
      <c r="K5" s="229"/>
      <c r="L5" s="230"/>
      <c r="M5" s="241" t="s">
        <v>247</v>
      </c>
      <c r="N5" s="242"/>
    </row>
    <row r="6" spans="2:14" ht="7.5" customHeight="1" thickBot="1" x14ac:dyDescent="0.3"/>
    <row r="7" spans="2:14" x14ac:dyDescent="0.25">
      <c r="B7" s="168"/>
      <c r="C7" s="169"/>
      <c r="D7" s="169"/>
      <c r="E7" s="169"/>
      <c r="F7" s="169"/>
      <c r="G7" s="169"/>
      <c r="H7" s="169"/>
      <c r="I7" s="169"/>
      <c r="J7" s="169"/>
      <c r="K7" s="169"/>
      <c r="L7" s="169"/>
      <c r="M7" s="169"/>
      <c r="N7" s="170"/>
    </row>
    <row r="8" spans="2:14" x14ac:dyDescent="0.25">
      <c r="B8" s="171"/>
      <c r="N8" s="172"/>
    </row>
    <row r="9" spans="2:14" x14ac:dyDescent="0.25">
      <c r="B9" s="171"/>
      <c r="N9" s="172"/>
    </row>
    <row r="10" spans="2:14" x14ac:dyDescent="0.25">
      <c r="B10" s="171"/>
      <c r="N10" s="172"/>
    </row>
    <row r="11" spans="2:14" x14ac:dyDescent="0.25">
      <c r="B11" s="171"/>
      <c r="N11" s="172"/>
    </row>
    <row r="12" spans="2:14" x14ac:dyDescent="0.25">
      <c r="B12" s="171"/>
      <c r="N12" s="172"/>
    </row>
    <row r="13" spans="2:14" x14ac:dyDescent="0.25">
      <c r="B13" s="171"/>
      <c r="N13" s="172"/>
    </row>
    <row r="14" spans="2:14" x14ac:dyDescent="0.25">
      <c r="B14" s="171"/>
      <c r="N14" s="172"/>
    </row>
    <row r="15" spans="2:14" x14ac:dyDescent="0.25">
      <c r="B15" s="171"/>
      <c r="N15" s="172"/>
    </row>
    <row r="16" spans="2:14" ht="21" customHeight="1" x14ac:dyDescent="0.25">
      <c r="B16" s="171"/>
      <c r="N16" s="172"/>
    </row>
    <row r="17" spans="2:14" ht="18.75" customHeight="1" x14ac:dyDescent="0.25">
      <c r="B17" s="171"/>
      <c r="N17" s="172"/>
    </row>
    <row r="18" spans="2:14" ht="17.25" customHeight="1" x14ac:dyDescent="0.25">
      <c r="B18" s="171"/>
      <c r="N18" s="172"/>
    </row>
    <row r="19" spans="2:14" ht="18.75" customHeight="1" x14ac:dyDescent="0.25">
      <c r="B19" s="171"/>
      <c r="N19" s="172"/>
    </row>
    <row r="20" spans="2:14" ht="21" customHeight="1" x14ac:dyDescent="0.25">
      <c r="B20" s="171"/>
      <c r="N20" s="172"/>
    </row>
    <row r="21" spans="2:14" x14ac:dyDescent="0.25">
      <c r="B21" s="171"/>
      <c r="N21" s="172"/>
    </row>
    <row r="22" spans="2:14" x14ac:dyDescent="0.25">
      <c r="B22" s="171"/>
      <c r="N22" s="172"/>
    </row>
    <row r="23" spans="2:14" x14ac:dyDescent="0.25">
      <c r="B23" s="171"/>
      <c r="N23" s="172"/>
    </row>
    <row r="24" spans="2:14" x14ac:dyDescent="0.25">
      <c r="B24" s="171"/>
      <c r="N24" s="172"/>
    </row>
    <row r="25" spans="2:14" x14ac:dyDescent="0.25">
      <c r="B25" s="171"/>
      <c r="N25" s="172"/>
    </row>
    <row r="26" spans="2:14" x14ac:dyDescent="0.25">
      <c r="B26" s="171"/>
      <c r="N26" s="172"/>
    </row>
    <row r="27" spans="2:14" x14ac:dyDescent="0.25">
      <c r="B27" s="171"/>
      <c r="N27" s="172"/>
    </row>
    <row r="28" spans="2:14" x14ac:dyDescent="0.25">
      <c r="B28" s="171"/>
      <c r="N28" s="172"/>
    </row>
    <row r="29" spans="2:14" x14ac:dyDescent="0.25">
      <c r="B29" s="171"/>
      <c r="N29" s="172"/>
    </row>
    <row r="30" spans="2:14" x14ac:dyDescent="0.25">
      <c r="B30" s="171"/>
      <c r="N30" s="172"/>
    </row>
    <row r="31" spans="2:14" x14ac:dyDescent="0.25">
      <c r="B31" s="171"/>
      <c r="D31" s="221" t="s">
        <v>311</v>
      </c>
      <c r="E31" s="221"/>
      <c r="N31" s="172"/>
    </row>
    <row r="32" spans="2:14" x14ac:dyDescent="0.25">
      <c r="B32" s="171"/>
      <c r="D32" s="221"/>
      <c r="E32" s="221"/>
      <c r="N32" s="172"/>
    </row>
    <row r="33" spans="2:14" x14ac:dyDescent="0.25">
      <c r="B33" s="171"/>
      <c r="N33" s="172"/>
    </row>
    <row r="34" spans="2:14" x14ac:dyDescent="0.25">
      <c r="B34" s="171"/>
      <c r="N34" s="172"/>
    </row>
    <row r="35" spans="2:14" x14ac:dyDescent="0.25">
      <c r="B35" s="171"/>
      <c r="N35" s="172"/>
    </row>
    <row r="36" spans="2:14" x14ac:dyDescent="0.25">
      <c r="B36" s="171"/>
      <c r="N36" s="172"/>
    </row>
    <row r="37" spans="2:14" x14ac:dyDescent="0.25">
      <c r="B37" s="171"/>
      <c r="N37" s="172"/>
    </row>
    <row r="38" spans="2:14" ht="15.75" thickBot="1" x14ac:dyDescent="0.3">
      <c r="B38" s="173"/>
      <c r="C38" s="174"/>
      <c r="D38" s="174"/>
      <c r="E38" s="174"/>
      <c r="F38" s="174"/>
      <c r="G38" s="174"/>
      <c r="H38" s="174"/>
      <c r="I38" s="174"/>
      <c r="J38" s="174"/>
      <c r="K38" s="174"/>
      <c r="L38" s="174"/>
      <c r="M38" s="174"/>
      <c r="N38" s="175"/>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6B74-ADCA-4D45-89D2-2E16E9989916}">
  <dimension ref="A1"/>
  <sheetViews>
    <sheetView topLeftCell="A4" workbookViewId="0">
      <selection activeCell="C28" sqref="C28"/>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topLeftCell="A13" zoomScale="80" zoomScaleNormal="80" workbookViewId="0">
      <selection activeCell="P16" sqref="P16"/>
    </sheetView>
  </sheetViews>
  <sheetFormatPr baseColWidth="10" defaultColWidth="11.42578125" defaultRowHeight="15" x14ac:dyDescent="0.25"/>
  <cols>
    <col min="1" max="1" width="2.855468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0" width="11.42578125" style="184"/>
    <col min="11" max="16384" width="11.42578125" style="75"/>
  </cols>
  <sheetData>
    <row r="1" spans="2:10" ht="15.75" thickBot="1" x14ac:dyDescent="0.3"/>
    <row r="2" spans="2:10" ht="18" customHeight="1" x14ac:dyDescent="0.25">
      <c r="B2" s="496" t="s">
        <v>162</v>
      </c>
      <c r="C2" s="497"/>
      <c r="D2" s="497"/>
      <c r="E2" s="497"/>
      <c r="F2" s="497"/>
      <c r="G2" s="497"/>
      <c r="H2" s="498"/>
      <c r="J2" s="185" t="s">
        <v>276</v>
      </c>
    </row>
    <row r="3" spans="2:10" ht="20.25" x14ac:dyDescent="0.25">
      <c r="B3" s="76"/>
      <c r="C3" s="77"/>
      <c r="D3" s="77"/>
      <c r="E3" s="77"/>
      <c r="F3" s="77"/>
      <c r="G3" s="77"/>
      <c r="H3" s="78"/>
      <c r="J3" s="185"/>
    </row>
    <row r="4" spans="2:10" ht="63" customHeight="1" x14ac:dyDescent="0.25">
      <c r="B4" s="499" t="s">
        <v>307</v>
      </c>
      <c r="C4" s="500"/>
      <c r="D4" s="500"/>
      <c r="E4" s="500"/>
      <c r="F4" s="500"/>
      <c r="G4" s="500"/>
      <c r="H4" s="501"/>
    </row>
    <row r="5" spans="2:10" ht="63" customHeight="1" x14ac:dyDescent="0.25">
      <c r="B5" s="502"/>
      <c r="C5" s="503"/>
      <c r="D5" s="503"/>
      <c r="E5" s="503"/>
      <c r="F5" s="503"/>
      <c r="G5" s="503"/>
      <c r="H5" s="504"/>
    </row>
    <row r="6" spans="2:10" ht="16.5" x14ac:dyDescent="0.25">
      <c r="B6" s="505" t="s">
        <v>160</v>
      </c>
      <c r="C6" s="506"/>
      <c r="D6" s="506"/>
      <c r="E6" s="506"/>
      <c r="F6" s="506"/>
      <c r="G6" s="506"/>
      <c r="H6" s="507"/>
    </row>
    <row r="7" spans="2:10" ht="95.25" customHeight="1" x14ac:dyDescent="0.25">
      <c r="B7" s="515" t="s">
        <v>165</v>
      </c>
      <c r="C7" s="516"/>
      <c r="D7" s="516"/>
      <c r="E7" s="516"/>
      <c r="F7" s="516"/>
      <c r="G7" s="516"/>
      <c r="H7" s="517"/>
    </row>
    <row r="8" spans="2:10" ht="16.5" x14ac:dyDescent="0.25">
      <c r="B8" s="112"/>
      <c r="C8" s="113"/>
      <c r="D8" s="113"/>
      <c r="E8" s="113"/>
      <c r="F8" s="113"/>
      <c r="G8" s="113"/>
      <c r="H8" s="114"/>
    </row>
    <row r="9" spans="2:10" ht="16.5" customHeight="1" x14ac:dyDescent="0.25">
      <c r="B9" s="508" t="s">
        <v>295</v>
      </c>
      <c r="C9" s="509"/>
      <c r="D9" s="509"/>
      <c r="E9" s="509"/>
      <c r="F9" s="509"/>
      <c r="G9" s="509"/>
      <c r="H9" s="510"/>
    </row>
    <row r="10" spans="2:10" ht="44.25" customHeight="1" x14ac:dyDescent="0.25">
      <c r="B10" s="508"/>
      <c r="C10" s="509"/>
      <c r="D10" s="509"/>
      <c r="E10" s="509"/>
      <c r="F10" s="509"/>
      <c r="G10" s="509"/>
      <c r="H10" s="510"/>
    </row>
    <row r="11" spans="2:10" ht="15.75" thickBot="1" x14ac:dyDescent="0.3">
      <c r="B11" s="101"/>
      <c r="C11" s="104"/>
      <c r="D11" s="109"/>
      <c r="E11" s="110"/>
      <c r="F11" s="110"/>
      <c r="G11" s="111"/>
      <c r="H11" s="105"/>
    </row>
    <row r="12" spans="2:10" ht="15.75" thickTop="1" x14ac:dyDescent="0.25">
      <c r="B12" s="101"/>
      <c r="C12" s="511" t="s">
        <v>161</v>
      </c>
      <c r="D12" s="512"/>
      <c r="E12" s="513" t="s">
        <v>198</v>
      </c>
      <c r="F12" s="514"/>
      <c r="G12" s="104"/>
      <c r="H12" s="105"/>
    </row>
    <row r="13" spans="2:10" ht="35.25" customHeight="1" x14ac:dyDescent="0.25">
      <c r="B13" s="101"/>
      <c r="C13" s="483" t="s">
        <v>192</v>
      </c>
      <c r="D13" s="484"/>
      <c r="E13" s="485" t="s">
        <v>197</v>
      </c>
      <c r="F13" s="486"/>
      <c r="G13" s="104"/>
      <c r="H13" s="105"/>
    </row>
    <row r="14" spans="2:10" ht="17.25" customHeight="1" x14ac:dyDescent="0.25">
      <c r="B14" s="101"/>
      <c r="C14" s="483" t="s">
        <v>193</v>
      </c>
      <c r="D14" s="484"/>
      <c r="E14" s="485" t="s">
        <v>195</v>
      </c>
      <c r="F14" s="486"/>
      <c r="G14" s="104"/>
      <c r="H14" s="105"/>
    </row>
    <row r="15" spans="2:10" ht="19.5" customHeight="1" x14ac:dyDescent="0.25">
      <c r="B15" s="101"/>
      <c r="C15" s="483" t="s">
        <v>194</v>
      </c>
      <c r="D15" s="484"/>
      <c r="E15" s="485" t="s">
        <v>196</v>
      </c>
      <c r="F15" s="486"/>
      <c r="G15" s="104"/>
      <c r="H15" s="105"/>
    </row>
    <row r="16" spans="2:10" ht="69.75" customHeight="1" x14ac:dyDescent="0.25">
      <c r="B16" s="101"/>
      <c r="C16" s="483" t="s">
        <v>163</v>
      </c>
      <c r="D16" s="484"/>
      <c r="E16" s="485" t="s">
        <v>164</v>
      </c>
      <c r="F16" s="486"/>
      <c r="G16" s="104"/>
      <c r="H16" s="105"/>
    </row>
    <row r="17" spans="2:8" ht="34.5" customHeight="1" x14ac:dyDescent="0.25">
      <c r="B17" s="101"/>
      <c r="C17" s="487" t="s">
        <v>2</v>
      </c>
      <c r="D17" s="488"/>
      <c r="E17" s="479" t="s">
        <v>199</v>
      </c>
      <c r="F17" s="480"/>
      <c r="G17" s="104"/>
      <c r="H17" s="105"/>
    </row>
    <row r="18" spans="2:8" ht="27.75" customHeight="1" x14ac:dyDescent="0.25">
      <c r="B18" s="101"/>
      <c r="C18" s="487" t="s">
        <v>3</v>
      </c>
      <c r="D18" s="488"/>
      <c r="E18" s="479" t="s">
        <v>200</v>
      </c>
      <c r="F18" s="480"/>
      <c r="G18" s="104"/>
      <c r="H18" s="105"/>
    </row>
    <row r="19" spans="2:8" ht="28.5" customHeight="1" x14ac:dyDescent="0.25">
      <c r="B19" s="101"/>
      <c r="C19" s="487" t="s">
        <v>41</v>
      </c>
      <c r="D19" s="488"/>
      <c r="E19" s="479" t="s">
        <v>201</v>
      </c>
      <c r="F19" s="480"/>
      <c r="G19" s="104"/>
      <c r="H19" s="105"/>
    </row>
    <row r="20" spans="2:8" ht="72.75" customHeight="1" x14ac:dyDescent="0.25">
      <c r="B20" s="101"/>
      <c r="C20" s="487" t="s">
        <v>1</v>
      </c>
      <c r="D20" s="488"/>
      <c r="E20" s="479" t="s">
        <v>202</v>
      </c>
      <c r="F20" s="480"/>
      <c r="G20" s="104"/>
      <c r="H20" s="105"/>
    </row>
    <row r="21" spans="2:8" ht="64.5" customHeight="1" x14ac:dyDescent="0.25">
      <c r="B21" s="101"/>
      <c r="C21" s="487" t="s">
        <v>49</v>
      </c>
      <c r="D21" s="488"/>
      <c r="E21" s="479" t="s">
        <v>167</v>
      </c>
      <c r="F21" s="480"/>
      <c r="G21" s="104"/>
      <c r="H21" s="105"/>
    </row>
    <row r="22" spans="2:8" ht="71.25" customHeight="1" x14ac:dyDescent="0.25">
      <c r="B22" s="101"/>
      <c r="C22" s="487" t="s">
        <v>166</v>
      </c>
      <c r="D22" s="488"/>
      <c r="E22" s="479" t="s">
        <v>168</v>
      </c>
      <c r="F22" s="480"/>
      <c r="G22" s="104"/>
      <c r="H22" s="105"/>
    </row>
    <row r="23" spans="2:8" ht="55.5" customHeight="1" x14ac:dyDescent="0.25">
      <c r="B23" s="101"/>
      <c r="C23" s="481" t="s">
        <v>169</v>
      </c>
      <c r="D23" s="482"/>
      <c r="E23" s="479" t="s">
        <v>170</v>
      </c>
      <c r="F23" s="480"/>
      <c r="G23" s="104"/>
      <c r="H23" s="105"/>
    </row>
    <row r="24" spans="2:8" ht="42" customHeight="1" x14ac:dyDescent="0.25">
      <c r="B24" s="101"/>
      <c r="C24" s="481" t="s">
        <v>47</v>
      </c>
      <c r="D24" s="482"/>
      <c r="E24" s="479" t="s">
        <v>171</v>
      </c>
      <c r="F24" s="480"/>
      <c r="G24" s="104"/>
      <c r="H24" s="105"/>
    </row>
    <row r="25" spans="2:8" ht="59.25" customHeight="1" x14ac:dyDescent="0.25">
      <c r="B25" s="101"/>
      <c r="C25" s="481" t="s">
        <v>159</v>
      </c>
      <c r="D25" s="482"/>
      <c r="E25" s="479" t="s">
        <v>172</v>
      </c>
      <c r="F25" s="480"/>
      <c r="G25" s="104"/>
      <c r="H25" s="105"/>
    </row>
    <row r="26" spans="2:8" ht="23.25" customHeight="1" x14ac:dyDescent="0.25">
      <c r="B26" s="101"/>
      <c r="C26" s="481" t="s">
        <v>12</v>
      </c>
      <c r="D26" s="482"/>
      <c r="E26" s="479" t="s">
        <v>173</v>
      </c>
      <c r="F26" s="480"/>
      <c r="G26" s="104"/>
      <c r="H26" s="105"/>
    </row>
    <row r="27" spans="2:8" ht="30.75" customHeight="1" x14ac:dyDescent="0.25">
      <c r="B27" s="101"/>
      <c r="C27" s="481" t="s">
        <v>177</v>
      </c>
      <c r="D27" s="482"/>
      <c r="E27" s="479" t="s">
        <v>174</v>
      </c>
      <c r="F27" s="480"/>
      <c r="G27" s="104"/>
      <c r="H27" s="105"/>
    </row>
    <row r="28" spans="2:8" ht="35.25" customHeight="1" x14ac:dyDescent="0.25">
      <c r="B28" s="101"/>
      <c r="C28" s="481" t="s">
        <v>178</v>
      </c>
      <c r="D28" s="482"/>
      <c r="E28" s="479" t="s">
        <v>175</v>
      </c>
      <c r="F28" s="480"/>
      <c r="G28" s="104"/>
      <c r="H28" s="105"/>
    </row>
    <row r="29" spans="2:8" ht="33" customHeight="1" x14ac:dyDescent="0.25">
      <c r="B29" s="101"/>
      <c r="C29" s="481" t="s">
        <v>178</v>
      </c>
      <c r="D29" s="482"/>
      <c r="E29" s="479" t="s">
        <v>175</v>
      </c>
      <c r="F29" s="480"/>
      <c r="G29" s="104"/>
      <c r="H29" s="105"/>
    </row>
    <row r="30" spans="2:8" ht="30" customHeight="1" x14ac:dyDescent="0.25">
      <c r="B30" s="101"/>
      <c r="C30" s="481" t="s">
        <v>179</v>
      </c>
      <c r="D30" s="482"/>
      <c r="E30" s="479" t="s">
        <v>176</v>
      </c>
      <c r="F30" s="480"/>
      <c r="G30" s="104"/>
      <c r="H30" s="105"/>
    </row>
    <row r="31" spans="2:8" ht="35.25" customHeight="1" x14ac:dyDescent="0.25">
      <c r="B31" s="101"/>
      <c r="C31" s="481" t="s">
        <v>180</v>
      </c>
      <c r="D31" s="482"/>
      <c r="E31" s="479" t="s">
        <v>181</v>
      </c>
      <c r="F31" s="480"/>
      <c r="G31" s="104"/>
      <c r="H31" s="105"/>
    </row>
    <row r="32" spans="2:8" ht="31.5" customHeight="1" x14ac:dyDescent="0.25">
      <c r="B32" s="101"/>
      <c r="C32" s="481" t="s">
        <v>182</v>
      </c>
      <c r="D32" s="482"/>
      <c r="E32" s="479" t="s">
        <v>183</v>
      </c>
      <c r="F32" s="480"/>
      <c r="G32" s="104"/>
      <c r="H32" s="105"/>
    </row>
    <row r="33" spans="2:8" ht="35.25" customHeight="1" x14ac:dyDescent="0.25">
      <c r="B33" s="101"/>
      <c r="C33" s="481" t="s">
        <v>184</v>
      </c>
      <c r="D33" s="482"/>
      <c r="E33" s="479" t="s">
        <v>185</v>
      </c>
      <c r="F33" s="480"/>
      <c r="G33" s="104"/>
      <c r="H33" s="105"/>
    </row>
    <row r="34" spans="2:8" ht="59.25" customHeight="1" x14ac:dyDescent="0.25">
      <c r="B34" s="101"/>
      <c r="C34" s="481" t="s">
        <v>186</v>
      </c>
      <c r="D34" s="482"/>
      <c r="E34" s="479" t="s">
        <v>187</v>
      </c>
      <c r="F34" s="480"/>
      <c r="G34" s="104"/>
      <c r="H34" s="105"/>
    </row>
    <row r="35" spans="2:8" ht="29.25" customHeight="1" x14ac:dyDescent="0.25">
      <c r="B35" s="101"/>
      <c r="C35" s="481" t="s">
        <v>29</v>
      </c>
      <c r="D35" s="482"/>
      <c r="E35" s="479" t="s">
        <v>188</v>
      </c>
      <c r="F35" s="480"/>
      <c r="G35" s="104"/>
      <c r="H35" s="105"/>
    </row>
    <row r="36" spans="2:8" ht="82.5" customHeight="1" x14ac:dyDescent="0.25">
      <c r="B36" s="101"/>
      <c r="C36" s="481" t="s">
        <v>190</v>
      </c>
      <c r="D36" s="482"/>
      <c r="E36" s="479" t="s">
        <v>189</v>
      </c>
      <c r="F36" s="480"/>
      <c r="G36" s="104"/>
      <c r="H36" s="105"/>
    </row>
    <row r="37" spans="2:8" ht="46.5" customHeight="1" x14ac:dyDescent="0.25">
      <c r="B37" s="101"/>
      <c r="C37" s="481" t="s">
        <v>38</v>
      </c>
      <c r="D37" s="482"/>
      <c r="E37" s="479" t="s">
        <v>191</v>
      </c>
      <c r="F37" s="480"/>
      <c r="G37" s="104"/>
      <c r="H37" s="105"/>
    </row>
    <row r="38" spans="2:8" ht="6.75" customHeight="1" thickBot="1" x14ac:dyDescent="0.3">
      <c r="B38" s="101"/>
      <c r="C38" s="492"/>
      <c r="D38" s="493"/>
      <c r="E38" s="494"/>
      <c r="F38" s="495"/>
      <c r="G38" s="104"/>
      <c r="H38" s="105"/>
    </row>
    <row r="39" spans="2:8" ht="15.75" thickTop="1" x14ac:dyDescent="0.25">
      <c r="B39" s="101"/>
      <c r="C39" s="102"/>
      <c r="D39" s="102"/>
      <c r="E39" s="103"/>
      <c r="F39" s="103"/>
      <c r="G39" s="104"/>
      <c r="H39" s="105"/>
    </row>
    <row r="40" spans="2:8" ht="21" customHeight="1" x14ac:dyDescent="0.25">
      <c r="B40" s="489" t="s">
        <v>296</v>
      </c>
      <c r="C40" s="490"/>
      <c r="D40" s="490"/>
      <c r="E40" s="490"/>
      <c r="F40" s="490"/>
      <c r="G40" s="490"/>
      <c r="H40" s="491"/>
    </row>
    <row r="41" spans="2:8" ht="20.25" customHeight="1" x14ac:dyDescent="0.25">
      <c r="B41" s="489" t="s">
        <v>297</v>
      </c>
      <c r="C41" s="490"/>
      <c r="D41" s="490"/>
      <c r="E41" s="490"/>
      <c r="F41" s="490"/>
      <c r="G41" s="490"/>
      <c r="H41" s="491"/>
    </row>
    <row r="42" spans="2:8" ht="20.25" customHeight="1" x14ac:dyDescent="0.25">
      <c r="B42" s="489" t="s">
        <v>298</v>
      </c>
      <c r="C42" s="490"/>
      <c r="D42" s="490"/>
      <c r="E42" s="490"/>
      <c r="F42" s="490"/>
      <c r="G42" s="490"/>
      <c r="H42" s="491"/>
    </row>
    <row r="43" spans="2:8" ht="20.25" customHeight="1" x14ac:dyDescent="0.25">
      <c r="B43" s="489" t="s">
        <v>299</v>
      </c>
      <c r="C43" s="490"/>
      <c r="D43" s="490"/>
      <c r="E43" s="490"/>
      <c r="F43" s="490"/>
      <c r="G43" s="490"/>
      <c r="H43" s="491"/>
    </row>
    <row r="44" spans="2:8" ht="15" customHeight="1" x14ac:dyDescent="0.25">
      <c r="B44" s="489" t="s">
        <v>300</v>
      </c>
      <c r="C44" s="490"/>
      <c r="D44" s="490"/>
      <c r="E44" s="490"/>
      <c r="F44" s="490"/>
      <c r="G44" s="490"/>
      <c r="H44" s="491"/>
    </row>
    <row r="45" spans="2:8" ht="15.75" thickBot="1" x14ac:dyDescent="0.3">
      <c r="B45" s="106"/>
      <c r="C45" s="107"/>
      <c r="D45" s="107"/>
      <c r="E45" s="107"/>
      <c r="F45" s="107"/>
      <c r="G45" s="107"/>
      <c r="H45" s="10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23AD-D0F9-4C40-A8DE-4FB1E3367B36}">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1" sqref="C1:D7"/>
    </sheetView>
  </sheetViews>
  <sheetFormatPr baseColWidth="10" defaultRowHeight="15" x14ac:dyDescent="0.25"/>
  <sheetData>
    <row r="1" spans="1:4" x14ac:dyDescent="0.25">
      <c r="A1" t="s">
        <v>217</v>
      </c>
      <c r="B1" t="s">
        <v>226</v>
      </c>
      <c r="C1" t="s">
        <v>232</v>
      </c>
      <c r="D1" t="s">
        <v>241</v>
      </c>
    </row>
    <row r="2" spans="1:4" x14ac:dyDescent="0.25">
      <c r="A2" t="s">
        <v>225</v>
      </c>
      <c r="B2" t="s">
        <v>227</v>
      </c>
      <c r="C2" t="s">
        <v>233</v>
      </c>
      <c r="D2" t="s">
        <v>238</v>
      </c>
    </row>
    <row r="3" spans="1:4" x14ac:dyDescent="0.25">
      <c r="A3" t="s">
        <v>218</v>
      </c>
      <c r="B3" t="s">
        <v>220</v>
      </c>
      <c r="C3" t="s">
        <v>234</v>
      </c>
      <c r="D3" t="s">
        <v>239</v>
      </c>
    </row>
    <row r="4" spans="1:4" x14ac:dyDescent="0.25">
      <c r="A4" t="s">
        <v>219</v>
      </c>
      <c r="B4" t="s">
        <v>228</v>
      </c>
      <c r="C4" t="s">
        <v>235</v>
      </c>
      <c r="D4" t="s">
        <v>240</v>
      </c>
    </row>
    <row r="5" spans="1:4" x14ac:dyDescent="0.25">
      <c r="A5" t="s">
        <v>220</v>
      </c>
      <c r="B5" t="s">
        <v>229</v>
      </c>
      <c r="C5" t="s">
        <v>236</v>
      </c>
      <c r="D5" t="s">
        <v>237</v>
      </c>
    </row>
    <row r="6" spans="1:4" x14ac:dyDescent="0.25">
      <c r="A6" t="s">
        <v>221</v>
      </c>
      <c r="B6" t="s">
        <v>230</v>
      </c>
      <c r="C6" t="s">
        <v>237</v>
      </c>
    </row>
    <row r="7" spans="1:4" x14ac:dyDescent="0.25">
      <c r="A7" t="s">
        <v>222</v>
      </c>
      <c r="B7" t="s">
        <v>231</v>
      </c>
    </row>
    <row r="8" spans="1:4" x14ac:dyDescent="0.25">
      <c r="A8" t="s">
        <v>223</v>
      </c>
    </row>
    <row r="9" spans="1:4" x14ac:dyDescent="0.25">
      <c r="A9" t="s">
        <v>224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4F20-77D0-45EE-8721-DBEDA5C1039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5CF-70CE-455B-A0D2-D128EF36312F}">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75" customWidth="1"/>
    <col min="2" max="2" width="33.28515625" style="75" customWidth="1"/>
    <col min="3" max="4" width="11.42578125" style="75"/>
    <col min="5" max="5" width="5.7109375" style="75" customWidth="1"/>
    <col min="6" max="6" width="16.28515625" style="75" customWidth="1"/>
    <col min="7" max="7" width="11.42578125" style="75"/>
    <col min="8" max="8" width="13.85546875" style="75" customWidth="1"/>
    <col min="9" max="9" width="14.140625" style="75" customWidth="1"/>
    <col min="10" max="10" width="14.85546875" style="75" customWidth="1"/>
    <col min="11" max="11" width="7.5703125" style="75" customWidth="1"/>
    <col min="12" max="12" width="2.140625" style="75" customWidth="1"/>
    <col min="13" max="16384" width="11.42578125" style="75"/>
  </cols>
  <sheetData>
    <row r="1" spans="2:11" ht="6" customHeight="1" thickBot="1" x14ac:dyDescent="0.3"/>
    <row r="2" spans="2:11" ht="15" customHeight="1" x14ac:dyDescent="0.25">
      <c r="B2" s="555" t="s">
        <v>253</v>
      </c>
      <c r="C2" s="556" t="s">
        <v>205</v>
      </c>
      <c r="D2" s="557"/>
      <c r="E2" s="557"/>
      <c r="F2" s="557"/>
      <c r="G2" s="557"/>
      <c r="H2" s="557"/>
      <c r="I2" s="557"/>
      <c r="J2" s="253" t="s">
        <v>252</v>
      </c>
      <c r="K2" s="238"/>
    </row>
    <row r="3" spans="2:11" ht="15" customHeight="1" x14ac:dyDescent="0.25">
      <c r="B3" s="472"/>
      <c r="C3" s="558"/>
      <c r="D3" s="559"/>
      <c r="E3" s="559"/>
      <c r="F3" s="559"/>
      <c r="G3" s="559"/>
      <c r="H3" s="559"/>
      <c r="I3" s="559"/>
      <c r="J3" s="254" t="s">
        <v>266</v>
      </c>
      <c r="K3" s="240"/>
    </row>
    <row r="4" spans="2:11" ht="15" customHeight="1" x14ac:dyDescent="0.25">
      <c r="B4" s="472"/>
      <c r="C4" s="558"/>
      <c r="D4" s="559"/>
      <c r="E4" s="559"/>
      <c r="F4" s="559"/>
      <c r="G4" s="559"/>
      <c r="H4" s="559"/>
      <c r="I4" s="559"/>
      <c r="J4" s="254" t="s">
        <v>265</v>
      </c>
      <c r="K4" s="240" t="s">
        <v>265</v>
      </c>
    </row>
    <row r="5" spans="2:11" ht="15" customHeight="1" thickBot="1" x14ac:dyDescent="0.3">
      <c r="B5" s="473"/>
      <c r="C5" s="560"/>
      <c r="D5" s="561"/>
      <c r="E5" s="561"/>
      <c r="F5" s="561"/>
      <c r="G5" s="561"/>
      <c r="H5" s="561"/>
      <c r="I5" s="561"/>
      <c r="J5" s="255" t="s">
        <v>247</v>
      </c>
      <c r="K5" s="242" t="s">
        <v>247</v>
      </c>
    </row>
    <row r="6" spans="2:11" ht="15.75" thickBot="1" x14ac:dyDescent="0.3"/>
    <row r="7" spans="2:11" customFormat="1" ht="15.75" thickBot="1" x14ac:dyDescent="0.3">
      <c r="B7" s="549" t="s">
        <v>248</v>
      </c>
      <c r="C7" s="550"/>
      <c r="D7" s="551" t="s">
        <v>254</v>
      </c>
      <c r="E7" s="552"/>
      <c r="F7" s="551" t="s">
        <v>255</v>
      </c>
      <c r="G7" s="553"/>
      <c r="H7" s="553"/>
      <c r="I7" s="553"/>
      <c r="J7" s="553"/>
      <c r="K7" s="554"/>
    </row>
    <row r="8" spans="2:11" customFormat="1" ht="18" customHeight="1" thickBot="1" x14ac:dyDescent="0.3">
      <c r="B8" s="520"/>
      <c r="C8" s="521"/>
      <c r="D8" s="522">
        <v>1</v>
      </c>
      <c r="E8" s="523"/>
      <c r="F8" s="518"/>
      <c r="G8" s="518"/>
      <c r="H8" s="518"/>
      <c r="I8" s="518"/>
      <c r="J8" s="518"/>
      <c r="K8" s="519"/>
    </row>
    <row r="9" spans="2:11" customFormat="1" ht="18" customHeight="1" thickBot="1" x14ac:dyDescent="0.3">
      <c r="B9" s="520"/>
      <c r="C9" s="521"/>
      <c r="D9" s="522">
        <v>2</v>
      </c>
      <c r="E9" s="523"/>
      <c r="F9" s="518"/>
      <c r="G9" s="518"/>
      <c r="H9" s="518"/>
      <c r="I9" s="518"/>
      <c r="J9" s="518"/>
      <c r="K9" s="519"/>
    </row>
    <row r="10" spans="2:11" customFormat="1" ht="18" customHeight="1" thickBot="1" x14ac:dyDescent="0.3">
      <c r="B10" s="520"/>
      <c r="C10" s="521"/>
      <c r="D10" s="522">
        <v>3</v>
      </c>
      <c r="E10" s="523"/>
      <c r="F10" s="518"/>
      <c r="G10" s="518"/>
      <c r="H10" s="518"/>
      <c r="I10" s="518"/>
      <c r="J10" s="518"/>
      <c r="K10" s="519"/>
    </row>
    <row r="11" spans="2:11" customFormat="1" ht="18" customHeight="1" thickBot="1" x14ac:dyDescent="0.3">
      <c r="B11" s="520"/>
      <c r="C11" s="521"/>
      <c r="D11" s="522">
        <v>4</v>
      </c>
      <c r="E11" s="523"/>
      <c r="F11" s="518"/>
      <c r="G11" s="518"/>
      <c r="H11" s="518"/>
      <c r="I11" s="518"/>
      <c r="J11" s="518"/>
      <c r="K11" s="519"/>
    </row>
    <row r="12" spans="2:11" customFormat="1" ht="18" customHeight="1" thickBot="1" x14ac:dyDescent="0.3">
      <c r="B12" s="520"/>
      <c r="C12" s="521"/>
      <c r="D12" s="522">
        <v>5</v>
      </c>
      <c r="E12" s="523"/>
      <c r="F12" s="518"/>
      <c r="G12" s="518"/>
      <c r="H12" s="518"/>
      <c r="I12" s="518"/>
      <c r="J12" s="518"/>
      <c r="K12" s="519"/>
    </row>
    <row r="13" spans="2:11" customFormat="1" ht="18" customHeight="1" thickBot="1" x14ac:dyDescent="0.3">
      <c r="B13" s="520"/>
      <c r="C13" s="521"/>
      <c r="D13" s="522">
        <v>6</v>
      </c>
      <c r="E13" s="523"/>
      <c r="F13" s="518"/>
      <c r="G13" s="518"/>
      <c r="H13" s="518"/>
      <c r="I13" s="518"/>
      <c r="J13" s="518"/>
      <c r="K13" s="519"/>
    </row>
    <row r="14" spans="2:11" customFormat="1" ht="18" customHeight="1" thickBot="1" x14ac:dyDescent="0.3">
      <c r="B14" s="520"/>
      <c r="C14" s="521"/>
      <c r="D14" s="522">
        <v>7</v>
      </c>
      <c r="E14" s="523"/>
      <c r="F14" s="518"/>
      <c r="G14" s="518"/>
      <c r="H14" s="518"/>
      <c r="I14" s="518"/>
      <c r="J14" s="518"/>
      <c r="K14" s="519"/>
    </row>
    <row r="15" spans="2:11" customFormat="1" ht="18" customHeight="1" thickBot="1" x14ac:dyDescent="0.3">
      <c r="B15" s="520">
        <v>45352</v>
      </c>
      <c r="C15" s="521"/>
      <c r="D15" s="522">
        <v>8</v>
      </c>
      <c r="E15" s="523"/>
      <c r="F15" s="518" t="s">
        <v>267</v>
      </c>
      <c r="G15" s="518"/>
      <c r="H15" s="518"/>
      <c r="I15" s="518"/>
      <c r="J15" s="518"/>
      <c r="K15" s="519"/>
    </row>
    <row r="16" spans="2:11" customFormat="1" ht="15.75" customHeight="1" thickBot="1" x14ac:dyDescent="0.3">
      <c r="B16" s="536"/>
      <c r="C16" s="536"/>
      <c r="D16" s="536"/>
      <c r="E16" s="536"/>
      <c r="F16" s="536"/>
      <c r="G16" s="536"/>
      <c r="H16" s="536"/>
      <c r="I16" s="536"/>
      <c r="J16" s="536"/>
      <c r="K16" s="536"/>
    </row>
    <row r="17" spans="2:12" customFormat="1" ht="15.75" customHeight="1" thickBot="1" x14ac:dyDescent="0.3">
      <c r="B17" s="537" t="s">
        <v>256</v>
      </c>
      <c r="C17" s="538"/>
      <c r="D17" s="538"/>
      <c r="E17" s="539"/>
      <c r="F17" s="540" t="s">
        <v>257</v>
      </c>
      <c r="G17" s="541"/>
      <c r="H17" s="542"/>
      <c r="I17" s="543" t="s">
        <v>258</v>
      </c>
      <c r="J17" s="544"/>
      <c r="K17" s="539"/>
    </row>
    <row r="18" spans="2:12" customFormat="1" ht="27" customHeight="1" x14ac:dyDescent="0.25">
      <c r="B18" s="545"/>
      <c r="C18" s="546"/>
      <c r="D18" s="546"/>
      <c r="E18" s="546"/>
      <c r="F18" s="546"/>
      <c r="G18" s="546"/>
      <c r="H18" s="546"/>
      <c r="I18" s="547"/>
      <c r="J18" s="547"/>
      <c r="K18" s="548"/>
    </row>
    <row r="19" spans="2:12" customFormat="1" ht="15" customHeight="1" x14ac:dyDescent="0.25">
      <c r="B19" s="525" t="s">
        <v>259</v>
      </c>
      <c r="C19" s="526"/>
      <c r="D19" s="526"/>
      <c r="E19" s="526"/>
      <c r="F19" s="527" t="s">
        <v>260</v>
      </c>
      <c r="G19" s="527"/>
      <c r="H19" s="528"/>
      <c r="I19" s="527" t="s">
        <v>260</v>
      </c>
      <c r="J19" s="527"/>
      <c r="K19" s="528"/>
    </row>
    <row r="20" spans="2:12" customFormat="1" ht="22.5" customHeight="1" thickBot="1" x14ac:dyDescent="0.3">
      <c r="B20" s="529" t="s">
        <v>261</v>
      </c>
      <c r="C20" s="530"/>
      <c r="D20" s="530"/>
      <c r="E20" s="530"/>
      <c r="F20" s="530" t="s">
        <v>262</v>
      </c>
      <c r="G20" s="530"/>
      <c r="H20" s="531"/>
      <c r="I20" s="530" t="s">
        <v>262</v>
      </c>
      <c r="J20" s="530"/>
      <c r="K20" s="531"/>
    </row>
    <row r="21" spans="2:12" customFormat="1" ht="9" customHeight="1" thickBot="1" x14ac:dyDescent="0.3">
      <c r="B21" s="532"/>
      <c r="C21" s="532"/>
      <c r="D21" s="532"/>
      <c r="E21" s="532"/>
      <c r="F21" s="532"/>
      <c r="G21" s="532"/>
      <c r="H21" s="532"/>
      <c r="I21" s="532"/>
      <c r="J21" s="532"/>
      <c r="K21" s="532"/>
    </row>
    <row r="22" spans="2:12" customFormat="1" ht="15.75" thickBot="1" x14ac:dyDescent="0.3">
      <c r="B22" s="533" t="s">
        <v>208</v>
      </c>
      <c r="C22" s="534"/>
      <c r="D22" s="535"/>
      <c r="E22" s="165" t="s">
        <v>209</v>
      </c>
      <c r="F22" s="533" t="s">
        <v>210</v>
      </c>
      <c r="G22" s="535"/>
      <c r="H22" s="166" t="s">
        <v>211</v>
      </c>
      <c r="I22" s="533" t="s">
        <v>212</v>
      </c>
      <c r="J22" s="535"/>
      <c r="K22" s="167">
        <v>1</v>
      </c>
    </row>
    <row r="23" spans="2:12" ht="8.25" customHeight="1" x14ac:dyDescent="0.25"/>
    <row r="24" spans="2:12" x14ac:dyDescent="0.25">
      <c r="B24" s="524" t="s">
        <v>263</v>
      </c>
      <c r="C24" s="524"/>
      <c r="D24" s="524"/>
      <c r="E24" s="524"/>
      <c r="F24" s="524"/>
      <c r="G24" s="524"/>
      <c r="H24" s="524"/>
      <c r="I24" s="524"/>
      <c r="J24" s="524"/>
      <c r="K24" s="524"/>
      <c r="L24" s="524"/>
    </row>
    <row r="25" spans="2:12" x14ac:dyDescent="0.25">
      <c r="B25" s="524" t="s">
        <v>264</v>
      </c>
      <c r="C25" s="524"/>
      <c r="D25" s="524"/>
      <c r="E25" s="524"/>
      <c r="F25" s="524"/>
      <c r="G25" s="524"/>
      <c r="H25" s="524"/>
      <c r="I25" s="524"/>
      <c r="J25" s="524"/>
      <c r="K25" s="524"/>
      <c r="L25" s="524"/>
    </row>
    <row r="26" spans="2:12" ht="9" customHeight="1" x14ac:dyDescent="0.25"/>
  </sheetData>
  <mergeCells count="52">
    <mergeCell ref="B2:B5"/>
    <mergeCell ref="C2:I5"/>
    <mergeCell ref="J2:K2"/>
    <mergeCell ref="J3:K3"/>
    <mergeCell ref="J4:K4"/>
    <mergeCell ref="J5:K5"/>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16:K16"/>
    <mergeCell ref="B17:E17"/>
    <mergeCell ref="F17:H17"/>
    <mergeCell ref="I17:K17"/>
    <mergeCell ref="B18:E18"/>
    <mergeCell ref="F18:H18"/>
    <mergeCell ref="I18:K18"/>
    <mergeCell ref="B25:L25"/>
    <mergeCell ref="B19:E19"/>
    <mergeCell ref="F19:H19"/>
    <mergeCell ref="I19:K19"/>
    <mergeCell ref="B20:E20"/>
    <mergeCell ref="F20:H20"/>
    <mergeCell ref="I20:K20"/>
    <mergeCell ref="B21:K21"/>
    <mergeCell ref="B22:D22"/>
    <mergeCell ref="F22:G22"/>
    <mergeCell ref="I22:J22"/>
    <mergeCell ref="B24:L24"/>
    <mergeCell ref="F11:K11"/>
    <mergeCell ref="B12:C12"/>
    <mergeCell ref="D12:E12"/>
    <mergeCell ref="F12:K12"/>
    <mergeCell ref="B14:C14"/>
    <mergeCell ref="D14:E14"/>
    <mergeCell ref="F14:K14"/>
    <mergeCell ref="D13:E13"/>
    <mergeCell ref="F13:K13"/>
    <mergeCell ref="B11:C11"/>
    <mergeCell ref="D11:E11"/>
  </mergeCells>
  <pageMargins left="0.7" right="0.7" top="0.75" bottom="0.75" header="0.3" footer="0.3"/>
  <pageSetup paperSize="9" scale="60"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5"/>
      <c r="B1" s="562" t="s">
        <v>54</v>
      </c>
      <c r="C1" s="562"/>
      <c r="D1" s="562"/>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51</v>
      </c>
      <c r="D3" s="9" t="s">
        <v>4</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50</v>
      </c>
      <c r="C4" s="11" t="s">
        <v>101</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52</v>
      </c>
      <c r="C5" s="14" t="s">
        <v>102</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106</v>
      </c>
      <c r="C6" s="14" t="s">
        <v>103</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6</v>
      </c>
      <c r="C7" s="14" t="s">
        <v>104</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53</v>
      </c>
      <c r="C8" s="14" t="s">
        <v>105</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9"/>
      <c r="C9" s="99"/>
      <c r="D9" s="99"/>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100"/>
      <c r="C10" s="99"/>
      <c r="D10" s="9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9"/>
      <c r="C11" s="99"/>
      <c r="D11" s="9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9"/>
      <c r="C12" s="99"/>
      <c r="D12" s="9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9"/>
      <c r="C13" s="99"/>
      <c r="D13" s="9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9"/>
      <c r="C14" s="99"/>
      <c r="D14" s="9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9"/>
      <c r="C15" s="99"/>
      <c r="D15" s="9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9"/>
      <c r="C16" s="99"/>
      <c r="D16" s="9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9"/>
      <c r="C17" s="99"/>
      <c r="D17" s="9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9"/>
      <c r="C18" s="99"/>
      <c r="D18" s="9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5"/>
      <c r="B1" s="563" t="s">
        <v>62</v>
      </c>
      <c r="C1" s="563"/>
      <c r="D1" s="563"/>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30" x14ac:dyDescent="0.25">
      <c r="A3" s="75"/>
      <c r="B3" s="96"/>
      <c r="C3" s="28" t="s">
        <v>55</v>
      </c>
      <c r="D3" s="28" t="s">
        <v>56</v>
      </c>
      <c r="E3" s="75"/>
      <c r="F3" s="75"/>
      <c r="G3" s="75"/>
      <c r="H3" s="75"/>
      <c r="I3" s="75"/>
      <c r="J3" s="75"/>
      <c r="K3" s="75"/>
      <c r="L3" s="75"/>
      <c r="M3" s="75"/>
      <c r="N3" s="75"/>
      <c r="O3" s="75"/>
      <c r="P3" s="75"/>
      <c r="Q3" s="75"/>
      <c r="R3" s="75"/>
      <c r="S3" s="75"/>
      <c r="T3" s="75"/>
      <c r="U3" s="75"/>
    </row>
    <row r="4" spans="1:21" ht="33.75" x14ac:dyDescent="0.25">
      <c r="A4" s="95" t="s">
        <v>82</v>
      </c>
      <c r="B4" s="31" t="s">
        <v>100</v>
      </c>
      <c r="C4" s="36" t="s">
        <v>154</v>
      </c>
      <c r="D4" s="29" t="s">
        <v>96</v>
      </c>
      <c r="E4" s="75"/>
      <c r="F4" s="75"/>
      <c r="G4" s="75"/>
      <c r="H4" s="75"/>
      <c r="I4" s="75"/>
      <c r="J4" s="75"/>
      <c r="K4" s="75"/>
      <c r="L4" s="75"/>
      <c r="M4" s="75"/>
      <c r="N4" s="75"/>
      <c r="O4" s="75"/>
      <c r="P4" s="75"/>
      <c r="Q4" s="75"/>
      <c r="R4" s="75"/>
      <c r="S4" s="75"/>
      <c r="T4" s="75"/>
      <c r="U4" s="75"/>
    </row>
    <row r="5" spans="1:21" ht="67.5" x14ac:dyDescent="0.25">
      <c r="A5" s="95" t="s">
        <v>83</v>
      </c>
      <c r="B5" s="32" t="s">
        <v>58</v>
      </c>
      <c r="C5" s="37" t="s">
        <v>92</v>
      </c>
      <c r="D5" s="30" t="s">
        <v>97</v>
      </c>
      <c r="E5" s="75"/>
      <c r="F5" s="75"/>
      <c r="G5" s="75"/>
      <c r="H5" s="75"/>
      <c r="I5" s="75"/>
      <c r="J5" s="75"/>
      <c r="K5" s="75"/>
      <c r="L5" s="75"/>
      <c r="M5" s="75"/>
      <c r="N5" s="75"/>
      <c r="O5" s="75"/>
      <c r="P5" s="75"/>
      <c r="Q5" s="75"/>
      <c r="R5" s="75"/>
      <c r="S5" s="75"/>
      <c r="T5" s="75"/>
      <c r="U5" s="75"/>
    </row>
    <row r="6" spans="1:21" ht="67.5" x14ac:dyDescent="0.25">
      <c r="A6" s="95" t="s">
        <v>80</v>
      </c>
      <c r="B6" s="33" t="s">
        <v>59</v>
      </c>
      <c r="C6" s="37" t="s">
        <v>93</v>
      </c>
      <c r="D6" s="30" t="s">
        <v>99</v>
      </c>
      <c r="E6" s="75"/>
      <c r="F6" s="75"/>
      <c r="G6" s="75"/>
      <c r="H6" s="75"/>
      <c r="I6" s="75"/>
      <c r="J6" s="75"/>
      <c r="K6" s="75"/>
      <c r="L6" s="75"/>
      <c r="M6" s="75"/>
      <c r="N6" s="75"/>
      <c r="O6" s="75"/>
      <c r="P6" s="75"/>
      <c r="Q6" s="75"/>
      <c r="R6" s="75"/>
      <c r="S6" s="75"/>
      <c r="T6" s="75"/>
      <c r="U6" s="75"/>
    </row>
    <row r="7" spans="1:21" ht="101.25" x14ac:dyDescent="0.25">
      <c r="A7" s="95" t="s">
        <v>7</v>
      </c>
      <c r="B7" s="34" t="s">
        <v>60</v>
      </c>
      <c r="C7" s="37" t="s">
        <v>94</v>
      </c>
      <c r="D7" s="30" t="s">
        <v>203</v>
      </c>
      <c r="E7" s="75"/>
      <c r="F7" s="75"/>
      <c r="G7" s="75"/>
      <c r="H7" s="75"/>
      <c r="I7" s="75"/>
      <c r="J7" s="75"/>
      <c r="K7" s="75"/>
      <c r="L7" s="75"/>
      <c r="M7" s="75"/>
      <c r="N7" s="75"/>
      <c r="O7" s="75"/>
      <c r="P7" s="75"/>
      <c r="Q7" s="75"/>
      <c r="R7" s="75"/>
      <c r="S7" s="75"/>
      <c r="T7" s="75"/>
      <c r="U7" s="75"/>
    </row>
    <row r="8" spans="1:21" ht="67.5" x14ac:dyDescent="0.25">
      <c r="A8" s="95" t="s">
        <v>84</v>
      </c>
      <c r="B8" s="35" t="s">
        <v>61</v>
      </c>
      <c r="C8" s="37" t="s">
        <v>95</v>
      </c>
      <c r="D8" s="30" t="s">
        <v>117</v>
      </c>
      <c r="E8" s="75"/>
      <c r="F8" s="75"/>
      <c r="G8" s="75"/>
      <c r="H8" s="75"/>
      <c r="I8" s="75"/>
      <c r="J8" s="75"/>
      <c r="K8" s="75"/>
      <c r="L8" s="75"/>
      <c r="M8" s="75"/>
      <c r="N8" s="75"/>
      <c r="O8" s="75"/>
      <c r="P8" s="75"/>
      <c r="Q8" s="75"/>
      <c r="R8" s="75"/>
      <c r="S8" s="75"/>
      <c r="T8" s="75"/>
      <c r="U8" s="75"/>
    </row>
    <row r="9" spans="1:21" ht="20.25" x14ac:dyDescent="0.25">
      <c r="A9" s="95"/>
      <c r="B9" s="95"/>
      <c r="C9" s="97"/>
      <c r="D9" s="97"/>
      <c r="E9" s="75"/>
      <c r="F9" s="75"/>
      <c r="G9" s="75"/>
      <c r="H9" s="75"/>
      <c r="I9" s="75"/>
      <c r="J9" s="75"/>
      <c r="K9" s="75"/>
      <c r="L9" s="75"/>
      <c r="M9" s="75"/>
      <c r="N9" s="75"/>
      <c r="O9" s="75"/>
      <c r="P9" s="75"/>
      <c r="Q9" s="75"/>
      <c r="R9" s="75"/>
      <c r="S9" s="75"/>
      <c r="T9" s="75"/>
      <c r="U9" s="75"/>
    </row>
    <row r="10" spans="1:21" ht="16.5" x14ac:dyDescent="0.25">
      <c r="A10" s="95"/>
      <c r="B10" s="98"/>
      <c r="C10" s="98"/>
      <c r="D10" s="98"/>
      <c r="E10" s="75"/>
      <c r="F10" s="75"/>
      <c r="G10" s="75"/>
      <c r="H10" s="75"/>
      <c r="I10" s="75"/>
      <c r="J10" s="75"/>
      <c r="K10" s="75"/>
      <c r="L10" s="75"/>
      <c r="M10" s="75"/>
      <c r="N10" s="75"/>
      <c r="O10" s="75"/>
      <c r="P10" s="75"/>
      <c r="Q10" s="75"/>
      <c r="R10" s="75"/>
      <c r="S10" s="75"/>
      <c r="T10" s="75"/>
      <c r="U10" s="75"/>
    </row>
    <row r="11" spans="1:21" x14ac:dyDescent="0.25">
      <c r="A11" s="95"/>
      <c r="B11" s="95" t="s">
        <v>90</v>
      </c>
      <c r="C11" s="95" t="s">
        <v>142</v>
      </c>
      <c r="D11" s="95" t="s">
        <v>149</v>
      </c>
      <c r="E11" s="75"/>
      <c r="F11" s="75"/>
      <c r="G11" s="75"/>
      <c r="H11" s="75"/>
      <c r="I11" s="75"/>
      <c r="J11" s="75"/>
      <c r="K11" s="75"/>
      <c r="L11" s="75"/>
      <c r="M11" s="75"/>
      <c r="N11" s="75"/>
      <c r="O11" s="75"/>
      <c r="P11" s="75"/>
      <c r="Q11" s="75"/>
      <c r="R11" s="75"/>
      <c r="S11" s="75"/>
      <c r="T11" s="75"/>
      <c r="U11" s="75"/>
    </row>
    <row r="12" spans="1:21" x14ac:dyDescent="0.25">
      <c r="A12" s="95"/>
      <c r="B12" s="95" t="s">
        <v>88</v>
      </c>
      <c r="C12" s="95" t="s">
        <v>146</v>
      </c>
      <c r="D12" s="95" t="s">
        <v>150</v>
      </c>
      <c r="E12" s="75"/>
      <c r="F12" s="75"/>
      <c r="G12" s="75"/>
      <c r="H12" s="75"/>
      <c r="I12" s="75"/>
      <c r="J12" s="75"/>
      <c r="K12" s="75"/>
      <c r="L12" s="75"/>
      <c r="M12" s="75"/>
      <c r="N12" s="75"/>
      <c r="O12" s="75"/>
      <c r="P12" s="75"/>
      <c r="Q12" s="75"/>
      <c r="R12" s="75"/>
      <c r="S12" s="75"/>
      <c r="T12" s="75"/>
      <c r="U12" s="75"/>
    </row>
    <row r="13" spans="1:21" x14ac:dyDescent="0.25">
      <c r="A13" s="95"/>
      <c r="B13" s="95"/>
      <c r="C13" s="95" t="s">
        <v>145</v>
      </c>
      <c r="D13" s="95" t="s">
        <v>151</v>
      </c>
      <c r="E13" s="75"/>
      <c r="F13" s="75"/>
      <c r="G13" s="75"/>
      <c r="H13" s="75"/>
      <c r="I13" s="75"/>
      <c r="J13" s="75"/>
      <c r="K13" s="75"/>
      <c r="L13" s="75"/>
      <c r="M13" s="75"/>
      <c r="N13" s="75"/>
      <c r="O13" s="75"/>
      <c r="P13" s="75"/>
      <c r="Q13" s="75"/>
      <c r="R13" s="75"/>
      <c r="S13" s="75"/>
      <c r="T13" s="75"/>
      <c r="U13" s="75"/>
    </row>
    <row r="14" spans="1:21" x14ac:dyDescent="0.25">
      <c r="A14" s="95"/>
      <c r="B14" s="95"/>
      <c r="C14" s="95" t="s">
        <v>147</v>
      </c>
      <c r="D14" s="95" t="s">
        <v>152</v>
      </c>
      <c r="E14" s="75"/>
      <c r="F14" s="75"/>
      <c r="G14" s="75"/>
      <c r="H14" s="75"/>
      <c r="I14" s="75"/>
      <c r="J14" s="75"/>
      <c r="K14" s="75"/>
      <c r="L14" s="75"/>
      <c r="M14" s="75"/>
      <c r="N14" s="75"/>
      <c r="O14" s="75"/>
      <c r="P14" s="75"/>
      <c r="Q14" s="75"/>
      <c r="R14" s="75"/>
      <c r="S14" s="75"/>
      <c r="T14" s="75"/>
      <c r="U14" s="75"/>
    </row>
    <row r="15" spans="1:21" x14ac:dyDescent="0.25">
      <c r="A15" s="95"/>
      <c r="B15" s="95"/>
      <c r="C15" s="95" t="s">
        <v>148</v>
      </c>
      <c r="D15" s="95" t="s">
        <v>153</v>
      </c>
      <c r="E15" s="75"/>
      <c r="F15" s="75"/>
      <c r="G15" s="75"/>
      <c r="H15" s="75"/>
      <c r="I15" s="75"/>
      <c r="J15" s="75"/>
      <c r="K15" s="75"/>
      <c r="L15" s="75"/>
      <c r="M15" s="75"/>
      <c r="N15" s="75"/>
      <c r="O15" s="75"/>
      <c r="P15" s="75"/>
      <c r="Q15" s="75"/>
      <c r="R15" s="75"/>
      <c r="S15" s="75"/>
      <c r="T15" s="75"/>
      <c r="U15" s="75"/>
    </row>
    <row r="16" spans="1:21" x14ac:dyDescent="0.25">
      <c r="A16" s="95"/>
      <c r="B16" s="95"/>
      <c r="C16" s="95"/>
      <c r="D16" s="95"/>
      <c r="E16" s="75"/>
      <c r="F16" s="75"/>
      <c r="G16" s="75"/>
      <c r="H16" s="75"/>
      <c r="I16" s="75"/>
      <c r="J16" s="75"/>
      <c r="K16" s="75"/>
      <c r="L16" s="75"/>
      <c r="M16" s="75"/>
      <c r="N16" s="75"/>
      <c r="O16" s="75"/>
    </row>
    <row r="17" spans="1:15" x14ac:dyDescent="0.25">
      <c r="A17" s="95"/>
      <c r="B17" s="95"/>
      <c r="C17" s="95"/>
      <c r="D17" s="95"/>
      <c r="E17" s="75"/>
      <c r="F17" s="75"/>
      <c r="G17" s="75"/>
      <c r="H17" s="75"/>
      <c r="I17" s="75"/>
      <c r="J17" s="75"/>
      <c r="K17" s="75"/>
      <c r="L17" s="75"/>
      <c r="M17" s="75"/>
      <c r="N17" s="75"/>
      <c r="O17" s="75"/>
    </row>
    <row r="18" spans="1:15" x14ac:dyDescent="0.25">
      <c r="A18" s="95"/>
      <c r="B18" s="99"/>
      <c r="C18" s="99"/>
      <c r="D18" s="99"/>
      <c r="E18" s="75"/>
      <c r="F18" s="75"/>
      <c r="G18" s="75"/>
      <c r="H18" s="75"/>
      <c r="I18" s="75"/>
      <c r="J18" s="75"/>
      <c r="K18" s="75"/>
      <c r="L18" s="75"/>
      <c r="M18" s="75"/>
      <c r="N18" s="75"/>
      <c r="O18" s="75"/>
    </row>
    <row r="19" spans="1:15" x14ac:dyDescent="0.25">
      <c r="A19" s="95"/>
      <c r="B19" s="99"/>
      <c r="C19" s="99"/>
      <c r="D19" s="99"/>
      <c r="E19" s="75"/>
      <c r="F19" s="75"/>
      <c r="G19" s="75"/>
      <c r="H19" s="75"/>
      <c r="I19" s="75"/>
      <c r="J19" s="75"/>
      <c r="K19" s="75"/>
      <c r="L19" s="75"/>
      <c r="M19" s="75"/>
      <c r="N19" s="75"/>
      <c r="O19" s="75"/>
    </row>
    <row r="20" spans="1:15" x14ac:dyDescent="0.25">
      <c r="A20" s="95"/>
      <c r="B20" s="99"/>
      <c r="C20" s="99"/>
      <c r="D20" s="99"/>
      <c r="E20" s="75"/>
      <c r="F20" s="75"/>
      <c r="G20" s="75"/>
      <c r="H20" s="75"/>
      <c r="I20" s="75"/>
      <c r="J20" s="75"/>
      <c r="K20" s="75"/>
      <c r="L20" s="75"/>
      <c r="M20" s="75"/>
      <c r="N20" s="75"/>
      <c r="O20" s="75"/>
    </row>
    <row r="21" spans="1:15" x14ac:dyDescent="0.25">
      <c r="A21" s="95"/>
      <c r="B21" s="99"/>
      <c r="C21" s="99"/>
      <c r="D21" s="99"/>
      <c r="E21" s="75"/>
      <c r="F21" s="75"/>
      <c r="G21" s="75"/>
      <c r="H21" s="75"/>
      <c r="I21" s="75"/>
      <c r="J21" s="75"/>
      <c r="K21" s="75"/>
      <c r="L21" s="75"/>
      <c r="M21" s="75"/>
      <c r="N21" s="75"/>
      <c r="O21" s="75"/>
    </row>
    <row r="22" spans="1:15" ht="20.25" x14ac:dyDescent="0.25">
      <c r="A22" s="95"/>
      <c r="B22" s="95"/>
      <c r="C22" s="97"/>
      <c r="D22" s="97"/>
      <c r="E22" s="75"/>
      <c r="F22" s="75"/>
      <c r="G22" s="75"/>
      <c r="H22" s="75"/>
      <c r="I22" s="75"/>
      <c r="J22" s="75"/>
      <c r="K22" s="75"/>
      <c r="L22" s="75"/>
      <c r="M22" s="75"/>
      <c r="N22" s="75"/>
      <c r="O22" s="75"/>
    </row>
    <row r="23" spans="1:15" ht="20.25" x14ac:dyDescent="0.25">
      <c r="A23" s="95"/>
      <c r="B23" s="95"/>
      <c r="C23" s="97"/>
      <c r="D23" s="97"/>
      <c r="E23" s="75"/>
      <c r="F23" s="75"/>
      <c r="G23" s="75"/>
      <c r="H23" s="75"/>
      <c r="I23" s="75"/>
      <c r="J23" s="75"/>
      <c r="K23" s="75"/>
      <c r="L23" s="75"/>
      <c r="M23" s="75"/>
      <c r="N23" s="75"/>
      <c r="O23" s="75"/>
    </row>
    <row r="24" spans="1:15" ht="20.25" x14ac:dyDescent="0.25">
      <c r="A24" s="95"/>
      <c r="B24" s="95"/>
      <c r="C24" s="97"/>
      <c r="D24" s="97"/>
      <c r="E24" s="75"/>
      <c r="F24" s="75"/>
      <c r="G24" s="75"/>
      <c r="H24" s="75"/>
      <c r="I24" s="75"/>
      <c r="J24" s="75"/>
      <c r="K24" s="75"/>
      <c r="L24" s="75"/>
      <c r="M24" s="75"/>
      <c r="N24" s="75"/>
      <c r="O24" s="75"/>
    </row>
    <row r="25" spans="1:15" ht="20.25" x14ac:dyDescent="0.25">
      <c r="A25" s="95"/>
      <c r="B25" s="95"/>
      <c r="C25" s="97"/>
      <c r="D25" s="97"/>
      <c r="E25" s="75"/>
      <c r="F25" s="75"/>
      <c r="G25" s="75"/>
      <c r="H25" s="75"/>
      <c r="I25" s="75"/>
      <c r="J25" s="75"/>
      <c r="K25" s="75"/>
      <c r="L25" s="75"/>
      <c r="M25" s="75"/>
      <c r="N25" s="75"/>
      <c r="O25" s="75"/>
    </row>
    <row r="26" spans="1:15" ht="20.25" x14ac:dyDescent="0.25">
      <c r="A26" s="95"/>
      <c r="B26" s="95"/>
      <c r="C26" s="97"/>
      <c r="D26" s="97"/>
      <c r="E26" s="75"/>
      <c r="F26" s="75"/>
      <c r="G26" s="75"/>
      <c r="H26" s="75"/>
      <c r="I26" s="75"/>
      <c r="J26" s="75"/>
      <c r="K26" s="75"/>
      <c r="L26" s="75"/>
      <c r="M26" s="75"/>
      <c r="N26" s="75"/>
      <c r="O26" s="75"/>
    </row>
    <row r="27" spans="1:15" ht="20.25" x14ac:dyDescent="0.25">
      <c r="A27" s="95"/>
      <c r="B27" s="95"/>
      <c r="C27" s="97"/>
      <c r="D27" s="97"/>
      <c r="E27" s="75"/>
      <c r="F27" s="75"/>
      <c r="G27" s="75"/>
      <c r="H27" s="75"/>
      <c r="I27" s="75"/>
      <c r="J27" s="75"/>
      <c r="K27" s="75"/>
      <c r="L27" s="75"/>
      <c r="M27" s="75"/>
      <c r="N27" s="75"/>
      <c r="O27" s="75"/>
    </row>
    <row r="28" spans="1:15" ht="20.25" x14ac:dyDescent="0.25">
      <c r="A28" s="95"/>
      <c r="B28" s="95"/>
      <c r="C28" s="97"/>
      <c r="D28" s="97"/>
      <c r="E28" s="75"/>
      <c r="F28" s="75"/>
      <c r="G28" s="75"/>
      <c r="H28" s="75"/>
      <c r="I28" s="75"/>
      <c r="J28" s="75"/>
      <c r="K28" s="75"/>
      <c r="L28" s="75"/>
      <c r="M28" s="75"/>
      <c r="N28" s="75"/>
      <c r="O28" s="75"/>
    </row>
    <row r="29" spans="1:15" ht="20.25" x14ac:dyDescent="0.25">
      <c r="A29" s="95"/>
      <c r="B29" s="95"/>
      <c r="C29" s="97"/>
      <c r="D29" s="97"/>
      <c r="E29" s="75"/>
      <c r="F29" s="75"/>
      <c r="G29" s="75"/>
      <c r="H29" s="75"/>
      <c r="I29" s="75"/>
      <c r="J29" s="75"/>
      <c r="K29" s="75"/>
      <c r="L29" s="75"/>
      <c r="M29" s="75"/>
      <c r="N29" s="75"/>
      <c r="O29" s="75"/>
    </row>
    <row r="30" spans="1:15" ht="20.25" x14ac:dyDescent="0.25">
      <c r="A30" s="95"/>
      <c r="B30" s="95"/>
      <c r="C30" s="97"/>
      <c r="D30" s="97"/>
      <c r="E30" s="75"/>
      <c r="F30" s="75"/>
      <c r="G30" s="75"/>
      <c r="H30" s="75"/>
      <c r="I30" s="75"/>
      <c r="J30" s="75"/>
      <c r="K30" s="75"/>
      <c r="L30" s="75"/>
      <c r="M30" s="75"/>
      <c r="N30" s="75"/>
      <c r="O30" s="75"/>
    </row>
    <row r="31" spans="1:15" ht="20.25" x14ac:dyDescent="0.25">
      <c r="A31" s="95"/>
      <c r="B31" s="95"/>
      <c r="C31" s="97"/>
      <c r="D31" s="97"/>
      <c r="E31" s="75"/>
      <c r="F31" s="75"/>
      <c r="G31" s="75"/>
      <c r="H31" s="75"/>
      <c r="I31" s="75"/>
      <c r="J31" s="75"/>
      <c r="K31" s="75"/>
      <c r="L31" s="75"/>
      <c r="M31" s="75"/>
      <c r="N31" s="75"/>
      <c r="O31" s="75"/>
    </row>
    <row r="32" spans="1:15" ht="20.25" x14ac:dyDescent="0.25">
      <c r="A32" s="95"/>
      <c r="B32" s="95"/>
      <c r="C32" s="97"/>
      <c r="D32" s="97"/>
      <c r="E32" s="75"/>
      <c r="F32" s="75"/>
      <c r="G32" s="75"/>
      <c r="H32" s="75"/>
      <c r="I32" s="75"/>
      <c r="J32" s="75"/>
      <c r="K32" s="75"/>
      <c r="L32" s="75"/>
      <c r="M32" s="75"/>
      <c r="N32" s="75"/>
      <c r="O32" s="75"/>
    </row>
    <row r="33" spans="1:15" ht="20.25" x14ac:dyDescent="0.25">
      <c r="A33" s="95"/>
      <c r="B33" s="95"/>
      <c r="C33" s="97"/>
      <c r="D33" s="97"/>
      <c r="E33" s="75"/>
      <c r="F33" s="75"/>
      <c r="G33" s="75"/>
      <c r="H33" s="75"/>
      <c r="I33" s="75"/>
      <c r="J33" s="75"/>
      <c r="K33" s="75"/>
      <c r="L33" s="75"/>
      <c r="M33" s="75"/>
      <c r="N33" s="75"/>
      <c r="O33" s="75"/>
    </row>
    <row r="34" spans="1:15" ht="20.25" x14ac:dyDescent="0.25">
      <c r="A34" s="95"/>
      <c r="B34" s="95"/>
      <c r="C34" s="97"/>
      <c r="D34" s="97"/>
      <c r="E34" s="75"/>
      <c r="F34" s="75"/>
      <c r="G34" s="75"/>
      <c r="H34" s="75"/>
      <c r="I34" s="75"/>
      <c r="J34" s="75"/>
      <c r="K34" s="75"/>
      <c r="L34" s="75"/>
      <c r="M34" s="75"/>
      <c r="N34" s="75"/>
      <c r="O34" s="75"/>
    </row>
    <row r="35" spans="1:15" ht="20.25" x14ac:dyDescent="0.25">
      <c r="A35" s="95"/>
      <c r="B35" s="95"/>
      <c r="C35" s="97"/>
      <c r="D35" s="97"/>
      <c r="E35" s="75"/>
      <c r="F35" s="75"/>
      <c r="G35" s="75"/>
      <c r="H35" s="75"/>
      <c r="I35" s="75"/>
      <c r="J35" s="75"/>
      <c r="K35" s="75"/>
      <c r="L35" s="75"/>
      <c r="M35" s="75"/>
      <c r="N35" s="75"/>
      <c r="O35" s="75"/>
    </row>
    <row r="36" spans="1:15" ht="20.25" x14ac:dyDescent="0.25">
      <c r="A36" s="95"/>
      <c r="B36" s="95"/>
      <c r="C36" s="97"/>
      <c r="D36" s="97"/>
      <c r="E36" s="75"/>
      <c r="F36" s="75"/>
      <c r="G36" s="75"/>
      <c r="H36" s="75"/>
      <c r="I36" s="75"/>
      <c r="J36" s="75"/>
      <c r="K36" s="75"/>
      <c r="L36" s="75"/>
      <c r="M36" s="75"/>
      <c r="N36" s="75"/>
      <c r="O36" s="75"/>
    </row>
    <row r="37" spans="1:15" ht="20.25" x14ac:dyDescent="0.25">
      <c r="A37" s="95"/>
      <c r="B37" s="95"/>
      <c r="C37" s="97"/>
      <c r="D37" s="97"/>
      <c r="E37" s="75"/>
      <c r="F37" s="75"/>
      <c r="G37" s="75"/>
      <c r="H37" s="75"/>
      <c r="I37" s="75"/>
      <c r="J37" s="75"/>
      <c r="K37" s="75"/>
      <c r="L37" s="75"/>
      <c r="M37" s="75"/>
      <c r="N37" s="75"/>
      <c r="O37" s="75"/>
    </row>
    <row r="38" spans="1:15" ht="20.25" x14ac:dyDescent="0.25">
      <c r="A38" s="95"/>
      <c r="B38" s="95"/>
      <c r="C38" s="97"/>
      <c r="D38" s="97"/>
      <c r="E38" s="75"/>
      <c r="F38" s="75"/>
      <c r="G38" s="75"/>
      <c r="H38" s="75"/>
      <c r="I38" s="75"/>
      <c r="J38" s="75"/>
      <c r="K38" s="75"/>
      <c r="L38" s="75"/>
      <c r="M38" s="75"/>
      <c r="N38" s="75"/>
      <c r="O38" s="75"/>
    </row>
    <row r="39" spans="1:15" ht="20.25" x14ac:dyDescent="0.25">
      <c r="A39" s="95"/>
      <c r="B39" s="95"/>
      <c r="C39" s="97"/>
      <c r="D39" s="97"/>
      <c r="E39" s="75"/>
      <c r="F39" s="75"/>
      <c r="G39" s="75"/>
      <c r="H39" s="75"/>
      <c r="I39" s="75"/>
      <c r="J39" s="75"/>
      <c r="K39" s="75"/>
      <c r="L39" s="75"/>
      <c r="M39" s="75"/>
      <c r="N39" s="75"/>
      <c r="O39" s="75"/>
    </row>
    <row r="40" spans="1:15" ht="20.25" x14ac:dyDescent="0.25">
      <c r="A40" s="95"/>
      <c r="B40" s="95"/>
      <c r="C40" s="97"/>
      <c r="D40" s="97"/>
      <c r="E40" s="75"/>
      <c r="F40" s="75"/>
      <c r="G40" s="75"/>
      <c r="H40" s="75"/>
      <c r="I40" s="75"/>
      <c r="J40" s="75"/>
      <c r="K40" s="75"/>
      <c r="L40" s="75"/>
      <c r="M40" s="75"/>
      <c r="N40" s="75"/>
      <c r="O40" s="75"/>
    </row>
    <row r="41" spans="1:15" ht="20.25" x14ac:dyDescent="0.25">
      <c r="A41" s="95"/>
      <c r="B41" s="95"/>
      <c r="C41" s="97"/>
      <c r="D41" s="97"/>
      <c r="E41" s="75"/>
      <c r="F41" s="75"/>
      <c r="G41" s="75"/>
      <c r="H41" s="75"/>
      <c r="I41" s="75"/>
      <c r="J41" s="75"/>
      <c r="K41" s="75"/>
      <c r="L41" s="75"/>
      <c r="M41" s="75"/>
      <c r="N41" s="75"/>
      <c r="O41" s="75"/>
    </row>
    <row r="42" spans="1:15" ht="20.25" x14ac:dyDescent="0.25">
      <c r="A42" s="95"/>
      <c r="B42" s="95"/>
      <c r="C42" s="97"/>
      <c r="D42" s="97"/>
      <c r="E42" s="75"/>
      <c r="F42" s="75"/>
      <c r="G42" s="75"/>
      <c r="H42" s="75"/>
      <c r="I42" s="75"/>
      <c r="J42" s="75"/>
      <c r="K42" s="75"/>
      <c r="L42" s="75"/>
      <c r="M42" s="75"/>
      <c r="N42" s="75"/>
      <c r="O42" s="75"/>
    </row>
    <row r="43" spans="1:15" ht="20.25" x14ac:dyDescent="0.25">
      <c r="A43" s="95"/>
      <c r="B43" s="95"/>
      <c r="C43" s="97"/>
      <c r="D43" s="97"/>
      <c r="E43" s="75"/>
      <c r="F43" s="75"/>
      <c r="G43" s="75"/>
      <c r="H43" s="75"/>
      <c r="I43" s="75"/>
      <c r="J43" s="75"/>
      <c r="K43" s="75"/>
      <c r="L43" s="75"/>
      <c r="M43" s="75"/>
      <c r="N43" s="75"/>
      <c r="O43" s="75"/>
    </row>
    <row r="44" spans="1:15" ht="20.25" x14ac:dyDescent="0.25">
      <c r="A44" s="95"/>
      <c r="B44" s="95"/>
      <c r="C44" s="97"/>
      <c r="D44" s="97"/>
      <c r="E44" s="75"/>
      <c r="F44" s="75"/>
      <c r="G44" s="75"/>
      <c r="H44" s="75"/>
      <c r="I44" s="75"/>
      <c r="J44" s="75"/>
      <c r="K44" s="75"/>
      <c r="L44" s="75"/>
      <c r="M44" s="75"/>
      <c r="N44" s="75"/>
      <c r="O44" s="75"/>
    </row>
    <row r="45" spans="1:15" ht="20.25" x14ac:dyDescent="0.25">
      <c r="A45" s="95"/>
      <c r="B45" s="95"/>
      <c r="C45" s="97"/>
      <c r="D45" s="97"/>
      <c r="E45" s="75"/>
      <c r="F45" s="75"/>
      <c r="G45" s="75"/>
      <c r="H45" s="75"/>
      <c r="I45" s="75"/>
      <c r="J45" s="75"/>
      <c r="K45" s="75"/>
      <c r="L45" s="75"/>
      <c r="M45" s="75"/>
      <c r="N45" s="75"/>
      <c r="O45" s="75"/>
    </row>
    <row r="46" spans="1:15" ht="20.25" x14ac:dyDescent="0.25">
      <c r="A46" s="95"/>
      <c r="B46" s="95"/>
      <c r="C46" s="97"/>
      <c r="D46" s="97"/>
      <c r="E46" s="75"/>
      <c r="F46" s="75"/>
      <c r="G46" s="75"/>
      <c r="H46" s="75"/>
      <c r="I46" s="75"/>
      <c r="J46" s="75"/>
      <c r="K46" s="75"/>
      <c r="L46" s="75"/>
      <c r="M46" s="75"/>
      <c r="N46" s="75"/>
      <c r="O46" s="75"/>
    </row>
    <row r="47" spans="1:15" ht="20.25" x14ac:dyDescent="0.25">
      <c r="A47" s="95"/>
      <c r="B47" s="95"/>
      <c r="C47" s="97"/>
      <c r="D47" s="97"/>
      <c r="E47" s="75"/>
      <c r="F47" s="75"/>
      <c r="G47" s="75"/>
      <c r="H47" s="75"/>
      <c r="I47" s="75"/>
      <c r="J47" s="75"/>
      <c r="K47" s="75"/>
      <c r="L47" s="75"/>
      <c r="M47" s="75"/>
      <c r="N47" s="75"/>
      <c r="O47" s="75"/>
    </row>
    <row r="48" spans="1:15" ht="20.25" x14ac:dyDescent="0.25">
      <c r="A48" s="95"/>
      <c r="B48" s="95"/>
      <c r="C48" s="97"/>
      <c r="D48" s="97"/>
      <c r="E48" s="75"/>
      <c r="F48" s="75"/>
      <c r="G48" s="75"/>
      <c r="H48" s="75"/>
      <c r="I48" s="75"/>
      <c r="J48" s="75"/>
      <c r="K48" s="75"/>
      <c r="L48" s="75"/>
      <c r="M48" s="75"/>
      <c r="N48" s="75"/>
      <c r="O48" s="75"/>
    </row>
    <row r="49" spans="1:15" ht="20.25" x14ac:dyDescent="0.25">
      <c r="A49" s="95"/>
      <c r="B49" s="95"/>
      <c r="C49" s="97"/>
      <c r="D49" s="97"/>
      <c r="E49" s="75"/>
      <c r="F49" s="75"/>
      <c r="G49" s="75"/>
      <c r="H49" s="75"/>
      <c r="I49" s="75"/>
      <c r="J49" s="75"/>
      <c r="K49" s="75"/>
      <c r="L49" s="75"/>
      <c r="M49" s="75"/>
      <c r="N49" s="75"/>
      <c r="O49" s="75"/>
    </row>
    <row r="50" spans="1:15" ht="20.25" x14ac:dyDescent="0.25">
      <c r="A50" s="95"/>
      <c r="B50" s="95"/>
      <c r="C50" s="97"/>
      <c r="D50" s="97"/>
      <c r="E50" s="75"/>
      <c r="F50" s="75"/>
      <c r="G50" s="75"/>
      <c r="H50" s="75"/>
      <c r="I50" s="75"/>
      <c r="J50" s="75"/>
      <c r="K50" s="75"/>
      <c r="L50" s="75"/>
      <c r="M50" s="75"/>
      <c r="N50" s="75"/>
      <c r="O50" s="75"/>
    </row>
    <row r="51" spans="1:15" ht="20.25" x14ac:dyDescent="0.25">
      <c r="A51" s="95"/>
      <c r="B51" s="95"/>
      <c r="C51" s="97"/>
      <c r="D51" s="97"/>
      <c r="E51" s="75"/>
      <c r="F51" s="75"/>
      <c r="G51" s="75"/>
      <c r="H51" s="75"/>
      <c r="I51" s="75"/>
      <c r="J51" s="75"/>
      <c r="K51" s="75"/>
      <c r="L51" s="75"/>
      <c r="M51" s="75"/>
      <c r="N51" s="75"/>
      <c r="O51" s="75"/>
    </row>
    <row r="52" spans="1:15" ht="20.25" x14ac:dyDescent="0.25">
      <c r="A52" s="95"/>
      <c r="B52" s="20"/>
      <c r="C52" s="26"/>
      <c r="D52" s="26"/>
    </row>
    <row r="53" spans="1:15" ht="20.25" x14ac:dyDescent="0.25">
      <c r="A53" s="95"/>
      <c r="B53" s="20"/>
      <c r="C53" s="26"/>
      <c r="D53" s="26"/>
    </row>
    <row r="54" spans="1:15" ht="20.25" x14ac:dyDescent="0.25">
      <c r="A54" s="95"/>
      <c r="B54" s="20"/>
      <c r="C54" s="26"/>
      <c r="D54" s="26"/>
    </row>
    <row r="55" spans="1:15" ht="20.25" x14ac:dyDescent="0.25">
      <c r="A55" s="95"/>
      <c r="B55" s="20"/>
      <c r="C55" s="26"/>
      <c r="D55" s="26"/>
    </row>
    <row r="56" spans="1:15" ht="20.25" x14ac:dyDescent="0.25">
      <c r="A56" s="95"/>
      <c r="B56" s="20"/>
      <c r="C56" s="26"/>
      <c r="D56" s="26"/>
    </row>
    <row r="57" spans="1:15" ht="20.25" x14ac:dyDescent="0.25">
      <c r="A57" s="95"/>
      <c r="B57" s="20"/>
      <c r="C57" s="26"/>
      <c r="D57" s="26"/>
    </row>
    <row r="58" spans="1:15" ht="20.25" x14ac:dyDescent="0.25">
      <c r="A58" s="95"/>
      <c r="B58" s="20"/>
      <c r="C58" s="26"/>
      <c r="D58" s="26"/>
    </row>
    <row r="59" spans="1:15" ht="20.25" x14ac:dyDescent="0.25">
      <c r="A59" s="95"/>
      <c r="B59" s="20"/>
      <c r="C59" s="26"/>
      <c r="D59" s="26"/>
    </row>
    <row r="60" spans="1:15" ht="20.25" x14ac:dyDescent="0.25">
      <c r="A60" s="95"/>
      <c r="B60" s="20"/>
      <c r="C60" s="26"/>
      <c r="D60" s="26"/>
    </row>
    <row r="61" spans="1:15" ht="20.25" x14ac:dyDescent="0.25">
      <c r="A61" s="95"/>
      <c r="B61" s="20"/>
      <c r="C61" s="26"/>
      <c r="D61" s="26"/>
    </row>
    <row r="62" spans="1:15" ht="20.25" x14ac:dyDescent="0.25">
      <c r="A62" s="95"/>
      <c r="B62" s="20"/>
      <c r="C62" s="26"/>
      <c r="D62" s="26"/>
    </row>
    <row r="63" spans="1:15" ht="20.25" x14ac:dyDescent="0.25">
      <c r="A63" s="95"/>
      <c r="B63" s="20"/>
      <c r="C63" s="26"/>
      <c r="D63" s="26"/>
    </row>
    <row r="64" spans="1:15" ht="20.25" x14ac:dyDescent="0.25">
      <c r="A64" s="95"/>
      <c r="B64" s="20"/>
      <c r="C64" s="26"/>
      <c r="D64" s="26"/>
    </row>
    <row r="65" spans="1:4" ht="20.25" x14ac:dyDescent="0.25">
      <c r="A65" s="95"/>
      <c r="B65" s="20"/>
      <c r="C65" s="26"/>
      <c r="D65" s="26"/>
    </row>
    <row r="66" spans="1:4" ht="20.25" x14ac:dyDescent="0.25">
      <c r="A66" s="95"/>
      <c r="B66" s="20"/>
      <c r="C66" s="26"/>
      <c r="D66" s="26"/>
    </row>
    <row r="67" spans="1:4" ht="20.25" x14ac:dyDescent="0.25">
      <c r="A67" s="95"/>
      <c r="B67" s="20"/>
      <c r="C67" s="26"/>
      <c r="D67" s="26"/>
    </row>
    <row r="68" spans="1:4" ht="20.25" x14ac:dyDescent="0.25">
      <c r="A68" s="95"/>
      <c r="B68" s="20"/>
      <c r="C68" s="26"/>
      <c r="D68" s="26"/>
    </row>
    <row r="69" spans="1:4" ht="20.25" x14ac:dyDescent="0.25">
      <c r="A69" s="95"/>
      <c r="B69" s="20"/>
      <c r="C69" s="26"/>
      <c r="D69" s="26"/>
    </row>
    <row r="70" spans="1:4" ht="20.25" x14ac:dyDescent="0.25">
      <c r="A70" s="95"/>
      <c r="B70" s="20"/>
      <c r="C70" s="26"/>
      <c r="D70" s="26"/>
    </row>
    <row r="71" spans="1:4" ht="20.25" x14ac:dyDescent="0.25">
      <c r="A71" s="95"/>
      <c r="B71" s="20"/>
      <c r="C71" s="26"/>
      <c r="D71" s="26"/>
    </row>
    <row r="72" spans="1:4" ht="20.25" x14ac:dyDescent="0.25">
      <c r="A72" s="95"/>
      <c r="B72" s="20"/>
      <c r="C72" s="26"/>
      <c r="D72" s="26"/>
    </row>
    <row r="73" spans="1:4" ht="20.25" x14ac:dyDescent="0.25">
      <c r="A73" s="95"/>
      <c r="B73" s="20"/>
      <c r="C73" s="26"/>
      <c r="D73" s="26"/>
    </row>
    <row r="74" spans="1:4" ht="20.25" x14ac:dyDescent="0.25">
      <c r="A74" s="95"/>
      <c r="B74" s="20"/>
      <c r="C74" s="26"/>
      <c r="D74" s="26"/>
    </row>
    <row r="75" spans="1:4" ht="20.25" x14ac:dyDescent="0.25">
      <c r="A75" s="95"/>
      <c r="B75" s="20"/>
      <c r="C75" s="26"/>
      <c r="D75" s="26"/>
    </row>
    <row r="76" spans="1:4" ht="20.25" x14ac:dyDescent="0.25">
      <c r="A76" s="95"/>
      <c r="B76" s="20"/>
      <c r="C76" s="26"/>
      <c r="D76" s="26"/>
    </row>
    <row r="77" spans="1:4" ht="20.25" x14ac:dyDescent="0.25">
      <c r="A77" s="95"/>
      <c r="B77" s="20"/>
      <c r="C77" s="26"/>
      <c r="D77" s="26"/>
    </row>
    <row r="78" spans="1:4" ht="20.25" x14ac:dyDescent="0.25">
      <c r="A78" s="95"/>
      <c r="B78" s="20"/>
      <c r="C78" s="26"/>
      <c r="D78" s="26"/>
    </row>
    <row r="79" spans="1:4" ht="20.25" x14ac:dyDescent="0.25">
      <c r="A79" s="95"/>
      <c r="B79" s="20"/>
      <c r="C79" s="26"/>
      <c r="D79" s="26"/>
    </row>
    <row r="80" spans="1:4" ht="20.25" x14ac:dyDescent="0.25">
      <c r="A80" s="95"/>
      <c r="B80" s="20"/>
      <c r="C80" s="26"/>
      <c r="D80" s="26"/>
    </row>
    <row r="81" spans="1:4" ht="20.25" x14ac:dyDescent="0.25">
      <c r="A81" s="95"/>
      <c r="B81" s="20"/>
      <c r="C81" s="26"/>
      <c r="D81" s="26"/>
    </row>
    <row r="82" spans="1:4" ht="20.25" x14ac:dyDescent="0.25">
      <c r="A82" s="95"/>
      <c r="B82" s="20"/>
      <c r="C82" s="26"/>
      <c r="D82" s="26"/>
    </row>
    <row r="83" spans="1:4" ht="20.25" x14ac:dyDescent="0.25">
      <c r="A83" s="95"/>
      <c r="B83" s="20"/>
      <c r="C83" s="26"/>
      <c r="D83" s="26"/>
    </row>
    <row r="84" spans="1:4" ht="20.25" x14ac:dyDescent="0.25">
      <c r="A84" s="95"/>
      <c r="B84" s="20"/>
      <c r="C84" s="26"/>
      <c r="D84" s="26"/>
    </row>
    <row r="85" spans="1:4" ht="20.25" x14ac:dyDescent="0.25">
      <c r="A85" s="95"/>
      <c r="B85" s="20"/>
      <c r="C85" s="26"/>
      <c r="D85" s="26"/>
    </row>
    <row r="86" spans="1:4" ht="20.25" x14ac:dyDescent="0.25">
      <c r="A86" s="95"/>
      <c r="B86" s="20"/>
      <c r="C86" s="26"/>
      <c r="D86" s="26"/>
    </row>
    <row r="87" spans="1:4" ht="20.25" x14ac:dyDescent="0.25">
      <c r="A87" s="95"/>
      <c r="B87" s="20"/>
      <c r="C87" s="26"/>
      <c r="D87" s="26"/>
    </row>
    <row r="88" spans="1:4" ht="20.25" x14ac:dyDescent="0.25">
      <c r="A88" s="95"/>
      <c r="B88" s="20"/>
      <c r="C88" s="26"/>
      <c r="D88" s="26"/>
    </row>
    <row r="89" spans="1:4" ht="20.25" x14ac:dyDescent="0.25">
      <c r="A89" s="95"/>
      <c r="B89" s="20"/>
      <c r="C89" s="26"/>
      <c r="D89" s="26"/>
    </row>
    <row r="90" spans="1:4" ht="20.25" x14ac:dyDescent="0.25">
      <c r="A90" s="95"/>
      <c r="B90" s="20"/>
      <c r="C90" s="26"/>
      <c r="D90" s="26"/>
    </row>
    <row r="91" spans="1:4" ht="20.25" x14ac:dyDescent="0.25">
      <c r="A91" s="95"/>
      <c r="B91" s="20"/>
      <c r="C91" s="26"/>
      <c r="D91" s="26"/>
    </row>
    <row r="92" spans="1:4" ht="20.25" x14ac:dyDescent="0.25">
      <c r="A92" s="95"/>
      <c r="B92" s="20"/>
      <c r="C92" s="26"/>
      <c r="D92" s="26"/>
    </row>
    <row r="93" spans="1:4" ht="20.25" x14ac:dyDescent="0.25">
      <c r="A93" s="95"/>
      <c r="B93" s="20"/>
      <c r="C93" s="26"/>
      <c r="D93" s="26"/>
    </row>
    <row r="94" spans="1:4" ht="20.25" x14ac:dyDescent="0.25">
      <c r="A94" s="95"/>
      <c r="B94" s="20"/>
      <c r="C94" s="26"/>
      <c r="D94" s="26"/>
    </row>
    <row r="95" spans="1:4" ht="20.25" x14ac:dyDescent="0.25">
      <c r="A95" s="95"/>
      <c r="B95" s="20"/>
      <c r="C95" s="26"/>
      <c r="D95" s="26"/>
    </row>
    <row r="96" spans="1:4" ht="20.25" x14ac:dyDescent="0.25">
      <c r="A96" s="95"/>
      <c r="B96" s="20"/>
      <c r="C96" s="26"/>
      <c r="D96" s="26"/>
    </row>
    <row r="97" spans="1:4" ht="20.25" x14ac:dyDescent="0.25">
      <c r="A97" s="95"/>
      <c r="B97" s="20"/>
      <c r="C97" s="26"/>
      <c r="D97" s="26"/>
    </row>
    <row r="98" spans="1:4" ht="20.25" x14ac:dyDescent="0.25">
      <c r="A98" s="95"/>
      <c r="B98" s="20"/>
      <c r="C98" s="26"/>
      <c r="D98" s="26"/>
    </row>
    <row r="99" spans="1:4" ht="20.25" x14ac:dyDescent="0.25">
      <c r="A99" s="95"/>
      <c r="B99" s="20"/>
      <c r="C99" s="26"/>
      <c r="D99" s="26"/>
    </row>
    <row r="100" spans="1:4" ht="20.25" x14ac:dyDescent="0.25">
      <c r="A100" s="95"/>
      <c r="B100" s="20"/>
      <c r="C100" s="26"/>
      <c r="D100" s="26"/>
    </row>
    <row r="101" spans="1:4" ht="20.25" x14ac:dyDescent="0.25">
      <c r="A101" s="95"/>
      <c r="B101" s="20"/>
      <c r="C101" s="26"/>
      <c r="D101" s="26"/>
    </row>
    <row r="102" spans="1:4" ht="20.25" x14ac:dyDescent="0.25">
      <c r="A102" s="95"/>
      <c r="B102" s="20"/>
      <c r="C102" s="26"/>
      <c r="D102" s="26"/>
    </row>
    <row r="103" spans="1:4" ht="20.25" x14ac:dyDescent="0.25">
      <c r="A103" s="95"/>
      <c r="B103" s="20"/>
      <c r="C103" s="26"/>
      <c r="D103" s="26"/>
    </row>
    <row r="104" spans="1:4" ht="20.25" x14ac:dyDescent="0.25">
      <c r="A104" s="95"/>
      <c r="B104" s="20"/>
      <c r="C104" s="26"/>
      <c r="D104" s="26"/>
    </row>
    <row r="105" spans="1:4" ht="20.25" x14ac:dyDescent="0.25">
      <c r="A105" s="95"/>
      <c r="B105" s="20"/>
      <c r="C105" s="26"/>
      <c r="D105" s="26"/>
    </row>
    <row r="106" spans="1:4" ht="20.25" x14ac:dyDescent="0.25">
      <c r="A106" s="95"/>
      <c r="B106" s="20"/>
      <c r="C106" s="26"/>
      <c r="D106" s="26"/>
    </row>
    <row r="107" spans="1:4" ht="20.25" x14ac:dyDescent="0.25">
      <c r="A107" s="95"/>
      <c r="B107" s="20"/>
      <c r="C107" s="26"/>
      <c r="D107" s="26"/>
    </row>
    <row r="108" spans="1:4" ht="20.25" x14ac:dyDescent="0.25">
      <c r="A108" s="95"/>
      <c r="B108" s="20"/>
      <c r="C108" s="26"/>
      <c r="D108" s="26"/>
    </row>
    <row r="109" spans="1:4" ht="20.25" x14ac:dyDescent="0.25">
      <c r="A109" s="95"/>
      <c r="B109" s="20"/>
      <c r="C109" s="26"/>
      <c r="D109" s="26"/>
    </row>
    <row r="110" spans="1:4" ht="20.25" x14ac:dyDescent="0.25">
      <c r="A110" s="95"/>
      <c r="B110" s="20"/>
      <c r="C110" s="26"/>
      <c r="D110" s="26"/>
    </row>
    <row r="111" spans="1:4" ht="20.25" x14ac:dyDescent="0.25">
      <c r="A111" s="95"/>
      <c r="B111" s="20"/>
      <c r="C111" s="26"/>
      <c r="D111" s="26"/>
    </row>
    <row r="112" spans="1:4" ht="20.25" x14ac:dyDescent="0.25">
      <c r="A112" s="95"/>
      <c r="B112" s="20"/>
      <c r="C112" s="26"/>
      <c r="D112" s="26"/>
    </row>
    <row r="113" spans="1:4" ht="20.25" x14ac:dyDescent="0.25">
      <c r="A113" s="95"/>
      <c r="B113" s="20"/>
      <c r="C113" s="26"/>
      <c r="D113" s="26"/>
    </row>
    <row r="114" spans="1:4" ht="20.25" x14ac:dyDescent="0.25">
      <c r="A114" s="95"/>
      <c r="B114" s="20"/>
      <c r="C114" s="26"/>
      <c r="D114" s="26"/>
    </row>
    <row r="115" spans="1:4" ht="20.25" x14ac:dyDescent="0.25">
      <c r="A115" s="95"/>
      <c r="B115" s="20"/>
      <c r="C115" s="26"/>
      <c r="D115" s="26"/>
    </row>
    <row r="116" spans="1:4" ht="20.25" x14ac:dyDescent="0.25">
      <c r="A116" s="95"/>
      <c r="B116" s="20"/>
      <c r="C116" s="26"/>
      <c r="D116" s="26"/>
    </row>
    <row r="117" spans="1:4" ht="20.25" x14ac:dyDescent="0.25">
      <c r="A117" s="95"/>
      <c r="B117" s="20"/>
      <c r="C117" s="26"/>
      <c r="D117" s="26"/>
    </row>
    <row r="118" spans="1:4" ht="20.25" x14ac:dyDescent="0.25">
      <c r="A118" s="95"/>
      <c r="B118" s="20"/>
      <c r="C118" s="26"/>
      <c r="D118" s="26"/>
    </row>
    <row r="119" spans="1:4" ht="20.25" x14ac:dyDescent="0.25">
      <c r="A119" s="95"/>
      <c r="B119" s="20"/>
      <c r="C119" s="26"/>
      <c r="D119" s="26"/>
    </row>
    <row r="120" spans="1:4" ht="20.25" x14ac:dyDescent="0.25">
      <c r="A120" s="95"/>
      <c r="B120" s="20"/>
      <c r="C120" s="26"/>
      <c r="D120" s="26"/>
    </row>
    <row r="121" spans="1:4" ht="20.25" x14ac:dyDescent="0.25">
      <c r="A121" s="95"/>
      <c r="B121" s="20"/>
      <c r="C121" s="26"/>
      <c r="D121" s="26"/>
    </row>
    <row r="122" spans="1:4" ht="20.25" x14ac:dyDescent="0.25">
      <c r="A122" s="95"/>
      <c r="B122" s="20"/>
      <c r="C122" s="26"/>
      <c r="D122" s="26"/>
    </row>
    <row r="123" spans="1:4" ht="20.25" x14ac:dyDescent="0.25">
      <c r="A123" s="95"/>
      <c r="B123" s="20"/>
      <c r="C123" s="26"/>
      <c r="D123" s="26"/>
    </row>
    <row r="124" spans="1:4" ht="20.25" x14ac:dyDescent="0.25">
      <c r="A124" s="95"/>
      <c r="B124" s="20"/>
      <c r="C124" s="26"/>
      <c r="D124" s="26"/>
    </row>
    <row r="125" spans="1:4" ht="20.25" x14ac:dyDescent="0.25">
      <c r="A125" s="95"/>
      <c r="B125" s="20"/>
      <c r="C125" s="26"/>
      <c r="D125" s="26"/>
    </row>
    <row r="126" spans="1:4" ht="20.25" x14ac:dyDescent="0.25">
      <c r="A126" s="95"/>
      <c r="B126" s="20"/>
      <c r="C126" s="26"/>
      <c r="D126" s="26"/>
    </row>
    <row r="127" spans="1:4" ht="20.25" x14ac:dyDescent="0.25">
      <c r="A127" s="95"/>
      <c r="B127" s="20"/>
      <c r="C127" s="26"/>
      <c r="D127" s="26"/>
    </row>
    <row r="128" spans="1:4" ht="20.25" x14ac:dyDescent="0.25">
      <c r="A128" s="95"/>
      <c r="B128" s="20"/>
      <c r="C128" s="26"/>
      <c r="D128" s="26"/>
    </row>
    <row r="129" spans="1:4" ht="20.25" x14ac:dyDescent="0.25">
      <c r="A129" s="95"/>
      <c r="B129" s="20"/>
      <c r="C129" s="26"/>
      <c r="D129" s="26"/>
    </row>
    <row r="130" spans="1:4" ht="20.25" x14ac:dyDescent="0.25">
      <c r="A130" s="95"/>
      <c r="B130" s="20"/>
      <c r="C130" s="26"/>
      <c r="D130" s="26"/>
    </row>
    <row r="131" spans="1:4" ht="20.25" x14ac:dyDescent="0.25">
      <c r="A131" s="95"/>
      <c r="B131" s="20"/>
      <c r="C131" s="26"/>
      <c r="D131" s="26"/>
    </row>
    <row r="132" spans="1:4" ht="20.25" x14ac:dyDescent="0.25">
      <c r="A132" s="95"/>
      <c r="B132" s="20"/>
      <c r="C132" s="26"/>
      <c r="D132" s="26"/>
    </row>
    <row r="133" spans="1:4" ht="20.25" x14ac:dyDescent="0.25">
      <c r="A133" s="95"/>
      <c r="B133" s="20"/>
      <c r="C133" s="26"/>
      <c r="D133" s="26"/>
    </row>
    <row r="134" spans="1:4" ht="20.25" x14ac:dyDescent="0.25">
      <c r="A134" s="95"/>
      <c r="B134" s="20"/>
      <c r="C134" s="26"/>
      <c r="D134" s="26"/>
    </row>
    <row r="135" spans="1:4" ht="20.25" x14ac:dyDescent="0.25">
      <c r="A135" s="95"/>
      <c r="B135" s="20"/>
      <c r="C135" s="26"/>
      <c r="D135" s="26"/>
    </row>
    <row r="136" spans="1:4" ht="20.25" x14ac:dyDescent="0.25">
      <c r="A136" s="95"/>
      <c r="B136" s="20"/>
      <c r="C136" s="26"/>
      <c r="D136" s="26"/>
    </row>
    <row r="137" spans="1:4" ht="20.25" x14ac:dyDescent="0.25">
      <c r="A137" s="95"/>
      <c r="B137" s="20"/>
      <c r="C137" s="26"/>
      <c r="D137" s="26"/>
    </row>
    <row r="138" spans="1:4" ht="20.25" x14ac:dyDescent="0.25">
      <c r="A138" s="95"/>
      <c r="B138" s="20"/>
      <c r="C138" s="26"/>
      <c r="D138" s="26"/>
    </row>
    <row r="139" spans="1:4" ht="20.25" x14ac:dyDescent="0.25">
      <c r="A139" s="95"/>
      <c r="B139" s="20"/>
      <c r="C139" s="26"/>
      <c r="D139" s="26"/>
    </row>
    <row r="140" spans="1:4" ht="20.25" x14ac:dyDescent="0.25">
      <c r="A140" s="95"/>
      <c r="B140" s="20"/>
      <c r="C140" s="26"/>
      <c r="D140" s="26"/>
    </row>
    <row r="141" spans="1:4" ht="20.25" x14ac:dyDescent="0.25">
      <c r="A141" s="95"/>
      <c r="B141" s="20"/>
      <c r="C141" s="26"/>
      <c r="D141" s="26"/>
    </row>
    <row r="142" spans="1:4" ht="20.25" x14ac:dyDescent="0.25">
      <c r="A142" s="95"/>
      <c r="B142" s="20"/>
      <c r="C142" s="26"/>
      <c r="D142" s="26"/>
    </row>
    <row r="143" spans="1:4" ht="20.25" x14ac:dyDescent="0.25">
      <c r="A143" s="95"/>
      <c r="B143" s="20"/>
      <c r="C143" s="26"/>
      <c r="D143" s="26"/>
    </row>
    <row r="144" spans="1:4" ht="20.25" x14ac:dyDescent="0.25">
      <c r="A144" s="95"/>
      <c r="B144" s="20"/>
      <c r="C144" s="26"/>
      <c r="D144" s="26"/>
    </row>
    <row r="145" spans="1:4" ht="20.25" x14ac:dyDescent="0.25">
      <c r="A145" s="95"/>
      <c r="B145" s="20"/>
      <c r="C145" s="26"/>
      <c r="D145" s="26"/>
    </row>
    <row r="146" spans="1:4" ht="20.25" x14ac:dyDescent="0.25">
      <c r="A146" s="95"/>
      <c r="B146" s="20"/>
      <c r="C146" s="26"/>
      <c r="D146" s="26"/>
    </row>
    <row r="147" spans="1:4" ht="20.25" x14ac:dyDescent="0.25">
      <c r="A147" s="95"/>
      <c r="B147" s="20"/>
      <c r="C147" s="26"/>
      <c r="D147" s="26"/>
    </row>
    <row r="148" spans="1:4" ht="20.25" x14ac:dyDescent="0.25">
      <c r="A148" s="95"/>
      <c r="B148" s="20"/>
      <c r="C148" s="26"/>
      <c r="D148" s="26"/>
    </row>
    <row r="149" spans="1:4" ht="20.25" x14ac:dyDescent="0.25">
      <c r="A149" s="95"/>
      <c r="B149" s="20"/>
      <c r="C149" s="26"/>
      <c r="D149" s="26"/>
    </row>
    <row r="150" spans="1:4" ht="20.25" x14ac:dyDescent="0.25">
      <c r="A150" s="95"/>
      <c r="B150" s="20"/>
      <c r="C150" s="26"/>
      <c r="D150" s="26"/>
    </row>
    <row r="151" spans="1:4" ht="20.25" x14ac:dyDescent="0.25">
      <c r="A151" s="95"/>
      <c r="B151" s="20"/>
      <c r="C151" s="26"/>
      <c r="D151" s="26"/>
    </row>
    <row r="152" spans="1:4" ht="20.25" x14ac:dyDescent="0.25">
      <c r="A152" s="95"/>
      <c r="B152" s="20"/>
      <c r="C152" s="26"/>
      <c r="D152" s="26"/>
    </row>
    <row r="153" spans="1:4" ht="20.25" x14ac:dyDescent="0.25">
      <c r="A153" s="95"/>
      <c r="B153" s="20"/>
      <c r="C153" s="26"/>
      <c r="D153" s="26"/>
    </row>
    <row r="154" spans="1:4" ht="20.25" x14ac:dyDescent="0.25">
      <c r="A154" s="95"/>
      <c r="B154" s="20"/>
      <c r="C154" s="26"/>
      <c r="D154" s="26"/>
    </row>
    <row r="155" spans="1:4" ht="20.25" x14ac:dyDescent="0.25">
      <c r="A155" s="95"/>
      <c r="B155" s="20"/>
      <c r="C155" s="26"/>
      <c r="D155" s="26"/>
    </row>
    <row r="156" spans="1:4" ht="20.25" x14ac:dyDescent="0.25">
      <c r="A156" s="95"/>
      <c r="B156" s="20"/>
      <c r="C156" s="26"/>
      <c r="D156" s="26"/>
    </row>
    <row r="157" spans="1:4" ht="20.25" x14ac:dyDescent="0.25">
      <c r="A157" s="95"/>
      <c r="B157" s="20"/>
      <c r="C157" s="26"/>
      <c r="D157" s="26"/>
    </row>
    <row r="158" spans="1:4" ht="20.25" x14ac:dyDescent="0.25">
      <c r="A158" s="95"/>
      <c r="B158" s="20"/>
      <c r="C158" s="26"/>
      <c r="D158" s="26"/>
    </row>
    <row r="159" spans="1:4" ht="20.25" x14ac:dyDescent="0.25">
      <c r="A159" s="95"/>
      <c r="B159" s="20"/>
      <c r="C159" s="26"/>
      <c r="D159" s="26"/>
    </row>
    <row r="160" spans="1:4" ht="20.25" x14ac:dyDescent="0.25">
      <c r="A160" s="95"/>
      <c r="B160" s="20"/>
      <c r="C160" s="26"/>
      <c r="D160" s="26"/>
    </row>
    <row r="161" spans="1:4" ht="20.25" x14ac:dyDescent="0.25">
      <c r="A161" s="95"/>
      <c r="B161" s="20"/>
      <c r="C161" s="26"/>
      <c r="D161" s="26"/>
    </row>
    <row r="162" spans="1:4" ht="20.25" x14ac:dyDescent="0.25">
      <c r="A162" s="95"/>
      <c r="B162" s="20"/>
      <c r="C162" s="26"/>
      <c r="D162" s="26"/>
    </row>
    <row r="163" spans="1:4" ht="20.25" x14ac:dyDescent="0.25">
      <c r="A163" s="95"/>
      <c r="B163" s="20"/>
      <c r="C163" s="26"/>
      <c r="D163" s="26"/>
    </row>
    <row r="164" spans="1:4" ht="20.25" x14ac:dyDescent="0.25">
      <c r="A164" s="95"/>
      <c r="B164" s="20"/>
      <c r="C164" s="26"/>
      <c r="D164" s="26"/>
    </row>
    <row r="165" spans="1:4" ht="20.25" x14ac:dyDescent="0.25">
      <c r="A165" s="95"/>
      <c r="B165" s="20"/>
      <c r="C165" s="26"/>
      <c r="D165" s="26"/>
    </row>
    <row r="166" spans="1:4" ht="20.25" x14ac:dyDescent="0.25">
      <c r="A166" s="95"/>
      <c r="B166" s="20"/>
      <c r="C166" s="26"/>
      <c r="D166" s="26"/>
    </row>
    <row r="167" spans="1:4" ht="20.25" x14ac:dyDescent="0.25">
      <c r="A167" s="95"/>
      <c r="B167" s="20"/>
      <c r="C167" s="26"/>
      <c r="D167" s="26"/>
    </row>
    <row r="168" spans="1:4" ht="20.25" x14ac:dyDescent="0.25">
      <c r="A168" s="95"/>
      <c r="B168" s="20"/>
      <c r="C168" s="26"/>
      <c r="D168" s="26"/>
    </row>
    <row r="169" spans="1:4" ht="20.25" x14ac:dyDescent="0.25">
      <c r="A169" s="95"/>
      <c r="B169" s="20"/>
      <c r="C169" s="26"/>
      <c r="D169" s="26"/>
    </row>
    <row r="170" spans="1:4" ht="20.25" x14ac:dyDescent="0.25">
      <c r="A170" s="95"/>
      <c r="B170" s="20"/>
      <c r="C170" s="26"/>
      <c r="D170" s="26"/>
    </row>
    <row r="171" spans="1:4" ht="20.25" x14ac:dyDescent="0.25">
      <c r="A171" s="95"/>
      <c r="B171" s="20"/>
      <c r="C171" s="26"/>
      <c r="D171" s="26"/>
    </row>
    <row r="172" spans="1:4" ht="20.25" x14ac:dyDescent="0.25">
      <c r="A172" s="95"/>
      <c r="B172" s="20"/>
      <c r="C172" s="26"/>
      <c r="D172" s="26"/>
    </row>
    <row r="173" spans="1:4" ht="20.25" x14ac:dyDescent="0.25">
      <c r="A173" s="95"/>
      <c r="B173" s="20"/>
      <c r="C173" s="26"/>
      <c r="D173" s="26"/>
    </row>
    <row r="174" spans="1:4" ht="20.25" x14ac:dyDescent="0.25">
      <c r="A174" s="95"/>
      <c r="B174" s="20"/>
      <c r="C174" s="26"/>
      <c r="D174" s="26"/>
    </row>
    <row r="175" spans="1:4" ht="20.25" x14ac:dyDescent="0.25">
      <c r="A175" s="95"/>
      <c r="B175" s="20"/>
      <c r="C175" s="26"/>
      <c r="D175" s="26"/>
    </row>
    <row r="176" spans="1:4" ht="20.25" x14ac:dyDescent="0.25">
      <c r="A176" s="95"/>
      <c r="B176" s="20"/>
      <c r="C176" s="26"/>
      <c r="D176" s="26"/>
    </row>
    <row r="177" spans="1:4" ht="20.25" x14ac:dyDescent="0.25">
      <c r="A177" s="95"/>
      <c r="B177" s="20"/>
      <c r="C177" s="26"/>
      <c r="D177" s="26"/>
    </row>
    <row r="178" spans="1:4" ht="20.25" x14ac:dyDescent="0.25">
      <c r="A178" s="95"/>
      <c r="B178" s="20"/>
      <c r="C178" s="26"/>
      <c r="D178" s="26"/>
    </row>
    <row r="179" spans="1:4" ht="20.25" x14ac:dyDescent="0.25">
      <c r="A179" s="95"/>
      <c r="B179" s="20"/>
      <c r="C179" s="26"/>
      <c r="D179" s="26"/>
    </row>
    <row r="180" spans="1:4" ht="20.25" x14ac:dyDescent="0.25">
      <c r="A180" s="95"/>
      <c r="B180" s="20"/>
      <c r="C180" s="26"/>
      <c r="D180" s="26"/>
    </row>
    <row r="181" spans="1:4" ht="20.25" x14ac:dyDescent="0.25">
      <c r="A181" s="95"/>
      <c r="B181" s="20"/>
      <c r="C181" s="26"/>
      <c r="D181" s="26"/>
    </row>
    <row r="182" spans="1:4" ht="20.25" x14ac:dyDescent="0.25">
      <c r="A182" s="95"/>
      <c r="B182" s="20"/>
      <c r="C182" s="26"/>
      <c r="D182" s="26"/>
    </row>
    <row r="183" spans="1:4" ht="20.25" x14ac:dyDescent="0.25">
      <c r="A183" s="95"/>
      <c r="B183" s="20"/>
      <c r="C183" s="26"/>
      <c r="D183" s="26"/>
    </row>
    <row r="184" spans="1:4" ht="20.25" x14ac:dyDescent="0.25">
      <c r="A184" s="95"/>
      <c r="B184" s="20"/>
      <c r="C184" s="26"/>
      <c r="D184" s="26"/>
    </row>
    <row r="185" spans="1:4" ht="20.25" x14ac:dyDescent="0.25">
      <c r="A185" s="95"/>
      <c r="B185" s="20"/>
      <c r="C185" s="26"/>
      <c r="D185" s="26"/>
    </row>
    <row r="186" spans="1:4" ht="20.25" x14ac:dyDescent="0.25">
      <c r="A186" s="95"/>
      <c r="B186" s="20"/>
      <c r="C186" s="26"/>
      <c r="D186" s="26"/>
    </row>
    <row r="187" spans="1:4" ht="20.25" x14ac:dyDescent="0.25">
      <c r="A187" s="95"/>
      <c r="B187" s="20"/>
      <c r="C187" s="26"/>
      <c r="D187" s="26"/>
    </row>
    <row r="188" spans="1:4" ht="20.25" x14ac:dyDescent="0.25">
      <c r="A188" s="95"/>
      <c r="B188" s="20"/>
      <c r="C188" s="26"/>
      <c r="D188" s="26"/>
    </row>
    <row r="189" spans="1:4" ht="20.25" x14ac:dyDescent="0.25">
      <c r="A189" s="95"/>
      <c r="B189" s="20"/>
      <c r="C189" s="26"/>
      <c r="D189" s="26"/>
    </row>
    <row r="190" spans="1:4" ht="20.25" x14ac:dyDescent="0.25">
      <c r="A190" s="95"/>
      <c r="B190" s="20"/>
      <c r="C190" s="26"/>
      <c r="D190" s="26"/>
    </row>
    <row r="191" spans="1:4" ht="20.25" x14ac:dyDescent="0.25">
      <c r="A191" s="95"/>
      <c r="B191" s="20"/>
      <c r="C191" s="26"/>
      <c r="D191" s="26"/>
    </row>
    <row r="192" spans="1:4" ht="20.25" x14ac:dyDescent="0.25">
      <c r="A192" s="95"/>
      <c r="B192" s="20"/>
      <c r="C192" s="26"/>
      <c r="D192" s="26"/>
    </row>
    <row r="193" spans="1:4" ht="20.25" x14ac:dyDescent="0.25">
      <c r="A193" s="95"/>
      <c r="B193" s="20"/>
      <c r="C193" s="26"/>
      <c r="D193" s="26"/>
    </row>
    <row r="194" spans="1:4" ht="20.25" x14ac:dyDescent="0.25">
      <c r="A194" s="95"/>
      <c r="B194" s="20"/>
      <c r="C194" s="26"/>
      <c r="D194" s="26"/>
    </row>
    <row r="195" spans="1:4" ht="20.25" x14ac:dyDescent="0.25">
      <c r="A195" s="95"/>
      <c r="B195" s="20"/>
      <c r="C195" s="26"/>
      <c r="D195" s="26"/>
    </row>
    <row r="196" spans="1:4" ht="20.25" x14ac:dyDescent="0.25">
      <c r="A196" s="95"/>
      <c r="B196" s="20"/>
      <c r="C196" s="26"/>
      <c r="D196" s="26"/>
    </row>
    <row r="197" spans="1:4" ht="20.25" x14ac:dyDescent="0.25">
      <c r="A197" s="95"/>
      <c r="B197" s="20"/>
      <c r="C197" s="26"/>
      <c r="D197" s="26"/>
    </row>
    <row r="198" spans="1:4" ht="20.25" x14ac:dyDescent="0.25">
      <c r="A198" s="95"/>
      <c r="B198" s="20"/>
      <c r="C198" s="26"/>
      <c r="D198" s="26"/>
    </row>
    <row r="199" spans="1:4" ht="20.25" x14ac:dyDescent="0.25">
      <c r="A199" s="95"/>
      <c r="B199" s="20"/>
      <c r="C199" s="26"/>
      <c r="D199" s="26"/>
    </row>
    <row r="200" spans="1:4" ht="20.25" x14ac:dyDescent="0.25">
      <c r="A200" s="95"/>
      <c r="B200" s="20"/>
      <c r="C200" s="26"/>
      <c r="D200" s="26"/>
    </row>
    <row r="201" spans="1:4" ht="20.25" x14ac:dyDescent="0.25">
      <c r="A201" s="95"/>
      <c r="B201" s="20"/>
      <c r="C201" s="26"/>
      <c r="D201" s="26"/>
    </row>
    <row r="202" spans="1:4" ht="20.25" x14ac:dyDescent="0.25">
      <c r="A202" s="95"/>
      <c r="B202" s="20"/>
      <c r="C202" s="26"/>
      <c r="D202" s="26"/>
    </row>
    <row r="203" spans="1:4" ht="20.25" x14ac:dyDescent="0.25">
      <c r="A203" s="95"/>
      <c r="B203" s="20"/>
      <c r="C203" s="26"/>
      <c r="D203" s="26"/>
    </row>
    <row r="204" spans="1:4" ht="20.25" x14ac:dyDescent="0.25">
      <c r="A204" s="95"/>
      <c r="B204" s="20"/>
      <c r="C204" s="26"/>
      <c r="D204" s="26"/>
    </row>
    <row r="205" spans="1:4" ht="20.25" x14ac:dyDescent="0.25">
      <c r="A205" s="95"/>
      <c r="B205" s="20"/>
      <c r="C205" s="26"/>
      <c r="D205" s="26"/>
    </row>
    <row r="206" spans="1:4" ht="20.25" x14ac:dyDescent="0.25">
      <c r="A206" s="95"/>
      <c r="B206" s="20"/>
      <c r="C206" s="26"/>
      <c r="D206" s="26"/>
    </row>
    <row r="207" spans="1:4" ht="20.25" x14ac:dyDescent="0.25">
      <c r="A207" s="95"/>
      <c r="B207" s="20"/>
      <c r="C207" s="26"/>
      <c r="D207" s="26"/>
    </row>
    <row r="208" spans="1:4" x14ac:dyDescent="0.25">
      <c r="A208" s="75"/>
      <c r="B208" s="20"/>
      <c r="C208" s="20"/>
      <c r="D208" s="20"/>
    </row>
    <row r="209" spans="1:8" ht="20.25" x14ac:dyDescent="0.25">
      <c r="A209" s="75"/>
      <c r="B209" s="22" t="s">
        <v>87</v>
      </c>
      <c r="C209" s="22" t="s">
        <v>141</v>
      </c>
      <c r="D209" s="25" t="s">
        <v>87</v>
      </c>
      <c r="E209" s="25" t="s">
        <v>141</v>
      </c>
    </row>
    <row r="210" spans="1:8" ht="21" x14ac:dyDescent="0.35">
      <c r="A210" s="75"/>
      <c r="B210" s="23" t="s">
        <v>89</v>
      </c>
      <c r="C210" s="23" t="s">
        <v>57</v>
      </c>
      <c r="D210" t="s">
        <v>89</v>
      </c>
      <c r="F210" t="str">
        <f>IF(NOT(ISBLANK(D210)),D210,IF(NOT(ISBLANK(E210)),"     "&amp;E210,FALSE))</f>
        <v>Afectación Económica o presupuestal</v>
      </c>
      <c r="G210" t="s">
        <v>89</v>
      </c>
      <c r="H210" t="str">
        <f ca="1">IF(NOT(ISERROR(MATCH(G210,_xlfn.ANCHORARRAY(B221),0))),F223&amp;"Por favor no seleccionar los criterios de impacto",G210)</f>
        <v>Afectación Económica o presupuestal</v>
      </c>
    </row>
    <row r="211" spans="1:8" ht="21" x14ac:dyDescent="0.35">
      <c r="A211" s="75"/>
      <c r="B211" s="23" t="s">
        <v>89</v>
      </c>
      <c r="C211" s="23" t="s">
        <v>92</v>
      </c>
      <c r="E211" t="s">
        <v>57</v>
      </c>
      <c r="F211" t="str">
        <f t="shared" ref="F211:F221" si="0">IF(NOT(ISBLANK(D211)),D211,IF(NOT(ISBLANK(E211)),"     "&amp;E211,FALSE))</f>
        <v xml:space="preserve">     Afectación menor a 10 SMLMV .</v>
      </c>
    </row>
    <row r="212" spans="1:8" ht="21" x14ac:dyDescent="0.35">
      <c r="A212" s="75"/>
      <c r="B212" s="23" t="s">
        <v>89</v>
      </c>
      <c r="C212" s="23" t="s">
        <v>93</v>
      </c>
      <c r="E212" t="s">
        <v>92</v>
      </c>
      <c r="F212" t="str">
        <f t="shared" si="0"/>
        <v xml:space="preserve">     Entre 10 y 50 SMLMV </v>
      </c>
    </row>
    <row r="213" spans="1:8" ht="21" x14ac:dyDescent="0.35">
      <c r="A213" s="75"/>
      <c r="B213" s="23" t="s">
        <v>89</v>
      </c>
      <c r="C213" s="23" t="s">
        <v>94</v>
      </c>
      <c r="E213" t="s">
        <v>93</v>
      </c>
      <c r="F213" t="str">
        <f t="shared" si="0"/>
        <v xml:space="preserve">     Entre 50 y 100 SMLMV </v>
      </c>
    </row>
    <row r="214" spans="1:8" ht="21" x14ac:dyDescent="0.35">
      <c r="A214" s="75"/>
      <c r="B214" s="23" t="s">
        <v>89</v>
      </c>
      <c r="C214" s="23" t="s">
        <v>95</v>
      </c>
      <c r="E214" t="s">
        <v>94</v>
      </c>
      <c r="F214" t="str">
        <f t="shared" si="0"/>
        <v xml:space="preserve">     Entre 100 y 500 SMLMV </v>
      </c>
    </row>
    <row r="215" spans="1:8" ht="21" x14ac:dyDescent="0.35">
      <c r="A215" s="75"/>
      <c r="B215" s="23" t="s">
        <v>56</v>
      </c>
      <c r="C215" s="23" t="s">
        <v>96</v>
      </c>
      <c r="E215" t="s">
        <v>95</v>
      </c>
      <c r="F215" t="str">
        <f t="shared" si="0"/>
        <v xml:space="preserve">     Mayor a 500 SMLMV </v>
      </c>
    </row>
    <row r="216" spans="1:8" ht="21" x14ac:dyDescent="0.35">
      <c r="A216" s="75"/>
      <c r="B216" s="23" t="s">
        <v>56</v>
      </c>
      <c r="C216" s="23" t="s">
        <v>97</v>
      </c>
      <c r="D216" t="s">
        <v>56</v>
      </c>
      <c r="F216" t="str">
        <f t="shared" si="0"/>
        <v>Pérdida Reputacional</v>
      </c>
    </row>
    <row r="217" spans="1:8" ht="21" x14ac:dyDescent="0.35">
      <c r="A217" s="75"/>
      <c r="B217" s="23" t="s">
        <v>56</v>
      </c>
      <c r="C217" s="23" t="s">
        <v>99</v>
      </c>
      <c r="E217" t="s">
        <v>96</v>
      </c>
      <c r="F217" t="str">
        <f t="shared" si="0"/>
        <v xml:space="preserve">     El riesgo afecta la imagen de alguna área de la organización</v>
      </c>
    </row>
    <row r="218" spans="1:8" ht="21" x14ac:dyDescent="0.35">
      <c r="A218" s="75"/>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5"/>
      <c r="B219" s="23" t="s">
        <v>56</v>
      </c>
      <c r="C219" s="23" t="s">
        <v>117</v>
      </c>
      <c r="E219" t="s">
        <v>99</v>
      </c>
      <c r="F219" t="str">
        <f t="shared" si="0"/>
        <v xml:space="preserve">     El riesgo afecta la imagen de la entidad con algunos usuarios de relevancia frente al logro de los objetivos</v>
      </c>
    </row>
    <row r="220" spans="1:8" x14ac:dyDescent="0.25">
      <c r="A220" s="75"/>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5"/>
      <c r="B221" s="24" t="e" cm="1">
        <f t="array" aca="1" ref="B221:B223" ca="1">_xlfn.UNIQUE(Tabla1[[#All],[Criterios]])</f>
        <v>#NAME?</v>
      </c>
      <c r="C221" s="24"/>
      <c r="E221" t="s">
        <v>117</v>
      </c>
      <c r="F221" t="str">
        <f t="shared" si="0"/>
        <v xml:space="preserve">     El riesgo afecta la imagen de la entidad a nivel nacional, con efecto publicitarios sostenible a nivel país</v>
      </c>
    </row>
    <row r="222" spans="1:8" x14ac:dyDescent="0.25">
      <c r="A222" s="75"/>
      <c r="B222" s="24" t="e">
        <f ca="1"/>
        <v>#NAME?</v>
      </c>
      <c r="C222" s="24"/>
    </row>
    <row r="223" spans="1:8" x14ac:dyDescent="0.25">
      <c r="B223" s="24" t="e">
        <f ca="1"/>
        <v>#NAME?</v>
      </c>
      <c r="C223" s="24"/>
      <c r="F223" s="27" t="s">
        <v>143</v>
      </c>
    </row>
    <row r="224" spans="1:8" x14ac:dyDescent="0.25">
      <c r="B224" s="19"/>
      <c r="C224" s="19"/>
      <c r="F224" s="27" t="s">
        <v>144</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I11" sqref="I11"/>
    </sheetView>
  </sheetViews>
  <sheetFormatPr baseColWidth="10" defaultColWidth="14.28515625" defaultRowHeight="12.75" x14ac:dyDescent="0.2"/>
  <cols>
    <col min="1" max="2" width="14.28515625" style="80"/>
    <col min="3" max="3" width="17" style="80" customWidth="1"/>
    <col min="4" max="4" width="14.28515625" style="80"/>
    <col min="5" max="5" width="46" style="80" customWidth="1"/>
    <col min="6" max="16384" width="14.28515625" style="80"/>
  </cols>
  <sheetData>
    <row r="1" spans="2:6" ht="24" customHeight="1" thickBot="1" x14ac:dyDescent="0.25">
      <c r="B1" s="564" t="s">
        <v>77</v>
      </c>
      <c r="C1" s="565"/>
      <c r="D1" s="565"/>
      <c r="E1" s="565"/>
      <c r="F1" s="566"/>
    </row>
    <row r="2" spans="2:6" ht="16.5" thickBot="1" x14ac:dyDescent="0.3">
      <c r="B2" s="81"/>
      <c r="C2" s="81"/>
      <c r="D2" s="81"/>
      <c r="E2" s="81"/>
      <c r="F2" s="81"/>
    </row>
    <row r="3" spans="2:6" ht="16.5" thickBot="1" x14ac:dyDescent="0.25">
      <c r="B3" s="568" t="s">
        <v>63</v>
      </c>
      <c r="C3" s="569"/>
      <c r="D3" s="569"/>
      <c r="E3" s="93" t="s">
        <v>64</v>
      </c>
      <c r="F3" s="94" t="s">
        <v>65</v>
      </c>
    </row>
    <row r="4" spans="2:6" ht="31.5" x14ac:dyDescent="0.2">
      <c r="B4" s="570" t="s">
        <v>66</v>
      </c>
      <c r="C4" s="572" t="s">
        <v>13</v>
      </c>
      <c r="D4" s="82" t="s">
        <v>14</v>
      </c>
      <c r="E4" s="83" t="s">
        <v>67</v>
      </c>
      <c r="F4" s="84">
        <v>0.25</v>
      </c>
    </row>
    <row r="5" spans="2:6" ht="47.25" x14ac:dyDescent="0.2">
      <c r="B5" s="571"/>
      <c r="C5" s="573"/>
      <c r="D5" s="85" t="s">
        <v>15</v>
      </c>
      <c r="E5" s="86" t="s">
        <v>68</v>
      </c>
      <c r="F5" s="87">
        <v>0.15</v>
      </c>
    </row>
    <row r="6" spans="2:6" ht="47.25" x14ac:dyDescent="0.2">
      <c r="B6" s="571"/>
      <c r="C6" s="573"/>
      <c r="D6" s="85" t="s">
        <v>16</v>
      </c>
      <c r="E6" s="86" t="s">
        <v>69</v>
      </c>
      <c r="F6" s="87">
        <v>0.1</v>
      </c>
    </row>
    <row r="7" spans="2:6" ht="63" x14ac:dyDescent="0.2">
      <c r="B7" s="571"/>
      <c r="C7" s="573" t="s">
        <v>17</v>
      </c>
      <c r="D7" s="85" t="s">
        <v>10</v>
      </c>
      <c r="E7" s="86" t="s">
        <v>70</v>
      </c>
      <c r="F7" s="87">
        <v>0.25</v>
      </c>
    </row>
    <row r="8" spans="2:6" ht="31.5" x14ac:dyDescent="0.2">
      <c r="B8" s="571"/>
      <c r="C8" s="573"/>
      <c r="D8" s="85" t="s">
        <v>9</v>
      </c>
      <c r="E8" s="86" t="s">
        <v>71</v>
      </c>
      <c r="F8" s="87">
        <v>0.15</v>
      </c>
    </row>
    <row r="9" spans="2:6" ht="47.25" x14ac:dyDescent="0.2">
      <c r="B9" s="571" t="s">
        <v>158</v>
      </c>
      <c r="C9" s="573" t="s">
        <v>18</v>
      </c>
      <c r="D9" s="85" t="s">
        <v>19</v>
      </c>
      <c r="E9" s="86" t="s">
        <v>72</v>
      </c>
      <c r="F9" s="88" t="s">
        <v>73</v>
      </c>
    </row>
    <row r="10" spans="2:6" ht="63" x14ac:dyDescent="0.2">
      <c r="B10" s="571"/>
      <c r="C10" s="573"/>
      <c r="D10" s="85" t="s">
        <v>20</v>
      </c>
      <c r="E10" s="86" t="s">
        <v>74</v>
      </c>
      <c r="F10" s="88" t="s">
        <v>73</v>
      </c>
    </row>
    <row r="11" spans="2:6" ht="47.25" x14ac:dyDescent="0.2">
      <c r="B11" s="571"/>
      <c r="C11" s="573" t="s">
        <v>21</v>
      </c>
      <c r="D11" s="85" t="s">
        <v>22</v>
      </c>
      <c r="E11" s="86" t="s">
        <v>75</v>
      </c>
      <c r="F11" s="88" t="s">
        <v>73</v>
      </c>
    </row>
    <row r="12" spans="2:6" ht="47.25" x14ac:dyDescent="0.2">
      <c r="B12" s="571"/>
      <c r="C12" s="573"/>
      <c r="D12" s="85" t="s">
        <v>23</v>
      </c>
      <c r="E12" s="86" t="s">
        <v>76</v>
      </c>
      <c r="F12" s="88" t="s">
        <v>73</v>
      </c>
    </row>
    <row r="13" spans="2:6" ht="31.5" x14ac:dyDescent="0.2">
      <c r="B13" s="571"/>
      <c r="C13" s="573" t="s">
        <v>24</v>
      </c>
      <c r="D13" s="85" t="s">
        <v>118</v>
      </c>
      <c r="E13" s="86" t="s">
        <v>121</v>
      </c>
      <c r="F13" s="88" t="s">
        <v>73</v>
      </c>
    </row>
    <row r="14" spans="2:6" ht="32.25" thickBot="1" x14ac:dyDescent="0.25">
      <c r="B14" s="574"/>
      <c r="C14" s="575"/>
      <c r="D14" s="89" t="s">
        <v>119</v>
      </c>
      <c r="E14" s="90" t="s">
        <v>120</v>
      </c>
      <c r="F14" s="91" t="s">
        <v>73</v>
      </c>
    </row>
    <row r="15" spans="2:6" ht="49.5" customHeight="1" x14ac:dyDescent="0.2">
      <c r="B15" s="567" t="s">
        <v>155</v>
      </c>
      <c r="C15" s="567"/>
      <c r="D15" s="567"/>
      <c r="E15" s="567"/>
      <c r="F15" s="567"/>
    </row>
    <row r="16" spans="2:6" ht="27" customHeight="1" x14ac:dyDescent="0.25">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2" sqref="E2:E4"/>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6228-F5A5-46F7-B9B7-5792FAEC722A}">
  <dimension ref="A1:H31"/>
  <sheetViews>
    <sheetView showGridLines="0" workbookViewId="0"/>
  </sheetViews>
  <sheetFormatPr baseColWidth="10" defaultRowHeight="15" x14ac:dyDescent="0.25"/>
  <cols>
    <col min="1" max="1" width="17.42578125" customWidth="1"/>
    <col min="2" max="2" width="9.7109375" customWidth="1"/>
    <col min="4" max="4" width="72.140625" customWidth="1"/>
    <col min="5" max="6" width="11" customWidth="1"/>
    <col min="7" max="7" width="11.42578125" style="180"/>
    <col min="8" max="8" width="11.42578125" style="20"/>
  </cols>
  <sheetData>
    <row r="1" spans="1:8" ht="15.75" thickBot="1" x14ac:dyDescent="0.3"/>
    <row r="2" spans="1:8" ht="19.5" customHeight="1" x14ac:dyDescent="0.25">
      <c r="B2" s="245" t="s">
        <v>246</v>
      </c>
      <c r="C2" s="246"/>
      <c r="D2" s="256" t="s">
        <v>302</v>
      </c>
      <c r="E2" s="253" t="s">
        <v>379</v>
      </c>
      <c r="F2" s="238"/>
    </row>
    <row r="3" spans="1:8" ht="19.5" customHeight="1" x14ac:dyDescent="0.25">
      <c r="B3" s="233"/>
      <c r="C3" s="247"/>
      <c r="D3" s="257"/>
      <c r="E3" s="254" t="s">
        <v>266</v>
      </c>
      <c r="F3" s="240"/>
    </row>
    <row r="4" spans="1:8" ht="19.5" customHeight="1" x14ac:dyDescent="0.25">
      <c r="B4" s="233"/>
      <c r="C4" s="247"/>
      <c r="D4" s="257"/>
      <c r="E4" s="254" t="s">
        <v>391</v>
      </c>
      <c r="F4" s="240"/>
    </row>
    <row r="5" spans="1:8" ht="19.5" customHeight="1" thickBot="1" x14ac:dyDescent="0.3">
      <c r="A5" t="s">
        <v>268</v>
      </c>
      <c r="B5" s="235"/>
      <c r="C5" s="248"/>
      <c r="D5" s="258"/>
      <c r="E5" s="255" t="s">
        <v>247</v>
      </c>
      <c r="F5" s="242"/>
    </row>
    <row r="6" spans="1:8" ht="15.75" thickBot="1" x14ac:dyDescent="0.3"/>
    <row r="7" spans="1:8" x14ac:dyDescent="0.25">
      <c r="B7" s="259" t="s">
        <v>301</v>
      </c>
      <c r="C7" s="262" t="s">
        <v>270</v>
      </c>
      <c r="D7" s="263"/>
      <c r="E7" s="249" t="s">
        <v>272</v>
      </c>
      <c r="F7" s="250"/>
    </row>
    <row r="8" spans="1:8" ht="15.75" thickBot="1" x14ac:dyDescent="0.3">
      <c r="B8" s="260"/>
      <c r="C8" s="264"/>
      <c r="D8" s="265"/>
      <c r="E8" s="251"/>
      <c r="F8" s="252"/>
      <c r="H8" s="190">
        <f>+COUNTA($E$10:$E$28)</f>
        <v>0</v>
      </c>
    </row>
    <row r="9" spans="1:8" ht="15.75" thickBot="1" x14ac:dyDescent="0.3">
      <c r="B9" s="261"/>
      <c r="C9" s="266" t="s">
        <v>271</v>
      </c>
      <c r="D9" s="267"/>
      <c r="E9" s="187" t="s">
        <v>273</v>
      </c>
      <c r="F9" s="187" t="s">
        <v>274</v>
      </c>
      <c r="H9" s="190">
        <f>+COUNTA($F$10:$F$28)</f>
        <v>0</v>
      </c>
    </row>
    <row r="10" spans="1:8" ht="15.75" thickBot="1" x14ac:dyDescent="0.3">
      <c r="B10" s="186">
        <v>1</v>
      </c>
      <c r="C10" s="243" t="s">
        <v>275</v>
      </c>
      <c r="D10" s="244"/>
      <c r="E10" s="182"/>
      <c r="F10" s="183"/>
      <c r="H10" s="190">
        <f>+COUNTA($E$10:$E$28)-COUNTA(F10:F28)</f>
        <v>0</v>
      </c>
    </row>
    <row r="11" spans="1:8" ht="15.75" thickBot="1" x14ac:dyDescent="0.3">
      <c r="B11" s="186">
        <v>2</v>
      </c>
      <c r="C11" s="243" t="s">
        <v>277</v>
      </c>
      <c r="D11" s="244" t="s">
        <v>277</v>
      </c>
      <c r="E11" s="182"/>
      <c r="F11" s="183"/>
      <c r="H11" s="191"/>
    </row>
    <row r="12" spans="1:8" ht="15.75" thickBot="1" x14ac:dyDescent="0.3">
      <c r="B12" s="186">
        <v>3</v>
      </c>
      <c r="C12" s="243" t="s">
        <v>278</v>
      </c>
      <c r="D12" s="244" t="s">
        <v>278</v>
      </c>
      <c r="E12" s="182"/>
      <c r="F12" s="183"/>
    </row>
    <row r="13" spans="1:8" ht="15.75" thickBot="1" x14ac:dyDescent="0.3">
      <c r="B13" s="186">
        <v>4</v>
      </c>
      <c r="C13" s="243" t="s">
        <v>390</v>
      </c>
      <c r="D13" s="244" t="s">
        <v>279</v>
      </c>
      <c r="E13" s="182"/>
      <c r="F13" s="183"/>
    </row>
    <row r="14" spans="1:8" ht="15.75" thickBot="1" x14ac:dyDescent="0.3">
      <c r="B14" s="186">
        <v>5</v>
      </c>
      <c r="C14" s="243" t="s">
        <v>280</v>
      </c>
      <c r="D14" s="244" t="s">
        <v>280</v>
      </c>
      <c r="E14" s="182"/>
      <c r="F14" s="183"/>
    </row>
    <row r="15" spans="1:8" ht="15.75" thickBot="1" x14ac:dyDescent="0.3">
      <c r="B15" s="186">
        <v>6</v>
      </c>
      <c r="C15" s="243" t="s">
        <v>281</v>
      </c>
      <c r="D15" s="244" t="s">
        <v>281</v>
      </c>
      <c r="E15" s="182"/>
      <c r="F15" s="183"/>
    </row>
    <row r="16" spans="1:8" ht="15.75" thickBot="1" x14ac:dyDescent="0.3">
      <c r="B16" s="186">
        <v>7</v>
      </c>
      <c r="C16" s="243" t="s">
        <v>282</v>
      </c>
      <c r="D16" s="244" t="s">
        <v>282</v>
      </c>
      <c r="E16" s="182"/>
      <c r="F16" s="183"/>
    </row>
    <row r="17" spans="2:7" ht="28.5" customHeight="1" thickBot="1" x14ac:dyDescent="0.3">
      <c r="B17" s="186">
        <v>8</v>
      </c>
      <c r="C17" s="243" t="s">
        <v>283</v>
      </c>
      <c r="D17" s="244" t="s">
        <v>283</v>
      </c>
      <c r="E17" s="182"/>
      <c r="F17" s="183"/>
    </row>
    <row r="18" spans="2:7" ht="18.75" customHeight="1" thickBot="1" x14ac:dyDescent="0.3">
      <c r="B18" s="186">
        <v>9</v>
      </c>
      <c r="C18" s="243" t="s">
        <v>284</v>
      </c>
      <c r="D18" s="244" t="s">
        <v>284</v>
      </c>
      <c r="E18" s="182"/>
      <c r="F18" s="183"/>
    </row>
    <row r="19" spans="2:7" ht="15.75" thickBot="1" x14ac:dyDescent="0.3">
      <c r="B19" s="186">
        <v>10</v>
      </c>
      <c r="C19" s="243" t="s">
        <v>285</v>
      </c>
      <c r="D19" s="244" t="s">
        <v>285</v>
      </c>
      <c r="E19" s="182"/>
      <c r="F19" s="183"/>
    </row>
    <row r="20" spans="2:7" ht="15.75" thickBot="1" x14ac:dyDescent="0.3">
      <c r="B20" s="186">
        <v>11</v>
      </c>
      <c r="C20" s="243" t="s">
        <v>286</v>
      </c>
      <c r="D20" s="244" t="s">
        <v>286</v>
      </c>
      <c r="E20" s="182"/>
      <c r="F20" s="183"/>
    </row>
    <row r="21" spans="2:7" ht="15.75" thickBot="1" x14ac:dyDescent="0.3">
      <c r="B21" s="186">
        <v>12</v>
      </c>
      <c r="C21" s="243" t="s">
        <v>287</v>
      </c>
      <c r="D21" s="244" t="s">
        <v>287</v>
      </c>
      <c r="E21" s="182"/>
      <c r="F21" s="183"/>
    </row>
    <row r="22" spans="2:7" ht="15.75" thickBot="1" x14ac:dyDescent="0.3">
      <c r="B22" s="186">
        <v>13</v>
      </c>
      <c r="C22" s="243" t="s">
        <v>288</v>
      </c>
      <c r="D22" s="244" t="s">
        <v>288</v>
      </c>
      <c r="E22" s="182"/>
      <c r="F22" s="183"/>
    </row>
    <row r="23" spans="2:7" ht="15.75" thickBot="1" x14ac:dyDescent="0.3">
      <c r="B23" s="186">
        <v>14</v>
      </c>
      <c r="C23" s="243" t="s">
        <v>289</v>
      </c>
      <c r="D23" s="244" t="s">
        <v>289</v>
      </c>
      <c r="E23" s="182"/>
      <c r="F23" s="183"/>
    </row>
    <row r="24" spans="2:7" ht="15.75" thickBot="1" x14ac:dyDescent="0.3">
      <c r="B24" s="186">
        <v>15</v>
      </c>
      <c r="C24" s="243" t="s">
        <v>290</v>
      </c>
      <c r="D24" s="244" t="s">
        <v>290</v>
      </c>
      <c r="E24" s="182"/>
      <c r="F24" s="183"/>
    </row>
    <row r="25" spans="2:7" ht="15.75" thickBot="1" x14ac:dyDescent="0.3">
      <c r="B25" s="186">
        <v>16</v>
      </c>
      <c r="C25" s="243" t="s">
        <v>291</v>
      </c>
      <c r="D25" s="244" t="s">
        <v>291</v>
      </c>
      <c r="E25" s="182"/>
      <c r="F25" s="183"/>
    </row>
    <row r="26" spans="2:7" ht="15.75" thickBot="1" x14ac:dyDescent="0.3">
      <c r="B26" s="186">
        <v>17</v>
      </c>
      <c r="C26" s="243" t="s">
        <v>292</v>
      </c>
      <c r="D26" s="244" t="s">
        <v>292</v>
      </c>
      <c r="E26" s="182"/>
      <c r="F26" s="183"/>
    </row>
    <row r="27" spans="2:7" ht="15.75" thickBot="1" x14ac:dyDescent="0.3">
      <c r="B27" s="186">
        <v>18</v>
      </c>
      <c r="C27" s="243" t="s">
        <v>293</v>
      </c>
      <c r="D27" s="244" t="s">
        <v>293</v>
      </c>
      <c r="E27" s="182"/>
      <c r="F27" s="183"/>
    </row>
    <row r="28" spans="2:7" ht="15.75" thickBot="1" x14ac:dyDescent="0.3">
      <c r="B28" s="186">
        <v>19</v>
      </c>
      <c r="C28" s="243" t="s">
        <v>294</v>
      </c>
      <c r="D28" s="244" t="s">
        <v>294</v>
      </c>
      <c r="E28" s="182"/>
      <c r="F28" s="183"/>
    </row>
    <row r="29" spans="2:7" x14ac:dyDescent="0.25">
      <c r="C29" s="181"/>
      <c r="D29" s="181"/>
      <c r="E29" s="189">
        <f>COUNTIF(E10:E28,"x")</f>
        <v>0</v>
      </c>
      <c r="F29" s="189">
        <f>COUNTIF(F10:F28,"x")</f>
        <v>0</v>
      </c>
      <c r="G29" s="188" t="str">
        <f>+IF(H10=0,"",IF(H10&gt;=12,"Catastrófico",IF(H10&gt;=6,"Mayor",IF(H10&lt;=5,"Moderado",""))))</f>
        <v/>
      </c>
    </row>
    <row r="30" spans="2:7" x14ac:dyDescent="0.25">
      <c r="C30" s="179"/>
      <c r="D30" s="179"/>
      <c r="E30" s="179"/>
      <c r="F30" s="179"/>
    </row>
    <row r="31" spans="2:7" x14ac:dyDescent="0.25">
      <c r="C31" s="179"/>
      <c r="D31" s="179"/>
      <c r="E31" s="179"/>
      <c r="F31" s="179"/>
    </row>
  </sheetData>
  <mergeCells count="29">
    <mergeCell ref="C12:D12"/>
    <mergeCell ref="C28:D28"/>
    <mergeCell ref="C17:D17"/>
    <mergeCell ref="C18:D18"/>
    <mergeCell ref="C19:D19"/>
    <mergeCell ref="C20:D20"/>
    <mergeCell ref="C21:D21"/>
    <mergeCell ref="C22:D22"/>
    <mergeCell ref="C23:D23"/>
    <mergeCell ref="C24:D24"/>
    <mergeCell ref="C25:D25"/>
    <mergeCell ref="C26:D26"/>
    <mergeCell ref="C27:D27"/>
    <mergeCell ref="C16:D16"/>
    <mergeCell ref="B2:C5"/>
    <mergeCell ref="C10:D10"/>
    <mergeCell ref="E7:F8"/>
    <mergeCell ref="E2:F2"/>
    <mergeCell ref="E3:F3"/>
    <mergeCell ref="E4:F4"/>
    <mergeCell ref="E5:F5"/>
    <mergeCell ref="C13:D13"/>
    <mergeCell ref="C14:D14"/>
    <mergeCell ref="C15:D15"/>
    <mergeCell ref="D2:D5"/>
    <mergeCell ref="B7:B9"/>
    <mergeCell ref="C7:D8"/>
    <mergeCell ref="C9:D9"/>
    <mergeCell ref="C11:D11"/>
  </mergeCells>
  <conditionalFormatting sqref="G29">
    <cfRule type="cellIs" dxfId="37" priority="1" stopIfTrue="1" operator="equal">
      <formula>"Catastrófico"</formula>
    </cfRule>
    <cfRule type="cellIs" dxfId="36" priority="2" stopIfTrue="1" operator="equal">
      <formula>"Moderado"</formula>
    </cfRule>
    <cfRule type="cellIs" dxfId="35" priority="3" stopIfTrue="1" operator="equal">
      <formula>"Mayor"</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DDAA4E-D254-4140-91F7-79E301199378}">
          <x14:formula1>
            <xm:f>Intructivo!$J$2</xm:f>
          </x14:formula1>
          <xm:sqref>E10:F28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H29" sqref="H2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87840"/>
  </sheetPr>
  <dimension ref="A1:CA29"/>
  <sheetViews>
    <sheetView showGridLines="0" zoomScale="70" zoomScaleNormal="70" workbookViewId="0"/>
  </sheetViews>
  <sheetFormatPr baseColWidth="10" defaultColWidth="11.42578125" defaultRowHeight="16.5" x14ac:dyDescent="0.3"/>
  <cols>
    <col min="1" max="1" width="11.42578125" style="1"/>
    <col min="2" max="2" width="3" style="1" customWidth="1"/>
    <col min="3" max="3" width="2.5703125" style="1" customWidth="1"/>
    <col min="4" max="4" width="4.7109375" style="2" customWidth="1"/>
    <col min="5" max="5" width="14.7109375" style="2" customWidth="1"/>
    <col min="6" max="8" width="12" style="2" customWidth="1"/>
    <col min="9" max="9" width="29.42578125" style="2" customWidth="1"/>
    <col min="10" max="10" width="14" style="2" hidden="1" customWidth="1"/>
    <col min="11" max="11" width="16.140625" style="2" customWidth="1"/>
    <col min="12" max="12" width="32.42578125" style="1" customWidth="1"/>
    <col min="13" max="15" width="19" style="4" customWidth="1"/>
    <col min="16" max="16" width="17.7109375" style="1" customWidth="1"/>
    <col min="17" max="17" width="16.42578125" style="1" customWidth="1"/>
    <col min="18" max="18" width="6.28515625" style="1" bestFit="1" customWidth="1"/>
    <col min="19" max="19" width="27.28515625" style="1" bestFit="1" customWidth="1"/>
    <col min="20" max="20" width="17" style="1" customWidth="1"/>
    <col min="21" max="21" width="17.42578125" style="1" customWidth="1"/>
    <col min="22" max="22" width="6.28515625" style="1" bestFit="1" customWidth="1"/>
    <col min="23" max="23" width="16" style="1" customWidth="1"/>
    <col min="24" max="24" width="5.7109375" style="1" customWidth="1"/>
    <col min="25" max="26" width="31" style="1" customWidth="1"/>
    <col min="27" max="27" width="15.140625" style="1" bestFit="1" customWidth="1"/>
    <col min="28" max="28" width="6.7109375" style="1" customWidth="1"/>
    <col min="29" max="29" width="5" style="1" customWidth="1"/>
    <col min="30" max="30" width="5.42578125" style="1" customWidth="1"/>
    <col min="31" max="31" width="7.140625" style="1" customWidth="1"/>
    <col min="32" max="32" width="6.7109375" style="1" customWidth="1"/>
    <col min="33" max="33" width="12.5703125" style="1" customWidth="1"/>
    <col min="34" max="34" width="13.7109375" style="1" customWidth="1"/>
    <col min="35" max="35" width="8.7109375" style="1" customWidth="1"/>
    <col min="36" max="36" width="10.42578125" style="1" customWidth="1"/>
    <col min="37" max="37" width="9.28515625" style="1" customWidth="1"/>
    <col min="38" max="38" width="9.140625" style="1" customWidth="1"/>
    <col min="39" max="39" width="8.42578125" style="1" customWidth="1"/>
    <col min="40" max="40" width="7.28515625" style="1" customWidth="1"/>
    <col min="41" max="41" width="23" style="1" customWidth="1"/>
    <col min="42" max="42" width="18.7109375" style="1" customWidth="1"/>
    <col min="43" max="43" width="16.7109375" style="1" customWidth="1"/>
    <col min="44" max="44" width="14.7109375" style="1" customWidth="1"/>
    <col min="45" max="45" width="18.42578125" style="1" customWidth="1"/>
    <col min="46" max="46" width="21" style="1" customWidth="1"/>
    <col min="47" max="47" width="14.140625" style="1" customWidth="1"/>
    <col min="48" max="48" width="17.7109375" style="1" customWidth="1"/>
    <col min="49" max="50" width="20.7109375" style="1" customWidth="1"/>
    <col min="51" max="51" width="15.42578125" style="1" customWidth="1"/>
    <col min="52" max="52" width="19.5703125" style="1" customWidth="1"/>
    <col min="53" max="53" width="17.28515625" style="1" customWidth="1"/>
    <col min="54" max="16384" width="11.42578125" style="1"/>
  </cols>
  <sheetData>
    <row r="1" spans="1:79" ht="17.25" thickBot="1" x14ac:dyDescent="0.35"/>
    <row r="2" spans="1:79" ht="27.75" customHeight="1" x14ac:dyDescent="0.3">
      <c r="D2" s="304" t="s">
        <v>303</v>
      </c>
      <c r="E2" s="305"/>
      <c r="F2" s="305"/>
      <c r="G2" s="305"/>
      <c r="H2" s="305"/>
      <c r="I2" s="294" t="s">
        <v>205</v>
      </c>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4"/>
      <c r="AS2" s="294"/>
      <c r="AT2" s="294"/>
      <c r="AU2" s="294"/>
      <c r="AV2" s="294"/>
      <c r="AW2" s="294"/>
      <c r="AX2" s="294"/>
      <c r="AY2" s="294"/>
      <c r="AZ2" s="589" t="s">
        <v>379</v>
      </c>
      <c r="BA2" s="590"/>
    </row>
    <row r="3" spans="1:79" ht="27.75" customHeight="1" x14ac:dyDescent="0.3">
      <c r="D3" s="306"/>
      <c r="E3" s="307"/>
      <c r="F3" s="307"/>
      <c r="G3" s="307"/>
      <c r="H3" s="307"/>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294"/>
      <c r="AV3" s="294"/>
      <c r="AW3" s="294"/>
      <c r="AX3" s="294"/>
      <c r="AY3" s="294"/>
      <c r="AZ3" s="299" t="s">
        <v>244</v>
      </c>
      <c r="BA3" s="299"/>
    </row>
    <row r="4" spans="1:79" ht="27.75" customHeight="1" x14ac:dyDescent="0.3">
      <c r="D4" s="306"/>
      <c r="E4" s="307"/>
      <c r="F4" s="307"/>
      <c r="G4" s="307"/>
      <c r="H4" s="307"/>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294"/>
      <c r="AQ4" s="294"/>
      <c r="AR4" s="294"/>
      <c r="AS4" s="294"/>
      <c r="AT4" s="294"/>
      <c r="AU4" s="294"/>
      <c r="AV4" s="294"/>
      <c r="AW4" s="294"/>
      <c r="AX4" s="294"/>
      <c r="AY4" s="294"/>
      <c r="AZ4" s="299" t="s">
        <v>391</v>
      </c>
      <c r="BA4" s="299"/>
    </row>
    <row r="5" spans="1:79" ht="27.75" customHeight="1" thickBot="1" x14ac:dyDescent="0.35">
      <c r="A5" s="198" t="s">
        <v>268</v>
      </c>
      <c r="D5" s="308"/>
      <c r="E5" s="309"/>
      <c r="F5" s="309"/>
      <c r="G5" s="309"/>
      <c r="H5" s="309"/>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4"/>
      <c r="AO5" s="294"/>
      <c r="AP5" s="294"/>
      <c r="AQ5" s="294"/>
      <c r="AR5" s="294"/>
      <c r="AS5" s="294"/>
      <c r="AT5" s="294"/>
      <c r="AU5" s="294"/>
      <c r="AV5" s="294"/>
      <c r="AW5" s="294"/>
      <c r="AX5" s="294"/>
      <c r="AY5" s="294"/>
      <c r="AZ5" s="299" t="s">
        <v>206</v>
      </c>
      <c r="BA5" s="299"/>
    </row>
    <row r="6" spans="1:79" ht="13.9" customHeight="1" x14ac:dyDescent="0.3">
      <c r="D6" s="149"/>
      <c r="E6" s="150"/>
      <c r="F6" s="150"/>
      <c r="G6" s="150"/>
      <c r="H6" s="150"/>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3"/>
      <c r="BA6" s="152"/>
    </row>
    <row r="7" spans="1:79" ht="26.25" customHeight="1" x14ac:dyDescent="0.3">
      <c r="D7" s="576" t="s">
        <v>42</v>
      </c>
      <c r="E7" s="577"/>
      <c r="F7" s="577"/>
      <c r="G7" s="578"/>
      <c r="H7" s="300"/>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2"/>
      <c r="BB7" s="5"/>
      <c r="BC7" s="5"/>
      <c r="BD7" s="5"/>
      <c r="BE7" s="5"/>
      <c r="BF7" s="5"/>
      <c r="BG7" s="5"/>
      <c r="BH7" s="5"/>
      <c r="BI7" s="5"/>
      <c r="BJ7" s="5"/>
      <c r="BK7" s="5"/>
      <c r="BL7" s="5"/>
      <c r="BM7" s="5"/>
      <c r="BN7" s="5"/>
      <c r="BO7" s="5"/>
      <c r="BP7" s="5"/>
      <c r="BQ7" s="5"/>
      <c r="BR7" s="5"/>
      <c r="BS7" s="5"/>
      <c r="BT7" s="5"/>
      <c r="BU7" s="5"/>
      <c r="BV7" s="5"/>
      <c r="BW7" s="5"/>
      <c r="BX7" s="5"/>
      <c r="BY7" s="5"/>
      <c r="BZ7" s="5"/>
      <c r="CA7" s="5"/>
    </row>
    <row r="8" spans="1:79" ht="30" customHeight="1" x14ac:dyDescent="0.3">
      <c r="D8" s="576" t="s">
        <v>129</v>
      </c>
      <c r="E8" s="577"/>
      <c r="F8" s="577"/>
      <c r="G8" s="578"/>
      <c r="H8" s="300"/>
      <c r="I8" s="301"/>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2"/>
      <c r="BB8" s="5"/>
      <c r="BC8" s="5"/>
      <c r="BD8" s="5"/>
      <c r="BE8" s="5"/>
      <c r="BF8" s="5"/>
      <c r="BG8" s="5"/>
      <c r="BH8" s="5"/>
      <c r="BI8" s="5"/>
      <c r="BJ8" s="5"/>
      <c r="BK8" s="5"/>
      <c r="BL8" s="5"/>
      <c r="BM8" s="5"/>
      <c r="BN8" s="5"/>
      <c r="BO8" s="5"/>
      <c r="BP8" s="5"/>
      <c r="BQ8" s="5"/>
      <c r="BR8" s="5"/>
      <c r="BS8" s="5"/>
      <c r="BT8" s="5"/>
      <c r="BU8" s="5"/>
      <c r="BV8" s="5"/>
      <c r="BW8" s="5"/>
      <c r="BX8" s="5"/>
      <c r="BY8" s="5"/>
      <c r="BZ8" s="5"/>
      <c r="CA8" s="5"/>
    </row>
    <row r="9" spans="1:79" ht="24" customHeight="1" x14ac:dyDescent="0.3">
      <c r="D9" s="576" t="s">
        <v>43</v>
      </c>
      <c r="E9" s="577"/>
      <c r="F9" s="577"/>
      <c r="G9" s="578"/>
      <c r="H9" s="300"/>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302"/>
      <c r="BB9" s="5"/>
      <c r="BC9" s="5"/>
      <c r="BD9" s="5"/>
      <c r="BE9" s="5"/>
      <c r="BF9" s="5"/>
      <c r="BG9" s="5"/>
      <c r="BH9" s="5"/>
      <c r="BI9" s="5"/>
      <c r="BJ9" s="5"/>
      <c r="BK9" s="5"/>
      <c r="BL9" s="5"/>
      <c r="BM9" s="5"/>
      <c r="BN9" s="5"/>
      <c r="BO9" s="5"/>
      <c r="BP9" s="5"/>
      <c r="BQ9" s="5"/>
      <c r="BR9" s="5"/>
      <c r="BS9" s="5"/>
      <c r="BT9" s="5"/>
      <c r="BU9" s="5"/>
      <c r="BV9" s="5"/>
      <c r="BW9" s="5"/>
      <c r="BX9" s="5"/>
      <c r="BY9" s="5"/>
      <c r="BZ9" s="5"/>
      <c r="CA9" s="5"/>
    </row>
    <row r="10" spans="1:79" s="192" customFormat="1" ht="24" customHeight="1" x14ac:dyDescent="0.3">
      <c r="D10" s="193"/>
      <c r="E10" s="194"/>
      <c r="F10" s="195"/>
      <c r="G10" s="195"/>
      <c r="H10" s="193"/>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7"/>
      <c r="AV10" s="197"/>
      <c r="AW10" s="197"/>
      <c r="AX10" s="197"/>
      <c r="AY10" s="197"/>
      <c r="AZ10" s="197"/>
      <c r="BA10" s="197"/>
    </row>
    <row r="11" spans="1:79" s="192" customFormat="1" ht="24" customHeight="1" x14ac:dyDescent="0.3">
      <c r="D11" s="268" t="s">
        <v>306</v>
      </c>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70" t="s">
        <v>304</v>
      </c>
      <c r="AV11" s="271"/>
      <c r="AW11" s="271"/>
      <c r="AX11" s="272"/>
      <c r="AY11" s="273" t="s">
        <v>305</v>
      </c>
      <c r="AZ11" s="274"/>
      <c r="BA11" s="275"/>
    </row>
    <row r="12" spans="1:79" x14ac:dyDescent="0.3">
      <c r="D12" s="292" t="s">
        <v>137</v>
      </c>
      <c r="E12" s="292"/>
      <c r="F12" s="292"/>
      <c r="G12" s="292"/>
      <c r="H12" s="292"/>
      <c r="I12" s="283"/>
      <c r="J12" s="283"/>
      <c r="K12" s="283"/>
      <c r="L12" s="283"/>
      <c r="M12" s="283"/>
      <c r="N12" s="283"/>
      <c r="O12" s="283"/>
      <c r="P12" s="283"/>
      <c r="Q12" s="283" t="s">
        <v>138</v>
      </c>
      <c r="R12" s="283"/>
      <c r="S12" s="283"/>
      <c r="T12" s="283"/>
      <c r="U12" s="283"/>
      <c r="V12" s="283"/>
      <c r="W12" s="283"/>
      <c r="X12" s="283" t="s">
        <v>139</v>
      </c>
      <c r="Y12" s="283"/>
      <c r="Z12" s="283"/>
      <c r="AA12" s="283"/>
      <c r="AB12" s="283"/>
      <c r="AC12" s="283"/>
      <c r="AD12" s="283"/>
      <c r="AE12" s="283"/>
      <c r="AF12" s="283"/>
      <c r="AG12" s="283"/>
      <c r="AH12" s="283" t="s">
        <v>140</v>
      </c>
      <c r="AI12" s="283"/>
      <c r="AJ12" s="283"/>
      <c r="AK12" s="283"/>
      <c r="AL12" s="283"/>
      <c r="AM12" s="283"/>
      <c r="AN12" s="283"/>
      <c r="AO12" s="281" t="s">
        <v>34</v>
      </c>
      <c r="AP12" s="282"/>
      <c r="AQ12" s="282"/>
      <c r="AR12" s="282"/>
      <c r="AS12" s="282"/>
      <c r="AT12" s="282"/>
      <c r="AU12" s="282"/>
      <c r="AV12" s="282"/>
      <c r="AW12" s="282"/>
      <c r="AX12" s="282"/>
      <c r="AY12" s="282"/>
      <c r="AZ12" s="282"/>
      <c r="BA12" s="282"/>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row>
    <row r="13" spans="1:79" ht="16.5" customHeight="1" x14ac:dyDescent="0.3">
      <c r="D13" s="293" t="s">
        <v>0</v>
      </c>
      <c r="E13" s="285" t="s">
        <v>313</v>
      </c>
      <c r="F13" s="156"/>
      <c r="G13" s="156"/>
      <c r="H13" s="292" t="s">
        <v>226</v>
      </c>
      <c r="I13" s="285" t="s">
        <v>309</v>
      </c>
      <c r="J13" s="155"/>
      <c r="K13" s="285" t="s">
        <v>310</v>
      </c>
      <c r="L13" s="292" t="s">
        <v>1</v>
      </c>
      <c r="M13" s="285" t="s">
        <v>49</v>
      </c>
      <c r="N13" s="303" t="s">
        <v>242</v>
      </c>
      <c r="O13" s="303" t="s">
        <v>243</v>
      </c>
      <c r="P13" s="285" t="s">
        <v>133</v>
      </c>
      <c r="Q13" s="285" t="s">
        <v>33</v>
      </c>
      <c r="R13" s="292" t="s">
        <v>5</v>
      </c>
      <c r="S13" s="285" t="s">
        <v>86</v>
      </c>
      <c r="T13" s="285" t="s">
        <v>91</v>
      </c>
      <c r="U13" s="285" t="s">
        <v>44</v>
      </c>
      <c r="V13" s="292" t="s">
        <v>5</v>
      </c>
      <c r="W13" s="285" t="s">
        <v>47</v>
      </c>
      <c r="X13" s="284" t="s">
        <v>11</v>
      </c>
      <c r="Y13" s="285" t="s">
        <v>159</v>
      </c>
      <c r="Z13" s="285" t="s">
        <v>204</v>
      </c>
      <c r="AA13" s="285" t="s">
        <v>12</v>
      </c>
      <c r="AB13" s="285" t="s">
        <v>8</v>
      </c>
      <c r="AC13" s="285"/>
      <c r="AD13" s="285"/>
      <c r="AE13" s="285"/>
      <c r="AF13" s="285"/>
      <c r="AG13" s="285"/>
      <c r="AH13" s="284" t="s">
        <v>136</v>
      </c>
      <c r="AI13" s="284" t="s">
        <v>45</v>
      </c>
      <c r="AJ13" s="284" t="s">
        <v>5</v>
      </c>
      <c r="AK13" s="284" t="s">
        <v>46</v>
      </c>
      <c r="AL13" s="284" t="s">
        <v>5</v>
      </c>
      <c r="AM13" s="284" t="s">
        <v>48</v>
      </c>
      <c r="AN13" s="284" t="s">
        <v>29</v>
      </c>
      <c r="AO13" s="285" t="s">
        <v>34</v>
      </c>
      <c r="AP13" s="285" t="s">
        <v>35</v>
      </c>
      <c r="AQ13" s="285" t="s">
        <v>36</v>
      </c>
      <c r="AR13" s="285" t="s">
        <v>37</v>
      </c>
      <c r="AS13" s="285" t="s">
        <v>214</v>
      </c>
      <c r="AT13" s="285" t="s">
        <v>38</v>
      </c>
      <c r="AU13" s="277" t="s">
        <v>37</v>
      </c>
      <c r="AV13" s="279" t="s">
        <v>215</v>
      </c>
      <c r="AW13" s="279" t="s">
        <v>38</v>
      </c>
      <c r="AX13" s="295" t="s">
        <v>245</v>
      </c>
      <c r="AY13" s="276" t="s">
        <v>37</v>
      </c>
      <c r="AZ13" s="276" t="s">
        <v>216</v>
      </c>
      <c r="BA13" s="276" t="s">
        <v>38</v>
      </c>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row>
    <row r="14" spans="1:79" s="3" customFormat="1" ht="94.5" customHeight="1" x14ac:dyDescent="0.25">
      <c r="A14" s="199"/>
      <c r="B14" s="199"/>
      <c r="C14" s="199"/>
      <c r="D14" s="293"/>
      <c r="E14" s="285"/>
      <c r="F14" s="156" t="s">
        <v>2</v>
      </c>
      <c r="G14" s="155" t="s">
        <v>319</v>
      </c>
      <c r="H14" s="292"/>
      <c r="I14" s="285"/>
      <c r="J14" s="155" t="s">
        <v>369</v>
      </c>
      <c r="K14" s="285"/>
      <c r="L14" s="292"/>
      <c r="M14" s="285"/>
      <c r="N14" s="303"/>
      <c r="O14" s="303"/>
      <c r="P14" s="285"/>
      <c r="Q14" s="285"/>
      <c r="R14" s="292"/>
      <c r="S14" s="285"/>
      <c r="T14" s="285"/>
      <c r="U14" s="292"/>
      <c r="V14" s="292"/>
      <c r="W14" s="285"/>
      <c r="X14" s="284"/>
      <c r="Y14" s="285"/>
      <c r="Z14" s="285"/>
      <c r="AA14" s="285"/>
      <c r="AB14" s="154" t="s">
        <v>13</v>
      </c>
      <c r="AC14" s="154" t="s">
        <v>17</v>
      </c>
      <c r="AD14" s="154" t="s">
        <v>28</v>
      </c>
      <c r="AE14" s="154" t="s">
        <v>18</v>
      </c>
      <c r="AF14" s="154" t="s">
        <v>21</v>
      </c>
      <c r="AG14" s="154" t="s">
        <v>24</v>
      </c>
      <c r="AH14" s="284"/>
      <c r="AI14" s="284"/>
      <c r="AJ14" s="284"/>
      <c r="AK14" s="284"/>
      <c r="AL14" s="284"/>
      <c r="AM14" s="284"/>
      <c r="AN14" s="284"/>
      <c r="AO14" s="285"/>
      <c r="AP14" s="285"/>
      <c r="AQ14" s="285"/>
      <c r="AR14" s="285"/>
      <c r="AS14" s="285"/>
      <c r="AT14" s="285"/>
      <c r="AU14" s="278"/>
      <c r="AV14" s="280"/>
      <c r="AW14" s="280"/>
      <c r="AX14" s="296"/>
      <c r="AY14" s="276"/>
      <c r="AZ14" s="276"/>
      <c r="BA14" s="276"/>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row>
    <row r="15" spans="1:79" ht="172.9" customHeight="1" x14ac:dyDescent="0.3">
      <c r="D15" s="116">
        <v>1</v>
      </c>
      <c r="E15" s="116"/>
      <c r="F15" s="116"/>
      <c r="G15" s="116"/>
      <c r="H15" s="116"/>
      <c r="I15" s="117"/>
      <c r="J15" s="117"/>
      <c r="K15" s="117"/>
      <c r="L15" s="118"/>
      <c r="M15" s="117"/>
      <c r="N15" s="117"/>
      <c r="O15" s="117"/>
      <c r="P15" s="119"/>
      <c r="Q15" s="120" t="str">
        <f>IF(P15&lt;=0,"",IF(P15&lt;=2,"Muy Baja",IF(P15&lt;=24,"Baja",IF(P15&lt;=500,"Media",IF(P15&lt;=5000,"Alta","Muy Alta")))))</f>
        <v/>
      </c>
      <c r="R15" s="121" t="str">
        <f>IF(Q15="","",IF(Q15="Muy Baja",0.2,IF(Q15="Baja",0.4,IF(Q15="Media",0.6,IF(Q15="Alta",0.8,IF(Q15="Muy Alta",1,))))))</f>
        <v/>
      </c>
      <c r="S15" s="122"/>
      <c r="T15" s="215">
        <f ca="1">IF(NOT(ISERROR(MATCH(S15,'Tabla Impacto'!$B$221:$B$223,0))),'Tabla Impacto'!$F$223&amp;"Por favor no seleccionar los criterios de impacto(Afectación Económica o presupuestal y Pérdida Reputacional)",S15)</f>
        <v>0</v>
      </c>
      <c r="U15" s="120" t="str">
        <f ca="1">IF(OR(T15='Tabla Impacto'!$C$11,T15='Tabla Impacto'!$D$11),"Leve",IF(OR(T15='Tabla Impacto'!$C$12,T15='Tabla Impacto'!$D$12),"Menor",IF(OR(T15='Tabla Impacto'!$C$13,T15='Tabla Impacto'!$D$13),"Moderado",IF(OR(T15='Tabla Impacto'!$C$14,T15='Tabla Impacto'!$D$14),"Mayor",IF(OR(T15='Tabla Impacto'!$C$15,T15='Tabla Impacto'!$D$15),"Catastrófico","")))))</f>
        <v/>
      </c>
      <c r="V15" s="121" t="str">
        <f ca="1">IF(U15="","",IF(U15="Leve",0.2,IF(U15="Menor",0.4,IF(U15="Moderado",0.6,IF(U15="Mayor",0.8,IF(U15="Catastrófico",1,))))))</f>
        <v/>
      </c>
      <c r="W15" s="123" t="str">
        <f ca="1">IF(OR(AND(Q15="Muy Baja",U15="Leve"),AND(Q15="Muy Baja",U15="Menor"),AND(Q15="Baja",U15="Leve")),"Bajo",IF(OR(AND(Q15="Muy baja",U15="Moderado"),AND(Q15="Baja",U15="Menor"),AND(Q15="Baja",U15="Moderado"),AND(Q15="Media",U15="Leve"),AND(Q15="Media",U15="Menor"),AND(Q15="Media",U15="Moderado"),AND(Q15="Alta",U15="Leve"),AND(Q15="Alta",U15="Menor")),"Moderado",IF(OR(AND(Q15="Muy Baja",U15="Mayor"),AND(Q15="Baja",U15="Mayor"),AND(Q15="Media",U15="Mayor"),AND(Q15="Alta",U15="Moderado"),AND(Q15="Alta",U15="Mayor"),AND(Q15="Muy Alta",U15="Leve"),AND(Q15="Muy Alta",U15="Menor"),AND(Q15="Muy Alta",U15="Moderado"),AND(Q15="Muy Alta",U15="Mayor")),"Alto",IF(OR(AND(Q15="Muy Baja",U15="Catastrófico"),AND(Q15="Baja",U15="Catastrófico"),AND(Q15="Media",U15="Catastrófico"),AND(Q15="Alta",U15="Catastrófico"),AND(Q15="Muy Alta",U15="Catastrófico")),"Extremo",""))))</f>
        <v/>
      </c>
      <c r="X15" s="116"/>
      <c r="Y15" s="124"/>
      <c r="Z15" s="125"/>
      <c r="AA15" s="126" t="str">
        <f>IF(OR(AB15="Preventivo",AB15="Detectivo"),"Probabilidad",IF(AB15="Correctivo","Impacto",""))</f>
        <v/>
      </c>
      <c r="AB15" s="127"/>
      <c r="AC15" s="127"/>
      <c r="AD15" s="128" t="str">
        <f>IF(AND(AB15="Preventivo",AC15="Automático"),"50%",IF(AND(AB15="Preventivo",AC15="Manual"),"40%",IF(AND(AB15="Detectivo",AC15="Automático"),"40%",IF(AND(AB15="Detectivo",AC15="Manual"),"30%",IF(AND(AB15="Correctivo",AC15="Automático"),"35%",IF(AND(AB15="Correctivo",AC15="Manual"),"25%",""))))))</f>
        <v/>
      </c>
      <c r="AE15" s="127"/>
      <c r="AF15" s="127"/>
      <c r="AG15" s="127"/>
      <c r="AH15" s="129" t="str">
        <f>IFERROR(IF(AA15="Probabilidad",(R15-(+R15*AD15)),IF(AA15="Impacto",R15,"")),"")</f>
        <v/>
      </c>
      <c r="AI15" s="130" t="str">
        <f>IFERROR(IF(AH15="","",IF(AH15&lt;=0.2,"Muy Baja",IF(AH15&lt;=0.4,"Baja",IF(AH15&lt;=0.6,"Media",IF(AH15&lt;=0.8,"Alta","Muy Alta"))))),"")</f>
        <v/>
      </c>
      <c r="AJ15" s="131" t="str">
        <f>+AH15</f>
        <v/>
      </c>
      <c r="AK15" s="130" t="str">
        <f>IFERROR(IF(AL15="","",IF(AL15&lt;=0.2,"Leve",IF(AL15&lt;=0.4,"Menor",IF(AL15&lt;=0.6,"Moderado",IF(AL15&lt;=0.8,"Mayor","Catastrófico"))))),"")</f>
        <v/>
      </c>
      <c r="AL15" s="131" t="str">
        <f>IFERROR(IF(AA15="Impacto",(V15-(+V15*AD15)),IF(AA15="Probabilidad",V15,"")),"")</f>
        <v/>
      </c>
      <c r="AM15" s="132" t="str">
        <f>IFERROR(IF(OR(AND(AI15="Muy Baja",AK15="Leve"),AND(AI15="Muy Baja",AK15="Menor"),AND(AI15="Baja",AK15="Leve")),"Bajo",IF(OR(AND(AI15="Muy baja",AK15="Moderado"),AND(AI15="Baja",AK15="Menor"),AND(AI15="Baja",AK15="Moderado"),AND(AI15="Media",AK15="Leve"),AND(AI15="Media",AK15="Menor"),AND(AI15="Media",AK15="Moderado"),AND(AI15="Alta",AK15="Leve"),AND(AI15="Alta",AK15="Menor")),"Moderado",IF(OR(AND(AI15="Muy Baja",AK15="Mayor"),AND(AI15="Baja",AK15="Mayor"),AND(AI15="Media",AK15="Mayor"),AND(AI15="Alta",AK15="Moderado"),AND(AI15="Alta",AK15="Mayor"),AND(AI15="Muy Alta",AK15="Leve"),AND(AI15="Muy Alta",AK15="Menor"),AND(AI15="Muy Alta",AK15="Moderado"),AND(AI15="Muy Alta",AK15="Mayor")),"Alto",IF(OR(AND(AI15="Muy Baja",AK15="Catastrófico"),AND(AI15="Baja",AK15="Catastrófico"),AND(AI15="Media",AK15="Catastrófico"),AND(AI15="Alta",AK15="Catastrófico"),AND(AI15="Muy Alta",AK15="Catastrófico")),"Extremo","")))),"")</f>
        <v/>
      </c>
      <c r="AN15" s="127"/>
      <c r="AO15" s="117"/>
      <c r="AP15" s="117"/>
      <c r="AQ15" s="133"/>
      <c r="AR15" s="133"/>
      <c r="AS15" s="117"/>
      <c r="AT15" s="119"/>
      <c r="AU15" s="133"/>
      <c r="AV15" s="117"/>
      <c r="AW15" s="119"/>
      <c r="AX15" s="119"/>
      <c r="AY15" s="133"/>
      <c r="AZ15" s="117"/>
      <c r="BA15" s="119"/>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row>
    <row r="16" spans="1:79" ht="172.9" customHeight="1" x14ac:dyDescent="0.3">
      <c r="D16" s="116">
        <v>2</v>
      </c>
      <c r="E16" s="116"/>
      <c r="F16" s="116"/>
      <c r="G16" s="116"/>
      <c r="H16" s="116"/>
      <c r="I16" s="117"/>
      <c r="J16" s="117"/>
      <c r="K16" s="117"/>
      <c r="L16" s="118"/>
      <c r="M16" s="117"/>
      <c r="N16" s="117"/>
      <c r="O16" s="117"/>
      <c r="P16" s="119"/>
      <c r="Q16" s="120" t="str">
        <f t="shared" ref="Q16:Q22" si="0">IF(P16&lt;=0,"",IF(P16&lt;=2,"Muy Baja",IF(P16&lt;=24,"Baja",IF(P16&lt;=500,"Media",IF(P16&lt;=5000,"Alta","Muy Alta")))))</f>
        <v/>
      </c>
      <c r="R16" s="121" t="str">
        <f t="shared" ref="R16:R22" si="1">IF(Q16="","",IF(Q16="Muy Baja",0.2,IF(Q16="Baja",0.4,IF(Q16="Media",0.6,IF(Q16="Alta",0.8,IF(Q16="Muy Alta",1,))))))</f>
        <v/>
      </c>
      <c r="S16" s="122"/>
      <c r="T16" s="215">
        <f ca="1">IF(NOT(ISERROR(MATCH(S16,'Tabla Impacto'!$B$221:$B$223,0))),'Tabla Impacto'!$F$223&amp;"Por favor no seleccionar los criterios de impacto(Afectación Económica o presupuestal y Pérdida Reputacional)",S16)</f>
        <v>0</v>
      </c>
      <c r="U16" s="120" t="str">
        <f ca="1">IF(OR(T16='Tabla Impacto'!$C$11,T16='Tabla Impacto'!$D$11),"Leve",IF(OR(T16='Tabla Impacto'!$C$12,T16='Tabla Impacto'!$D$12),"Menor",IF(OR(T16='Tabla Impacto'!$C$13,T16='Tabla Impacto'!$D$13),"Moderado",IF(OR(T16='Tabla Impacto'!$C$14,T16='Tabla Impacto'!$D$14),"Mayor",IF(OR(T16='Tabla Impacto'!$C$15,T16='Tabla Impacto'!$D$15),"Catastrófico","")))))</f>
        <v/>
      </c>
      <c r="V16" s="121" t="str">
        <f t="shared" ref="V16:V22" ca="1" si="2">IF(U16="","",IF(U16="Leve",0.2,IF(U16="Menor",0.4,IF(U16="Moderado",0.6,IF(U16="Mayor",0.8,IF(U16="Catastrófico",1,))))))</f>
        <v/>
      </c>
      <c r="W16" s="123" t="str">
        <f t="shared" ref="W16:W22" ca="1" si="3">IF(OR(AND(Q16="Muy Baja",U16="Leve"),AND(Q16="Muy Baja",U16="Menor"),AND(Q16="Baja",U16="Leve")),"Bajo",IF(OR(AND(Q16="Muy baja",U16="Moderado"),AND(Q16="Baja",U16="Menor"),AND(Q16="Baja",U16="Moderado"),AND(Q16="Media",U16="Leve"),AND(Q16="Media",U16="Menor"),AND(Q16="Media",U16="Moderado"),AND(Q16="Alta",U16="Leve"),AND(Q16="Alta",U16="Menor")),"Moderado",IF(OR(AND(Q16="Muy Baja",U16="Mayor"),AND(Q16="Baja",U16="Mayor"),AND(Q16="Media",U16="Mayor"),AND(Q16="Alta",U16="Moderado"),AND(Q16="Alta",U16="Mayor"),AND(Q16="Muy Alta",U16="Leve"),AND(Q16="Muy Alta",U16="Menor"),AND(Q16="Muy Alta",U16="Moderado"),AND(Q16="Muy Alta",U16="Mayor")),"Alto",IF(OR(AND(Q16="Muy Baja",U16="Catastrófico"),AND(Q16="Baja",U16="Catastrófico"),AND(Q16="Media",U16="Catastrófico"),AND(Q16="Alta",U16="Catastrófico"),AND(Q16="Muy Alta",U16="Catastrófico")),"Extremo",""))))</f>
        <v/>
      </c>
      <c r="X16" s="116"/>
      <c r="Y16" s="124"/>
      <c r="Z16" s="125"/>
      <c r="AA16" s="126" t="str">
        <f t="shared" ref="AA16:AA22" si="4">IF(OR(AB16="Preventivo",AB16="Detectivo"),"Probabilidad",IF(AB16="Correctivo","Impacto",""))</f>
        <v/>
      </c>
      <c r="AB16" s="127"/>
      <c r="AC16" s="127"/>
      <c r="AD16" s="128" t="str">
        <f t="shared" ref="AD16:AD22" si="5">IF(AND(AB16="Preventivo",AC16="Automático"),"50%",IF(AND(AB16="Preventivo",AC16="Manual"),"40%",IF(AND(AB16="Detectivo",AC16="Automático"),"40%",IF(AND(AB16="Detectivo",AC16="Manual"),"30%",IF(AND(AB16="Correctivo",AC16="Automático"),"35%",IF(AND(AB16="Correctivo",AC16="Manual"),"25%",""))))))</f>
        <v/>
      </c>
      <c r="AE16" s="127"/>
      <c r="AF16" s="127"/>
      <c r="AG16" s="127"/>
      <c r="AH16" s="129" t="str">
        <f>IFERROR(IF(AA16="Probabilidad",(R16-(+R16*AD16)),IF(AA16="Impacto",R16,"")),"")</f>
        <v/>
      </c>
      <c r="AI16" s="130" t="str">
        <f>IFERROR(IF(AH16="","",IF(AH16&lt;=0.2,"Muy Baja",IF(AH16&lt;=0.4,"Baja",IF(AH16&lt;=0.6,"Media",IF(AH16&lt;=0.8,"Alta","Muy Alta"))))),"")</f>
        <v/>
      </c>
      <c r="AJ16" s="131" t="str">
        <f>+AH16</f>
        <v/>
      </c>
      <c r="AK16" s="130" t="str">
        <f>IFERROR(IF(AL16="","",IF(AL16&lt;=0.2,"Leve",IF(AL16&lt;=0.4,"Menor",IF(AL16&lt;=0.6,"Moderado",IF(AL16&lt;=0.8,"Mayor","Catastrófico"))))),"")</f>
        <v/>
      </c>
      <c r="AL16" s="131" t="str">
        <f>IFERROR(IF(AA16="Impacto",(V16-(+V16*AD16)),IF(AA16="Probabilidad",V16,"")),"")</f>
        <v/>
      </c>
      <c r="AM16" s="132" t="str">
        <f>IFERROR(IF(OR(AND(AI16="Muy Baja",AK16="Leve"),AND(AI16="Muy Baja",AK16="Menor"),AND(AI16="Baja",AK16="Leve")),"Bajo",IF(OR(AND(AI16="Muy baja",AK16="Moderado"),AND(AI16="Baja",AK16="Menor"),AND(AI16="Baja",AK16="Moderado"),AND(AI16="Media",AK16="Leve"),AND(AI16="Media",AK16="Menor"),AND(AI16="Media",AK16="Moderado"),AND(AI16="Alta",AK16="Leve"),AND(AI16="Alta",AK16="Menor")),"Moderado",IF(OR(AND(AI16="Muy Baja",AK16="Mayor"),AND(AI16="Baja",AK16="Mayor"),AND(AI16="Media",AK16="Mayor"),AND(AI16="Alta",AK16="Moderado"),AND(AI16="Alta",AK16="Mayor"),AND(AI16="Muy Alta",AK16="Leve"),AND(AI16="Muy Alta",AK16="Menor"),AND(AI16="Muy Alta",AK16="Moderado"),AND(AI16="Muy Alta",AK16="Mayor")),"Alto",IF(OR(AND(AI16="Muy Baja",AK16="Catastrófico"),AND(AI16="Baja",AK16="Catastrófico"),AND(AI16="Media",AK16="Catastrófico"),AND(AI16="Alta",AK16="Catastrófico"),AND(AI16="Muy Alta",AK16="Catastrófico")),"Extremo","")))),"")</f>
        <v/>
      </c>
      <c r="AN16" s="127"/>
      <c r="AO16" s="117"/>
      <c r="AP16" s="117"/>
      <c r="AQ16" s="133"/>
      <c r="AR16" s="133"/>
      <c r="AS16" s="117"/>
      <c r="AT16" s="119"/>
      <c r="AU16" s="133"/>
      <c r="AV16" s="117"/>
      <c r="AW16" s="119"/>
      <c r="AX16" s="119"/>
      <c r="AY16" s="133"/>
      <c r="AZ16" s="117"/>
      <c r="BA16" s="119"/>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row>
    <row r="17" spans="4:79" ht="172.9" customHeight="1" x14ac:dyDescent="0.3">
      <c r="D17" s="116">
        <v>3</v>
      </c>
      <c r="E17" s="116"/>
      <c r="F17" s="116"/>
      <c r="G17" s="116"/>
      <c r="H17" s="116"/>
      <c r="I17" s="117"/>
      <c r="J17" s="117"/>
      <c r="K17" s="117"/>
      <c r="L17" s="118"/>
      <c r="M17" s="117"/>
      <c r="N17" s="117"/>
      <c r="O17" s="117"/>
      <c r="P17" s="119"/>
      <c r="Q17" s="120" t="str">
        <f t="shared" si="0"/>
        <v/>
      </c>
      <c r="R17" s="121" t="str">
        <f t="shared" si="1"/>
        <v/>
      </c>
      <c r="S17" s="122"/>
      <c r="T17" s="215">
        <f ca="1">IF(NOT(ISERROR(MATCH(S17,'Tabla Impacto'!$B$221:$B$223,0))),'Tabla Impacto'!$F$223&amp;"Por favor no seleccionar los criterios de impacto(Afectación Económica o presupuestal y Pérdida Reputacional)",S17)</f>
        <v>0</v>
      </c>
      <c r="U17" s="120" t="str">
        <f ca="1">IF(OR(T17='Tabla Impacto'!$C$11,T17='Tabla Impacto'!$D$11),"Leve",IF(OR(T17='Tabla Impacto'!$C$12,T17='Tabla Impacto'!$D$12),"Menor",IF(OR(T17='Tabla Impacto'!$C$13,T17='Tabla Impacto'!$D$13),"Moderado",IF(OR(T17='Tabla Impacto'!$C$14,T17='Tabla Impacto'!$D$14),"Mayor",IF(OR(T17='Tabla Impacto'!$C$15,T17='Tabla Impacto'!$D$15),"Catastrófico","")))))</f>
        <v/>
      </c>
      <c r="V17" s="121" t="str">
        <f t="shared" ca="1" si="2"/>
        <v/>
      </c>
      <c r="W17" s="123" t="str">
        <f t="shared" ca="1" si="3"/>
        <v/>
      </c>
      <c r="X17" s="116"/>
      <c r="Y17" s="124"/>
      <c r="Z17" s="125"/>
      <c r="AA17" s="126" t="str">
        <f t="shared" si="4"/>
        <v/>
      </c>
      <c r="AB17" s="127"/>
      <c r="AC17" s="127"/>
      <c r="AD17" s="128" t="str">
        <f t="shared" si="5"/>
        <v/>
      </c>
      <c r="AE17" s="127"/>
      <c r="AF17" s="127"/>
      <c r="AG17" s="127"/>
      <c r="AH17" s="129" t="str">
        <f t="shared" ref="AH17:AH22" si="6">IFERROR(IF(AA17="Probabilidad",(R17-(+R17*AD17)),IF(AA17="Impacto",R17,"")),"")</f>
        <v/>
      </c>
      <c r="AI17" s="130" t="str">
        <f t="shared" ref="AI17:AI22" si="7">IFERROR(IF(AH17="","",IF(AH17&lt;=0.2,"Muy Baja",IF(AH17&lt;=0.4,"Baja",IF(AH17&lt;=0.6,"Media",IF(AH17&lt;=0.8,"Alta","Muy Alta"))))),"")</f>
        <v/>
      </c>
      <c r="AJ17" s="131" t="str">
        <f t="shared" ref="AJ17:AJ22" si="8">+AH17</f>
        <v/>
      </c>
      <c r="AK17" s="130" t="str">
        <f t="shared" ref="AK17:AK22" si="9">IFERROR(IF(AL17="","",IF(AL17&lt;=0.2,"Leve",IF(AL17&lt;=0.4,"Menor",IF(AL17&lt;=0.6,"Moderado",IF(AL17&lt;=0.8,"Mayor","Catastrófico"))))),"")</f>
        <v/>
      </c>
      <c r="AL17" s="131" t="str">
        <f t="shared" ref="AL17:AL22" si="10">IFERROR(IF(AA17="Impacto",(V17-(+V17*AD17)),IF(AA17="Probabilidad",V17,"")),"")</f>
        <v/>
      </c>
      <c r="AM17" s="132" t="str">
        <f t="shared" ref="AM17:AM22" si="11">IFERROR(IF(OR(AND(AI17="Muy Baja",AK17="Leve"),AND(AI17="Muy Baja",AK17="Menor"),AND(AI17="Baja",AK17="Leve")),"Bajo",IF(OR(AND(AI17="Muy baja",AK17="Moderado"),AND(AI17="Baja",AK17="Menor"),AND(AI17="Baja",AK17="Moderado"),AND(AI17="Media",AK17="Leve"),AND(AI17="Media",AK17="Menor"),AND(AI17="Media",AK17="Moderado"),AND(AI17="Alta",AK17="Leve"),AND(AI17="Alta",AK17="Menor")),"Moderado",IF(OR(AND(AI17="Muy Baja",AK17="Mayor"),AND(AI17="Baja",AK17="Mayor"),AND(AI17="Media",AK17="Mayor"),AND(AI17="Alta",AK17="Moderado"),AND(AI17="Alta",AK17="Mayor"),AND(AI17="Muy Alta",AK17="Leve"),AND(AI17="Muy Alta",AK17="Menor"),AND(AI17="Muy Alta",AK17="Moderado"),AND(AI17="Muy Alta",AK17="Mayor")),"Alto",IF(OR(AND(AI17="Muy Baja",AK17="Catastrófico"),AND(AI17="Baja",AK17="Catastrófico"),AND(AI17="Media",AK17="Catastrófico"),AND(AI17="Alta",AK17="Catastrófico"),AND(AI17="Muy Alta",AK17="Catastrófico")),"Extremo","")))),"")</f>
        <v/>
      </c>
      <c r="AN17" s="127"/>
      <c r="AO17" s="117"/>
      <c r="AP17" s="117"/>
      <c r="AQ17" s="133"/>
      <c r="AR17" s="133"/>
      <c r="AS17" s="117"/>
      <c r="AT17" s="119"/>
      <c r="AU17" s="133"/>
      <c r="AV17" s="117"/>
      <c r="AW17" s="119"/>
      <c r="AX17" s="119"/>
      <c r="AY17" s="133"/>
      <c r="AZ17" s="117"/>
      <c r="BA17" s="119"/>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row>
    <row r="18" spans="4:79" ht="172.9" customHeight="1" x14ac:dyDescent="0.3">
      <c r="D18" s="116">
        <v>4</v>
      </c>
      <c r="E18" s="116"/>
      <c r="F18" s="116"/>
      <c r="G18" s="116"/>
      <c r="H18" s="116"/>
      <c r="I18" s="117"/>
      <c r="J18" s="117"/>
      <c r="K18" s="117"/>
      <c r="L18" s="118"/>
      <c r="M18" s="117"/>
      <c r="N18" s="117"/>
      <c r="O18" s="117"/>
      <c r="P18" s="119"/>
      <c r="Q18" s="120" t="str">
        <f t="shared" si="0"/>
        <v/>
      </c>
      <c r="R18" s="121" t="str">
        <f t="shared" si="1"/>
        <v/>
      </c>
      <c r="S18" s="122"/>
      <c r="T18" s="215">
        <f ca="1">IF(NOT(ISERROR(MATCH(S18,'Tabla Impacto'!$B$221:$B$223,0))),'Tabla Impacto'!$F$223&amp;"Por favor no seleccionar los criterios de impacto(Afectación Económica o presupuestal y Pérdida Reputacional)",S18)</f>
        <v>0</v>
      </c>
      <c r="U18" s="120" t="str">
        <f ca="1">IF(OR(T18='Tabla Impacto'!$C$11,T18='Tabla Impacto'!$D$11),"Leve",IF(OR(T18='Tabla Impacto'!$C$12,T18='Tabla Impacto'!$D$12),"Menor",IF(OR(T18='Tabla Impacto'!$C$13,T18='Tabla Impacto'!$D$13),"Moderado",IF(OR(T18='Tabla Impacto'!$C$14,T18='Tabla Impacto'!$D$14),"Mayor",IF(OR(T18='Tabla Impacto'!$C$15,T18='Tabla Impacto'!$D$15),"Catastrófico","")))))</f>
        <v/>
      </c>
      <c r="V18" s="121" t="str">
        <f t="shared" ca="1" si="2"/>
        <v/>
      </c>
      <c r="W18" s="123" t="str">
        <f t="shared" ca="1" si="3"/>
        <v/>
      </c>
      <c r="X18" s="116"/>
      <c r="Y18" s="124"/>
      <c r="Z18" s="125"/>
      <c r="AA18" s="126" t="str">
        <f t="shared" si="4"/>
        <v/>
      </c>
      <c r="AB18" s="127"/>
      <c r="AC18" s="127"/>
      <c r="AD18" s="128" t="str">
        <f t="shared" ref="AD18:AD22" si="12">IF(AND(AB18="Preventivo",AC18="Automático"),"50%",IF(AND(AB18="Preventivo",AC18="Manual"),"40%",IF(AND(AB18="Detectivo",AC18="Automático"),"40%",IF(AND(AB18="Detectivo",AC18="Manual"),"30%",IF(AND(AB18="Correctivo",AC18="Automático"),"35%",IF(AND(AB18="Correctivo",AC18="Manual"),"25%",""))))))</f>
        <v/>
      </c>
      <c r="AE18" s="127"/>
      <c r="AF18" s="127"/>
      <c r="AG18" s="127"/>
      <c r="AH18" s="129" t="str">
        <f t="shared" ref="AH18:AH22" si="13">IFERROR(IF(AA18="Probabilidad",(R18-(+R18*AD18)),IF(AA18="Impacto",R18,"")),"")</f>
        <v/>
      </c>
      <c r="AI18" s="130" t="str">
        <f t="shared" si="7"/>
        <v/>
      </c>
      <c r="AJ18" s="131" t="str">
        <f t="shared" ref="AJ18:AJ22" si="14">+AH18</f>
        <v/>
      </c>
      <c r="AK18" s="130" t="str">
        <f t="shared" si="9"/>
        <v/>
      </c>
      <c r="AL18" s="131" t="str">
        <f t="shared" ref="AL18:AL22" si="15">IFERROR(IF(AA18="Impacto",(V18-(+V18*AD18)),IF(AA18="Probabilidad",V18,"")),"")</f>
        <v/>
      </c>
      <c r="AM18" s="132" t="str">
        <f t="shared" ref="AM18:AM22" si="16">IFERROR(IF(OR(AND(AI18="Muy Baja",AK18="Leve"),AND(AI18="Muy Baja",AK18="Menor"),AND(AI18="Baja",AK18="Leve")),"Bajo",IF(OR(AND(AI18="Muy baja",AK18="Moderado"),AND(AI18="Baja",AK18="Menor"),AND(AI18="Baja",AK18="Moderado"),AND(AI18="Media",AK18="Leve"),AND(AI18="Media",AK18="Menor"),AND(AI18="Media",AK18="Moderado"),AND(AI18="Alta",AK18="Leve"),AND(AI18="Alta",AK18="Menor")),"Moderado",IF(OR(AND(AI18="Muy Baja",AK18="Mayor"),AND(AI18="Baja",AK18="Mayor"),AND(AI18="Media",AK18="Mayor"),AND(AI18="Alta",AK18="Moderado"),AND(AI18="Alta",AK18="Mayor"),AND(AI18="Muy Alta",AK18="Leve"),AND(AI18="Muy Alta",AK18="Menor"),AND(AI18="Muy Alta",AK18="Moderado"),AND(AI18="Muy Alta",AK18="Mayor")),"Alto",IF(OR(AND(AI18="Muy Baja",AK18="Catastrófico"),AND(AI18="Baja",AK18="Catastrófico"),AND(AI18="Media",AK18="Catastrófico"),AND(AI18="Alta",AK18="Catastrófico"),AND(AI18="Muy Alta",AK18="Catastrófico")),"Extremo","")))),"")</f>
        <v/>
      </c>
      <c r="AN18" s="127"/>
      <c r="AO18" s="117"/>
      <c r="AP18" s="117"/>
      <c r="AQ18" s="133"/>
      <c r="AR18" s="133"/>
      <c r="AS18" s="117"/>
      <c r="AT18" s="119"/>
      <c r="AU18" s="133"/>
      <c r="AV18" s="117"/>
      <c r="AW18" s="119"/>
      <c r="AX18" s="119"/>
      <c r="AY18" s="133"/>
      <c r="AZ18" s="117"/>
      <c r="BA18" s="119"/>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row>
    <row r="19" spans="4:79" ht="172.9" customHeight="1" x14ac:dyDescent="0.3">
      <c r="D19" s="116">
        <v>5</v>
      </c>
      <c r="E19" s="116"/>
      <c r="F19" s="116"/>
      <c r="G19" s="116"/>
      <c r="H19" s="116"/>
      <c r="I19" s="117"/>
      <c r="J19" s="117"/>
      <c r="K19" s="117"/>
      <c r="L19" s="118"/>
      <c r="M19" s="117"/>
      <c r="N19" s="117"/>
      <c r="O19" s="117"/>
      <c r="P19" s="119"/>
      <c r="Q19" s="120" t="str">
        <f t="shared" si="0"/>
        <v/>
      </c>
      <c r="R19" s="121" t="str">
        <f t="shared" si="1"/>
        <v/>
      </c>
      <c r="S19" s="122"/>
      <c r="T19" s="215">
        <f ca="1">IF(NOT(ISERROR(MATCH(S19,'Tabla Impacto'!$B$221:$B$223,0))),'Tabla Impacto'!$F$223&amp;"Por favor no seleccionar los criterios de impacto(Afectación Económica o presupuestal y Pérdida Reputacional)",S19)</f>
        <v>0</v>
      </c>
      <c r="U19" s="120" t="str">
        <f ca="1">IF(OR(T19='Tabla Impacto'!$C$11,T19='Tabla Impacto'!$D$11),"Leve",IF(OR(T19='Tabla Impacto'!$C$12,T19='Tabla Impacto'!$D$12),"Menor",IF(OR(T19='Tabla Impacto'!$C$13,T19='Tabla Impacto'!$D$13),"Moderado",IF(OR(T19='Tabla Impacto'!$C$14,T19='Tabla Impacto'!$D$14),"Mayor",IF(OR(T19='Tabla Impacto'!$C$15,T19='Tabla Impacto'!$D$15),"Catastrófico","")))))</f>
        <v/>
      </c>
      <c r="V19" s="121" t="str">
        <f t="shared" ca="1" si="2"/>
        <v/>
      </c>
      <c r="W19" s="123" t="str">
        <f t="shared" ca="1" si="3"/>
        <v/>
      </c>
      <c r="X19" s="116"/>
      <c r="Y19" s="124"/>
      <c r="Z19" s="125"/>
      <c r="AA19" s="126" t="str">
        <f t="shared" si="4"/>
        <v/>
      </c>
      <c r="AB19" s="127"/>
      <c r="AC19" s="127"/>
      <c r="AD19" s="128" t="str">
        <f t="shared" si="12"/>
        <v/>
      </c>
      <c r="AE19" s="127"/>
      <c r="AF19" s="127"/>
      <c r="AG19" s="127"/>
      <c r="AH19" s="129" t="str">
        <f t="shared" si="13"/>
        <v/>
      </c>
      <c r="AI19" s="130" t="str">
        <f t="shared" si="7"/>
        <v/>
      </c>
      <c r="AJ19" s="131" t="str">
        <f t="shared" si="14"/>
        <v/>
      </c>
      <c r="AK19" s="130" t="str">
        <f t="shared" si="9"/>
        <v/>
      </c>
      <c r="AL19" s="131" t="str">
        <f t="shared" si="15"/>
        <v/>
      </c>
      <c r="AM19" s="132" t="str">
        <f t="shared" si="16"/>
        <v/>
      </c>
      <c r="AN19" s="127"/>
      <c r="AO19" s="117"/>
      <c r="AP19" s="117"/>
      <c r="AQ19" s="133"/>
      <c r="AR19" s="133"/>
      <c r="AS19" s="117"/>
      <c r="AT19" s="119"/>
      <c r="AU19" s="133"/>
      <c r="AV19" s="117"/>
      <c r="AW19" s="119"/>
      <c r="AX19" s="119"/>
      <c r="AY19" s="133"/>
      <c r="AZ19" s="117"/>
      <c r="BA19" s="119"/>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row>
    <row r="20" spans="4:79" ht="172.9" customHeight="1" x14ac:dyDescent="0.3">
      <c r="D20" s="116">
        <v>6</v>
      </c>
      <c r="E20" s="116"/>
      <c r="F20" s="116"/>
      <c r="G20" s="116"/>
      <c r="H20" s="116"/>
      <c r="I20" s="117"/>
      <c r="J20" s="117"/>
      <c r="K20" s="117"/>
      <c r="L20" s="118"/>
      <c r="M20" s="117"/>
      <c r="N20" s="117"/>
      <c r="O20" s="117"/>
      <c r="P20" s="119"/>
      <c r="Q20" s="120" t="str">
        <f t="shared" si="0"/>
        <v/>
      </c>
      <c r="R20" s="121" t="str">
        <f t="shared" si="1"/>
        <v/>
      </c>
      <c r="S20" s="122"/>
      <c r="T20" s="215">
        <f ca="1">IF(NOT(ISERROR(MATCH(S20,'Tabla Impacto'!$B$221:$B$223,0))),'Tabla Impacto'!$F$223&amp;"Por favor no seleccionar los criterios de impacto(Afectación Económica o presupuestal y Pérdida Reputacional)",S20)</f>
        <v>0</v>
      </c>
      <c r="U20" s="120" t="str">
        <f ca="1">IF(OR(T20='Tabla Impacto'!$C$11,T20='Tabla Impacto'!$D$11),"Leve",IF(OR(T20='Tabla Impacto'!$C$12,T20='Tabla Impacto'!$D$12),"Menor",IF(OR(T20='Tabla Impacto'!$C$13,T20='Tabla Impacto'!$D$13),"Moderado",IF(OR(T20='Tabla Impacto'!$C$14,T20='Tabla Impacto'!$D$14),"Mayor",IF(OR(T20='Tabla Impacto'!$C$15,T20='Tabla Impacto'!$D$15),"Catastrófico","")))))</f>
        <v/>
      </c>
      <c r="V20" s="121" t="str">
        <f t="shared" ca="1" si="2"/>
        <v/>
      </c>
      <c r="W20" s="123" t="str">
        <f t="shared" ca="1" si="3"/>
        <v/>
      </c>
      <c r="X20" s="116"/>
      <c r="Y20" s="124"/>
      <c r="Z20" s="125"/>
      <c r="AA20" s="126" t="str">
        <f t="shared" si="4"/>
        <v/>
      </c>
      <c r="AB20" s="127"/>
      <c r="AC20" s="127"/>
      <c r="AD20" s="128" t="str">
        <f t="shared" si="12"/>
        <v/>
      </c>
      <c r="AE20" s="127"/>
      <c r="AF20" s="127"/>
      <c r="AG20" s="127"/>
      <c r="AH20" s="129" t="str">
        <f t="shared" si="13"/>
        <v/>
      </c>
      <c r="AI20" s="130" t="str">
        <f t="shared" si="7"/>
        <v/>
      </c>
      <c r="AJ20" s="131" t="str">
        <f t="shared" si="14"/>
        <v/>
      </c>
      <c r="AK20" s="130" t="str">
        <f t="shared" si="9"/>
        <v/>
      </c>
      <c r="AL20" s="131" t="str">
        <f t="shared" si="15"/>
        <v/>
      </c>
      <c r="AM20" s="132" t="str">
        <f t="shared" si="16"/>
        <v/>
      </c>
      <c r="AN20" s="127"/>
      <c r="AO20" s="117"/>
      <c r="AP20" s="117"/>
      <c r="AQ20" s="133"/>
      <c r="AR20" s="133"/>
      <c r="AS20" s="117"/>
      <c r="AT20" s="119"/>
      <c r="AU20" s="133"/>
      <c r="AV20" s="117"/>
      <c r="AW20" s="119"/>
      <c r="AX20" s="119"/>
      <c r="AY20" s="133"/>
      <c r="AZ20" s="117"/>
      <c r="BA20" s="119"/>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row>
    <row r="21" spans="4:79" ht="172.9" customHeight="1" x14ac:dyDescent="0.3">
      <c r="D21" s="116">
        <v>7</v>
      </c>
      <c r="E21" s="116"/>
      <c r="F21" s="116"/>
      <c r="G21" s="116"/>
      <c r="H21" s="116"/>
      <c r="I21" s="117"/>
      <c r="J21" s="117"/>
      <c r="K21" s="117"/>
      <c r="L21" s="118"/>
      <c r="M21" s="117"/>
      <c r="N21" s="117"/>
      <c r="O21" s="117"/>
      <c r="P21" s="119"/>
      <c r="Q21" s="120" t="str">
        <f t="shared" si="0"/>
        <v/>
      </c>
      <c r="R21" s="121" t="str">
        <f t="shared" si="1"/>
        <v/>
      </c>
      <c r="S21" s="122"/>
      <c r="T21" s="215">
        <f ca="1">IF(NOT(ISERROR(MATCH(S21,'Tabla Impacto'!$B$221:$B$223,0))),'Tabla Impacto'!$F$223&amp;"Por favor no seleccionar los criterios de impacto(Afectación Económica o presupuestal y Pérdida Reputacional)",S21)</f>
        <v>0</v>
      </c>
      <c r="U21" s="120" t="str">
        <f ca="1">IF(OR(T21='Tabla Impacto'!$C$11,T21='Tabla Impacto'!$D$11),"Leve",IF(OR(T21='Tabla Impacto'!$C$12,T21='Tabla Impacto'!$D$12),"Menor",IF(OR(T21='Tabla Impacto'!$C$13,T21='Tabla Impacto'!$D$13),"Moderado",IF(OR(T21='Tabla Impacto'!$C$14,T21='Tabla Impacto'!$D$14),"Mayor",IF(OR(T21='Tabla Impacto'!$C$15,T21='Tabla Impacto'!$D$15),"Catastrófico","")))))</f>
        <v/>
      </c>
      <c r="V21" s="121" t="str">
        <f t="shared" ca="1" si="2"/>
        <v/>
      </c>
      <c r="W21" s="123" t="str">
        <f t="shared" ca="1" si="3"/>
        <v/>
      </c>
      <c r="X21" s="116"/>
      <c r="Y21" s="124"/>
      <c r="Z21" s="125"/>
      <c r="AA21" s="126" t="str">
        <f t="shared" si="4"/>
        <v/>
      </c>
      <c r="AB21" s="127"/>
      <c r="AC21" s="127"/>
      <c r="AD21" s="128" t="str">
        <f t="shared" si="12"/>
        <v/>
      </c>
      <c r="AE21" s="127"/>
      <c r="AF21" s="127"/>
      <c r="AG21" s="127"/>
      <c r="AH21" s="129" t="str">
        <f t="shared" si="13"/>
        <v/>
      </c>
      <c r="AI21" s="130" t="str">
        <f t="shared" si="7"/>
        <v/>
      </c>
      <c r="AJ21" s="131" t="str">
        <f t="shared" si="14"/>
        <v/>
      </c>
      <c r="AK21" s="130" t="str">
        <f t="shared" si="9"/>
        <v/>
      </c>
      <c r="AL21" s="131" t="str">
        <f t="shared" si="15"/>
        <v/>
      </c>
      <c r="AM21" s="132" t="str">
        <f t="shared" si="16"/>
        <v/>
      </c>
      <c r="AN21" s="127"/>
      <c r="AO21" s="117"/>
      <c r="AP21" s="117"/>
      <c r="AQ21" s="133"/>
      <c r="AR21" s="133"/>
      <c r="AS21" s="117"/>
      <c r="AT21" s="119"/>
      <c r="AU21" s="133"/>
      <c r="AV21" s="117"/>
      <c r="AW21" s="119"/>
      <c r="AX21" s="119"/>
      <c r="AY21" s="133"/>
      <c r="AZ21" s="117"/>
      <c r="BA21" s="119"/>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row>
    <row r="22" spans="4:79" ht="172.9" customHeight="1" x14ac:dyDescent="0.3">
      <c r="D22" s="116">
        <v>8</v>
      </c>
      <c r="E22" s="116"/>
      <c r="F22" s="116"/>
      <c r="G22" s="116"/>
      <c r="H22" s="116"/>
      <c r="I22" s="117"/>
      <c r="J22" s="117"/>
      <c r="K22" s="117"/>
      <c r="L22" s="118"/>
      <c r="M22" s="117"/>
      <c r="N22" s="117"/>
      <c r="O22" s="117"/>
      <c r="P22" s="119"/>
      <c r="Q22" s="120" t="str">
        <f t="shared" si="0"/>
        <v/>
      </c>
      <c r="R22" s="121" t="str">
        <f t="shared" si="1"/>
        <v/>
      </c>
      <c r="S22" s="122"/>
      <c r="T22" s="215">
        <f ca="1">IF(NOT(ISERROR(MATCH(S22,'Tabla Impacto'!$B$221:$B$223,0))),'Tabla Impacto'!$F$223&amp;"Por favor no seleccionar los criterios de impacto(Afectación Económica o presupuestal y Pérdida Reputacional)",S22)</f>
        <v>0</v>
      </c>
      <c r="U22" s="120" t="str">
        <f ca="1">IF(OR(T22='Tabla Impacto'!$C$11,T22='Tabla Impacto'!$D$11),"Leve",IF(OR(T22='Tabla Impacto'!$C$12,T22='Tabla Impacto'!$D$12),"Menor",IF(OR(T22='Tabla Impacto'!$C$13,T22='Tabla Impacto'!$D$13),"Moderado",IF(OR(T22='Tabla Impacto'!$C$14,T22='Tabla Impacto'!$D$14),"Mayor",IF(OR(T22='Tabla Impacto'!$C$15,T22='Tabla Impacto'!$D$15),"Catastrófico","")))))</f>
        <v/>
      </c>
      <c r="V22" s="121" t="str">
        <f t="shared" ca="1" si="2"/>
        <v/>
      </c>
      <c r="W22" s="123" t="str">
        <f t="shared" ca="1" si="3"/>
        <v/>
      </c>
      <c r="X22" s="116"/>
      <c r="Y22" s="124"/>
      <c r="Z22" s="125"/>
      <c r="AA22" s="126" t="str">
        <f t="shared" si="4"/>
        <v/>
      </c>
      <c r="AB22" s="127"/>
      <c r="AC22" s="127"/>
      <c r="AD22" s="128" t="str">
        <f t="shared" si="12"/>
        <v/>
      </c>
      <c r="AE22" s="127"/>
      <c r="AF22" s="127"/>
      <c r="AG22" s="127"/>
      <c r="AH22" s="129" t="str">
        <f t="shared" si="13"/>
        <v/>
      </c>
      <c r="AI22" s="130" t="str">
        <f t="shared" si="7"/>
        <v/>
      </c>
      <c r="AJ22" s="131" t="str">
        <f t="shared" si="14"/>
        <v/>
      </c>
      <c r="AK22" s="130" t="str">
        <f t="shared" si="9"/>
        <v/>
      </c>
      <c r="AL22" s="131" t="str">
        <f t="shared" si="15"/>
        <v/>
      </c>
      <c r="AM22" s="132" t="str">
        <f t="shared" si="16"/>
        <v/>
      </c>
      <c r="AN22" s="127"/>
      <c r="AO22" s="117"/>
      <c r="AP22" s="117"/>
      <c r="AQ22" s="133"/>
      <c r="AR22" s="133"/>
      <c r="AS22" s="117"/>
      <c r="AT22" s="119"/>
      <c r="AU22" s="133"/>
      <c r="AV22" s="117"/>
      <c r="AW22" s="119"/>
      <c r="AX22" s="119"/>
      <c r="AY22" s="133"/>
      <c r="AZ22" s="117"/>
      <c r="BA22" s="119"/>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row>
    <row r="23" spans="4:79" ht="49.5" customHeight="1" x14ac:dyDescent="0.3">
      <c r="D23" s="115"/>
      <c r="E23" s="148"/>
      <c r="F23" s="148"/>
      <c r="G23" s="148"/>
      <c r="H23" s="148"/>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297"/>
      <c r="AH23" s="297"/>
      <c r="AI23" s="297"/>
      <c r="AJ23" s="297"/>
      <c r="AK23" s="297"/>
      <c r="AL23" s="297"/>
      <c r="AM23" s="297"/>
      <c r="AN23" s="297"/>
      <c r="AO23" s="297"/>
      <c r="AP23" s="297"/>
      <c r="AQ23" s="297"/>
      <c r="AR23" s="297"/>
      <c r="AS23" s="297"/>
      <c r="AT23" s="298"/>
    </row>
    <row r="25" spans="4:79" x14ac:dyDescent="0.3">
      <c r="D25" s="134"/>
      <c r="E25" s="135"/>
      <c r="F25" s="135"/>
      <c r="G25" s="135"/>
      <c r="H25" s="135"/>
      <c r="I25" s="135"/>
      <c r="J25" s="135"/>
      <c r="K25" s="135"/>
      <c r="L25" s="135"/>
      <c r="M25" s="1"/>
      <c r="N25" s="1"/>
      <c r="O25" s="1"/>
      <c r="Q25" s="138"/>
      <c r="R25" s="135"/>
      <c r="S25" s="135"/>
      <c r="T25" s="135"/>
      <c r="U25" s="135"/>
      <c r="V25" s="135"/>
      <c r="W25" s="135"/>
      <c r="X25" s="135"/>
      <c r="Y25" s="135"/>
      <c r="Z25" s="135"/>
      <c r="AA25" s="139"/>
      <c r="AB25" s="139"/>
      <c r="AC25" s="135"/>
      <c r="AD25" s="135"/>
      <c r="AE25" s="135"/>
      <c r="AF25" s="135"/>
      <c r="AG25" s="135"/>
      <c r="AH25" s="135"/>
      <c r="AI25" s="135"/>
      <c r="AJ25" s="135"/>
      <c r="AK25" s="135"/>
      <c r="AL25" s="135"/>
      <c r="AM25" s="135"/>
      <c r="AN25" s="140"/>
      <c r="AO25" s="140"/>
      <c r="AP25" s="135"/>
      <c r="AQ25" s="135"/>
      <c r="AR25" s="135"/>
      <c r="AS25" s="135"/>
      <c r="AT25" s="135"/>
      <c r="AU25" s="135"/>
      <c r="AV25" s="135"/>
    </row>
    <row r="26" spans="4:79" ht="18" x14ac:dyDescent="0.3">
      <c r="D26" s="291" t="s">
        <v>213</v>
      </c>
      <c r="E26" s="291"/>
      <c r="F26" s="291"/>
      <c r="G26" s="291"/>
      <c r="H26" s="291"/>
      <c r="I26" s="291"/>
      <c r="J26" s="291"/>
      <c r="K26" s="291"/>
      <c r="L26" s="291"/>
      <c r="M26" s="1"/>
      <c r="N26" s="1"/>
      <c r="O26" s="1"/>
      <c r="P26" s="288" t="s">
        <v>207</v>
      </c>
      <c r="Q26" s="289"/>
      <c r="R26" s="289"/>
      <c r="S26" s="290"/>
      <c r="T26" s="135"/>
      <c r="U26" s="135"/>
      <c r="V26" s="135"/>
      <c r="W26" s="135"/>
      <c r="X26" s="135"/>
      <c r="Y26" s="135"/>
      <c r="Z26" s="140"/>
      <c r="AA26" s="139"/>
      <c r="AB26" s="139"/>
      <c r="AC26" s="135"/>
      <c r="AD26" s="139"/>
      <c r="AE26" s="139"/>
      <c r="AF26" s="135"/>
      <c r="AG26" s="135"/>
      <c r="AH26" s="135"/>
      <c r="AI26" s="135"/>
      <c r="AJ26" s="135"/>
      <c r="AK26" s="135"/>
      <c r="AL26" s="135"/>
      <c r="AM26" s="135"/>
      <c r="AN26" s="135"/>
      <c r="AO26" s="135"/>
      <c r="AP26" s="135"/>
      <c r="AQ26" s="135"/>
      <c r="AR26" s="135"/>
      <c r="AS26" s="135"/>
      <c r="AT26" s="135"/>
      <c r="AU26" s="135"/>
      <c r="AV26" s="135"/>
    </row>
    <row r="27" spans="4:79" ht="17.25" thickBot="1" x14ac:dyDescent="0.35">
      <c r="D27"/>
      <c r="E27"/>
      <c r="F27"/>
      <c r="G27"/>
      <c r="H27"/>
      <c r="I27"/>
      <c r="J27"/>
      <c r="K27"/>
      <c r="L27"/>
      <c r="M27" s="1"/>
      <c r="N27" s="1"/>
      <c r="O27" s="1"/>
      <c r="Q27" s="136" t="str">
        <f>+IFERROR(VLOOKUP(M27,$M$182:$Q$186,3,FALSE)*VLOOKUP(P27,$P$182:$Q$186,3,FALSE),"")</f>
        <v/>
      </c>
      <c r="R27"/>
      <c r="S27"/>
      <c r="T27"/>
      <c r="U27"/>
      <c r="V27"/>
      <c r="W27"/>
      <c r="X27"/>
      <c r="Y27"/>
      <c r="Z27"/>
      <c r="AA27" s="136"/>
      <c r="AB27" s="137"/>
      <c r="AC27"/>
      <c r="AD27" s="137"/>
      <c r="AE27" s="137"/>
      <c r="AF27" s="143"/>
      <c r="AG27" s="143"/>
      <c r="AH27" s="143"/>
      <c r="AI27" s="143"/>
      <c r="AJ27" s="141"/>
      <c r="AK27" s="141"/>
      <c r="AL27" s="143"/>
      <c r="AM27" s="144"/>
      <c r="AN27"/>
      <c r="AO27"/>
      <c r="AP27"/>
      <c r="AQ27" s="143"/>
      <c r="AR27"/>
      <c r="AS27" s="143"/>
      <c r="AT27"/>
      <c r="AU27" s="143"/>
      <c r="AV27"/>
    </row>
    <row r="28" spans="4:79" ht="17.45" customHeight="1" thickTop="1" thickBot="1" x14ac:dyDescent="0.35">
      <c r="D28" s="286" t="s">
        <v>208</v>
      </c>
      <c r="E28" s="286"/>
      <c r="F28" s="286"/>
      <c r="G28" s="286"/>
      <c r="H28" s="286"/>
      <c r="I28" s="286"/>
      <c r="J28" s="286"/>
      <c r="K28" s="286"/>
      <c r="L28" s="146" t="s">
        <v>209</v>
      </c>
      <c r="M28" s="286" t="s">
        <v>210</v>
      </c>
      <c r="N28" s="286"/>
      <c r="O28" s="286"/>
      <c r="P28" s="286"/>
      <c r="Q28" s="286"/>
      <c r="R28" s="286"/>
      <c r="S28" s="286"/>
      <c r="T28" s="147"/>
      <c r="U28" s="287" t="s">
        <v>211</v>
      </c>
      <c r="V28" s="287"/>
      <c r="W28" s="287"/>
      <c r="X28" s="286" t="s">
        <v>212</v>
      </c>
      <c r="Y28" s="286"/>
      <c r="Z28" s="286"/>
      <c r="AA28" s="286"/>
      <c r="AB28" s="287">
        <v>1</v>
      </c>
      <c r="AC28" s="287"/>
      <c r="AD28" s="287"/>
      <c r="AE28" s="287"/>
      <c r="AF28" s="145"/>
      <c r="AG28" s="145"/>
      <c r="AH28" s="145"/>
      <c r="AI28" s="145"/>
      <c r="AJ28" s="145"/>
      <c r="AK28" s="145"/>
      <c r="AL28" s="145"/>
      <c r="AM28" s="145"/>
      <c r="AN28" s="145"/>
      <c r="AO28" s="145"/>
      <c r="AP28" s="145"/>
      <c r="AQ28" s="145"/>
      <c r="AR28" s="145"/>
      <c r="AS28" s="145"/>
      <c r="AT28" s="145"/>
      <c r="AU28" s="145"/>
      <c r="AV28" s="142"/>
    </row>
    <row r="29" spans="4:79" ht="17.25" thickTop="1" x14ac:dyDescent="0.3"/>
  </sheetData>
  <dataConsolidate/>
  <mergeCells count="70">
    <mergeCell ref="D8:G8"/>
    <mergeCell ref="D9:G9"/>
    <mergeCell ref="AZ2:BA2"/>
    <mergeCell ref="AZ3:BA3"/>
    <mergeCell ref="AZ4:BA4"/>
    <mergeCell ref="AZ5:BA5"/>
    <mergeCell ref="AO13:AO14"/>
    <mergeCell ref="H9:BA9"/>
    <mergeCell ref="H8:BA8"/>
    <mergeCell ref="H7:BA7"/>
    <mergeCell ref="N13:N14"/>
    <mergeCell ref="O13:O14"/>
    <mergeCell ref="AN13:AN14"/>
    <mergeCell ref="AM13:AM14"/>
    <mergeCell ref="AL13:AL14"/>
    <mergeCell ref="AH13:AH14"/>
    <mergeCell ref="Z13:Z14"/>
    <mergeCell ref="D2:H5"/>
    <mergeCell ref="I23:AT23"/>
    <mergeCell ref="W13:W14"/>
    <mergeCell ref="AT13:AT14"/>
    <mergeCell ref="AS13:AS14"/>
    <mergeCell ref="AR13:AR14"/>
    <mergeCell ref="AQ13:AQ14"/>
    <mergeCell ref="AP13:AP14"/>
    <mergeCell ref="AK13:AK14"/>
    <mergeCell ref="AI13:AI14"/>
    <mergeCell ref="AJ13:AJ14"/>
    <mergeCell ref="P13:P14"/>
    <mergeCell ref="Q13:Q14"/>
    <mergeCell ref="R13:R14"/>
    <mergeCell ref="U13:U14"/>
    <mergeCell ref="V13:V14"/>
    <mergeCell ref="AB13:AG13"/>
    <mergeCell ref="AH12:AN12"/>
    <mergeCell ref="D13:D14"/>
    <mergeCell ref="M13:M14"/>
    <mergeCell ref="I2:AY5"/>
    <mergeCell ref="D12:P12"/>
    <mergeCell ref="Q12:W12"/>
    <mergeCell ref="L13:L14"/>
    <mergeCell ref="K13:K14"/>
    <mergeCell ref="I13:I14"/>
    <mergeCell ref="S13:S14"/>
    <mergeCell ref="T13:T14"/>
    <mergeCell ref="AX13:AX14"/>
    <mergeCell ref="D7:G7"/>
    <mergeCell ref="X28:AA28"/>
    <mergeCell ref="AB28:AE28"/>
    <mergeCell ref="D28:K28"/>
    <mergeCell ref="P26:S26"/>
    <mergeCell ref="M28:S28"/>
    <mergeCell ref="U28:W28"/>
    <mergeCell ref="D26:L26"/>
    <mergeCell ref="D11:AT11"/>
    <mergeCell ref="AU11:AX11"/>
    <mergeCell ref="AY11:BA11"/>
    <mergeCell ref="AY13:AY14"/>
    <mergeCell ref="AZ13:AZ14"/>
    <mergeCell ref="BA13:BA14"/>
    <mergeCell ref="AU13:AU14"/>
    <mergeCell ref="AV13:AV14"/>
    <mergeCell ref="AW13:AW14"/>
    <mergeCell ref="AO12:BA12"/>
    <mergeCell ref="X12:AG12"/>
    <mergeCell ref="X13:X14"/>
    <mergeCell ref="Y13:Y14"/>
    <mergeCell ref="E13:E14"/>
    <mergeCell ref="AA13:AA14"/>
    <mergeCell ref="H13:H14"/>
  </mergeCells>
  <conditionalFormatting sqref="Q15:Q22">
    <cfRule type="cellIs" dxfId="34" priority="37" operator="equal">
      <formula>"Muy Alta"</formula>
    </cfRule>
    <cfRule type="cellIs" dxfId="33" priority="38" operator="equal">
      <formula>"Alta"</formula>
    </cfRule>
    <cfRule type="cellIs" dxfId="32" priority="39" operator="equal">
      <formula>"Media"</formula>
    </cfRule>
    <cfRule type="cellIs" dxfId="31" priority="40" operator="equal">
      <formula>"Baja"</formula>
    </cfRule>
    <cfRule type="cellIs" dxfId="30" priority="41" operator="equal">
      <formula>"Muy Baja"</formula>
    </cfRule>
  </conditionalFormatting>
  <conditionalFormatting sqref="T15:T22">
    <cfRule type="containsText" dxfId="29" priority="13" operator="containsText" text="❌">
      <formula>NOT(ISERROR(SEARCH("❌",T15)))</formula>
    </cfRule>
  </conditionalFormatting>
  <conditionalFormatting sqref="U15:U22">
    <cfRule type="cellIs" dxfId="28" priority="32" operator="equal">
      <formula>"Catastrófico"</formula>
    </cfRule>
    <cfRule type="cellIs" dxfId="27" priority="33" operator="equal">
      <formula>"Mayor"</formula>
    </cfRule>
    <cfRule type="cellIs" dxfId="26" priority="34" operator="equal">
      <formula>"Moderado"</formula>
    </cfRule>
    <cfRule type="cellIs" dxfId="25" priority="35" operator="equal">
      <formula>"Menor"</formula>
    </cfRule>
    <cfRule type="cellIs" dxfId="24" priority="36" operator="equal">
      <formula>"Leve"</formula>
    </cfRule>
  </conditionalFormatting>
  <conditionalFormatting sqref="W15:W22">
    <cfRule type="cellIs" dxfId="23" priority="28" operator="equal">
      <formula>"Extremo"</formula>
    </cfRule>
    <cfRule type="cellIs" dxfId="22" priority="29" operator="equal">
      <formula>"Alto"</formula>
    </cfRule>
    <cfRule type="cellIs" dxfId="21" priority="30" operator="equal">
      <formula>"Moderado"</formula>
    </cfRule>
    <cfRule type="cellIs" dxfId="20" priority="31" operator="equal">
      <formula>"Bajo"</formula>
    </cfRule>
  </conditionalFormatting>
  <conditionalFormatting sqref="AI15:AI22">
    <cfRule type="cellIs" dxfId="19" priority="23" operator="equal">
      <formula>"Muy Alta"</formula>
    </cfRule>
    <cfRule type="cellIs" dxfId="18" priority="24" operator="equal">
      <formula>"Alta"</formula>
    </cfRule>
    <cfRule type="cellIs" dxfId="17" priority="25" operator="equal">
      <formula>"Media"</formula>
    </cfRule>
    <cfRule type="cellIs" dxfId="16" priority="26" operator="equal">
      <formula>"Baja"</formula>
    </cfRule>
    <cfRule type="cellIs" dxfId="15" priority="27" operator="equal">
      <formula>"Muy Baja"</formula>
    </cfRule>
  </conditionalFormatting>
  <conditionalFormatting sqref="AJ25:AJ27">
    <cfRule type="cellIs" dxfId="14" priority="1" stopIfTrue="1" operator="equal">
      <formula>#REF!</formula>
    </cfRule>
    <cfRule type="cellIs" dxfId="13" priority="2" operator="equal">
      <formula>#REF!</formula>
    </cfRule>
    <cfRule type="cellIs" dxfId="12" priority="3" operator="equal">
      <formula>#REF!</formula>
    </cfRule>
  </conditionalFormatting>
  <conditionalFormatting sqref="AK15:AK22">
    <cfRule type="cellIs" dxfId="11" priority="18" operator="equal">
      <formula>"Catastrófico"</formula>
    </cfRule>
    <cfRule type="cellIs" dxfId="10" priority="19" operator="equal">
      <formula>"Mayor"</formula>
    </cfRule>
    <cfRule type="cellIs" dxfId="9" priority="20" operator="equal">
      <formula>"Moderado"</formula>
    </cfRule>
    <cfRule type="cellIs" dxfId="8" priority="21" operator="equal">
      <formula>"Menor"</formula>
    </cfRule>
    <cfRule type="cellIs" dxfId="7" priority="22" operator="equal">
      <formula>"Leve"</formula>
    </cfRule>
  </conditionalFormatting>
  <conditionalFormatting sqref="AK25:AK27">
    <cfRule type="cellIs" dxfId="6" priority="4" stopIfTrue="1" operator="equal">
      <formula>#REF!</formula>
    </cfRule>
    <cfRule type="cellIs" dxfId="5" priority="5" stopIfTrue="1" operator="equal">
      <formula>#REF!</formula>
    </cfRule>
    <cfRule type="cellIs" dxfId="4" priority="6" stopIfTrue="1" operator="equal">
      <formula>#REF!</formula>
    </cfRule>
  </conditionalFormatting>
  <conditionalFormatting sqref="AM15:AM22">
    <cfRule type="cellIs" dxfId="3" priority="14" operator="equal">
      <formula>"Extremo"</formula>
    </cfRule>
    <cfRule type="cellIs" dxfId="2" priority="15" operator="equal">
      <formula>"Alto"</formula>
    </cfRule>
    <cfRule type="cellIs" dxfId="1" priority="16" operator="equal">
      <formula>"Moderado"</formula>
    </cfRule>
    <cfRule type="cellIs" dxfId="0" priority="17" operator="equal">
      <formula>"Bajo"</formula>
    </cfRule>
  </conditionalFormatting>
  <dataValidations count="6">
    <dataValidation type="list" allowBlank="1" showInputMessage="1" showErrorMessage="1" sqref="L25" xr:uid="{61DF7E04-DE5E-4FE1-A38F-8A138AA87D58}">
      <formula1>$L$182:$L$191</formula1>
    </dataValidation>
    <dataValidation type="list" allowBlank="1" showInputMessage="1" showErrorMessage="1" sqref="L27 AJ27:AK27" xr:uid="{66A41BD7-B090-4403-937D-0435537D31DA}">
      <formula1>#REF!</formula1>
    </dataValidation>
    <dataValidation type="list" allowBlank="1" showInputMessage="1" showErrorMessage="1" sqref="AA27" xr:uid="{3BD557FD-BAB0-4660-A45C-D7AACD9880D7}">
      <formula1>$S$182:$S$183</formula1>
    </dataValidation>
    <dataValidation type="list" allowBlank="1" showInputMessage="1" showErrorMessage="1" sqref="P27" xr:uid="{6EC8CB42-9310-43CD-8FAB-388F6EFE7B5E}">
      <formula1>$P$182:$P$186</formula1>
    </dataValidation>
    <dataValidation type="list" allowBlank="1" showInputMessage="1" showErrorMessage="1" sqref="M27:O27" xr:uid="{681E5490-2B09-494D-9B90-359A2E8F22F3}">
      <formula1>$M$182:$M$186</formula1>
    </dataValidation>
    <dataValidation type="list" allowBlank="1" showInputMessage="1" showErrorMessage="1" sqref="AU27 AS27 AQ27 AB27 AD27:AI27" xr:uid="{208EF431-1729-4D5C-B151-F6757CBBD462}">
      <formula1>$AQ$182:$AQ$189</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2">
        <x14:dataValidation type="list" allowBlank="1" showInputMessage="1" showErrorMessage="1" xr:uid="{FFA9F3EB-8AAC-4371-8BA9-EA5BFF31F870}">
          <x14:formula1>
            <xm:f>'Opciones Tratamiento'!$B$9:$B$10</xm:f>
          </x14:formula1>
          <xm:sqref>AT15:AT22 AW15:AX22 BA15:BA22</xm:sqref>
        </x14:dataValidation>
        <x14:dataValidation type="list" allowBlank="1" showInputMessage="1" showErrorMessage="1" xr:uid="{2F8B922F-A596-4F43-8DB5-EB88E0211184}">
          <x14:formula1>
            <xm:f>'Tabla Valoración controles'!$D$4:$D$6</xm:f>
          </x14:formula1>
          <xm:sqref>AB15:AB22</xm:sqref>
        </x14:dataValidation>
        <x14:dataValidation type="list" allowBlank="1" showInputMessage="1" showErrorMessage="1" xr:uid="{DC38EDB2-F7BD-4E7B-9DDA-3C58EAD78CC5}">
          <x14:formula1>
            <xm:f>'Tabla Valoración controles'!$D$7:$D$8</xm:f>
          </x14:formula1>
          <xm:sqref>AC15:AC22</xm:sqref>
        </x14:dataValidation>
        <x14:dataValidation type="list" allowBlank="1" showInputMessage="1" showErrorMessage="1" xr:uid="{D75AC793-23AB-4ECB-AA93-972ACC7C18B9}">
          <x14:formula1>
            <xm:f>'Tabla Valoración controles'!$D$9:$D$10</xm:f>
          </x14:formula1>
          <xm:sqref>AE15:AE22</xm:sqref>
        </x14:dataValidation>
        <x14:dataValidation type="list" allowBlank="1" showInputMessage="1" showErrorMessage="1" xr:uid="{7CEE6D34-E894-4B07-9738-58E7887FE090}">
          <x14:formula1>
            <xm:f>'Tabla Valoración controles'!$D$11:$D$12</xm:f>
          </x14:formula1>
          <xm:sqref>AF15:AF22</xm:sqref>
        </x14:dataValidation>
        <x14:dataValidation type="list" allowBlank="1" showInputMessage="1" showErrorMessage="1" xr:uid="{B39FB738-8E70-4C89-BE00-31B6F6BC10CA}">
          <x14:formula1>
            <xm:f>'Tabla Valoración controles'!$D$13:$D$14</xm:f>
          </x14:formula1>
          <xm:sqref>AG15:AG22</xm:sqref>
        </x14:dataValidation>
        <x14:dataValidation type="list" allowBlank="1" showInputMessage="1" showErrorMessage="1" xr:uid="{5E056D49-2A01-4844-9657-EAFD8E3B5A80}">
          <x14:formula1>
            <xm:f>'Opciones Tratamiento'!$B$13:$B$19</xm:f>
          </x14:formula1>
          <xm:sqref>M15:M22</xm:sqref>
        </x14:dataValidation>
        <x14:dataValidation type="list" allowBlank="1" showInputMessage="1" showErrorMessage="1" xr:uid="{BCC5CE02-71F3-4D30-B2B6-0BC8D084AB56}">
          <x14:formula1>
            <xm:f>'Opciones Tratamiento'!$B$2:$B$5</xm:f>
          </x14:formula1>
          <xm:sqref>AN15:AN22</xm:sqref>
        </x14:dataValidation>
        <x14:dataValidation type="list" allowBlank="1" showInputMessage="1" showErrorMessage="1" xr:uid="{EF0C0067-1765-4F11-A967-1A801D325D81}">
          <x14:formula1>
            <xm:f>'Tabla Impacto'!$F$210:$F$221</xm:f>
          </x14:formula1>
          <xm:sqref>S15:S22</xm:sqref>
        </x14:dataValidation>
        <x14:dataValidation type="custom" allowBlank="1" showInputMessage="1" showErrorMessage="1" error="Recuerde que las acciones se generan bajo la medida de mitigar el riesgo" xr:uid="{7ED48018-4235-4B97-8418-73E7BBDB0232}">
          <x14:formula1>
            <xm:f>IF(OR(AN15='Opciones Tratamiento'!$B$2,AN15='Opciones Tratamiento'!$B$3,AN15='Opciones Tratamiento'!$B$4),ISBLANK(AN15),ISTEXT(AN15))</xm:f>
          </x14:formula1>
          <xm:sqref>AO15:AO22</xm:sqref>
        </x14:dataValidation>
        <x14:dataValidation type="custom" allowBlank="1" showInputMessage="1" showErrorMessage="1" error="Recuerde que las acciones se generan bajo la medida de mitigar el riesgo" xr:uid="{B9F9F086-C384-4D55-BBDC-46D063DF530B}">
          <x14:formula1>
            <xm:f>IF(OR(AN15='Opciones Tratamiento'!$B$2,AN15='Opciones Tratamiento'!$B$3,AN15='Opciones Tratamiento'!$B$4),ISBLANK(AN15),ISTEXT(AN15))</xm:f>
          </x14:formula1>
          <xm:sqref>AP15:AP22</xm:sqref>
        </x14:dataValidation>
        <x14:dataValidation type="custom" allowBlank="1" showInputMessage="1" showErrorMessage="1" error="Recuerde que las acciones se generan bajo la medida de mitigar el riesgo" xr:uid="{E3EDE35C-AB25-4047-9423-56EED39EADE9}">
          <x14:formula1>
            <xm:f>IF(OR(AN15='Opciones Tratamiento'!$B$2,AN15='Opciones Tratamiento'!$B$3,AN15='Opciones Tratamiento'!$B$4),ISBLANK(AN15),ISTEXT(AN15))</xm:f>
          </x14:formula1>
          <xm:sqref>AQ15:AQ22</xm:sqref>
        </x14:dataValidation>
        <x14:dataValidation type="custom" allowBlank="1" showInputMessage="1" showErrorMessage="1" error="Recuerde que las acciones se generan bajo la medida de mitigar el riesgo" xr:uid="{4313D17C-1132-4996-95F6-39D63D0B3505}">
          <x14:formula1>
            <xm:f>IF(OR(AN15='Opciones Tratamiento'!$B$2,AN15='Opciones Tratamiento'!$B$3,AN15='Opciones Tratamiento'!$B$4),ISBLANK(AN15),ISTEXT(AN15))</xm:f>
          </x14:formula1>
          <xm:sqref>AR15:AR22 AU15:AU22</xm:sqref>
        </x14:dataValidation>
        <x14:dataValidation type="custom" allowBlank="1" showInputMessage="1" showErrorMessage="1" error="Recuerde que las acciones se generan bajo la medida de mitigar el riesgo" xr:uid="{5067E0A1-85BC-4774-9D87-F4D5111F4D71}">
          <x14:formula1>
            <xm:f>IF(OR(AN15='Opciones Tratamiento'!$B$2,AN15='Opciones Tratamiento'!$B$3,AN15='Opciones Tratamiento'!$B$4),ISBLANK(AN15),ISTEXT(AN15))</xm:f>
          </x14:formula1>
          <xm:sqref>AS15:AS22 AV15:AV22 AY15:AY22</xm:sqref>
        </x14:dataValidation>
        <x14:dataValidation type="list" allowBlank="1" showInputMessage="1" showErrorMessage="1" xr:uid="{A958D62F-488D-49DE-A8EB-AD88B8E613EC}">
          <x14:formula1>
            <xm:f>Listas!$A$2:$A$9</xm:f>
          </x14:formula1>
          <xm:sqref>E16:G22</xm:sqref>
        </x14:dataValidation>
        <x14:dataValidation type="list" allowBlank="1" showInputMessage="1" showErrorMessage="1" xr:uid="{9E41A0A5-9033-48F4-A523-E78EEE31291B}">
          <x14:formula1>
            <xm:f>Listas!$B$2:$B$7</xm:f>
          </x14:formula1>
          <xm:sqref>H15:H22</xm:sqref>
        </x14:dataValidation>
        <x14:dataValidation type="list" allowBlank="1" showInputMessage="1" showErrorMessage="1" xr:uid="{E1211B7A-6A4E-4A48-9C6D-50DFE53A34CF}">
          <x14:formula1>
            <xm:f>Listas!$C$2:$C$6</xm:f>
          </x14:formula1>
          <xm:sqref>N15:N22</xm:sqref>
        </x14:dataValidation>
        <x14:dataValidation type="list" allowBlank="1" showInputMessage="1" showErrorMessage="1" xr:uid="{B88BA28A-2600-4BF8-8D1C-1591DFA3694A}">
          <x14:formula1>
            <xm:f>Listas!$D$2:$D$5</xm:f>
          </x14:formula1>
          <xm:sqref>O15:O22</xm:sqref>
        </x14:dataValidation>
        <x14:dataValidation type="custom" allowBlank="1" showInputMessage="1" showErrorMessage="1" error="Recuerde que las acciones se generan bajo la medida de mitigar el riesgo" xr:uid="{B9883EC3-2B93-49BB-8FD9-A1B582EB3BDF}">
          <x14:formula1>
            <xm:f>IF(OR(AT15='Opciones Tratamiento'!$B$2,AT15='Opciones Tratamiento'!$B$3,AT15='Opciones Tratamiento'!$B$4),ISBLANK(AT15),ISTEXT(AT15))</xm:f>
          </x14:formula1>
          <xm:sqref>AZ15:AZ22</xm:sqref>
        </x14:dataValidation>
        <x14:dataValidation type="list" allowBlank="1" showInputMessage="1" showErrorMessage="1" xr:uid="{C1C18457-6497-4468-A0EC-5756D2A505AB}">
          <x14:formula1>
            <xm:f>Hoja2!$B$3:$B$18</xm:f>
          </x14:formula1>
          <xm:sqref>E15</xm:sqref>
        </x14:dataValidation>
        <x14:dataValidation type="list" allowBlank="1" showInputMessage="1" showErrorMessage="1" xr:uid="{30B1B799-4F7E-4DF0-8163-3420DCED9D9B}">
          <x14:formula1>
            <xm:f>Hoja2!$D$3:$D$21</xm:f>
          </x14:formula1>
          <xm:sqref>F15</xm:sqref>
        </x14:dataValidation>
        <x14:dataValidation type="list" allowBlank="1" showInputMessage="1" showErrorMessage="1" xr:uid="{4543C4BE-F1CB-4CCC-8B32-CEE48E0F43C3}">
          <x14:formula1>
            <xm:f>Hoja2!$E$3:$E$23</xm:f>
          </x14:formula1>
          <xm:sqref>G15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6313-6C3E-4B0A-BDA9-53D74F6F275D}">
  <dimension ref="B1:R13"/>
  <sheetViews>
    <sheetView workbookViewId="0">
      <selection activeCell="D6" sqref="D6"/>
    </sheetView>
  </sheetViews>
  <sheetFormatPr baseColWidth="10" defaultRowHeight="15" x14ac:dyDescent="0.25"/>
  <cols>
    <col min="1" max="1" width="4" customWidth="1"/>
    <col min="2" max="3" width="31.140625" customWidth="1"/>
    <col min="4" max="4" width="30.42578125" customWidth="1"/>
    <col min="5" max="5" width="24.42578125" customWidth="1"/>
    <col min="6" max="6" width="22.85546875" customWidth="1"/>
    <col min="7" max="7" width="37" customWidth="1"/>
    <col min="8" max="8" width="21.140625" customWidth="1"/>
    <col min="9" max="9" width="13.85546875" customWidth="1"/>
    <col min="10" max="10" width="17.28515625" customWidth="1"/>
    <col min="13" max="13" width="15.7109375" customWidth="1"/>
    <col min="14" max="14" width="14.85546875" customWidth="1"/>
    <col min="17" max="17" width="24.7109375" customWidth="1"/>
    <col min="18" max="18" width="29.5703125" customWidth="1"/>
  </cols>
  <sheetData>
    <row r="1" spans="2:18" x14ac:dyDescent="0.25">
      <c r="B1" s="310" t="s">
        <v>137</v>
      </c>
      <c r="C1" s="310"/>
      <c r="D1" s="310"/>
      <c r="E1" s="310"/>
      <c r="F1" s="310"/>
      <c r="G1" s="310"/>
      <c r="H1" s="310"/>
      <c r="I1" s="310"/>
      <c r="J1" s="310"/>
      <c r="L1" s="310" t="s">
        <v>139</v>
      </c>
      <c r="M1" s="310"/>
      <c r="N1" s="310"/>
      <c r="O1" s="310"/>
      <c r="P1" s="310"/>
      <c r="Q1" s="310"/>
      <c r="R1" s="310"/>
    </row>
    <row r="2" spans="2:18" ht="50.25" customHeight="1" x14ac:dyDescent="0.25">
      <c r="B2" s="218" t="s">
        <v>380</v>
      </c>
      <c r="C2" s="218" t="s">
        <v>384</v>
      </c>
      <c r="D2" s="217" t="s">
        <v>2</v>
      </c>
      <c r="E2" s="217" t="s">
        <v>319</v>
      </c>
      <c r="F2" s="217" t="s">
        <v>368</v>
      </c>
      <c r="G2" s="218" t="s">
        <v>370</v>
      </c>
      <c r="H2" s="219"/>
      <c r="I2" s="218" t="s">
        <v>232</v>
      </c>
      <c r="J2" s="217" t="s">
        <v>241</v>
      </c>
      <c r="L2" s="216" t="s">
        <v>13</v>
      </c>
      <c r="M2" s="216" t="s">
        <v>17</v>
      </c>
      <c r="N2" s="216" t="s">
        <v>18</v>
      </c>
      <c r="O2" s="216" t="s">
        <v>21</v>
      </c>
      <c r="P2" s="216" t="s">
        <v>24</v>
      </c>
      <c r="Q2" s="216" t="s">
        <v>29</v>
      </c>
      <c r="R2" s="220" t="s">
        <v>85</v>
      </c>
    </row>
    <row r="3" spans="2:18" ht="25.5" x14ac:dyDescent="0.25">
      <c r="B3" s="24" t="s">
        <v>221</v>
      </c>
      <c r="C3" s="24" t="s">
        <v>385</v>
      </c>
      <c r="D3" s="143" t="s">
        <v>131</v>
      </c>
      <c r="E3" s="143" t="s">
        <v>315</v>
      </c>
      <c r="F3" t="s">
        <v>227</v>
      </c>
      <c r="G3" s="143" t="s">
        <v>128</v>
      </c>
      <c r="I3" t="s">
        <v>371</v>
      </c>
      <c r="J3" t="s">
        <v>238</v>
      </c>
      <c r="L3" s="7" t="s">
        <v>14</v>
      </c>
      <c r="M3" s="7" t="s">
        <v>10</v>
      </c>
      <c r="N3" s="7" t="s">
        <v>19</v>
      </c>
      <c r="O3" s="7" t="s">
        <v>22</v>
      </c>
      <c r="P3" s="7" t="s">
        <v>25</v>
      </c>
      <c r="Q3" s="7" t="s">
        <v>31</v>
      </c>
      <c r="R3" t="s">
        <v>39</v>
      </c>
    </row>
    <row r="4" spans="2:18" ht="31.5" customHeight="1" x14ac:dyDescent="0.25">
      <c r="B4" s="24" t="s">
        <v>218</v>
      </c>
      <c r="C4" s="24" t="s">
        <v>386</v>
      </c>
      <c r="D4" s="143" t="s">
        <v>130</v>
      </c>
      <c r="E4" s="143" t="s">
        <v>316</v>
      </c>
      <c r="F4" t="s">
        <v>220</v>
      </c>
      <c r="G4" s="143" t="s">
        <v>122</v>
      </c>
      <c r="I4" t="s">
        <v>372</v>
      </c>
      <c r="J4" t="s">
        <v>239</v>
      </c>
      <c r="L4" s="7" t="s">
        <v>15</v>
      </c>
      <c r="M4" s="7" t="s">
        <v>9</v>
      </c>
      <c r="N4" s="7" t="s">
        <v>20</v>
      </c>
      <c r="O4" s="7" t="s">
        <v>23</v>
      </c>
      <c r="P4" s="7" t="s">
        <v>26</v>
      </c>
      <c r="Q4" s="7" t="s">
        <v>32</v>
      </c>
      <c r="R4" t="s">
        <v>40</v>
      </c>
    </row>
    <row r="5" spans="2:18" ht="51.75" customHeight="1" x14ac:dyDescent="0.25">
      <c r="B5" s="24" t="s">
        <v>219</v>
      </c>
      <c r="C5" s="24" t="s">
        <v>387</v>
      </c>
      <c r="D5" s="143" t="s">
        <v>132</v>
      </c>
      <c r="E5" s="143" t="s">
        <v>317</v>
      </c>
      <c r="F5" t="s">
        <v>228</v>
      </c>
      <c r="G5" s="143" t="s">
        <v>125</v>
      </c>
      <c r="I5" t="s">
        <v>233</v>
      </c>
      <c r="J5" t="s">
        <v>240</v>
      </c>
      <c r="L5" s="7" t="s">
        <v>16</v>
      </c>
      <c r="P5" s="7" t="s">
        <v>27</v>
      </c>
      <c r="Q5" s="7" t="s">
        <v>30</v>
      </c>
    </row>
    <row r="6" spans="2:18" ht="24.75" customHeight="1" x14ac:dyDescent="0.25">
      <c r="B6" s="24" t="s">
        <v>220</v>
      </c>
      <c r="C6" s="24" t="s">
        <v>388</v>
      </c>
      <c r="D6" s="143" t="s">
        <v>314</v>
      </c>
      <c r="E6" t="s">
        <v>376</v>
      </c>
      <c r="F6" t="s">
        <v>229</v>
      </c>
      <c r="G6" s="143" t="s">
        <v>123</v>
      </c>
      <c r="I6" t="s">
        <v>235</v>
      </c>
      <c r="J6" t="s">
        <v>318</v>
      </c>
      <c r="Q6" s="7" t="s">
        <v>134</v>
      </c>
    </row>
    <row r="7" spans="2:18" ht="26.25" customHeight="1" x14ac:dyDescent="0.25">
      <c r="B7" s="24" t="s">
        <v>224</v>
      </c>
      <c r="C7" s="24" t="s">
        <v>389</v>
      </c>
      <c r="D7" s="143"/>
      <c r="F7" t="s">
        <v>230</v>
      </c>
      <c r="G7" s="143" t="s">
        <v>124</v>
      </c>
      <c r="I7" t="s">
        <v>373</v>
      </c>
      <c r="Q7" s="7" t="s">
        <v>135</v>
      </c>
    </row>
    <row r="8" spans="2:18" ht="30" x14ac:dyDescent="0.25">
      <c r="B8" s="24" t="s">
        <v>312</v>
      </c>
      <c r="C8" s="24"/>
      <c r="D8" s="143"/>
      <c r="F8" t="s">
        <v>231</v>
      </c>
      <c r="G8" s="143" t="s">
        <v>126</v>
      </c>
      <c r="I8" s="143" t="s">
        <v>374</v>
      </c>
    </row>
    <row r="9" spans="2:18" ht="31.5" customHeight="1" x14ac:dyDescent="0.25">
      <c r="B9" s="24" t="s">
        <v>383</v>
      </c>
      <c r="C9" s="24"/>
      <c r="D9" s="143"/>
      <c r="G9" s="143" t="s">
        <v>127</v>
      </c>
      <c r="I9" t="s">
        <v>375</v>
      </c>
    </row>
    <row r="10" spans="2:18" x14ac:dyDescent="0.25">
      <c r="B10" s="24" t="s">
        <v>222</v>
      </c>
      <c r="C10" s="24"/>
      <c r="D10" s="143"/>
      <c r="I10" t="s">
        <v>376</v>
      </c>
    </row>
    <row r="11" spans="2:18" x14ac:dyDescent="0.25">
      <c r="B11" s="24" t="s">
        <v>381</v>
      </c>
      <c r="C11" s="24"/>
      <c r="D11" s="143"/>
    </row>
    <row r="12" spans="2:18" x14ac:dyDescent="0.25">
      <c r="B12" s="24" t="s">
        <v>382</v>
      </c>
      <c r="C12" s="24"/>
      <c r="I12" t="s">
        <v>376</v>
      </c>
    </row>
    <row r="13" spans="2:18" x14ac:dyDescent="0.25">
      <c r="B13" s="24" t="s">
        <v>225</v>
      </c>
      <c r="C13" s="24"/>
    </row>
  </sheetData>
  <mergeCells count="2">
    <mergeCell ref="B1:J1"/>
    <mergeCell ref="L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F7EC-262C-45D7-BEF4-149806A0D01C}">
  <dimension ref="B2:B30"/>
  <sheetViews>
    <sheetView zoomScale="70" zoomScaleNormal="70" workbookViewId="0">
      <selection activeCell="O24" sqref="O24"/>
    </sheetView>
  </sheetViews>
  <sheetFormatPr baseColWidth="10" defaultRowHeight="15" x14ac:dyDescent="0.25"/>
  <sheetData>
    <row r="2" spans="2:2" x14ac:dyDescent="0.25">
      <c r="B2" t="s">
        <v>377</v>
      </c>
    </row>
    <row r="30" spans="2:2" x14ac:dyDescent="0.25">
      <c r="B30" t="s">
        <v>378</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0319-0BDC-4561-B17A-B95BBE2F0E97}">
  <dimension ref="C1:D75"/>
  <sheetViews>
    <sheetView topLeftCell="B7" workbookViewId="0">
      <selection activeCell="C41" sqref="C41"/>
    </sheetView>
  </sheetViews>
  <sheetFormatPr baseColWidth="10" defaultRowHeight="15" x14ac:dyDescent="0.25"/>
  <cols>
    <col min="3" max="3" width="119" customWidth="1"/>
    <col min="4" max="4" width="33.140625" customWidth="1"/>
  </cols>
  <sheetData>
    <row r="1" spans="3:4" ht="15.75" thickBot="1" x14ac:dyDescent="0.3"/>
    <row r="2" spans="3:4" x14ac:dyDescent="0.25">
      <c r="C2" s="311" t="s">
        <v>320</v>
      </c>
      <c r="D2" s="312"/>
    </row>
    <row r="3" spans="3:4" x14ac:dyDescent="0.25">
      <c r="C3" s="313"/>
      <c r="D3" s="314"/>
    </row>
    <row r="4" spans="3:4" ht="15.75" thickBot="1" x14ac:dyDescent="0.3">
      <c r="C4" s="200" t="s">
        <v>321</v>
      </c>
      <c r="D4" s="201" t="s">
        <v>322</v>
      </c>
    </row>
    <row r="5" spans="3:4" ht="30" customHeight="1" x14ac:dyDescent="0.25">
      <c r="C5" s="202" t="s">
        <v>323</v>
      </c>
      <c r="D5" s="203">
        <v>1</v>
      </c>
    </row>
    <row r="6" spans="3:4" ht="28.5" customHeight="1" x14ac:dyDescent="0.25">
      <c r="C6" s="204" t="s">
        <v>324</v>
      </c>
      <c r="D6" s="205">
        <v>1</v>
      </c>
    </row>
    <row r="7" spans="3:4" ht="28.5" customHeight="1" x14ac:dyDescent="0.25">
      <c r="C7" s="206" t="s">
        <v>325</v>
      </c>
      <c r="D7" s="205">
        <v>1</v>
      </c>
    </row>
    <row r="8" spans="3:4" ht="28.5" customHeight="1" x14ac:dyDescent="0.25">
      <c r="C8" s="206" t="s">
        <v>326</v>
      </c>
      <c r="D8" s="205">
        <v>1</v>
      </c>
    </row>
    <row r="9" spans="3:4" ht="18.600000000000001" customHeight="1" x14ac:dyDescent="0.25">
      <c r="C9" s="206" t="s">
        <v>327</v>
      </c>
      <c r="D9" s="205">
        <v>1</v>
      </c>
    </row>
    <row r="10" spans="3:4" ht="28.5" customHeight="1" x14ac:dyDescent="0.25">
      <c r="C10" s="206" t="s">
        <v>328</v>
      </c>
      <c r="D10" s="205">
        <v>1</v>
      </c>
    </row>
    <row r="11" spans="3:4" ht="21" customHeight="1" x14ac:dyDescent="0.25">
      <c r="C11" s="204" t="s">
        <v>329</v>
      </c>
      <c r="D11" s="205">
        <v>1</v>
      </c>
    </row>
    <row r="12" spans="3:4" ht="21" customHeight="1" x14ac:dyDescent="0.25">
      <c r="C12" s="204" t="s">
        <v>330</v>
      </c>
      <c r="D12" s="205">
        <v>1</v>
      </c>
    </row>
    <row r="13" spans="3:4" ht="21.6" customHeight="1" x14ac:dyDescent="0.25">
      <c r="C13" s="204" t="s">
        <v>331</v>
      </c>
      <c r="D13" s="205">
        <v>1</v>
      </c>
    </row>
    <row r="14" spans="3:4" ht="28.5" customHeight="1" x14ac:dyDescent="0.25">
      <c r="C14" s="204" t="s">
        <v>332</v>
      </c>
      <c r="D14" s="205">
        <v>1</v>
      </c>
    </row>
    <row r="15" spans="3:4" ht="22.5" customHeight="1" x14ac:dyDescent="0.25">
      <c r="C15" s="207"/>
      <c r="D15" s="205">
        <v>1</v>
      </c>
    </row>
    <row r="16" spans="3:4" ht="28.5" customHeight="1" x14ac:dyDescent="0.25">
      <c r="C16" s="208" t="s">
        <v>333</v>
      </c>
      <c r="D16" s="209"/>
    </row>
    <row r="17" spans="3:4" ht="28.5" customHeight="1" x14ac:dyDescent="0.25">
      <c r="C17" s="202" t="s">
        <v>334</v>
      </c>
      <c r="D17" s="205">
        <v>1</v>
      </c>
    </row>
    <row r="18" spans="3:4" ht="28.5" customHeight="1" x14ac:dyDescent="0.25">
      <c r="C18" s="202" t="s">
        <v>335</v>
      </c>
      <c r="D18" s="205">
        <v>1</v>
      </c>
    </row>
    <row r="19" spans="3:4" ht="28.5" customHeight="1" x14ac:dyDescent="0.25">
      <c r="C19" s="202" t="s">
        <v>336</v>
      </c>
      <c r="D19" s="205">
        <v>1</v>
      </c>
    </row>
    <row r="20" spans="3:4" ht="28.5" customHeight="1" x14ac:dyDescent="0.25">
      <c r="C20" s="204" t="s">
        <v>337</v>
      </c>
      <c r="D20" s="205">
        <v>1</v>
      </c>
    </row>
    <row r="21" spans="3:4" ht="28.5" customHeight="1" x14ac:dyDescent="0.25">
      <c r="C21" s="202" t="s">
        <v>338</v>
      </c>
      <c r="D21" s="205">
        <v>1</v>
      </c>
    </row>
    <row r="22" spans="3:4" ht="28.5" customHeight="1" x14ac:dyDescent="0.25">
      <c r="C22" s="210" t="s">
        <v>339</v>
      </c>
      <c r="D22" s="205">
        <v>1</v>
      </c>
    </row>
    <row r="23" spans="3:4" ht="28.5" customHeight="1" x14ac:dyDescent="0.25">
      <c r="C23" s="202" t="s">
        <v>340</v>
      </c>
      <c r="D23" s="205">
        <v>1</v>
      </c>
    </row>
    <row r="24" spans="3:4" ht="28.5" customHeight="1" x14ac:dyDescent="0.25">
      <c r="C24" s="202" t="s">
        <v>341</v>
      </c>
      <c r="D24" s="205">
        <v>1</v>
      </c>
    </row>
    <row r="25" spans="3:4" ht="28.5" customHeight="1" x14ac:dyDescent="0.25">
      <c r="C25" s="207"/>
      <c r="D25" s="205">
        <v>1</v>
      </c>
    </row>
    <row r="26" spans="3:4" ht="28.5" customHeight="1" x14ac:dyDescent="0.25">
      <c r="C26" s="207"/>
      <c r="D26" s="205">
        <v>1</v>
      </c>
    </row>
    <row r="27" spans="3:4" ht="28.5" customHeight="1" x14ac:dyDescent="0.25">
      <c r="C27" s="208" t="s">
        <v>342</v>
      </c>
      <c r="D27" s="211"/>
    </row>
    <row r="28" spans="3:4" ht="28.5" customHeight="1" x14ac:dyDescent="0.25">
      <c r="C28" s="206" t="s">
        <v>343</v>
      </c>
      <c r="D28" s="205">
        <v>1</v>
      </c>
    </row>
    <row r="29" spans="3:4" ht="28.5" customHeight="1" x14ac:dyDescent="0.25">
      <c r="C29" s="206" t="s">
        <v>344</v>
      </c>
      <c r="D29" s="205">
        <v>1</v>
      </c>
    </row>
    <row r="30" spans="3:4" ht="28.5" customHeight="1" x14ac:dyDescent="0.25">
      <c r="C30" s="206" t="s">
        <v>345</v>
      </c>
      <c r="D30" s="205">
        <v>1</v>
      </c>
    </row>
    <row r="31" spans="3:4" ht="28.5" customHeight="1" x14ac:dyDescent="0.25">
      <c r="C31" s="206" t="s">
        <v>346</v>
      </c>
      <c r="D31" s="205">
        <v>1</v>
      </c>
    </row>
    <row r="32" spans="3:4" ht="28.5" customHeight="1" x14ac:dyDescent="0.25">
      <c r="C32" s="206" t="s">
        <v>347</v>
      </c>
      <c r="D32" s="205">
        <v>1</v>
      </c>
    </row>
    <row r="33" spans="3:4" ht="28.5" customHeight="1" x14ac:dyDescent="0.25">
      <c r="C33" s="212" t="s">
        <v>348</v>
      </c>
      <c r="D33" s="205">
        <v>1</v>
      </c>
    </row>
    <row r="34" spans="3:4" ht="28.5" customHeight="1" x14ac:dyDescent="0.25">
      <c r="C34" s="204" t="s">
        <v>349</v>
      </c>
      <c r="D34" s="205">
        <v>1</v>
      </c>
    </row>
    <row r="35" spans="3:4" ht="28.5" customHeight="1" x14ac:dyDescent="0.25">
      <c r="C35" s="206" t="s">
        <v>350</v>
      </c>
      <c r="D35" s="205">
        <v>1</v>
      </c>
    </row>
    <row r="36" spans="3:4" ht="28.5" customHeight="1" x14ac:dyDescent="0.25">
      <c r="C36" s="206" t="s">
        <v>351</v>
      </c>
      <c r="D36" s="205">
        <v>1</v>
      </c>
    </row>
    <row r="37" spans="3:4" ht="28.5" customHeight="1" x14ac:dyDescent="0.25">
      <c r="C37" s="206" t="s">
        <v>352</v>
      </c>
      <c r="D37" s="205">
        <v>1</v>
      </c>
    </row>
    <row r="38" spans="3:4" ht="28.5" customHeight="1" x14ac:dyDescent="0.25">
      <c r="C38" s="204" t="s">
        <v>353</v>
      </c>
      <c r="D38" s="205">
        <v>1</v>
      </c>
    </row>
    <row r="39" spans="3:4" ht="28.5" customHeight="1" x14ac:dyDescent="0.25">
      <c r="C39" s="212" t="s">
        <v>354</v>
      </c>
      <c r="D39" s="205">
        <v>1</v>
      </c>
    </row>
    <row r="40" spans="3:4" ht="28.5" customHeight="1" x14ac:dyDescent="0.25">
      <c r="C40" s="212" t="s">
        <v>355</v>
      </c>
      <c r="D40" s="205">
        <v>1</v>
      </c>
    </row>
    <row r="41" spans="3:4" ht="28.5" customHeight="1" x14ac:dyDescent="0.25">
      <c r="C41" s="212" t="s">
        <v>356</v>
      </c>
      <c r="D41" s="205">
        <v>1</v>
      </c>
    </row>
    <row r="42" spans="3:4" ht="28.5" customHeight="1" x14ac:dyDescent="0.25">
      <c r="C42" s="212" t="s">
        <v>357</v>
      </c>
      <c r="D42" s="205">
        <v>1</v>
      </c>
    </row>
    <row r="43" spans="3:4" ht="28.5" customHeight="1" x14ac:dyDescent="0.25">
      <c r="C43" s="213"/>
      <c r="D43" s="205"/>
    </row>
    <row r="44" spans="3:4" ht="28.5" customHeight="1" x14ac:dyDescent="0.25">
      <c r="C44" s="213"/>
      <c r="D44" s="205"/>
    </row>
    <row r="45" spans="3:4" ht="28.5" customHeight="1" x14ac:dyDescent="0.25">
      <c r="C45" s="208" t="s">
        <v>358</v>
      </c>
      <c r="D45" s="211"/>
    </row>
    <row r="46" spans="3:4" ht="28.5" customHeight="1" x14ac:dyDescent="0.25">
      <c r="C46" s="212" t="s">
        <v>359</v>
      </c>
      <c r="D46" s="205">
        <v>1</v>
      </c>
    </row>
    <row r="47" spans="3:4" ht="28.5" customHeight="1" x14ac:dyDescent="0.25">
      <c r="C47" s="212" t="s">
        <v>360</v>
      </c>
      <c r="D47" s="205">
        <v>1</v>
      </c>
    </row>
    <row r="48" spans="3:4" ht="28.5" customHeight="1" x14ac:dyDescent="0.25">
      <c r="C48" s="212" t="s">
        <v>361</v>
      </c>
      <c r="D48" s="205">
        <v>1</v>
      </c>
    </row>
    <row r="49" spans="3:4" ht="28.5" customHeight="1" x14ac:dyDescent="0.25">
      <c r="C49" s="212" t="s">
        <v>362</v>
      </c>
      <c r="D49" s="205">
        <v>1</v>
      </c>
    </row>
    <row r="50" spans="3:4" ht="28.5" customHeight="1" x14ac:dyDescent="0.25">
      <c r="C50" s="214" t="s">
        <v>363</v>
      </c>
      <c r="D50" s="205">
        <v>1</v>
      </c>
    </row>
    <row r="51" spans="3:4" ht="28.5" customHeight="1" x14ac:dyDescent="0.25">
      <c r="C51" s="214" t="s">
        <v>364</v>
      </c>
      <c r="D51" s="205">
        <v>1</v>
      </c>
    </row>
    <row r="52" spans="3:4" ht="28.5" customHeight="1" x14ac:dyDescent="0.25">
      <c r="C52" s="214" t="s">
        <v>365</v>
      </c>
      <c r="D52" s="205">
        <v>1</v>
      </c>
    </row>
    <row r="53" spans="3:4" ht="28.5" customHeight="1" x14ac:dyDescent="0.25">
      <c r="C53" s="202" t="s">
        <v>366</v>
      </c>
      <c r="D53" s="205">
        <v>1</v>
      </c>
    </row>
    <row r="54" spans="3:4" ht="28.5" customHeight="1" x14ac:dyDescent="0.25">
      <c r="C54" s="202" t="s">
        <v>367</v>
      </c>
      <c r="D54" s="205">
        <v>1</v>
      </c>
    </row>
    <row r="55" spans="3:4" ht="28.5" customHeight="1" x14ac:dyDescent="0.25"/>
    <row r="56" spans="3:4" ht="11.1" customHeight="1" x14ac:dyDescent="0.25"/>
    <row r="57" spans="3:4" ht="11.1" customHeight="1" x14ac:dyDescent="0.25"/>
    <row r="58" spans="3:4" ht="11.1" customHeight="1" x14ac:dyDescent="0.25"/>
    <row r="59" spans="3:4" ht="11.1" customHeight="1" x14ac:dyDescent="0.25"/>
    <row r="60" spans="3:4" ht="11.1" customHeight="1" x14ac:dyDescent="0.25"/>
    <row r="61" spans="3:4" ht="11.1" customHeight="1" x14ac:dyDescent="0.25"/>
    <row r="62" spans="3:4" ht="11.1" customHeight="1" x14ac:dyDescent="0.25"/>
    <row r="63" spans="3:4" ht="11.1" customHeight="1" x14ac:dyDescent="0.25"/>
    <row r="64" spans="3:4"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sheetData>
  <mergeCells count="1">
    <mergeCell ref="C2:D3"/>
  </mergeCells>
  <conditionalFormatting sqref="D5:D15 D17:D26 D43:D44">
    <cfRule type="iconSet" priority="6">
      <iconSet>
        <cfvo type="percent" val="0"/>
        <cfvo type="percent" val="33"/>
        <cfvo type="percent" val="67"/>
      </iconSet>
    </cfRule>
  </conditionalFormatting>
  <conditionalFormatting sqref="D28:D42">
    <cfRule type="iconSet" priority="4">
      <iconSet>
        <cfvo type="percent" val="0"/>
        <cfvo type="percent" val="33"/>
        <cfvo type="percent" val="67"/>
      </iconSet>
    </cfRule>
  </conditionalFormatting>
  <conditionalFormatting sqref="D46:D54">
    <cfRule type="iconSet" priority="2">
      <iconSet>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06EB6435-C432-4D19-A0A0-EA03417474CA}">
            <x14:iconSet showValue="0" custom="1">
              <x14:cfvo type="percent">
                <xm:f>0</xm:f>
              </x14:cfvo>
              <x14:cfvo type="percent">
                <xm:f>0</xm:f>
              </x14:cfvo>
              <x14:cfvo type="num">
                <xm:f>1</xm:f>
              </x14:cfvo>
              <x14:cfIcon iconSet="3Symbols" iconId="0"/>
              <x14:cfIcon iconSet="3Symbols" iconId="0"/>
              <x14:cfIcon iconSet="3Symbols" iconId="2"/>
            </x14:iconSet>
          </x14:cfRule>
          <xm:sqref>D5:D15 D17:D26 D43:D44</xm:sqref>
        </x14:conditionalFormatting>
        <x14:conditionalFormatting xmlns:xm="http://schemas.microsoft.com/office/excel/2006/main">
          <x14:cfRule type="iconSet" priority="3" id="{381B375A-42D7-49A6-A52D-2130434D1021}">
            <x14:iconSet showValue="0" custom="1">
              <x14:cfvo type="percent">
                <xm:f>0</xm:f>
              </x14:cfvo>
              <x14:cfvo type="percent">
                <xm:f>0</xm:f>
              </x14:cfvo>
              <x14:cfvo type="num">
                <xm:f>1</xm:f>
              </x14:cfvo>
              <x14:cfIcon iconSet="3Symbols" iconId="0"/>
              <x14:cfIcon iconSet="3Symbols" iconId="0"/>
              <x14:cfIcon iconSet="3Symbols" iconId="2"/>
            </x14:iconSet>
          </x14:cfRule>
          <xm:sqref>D28:D42</xm:sqref>
        </x14:conditionalFormatting>
        <x14:conditionalFormatting xmlns:xm="http://schemas.microsoft.com/office/excel/2006/main">
          <x14:cfRule type="iconSet" priority="1" id="{05A66E2B-23A5-4AC3-BFE1-977F769F42E5}">
            <x14:iconSet showValue="0" custom="1">
              <x14:cfvo type="percent">
                <xm:f>0</xm:f>
              </x14:cfvo>
              <x14:cfvo type="percent">
                <xm:f>0</xm:f>
              </x14:cfvo>
              <x14:cfvo type="num">
                <xm:f>1</xm:f>
              </x14:cfvo>
              <x14:cfIcon iconSet="3Symbols" iconId="0"/>
              <x14:cfIcon iconSet="3Symbols" iconId="0"/>
              <x14:cfIcon iconSet="3Symbols" iconId="2"/>
            </x14:iconSet>
          </x14:cfRule>
          <xm:sqref>D46:D54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CW145"/>
  <sheetViews>
    <sheetView showGridLines="0" zoomScale="60" zoomScaleNormal="60" workbookViewId="0"/>
  </sheetViews>
  <sheetFormatPr baseColWidth="10" defaultRowHeight="15" x14ac:dyDescent="0.25"/>
  <cols>
    <col min="4" max="41" width="5.7109375" customWidth="1"/>
    <col min="43" max="48" width="5.7109375" customWidth="1"/>
  </cols>
  <sheetData>
    <row r="1" spans="3:101" ht="15.75" thickBot="1" x14ac:dyDescent="0.3"/>
    <row r="2" spans="3:101" ht="15" customHeight="1" x14ac:dyDescent="0.25">
      <c r="D2" s="327" t="s">
        <v>253</v>
      </c>
      <c r="E2" s="328"/>
      <c r="F2" s="328"/>
      <c r="G2" s="328"/>
      <c r="H2" s="328"/>
      <c r="I2" s="328"/>
      <c r="J2" s="328"/>
      <c r="K2" s="329"/>
      <c r="L2" s="318" t="s">
        <v>205</v>
      </c>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20"/>
      <c r="AP2" s="253" t="s">
        <v>252</v>
      </c>
      <c r="AQ2" s="315"/>
      <c r="AR2" s="315"/>
      <c r="AS2" s="315"/>
      <c r="AT2" s="315"/>
      <c r="AU2" s="315"/>
      <c r="AV2" s="238"/>
    </row>
    <row r="3" spans="3:101" x14ac:dyDescent="0.25">
      <c r="D3" s="330"/>
      <c r="E3" s="331"/>
      <c r="F3" s="331"/>
      <c r="G3" s="331"/>
      <c r="H3" s="331"/>
      <c r="I3" s="331"/>
      <c r="J3" s="331"/>
      <c r="K3" s="332"/>
      <c r="L3" s="321"/>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3"/>
      <c r="AP3" s="254" t="s">
        <v>266</v>
      </c>
      <c r="AQ3" s="316"/>
      <c r="AR3" s="316"/>
      <c r="AS3" s="316"/>
      <c r="AT3" s="316"/>
      <c r="AU3" s="316"/>
      <c r="AV3" s="240"/>
    </row>
    <row r="4" spans="3:101" x14ac:dyDescent="0.25">
      <c r="D4" s="330"/>
      <c r="E4" s="331"/>
      <c r="F4" s="331"/>
      <c r="G4" s="331"/>
      <c r="H4" s="331"/>
      <c r="I4" s="331"/>
      <c r="J4" s="331"/>
      <c r="K4" s="332"/>
      <c r="L4" s="321"/>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3"/>
      <c r="AP4" s="254" t="s">
        <v>391</v>
      </c>
      <c r="AQ4" s="316" t="s">
        <v>265</v>
      </c>
      <c r="AR4" s="316"/>
      <c r="AS4" s="316"/>
      <c r="AT4" s="316"/>
      <c r="AU4" s="316"/>
      <c r="AV4" s="240"/>
    </row>
    <row r="5" spans="3:101" ht="15.75" thickBot="1" x14ac:dyDescent="0.3">
      <c r="D5" s="333"/>
      <c r="E5" s="334"/>
      <c r="F5" s="334"/>
      <c r="G5" s="334"/>
      <c r="H5" s="334"/>
      <c r="I5" s="334"/>
      <c r="J5" s="334"/>
      <c r="K5" s="335"/>
      <c r="L5" s="324"/>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c r="AL5" s="325"/>
      <c r="AM5" s="325"/>
      <c r="AN5" s="325"/>
      <c r="AO5" s="326"/>
      <c r="AP5" s="255" t="s">
        <v>247</v>
      </c>
      <c r="AQ5" s="317" t="s">
        <v>247</v>
      </c>
      <c r="AR5" s="317"/>
      <c r="AS5" s="317"/>
      <c r="AT5" s="317"/>
      <c r="AU5" s="317"/>
      <c r="AV5" s="242"/>
    </row>
    <row r="7" spans="3:101" ht="18" customHeight="1" x14ac:dyDescent="0.25">
      <c r="C7" s="75"/>
      <c r="D7" s="421" t="s">
        <v>157</v>
      </c>
      <c r="E7" s="421"/>
      <c r="F7" s="421"/>
      <c r="G7" s="421"/>
      <c r="H7" s="421"/>
      <c r="I7" s="421"/>
      <c r="J7" s="421"/>
      <c r="K7" s="421"/>
      <c r="L7" s="585" t="s">
        <v>2</v>
      </c>
      <c r="M7" s="585"/>
      <c r="N7" s="585"/>
      <c r="O7" s="585"/>
      <c r="P7" s="585"/>
      <c r="Q7" s="585"/>
      <c r="R7" s="585"/>
      <c r="S7" s="585"/>
      <c r="T7" s="585"/>
      <c r="U7" s="585"/>
      <c r="V7" s="585"/>
      <c r="W7" s="585"/>
      <c r="X7" s="585"/>
      <c r="Y7" s="585"/>
      <c r="Z7" s="585"/>
      <c r="AA7" s="585"/>
      <c r="AB7" s="585"/>
      <c r="AC7" s="585"/>
      <c r="AD7" s="585"/>
      <c r="AE7" s="585"/>
      <c r="AF7" s="585"/>
      <c r="AG7" s="585"/>
      <c r="AH7" s="585"/>
      <c r="AI7" s="585"/>
      <c r="AJ7" s="585"/>
      <c r="AK7" s="585"/>
      <c r="AL7" s="585"/>
      <c r="AM7" s="585"/>
      <c r="AN7" s="585"/>
      <c r="AO7" s="58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row>
    <row r="8" spans="3:101" ht="18.75" customHeight="1" x14ac:dyDescent="0.25">
      <c r="C8" s="75"/>
      <c r="D8" s="421"/>
      <c r="E8" s="421"/>
      <c r="F8" s="421"/>
      <c r="G8" s="421"/>
      <c r="H8" s="421"/>
      <c r="I8" s="421"/>
      <c r="J8" s="421"/>
      <c r="K8" s="421"/>
      <c r="L8" s="585"/>
      <c r="M8" s="585"/>
      <c r="N8" s="585"/>
      <c r="O8" s="585"/>
      <c r="P8" s="585"/>
      <c r="Q8" s="585"/>
      <c r="R8" s="585"/>
      <c r="S8" s="585"/>
      <c r="T8" s="585"/>
      <c r="U8" s="585"/>
      <c r="V8" s="585"/>
      <c r="W8" s="585"/>
      <c r="X8" s="585"/>
      <c r="Y8" s="585"/>
      <c r="Z8" s="585"/>
      <c r="AA8" s="585"/>
      <c r="AB8" s="585"/>
      <c r="AC8" s="585"/>
      <c r="AD8" s="585"/>
      <c r="AE8" s="585"/>
      <c r="AF8" s="585"/>
      <c r="AG8" s="585"/>
      <c r="AH8" s="585"/>
      <c r="AI8" s="585"/>
      <c r="AJ8" s="585"/>
      <c r="AK8" s="585"/>
      <c r="AL8" s="585"/>
      <c r="AM8" s="585"/>
      <c r="AN8" s="585"/>
      <c r="AO8" s="58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row>
    <row r="9" spans="3:101" ht="15" customHeight="1" x14ac:dyDescent="0.25">
      <c r="C9" s="75"/>
      <c r="D9" s="421"/>
      <c r="E9" s="421"/>
      <c r="F9" s="421"/>
      <c r="G9" s="421"/>
      <c r="H9" s="421"/>
      <c r="I9" s="421"/>
      <c r="J9" s="421"/>
      <c r="K9" s="421"/>
      <c r="L9" s="585"/>
      <c r="M9" s="585"/>
      <c r="N9" s="585"/>
      <c r="O9" s="585"/>
      <c r="P9" s="585"/>
      <c r="Q9" s="585"/>
      <c r="R9" s="585"/>
      <c r="S9" s="585"/>
      <c r="T9" s="585"/>
      <c r="U9" s="585"/>
      <c r="V9" s="585"/>
      <c r="W9" s="585"/>
      <c r="X9" s="585"/>
      <c r="Y9" s="585"/>
      <c r="Z9" s="585"/>
      <c r="AA9" s="585"/>
      <c r="AB9" s="585"/>
      <c r="AC9" s="585"/>
      <c r="AD9" s="585"/>
      <c r="AE9" s="585"/>
      <c r="AF9" s="585"/>
      <c r="AG9" s="585"/>
      <c r="AH9" s="585"/>
      <c r="AI9" s="585"/>
      <c r="AJ9" s="585"/>
      <c r="AK9" s="585"/>
      <c r="AL9" s="585"/>
      <c r="AM9" s="585"/>
      <c r="AN9" s="585"/>
      <c r="AO9" s="58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row>
    <row r="10" spans="3:101" ht="15.75" thickBot="1" x14ac:dyDescent="0.3">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row>
    <row r="11" spans="3:101" ht="15" customHeight="1" x14ac:dyDescent="0.25">
      <c r="C11" s="75"/>
      <c r="D11" s="336" t="s">
        <v>4</v>
      </c>
      <c r="E11" s="336"/>
      <c r="F11" s="337"/>
      <c r="G11" s="374" t="s">
        <v>115</v>
      </c>
      <c r="H11" s="375"/>
      <c r="I11" s="375"/>
      <c r="J11" s="375"/>
      <c r="K11" s="375"/>
      <c r="L11" s="386" t="str">
        <f ca="1">IF(AND('Mapa final'!$Q$15="Muy Alta",'Mapa final'!$U$15="Leve"),CONCATENATE("R",'Mapa final'!$A$15),"")</f>
        <v/>
      </c>
      <c r="M11" s="387"/>
      <c r="N11" s="387" t="str">
        <f>IF(AND('Mapa final'!$L$16="Muy Alta",'Mapa final'!$P$16="Leve"),CONCATENATE("R",'Mapa final'!$A$16),"")</f>
        <v/>
      </c>
      <c r="O11" s="387"/>
      <c r="P11" s="387" t="str">
        <f>IF(AND('Mapa final'!$L$17="Muy Alta",'Mapa final'!$P$17="Leve"),CONCATENATE("R",'Mapa final'!$A$17),"")</f>
        <v/>
      </c>
      <c r="Q11" s="392"/>
      <c r="R11" s="386" t="str">
        <f ca="1">IF(AND('Mapa final'!$Q$15="Muy Alta",'Mapa final'!$U$15="Menor"),CONCATENATE("R",'Mapa final'!$A$15),"")</f>
        <v/>
      </c>
      <c r="S11" s="387"/>
      <c r="T11" s="387" t="str">
        <f ca="1">IF(AND('Mapa final'!$Q$16="Muy Alta",'Mapa final'!$U$16="Menor"),CONCATENATE("R",'Mapa final'!$A$16),"")</f>
        <v/>
      </c>
      <c r="U11" s="387"/>
      <c r="V11" s="387" t="str">
        <f ca="1">IF(AND('Mapa final'!$Q$17="Muy Alta",'Mapa final'!$U$17="Menor"),CONCATENATE("R",'Mapa final'!$A$17),"")</f>
        <v/>
      </c>
      <c r="W11" s="387"/>
      <c r="X11" s="386" t="str">
        <f ca="1">IF(AND('Mapa final'!$Q$15="Muy Alta",'Mapa final'!$U$15="Moderado"),CONCATENATE("R",'Mapa final'!$A$15),"")</f>
        <v/>
      </c>
      <c r="Y11" s="387"/>
      <c r="Z11" s="387" t="str">
        <f ca="1">IF(AND('Mapa final'!Q$16="Muy Alta",'Mapa final'!$U$16="Moderado"),CONCATENATE("R",'Mapa final'!$A$16),"")</f>
        <v/>
      </c>
      <c r="AA11" s="387"/>
      <c r="AB11" s="387" t="str">
        <f ca="1">IF(AND('Mapa final'!$Q$17="Muy Alta",'Mapa final'!$U$17="Moderado"),CONCATENATE("R",'Mapa final'!$A$17),"")</f>
        <v/>
      </c>
      <c r="AC11" s="387"/>
      <c r="AD11" s="386" t="str">
        <f ca="1">IF(AND('Mapa final'!$Q$15="Muy Alta",'Mapa final'!$U$15="Mayor"),CONCATENATE("R",'Mapa final'!$A$15),"")</f>
        <v/>
      </c>
      <c r="AE11" s="387"/>
      <c r="AF11" s="387" t="str">
        <f ca="1">IF(AND('Mapa final'!$Q$16="Muy Alta",'Mapa final'!$U$16="Mayor"),CONCATENATE("R",'Mapa final'!$A$16),"")</f>
        <v/>
      </c>
      <c r="AG11" s="387"/>
      <c r="AH11" s="387" t="str">
        <f ca="1">IF(AND('Mapa final'!$Q$17="Muy Alta",'Mapa final'!$U$17="Mayor"),CONCATENATE("R",'Mapa final'!$A$17),"")</f>
        <v/>
      </c>
      <c r="AI11" s="387"/>
      <c r="AJ11" s="402" t="str">
        <f ca="1">IF(AND('Mapa final'!$Q$15="Muy Alta",'Mapa final'!$U$15="Catastrófico"),CONCATENATE("R",'Mapa final'!$A$15),"")</f>
        <v/>
      </c>
      <c r="AK11" s="403"/>
      <c r="AL11" s="403" t="str">
        <f ca="1">IF(AND('Mapa final'!$Q$16="Muy Alta",'Mapa final'!$U$16="Catastrófico"),CONCATENATE("R",'Mapa final'!$A$16),"")</f>
        <v/>
      </c>
      <c r="AM11" s="403"/>
      <c r="AN11" s="403" t="str">
        <f ca="1">IF(AND('Mapa final'!$Q$17="Muy Alta",'Mapa final'!$U$17="Catastrófico"),CONCATENATE("R",'Mapa final'!$A$17),"")</f>
        <v/>
      </c>
      <c r="AO11" s="404"/>
      <c r="AQ11" s="338" t="s">
        <v>78</v>
      </c>
      <c r="AR11" s="339"/>
      <c r="AS11" s="339"/>
      <c r="AT11" s="339"/>
      <c r="AU11" s="339"/>
      <c r="AV11" s="340"/>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row>
    <row r="12" spans="3:101" ht="15" customHeight="1" x14ac:dyDescent="0.25">
      <c r="C12" s="75"/>
      <c r="D12" s="336"/>
      <c r="E12" s="336"/>
      <c r="F12" s="337"/>
      <c r="G12" s="377"/>
      <c r="H12" s="378"/>
      <c r="I12" s="378"/>
      <c r="J12" s="378"/>
      <c r="K12" s="580"/>
      <c r="L12" s="388"/>
      <c r="M12" s="579"/>
      <c r="N12" s="579"/>
      <c r="O12" s="579"/>
      <c r="P12" s="579"/>
      <c r="Q12" s="385"/>
      <c r="R12" s="388"/>
      <c r="S12" s="579"/>
      <c r="T12" s="579"/>
      <c r="U12" s="579"/>
      <c r="V12" s="579"/>
      <c r="W12" s="579"/>
      <c r="X12" s="388"/>
      <c r="Y12" s="579"/>
      <c r="Z12" s="579"/>
      <c r="AA12" s="579"/>
      <c r="AB12" s="579"/>
      <c r="AC12" s="579"/>
      <c r="AD12" s="388"/>
      <c r="AE12" s="579"/>
      <c r="AF12" s="579"/>
      <c r="AG12" s="579"/>
      <c r="AH12" s="579"/>
      <c r="AI12" s="579"/>
      <c r="AJ12" s="396"/>
      <c r="AK12" s="582"/>
      <c r="AL12" s="582"/>
      <c r="AM12" s="582"/>
      <c r="AN12" s="582"/>
      <c r="AO12" s="398"/>
      <c r="AP12" s="75"/>
      <c r="AQ12" s="341"/>
      <c r="AR12" s="342"/>
      <c r="AS12" s="342"/>
      <c r="AT12" s="342"/>
      <c r="AU12" s="342"/>
      <c r="AV12" s="343"/>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row>
    <row r="13" spans="3:101" ht="15" customHeight="1" x14ac:dyDescent="0.25">
      <c r="C13" s="75"/>
      <c r="D13" s="336"/>
      <c r="E13" s="336"/>
      <c r="F13" s="337"/>
      <c r="G13" s="377"/>
      <c r="H13" s="378"/>
      <c r="I13" s="378"/>
      <c r="J13" s="378"/>
      <c r="K13" s="580"/>
      <c r="L13" s="388" t="str">
        <f ca="1">IF(AND('Mapa final'!$Q$18="Muy Alta",'Mapa final'!$U$18="Leve"),CONCATENATE("R",'Mapa final'!$A$18),"")</f>
        <v/>
      </c>
      <c r="M13" s="579"/>
      <c r="N13" s="579" t="str">
        <f>IF(AND('Mapa final'!$L$19="Muy Alta",'Mapa final'!$P$19="Leve"),CONCATENATE("R",'Mapa final'!$A$19),"")</f>
        <v/>
      </c>
      <c r="O13" s="579"/>
      <c r="P13" s="579" t="str">
        <f>IF(AND('Mapa final'!$L$20="Muy Alta",'Mapa final'!$P$20="Leve"),CONCATENATE("R",'Mapa final'!$A$20),"")</f>
        <v/>
      </c>
      <c r="Q13" s="385"/>
      <c r="R13" s="388" t="str">
        <f ca="1">IF(AND('Mapa final'!$Q$18="Muy Alta",'Mapa final'!$U$18="Menor"),CONCATENATE("R",'Mapa final'!$A$18),"")</f>
        <v/>
      </c>
      <c r="S13" s="579"/>
      <c r="T13" s="579" t="str">
        <f ca="1">IF(AND('Mapa final'!$Q$19="Muy Alta",'Mapa final'!$U$19="Menor"),CONCATENATE("R",'Mapa final'!$A$19),"")</f>
        <v/>
      </c>
      <c r="U13" s="579"/>
      <c r="V13" s="579" t="str">
        <f ca="1">IF(AND('Mapa final'!$Q$20="Muy Alta",'Mapa final'!$U$20="Menor"),CONCATENATE("R",'Mapa final'!$A$20),"")</f>
        <v/>
      </c>
      <c r="W13" s="579"/>
      <c r="X13" s="388" t="str">
        <f ca="1">IF(AND('Mapa final'!$Q$18="Muy Alta",'Mapa final'!$U$18="Moderado"),CONCATENATE("R",'Mapa final'!$A$18),"")</f>
        <v/>
      </c>
      <c r="Y13" s="579"/>
      <c r="Z13" s="579" t="str">
        <f ca="1">IF(AND('Mapa final'!$Q$19="Muy Alta",'Mapa final'!$U$19="Moderado"),CONCATENATE("R",'Mapa final'!$A$19),"")</f>
        <v/>
      </c>
      <c r="AA13" s="579"/>
      <c r="AB13" s="579" t="str">
        <f ca="1">IF(AND('Mapa final'!$Q$20="Muy Alta",'Mapa final'!$U$20="Moderado"),CONCATENATE("R",'Mapa final'!$A$20),"")</f>
        <v/>
      </c>
      <c r="AC13" s="579"/>
      <c r="AD13" s="388" t="str">
        <f ca="1">IF(AND('Mapa final'!$Q$18="Muy Alta",'Mapa final'!$U$18="Mayor"),CONCATENATE("R",'Mapa final'!$A$18),"")</f>
        <v/>
      </c>
      <c r="AE13" s="579"/>
      <c r="AF13" s="579" t="str">
        <f ca="1">IF(AND('Mapa final'!$Q$19="Muy Alta",'Mapa final'!$U$19="Mayor"),CONCATENATE("R",'Mapa final'!$A$19),"")</f>
        <v/>
      </c>
      <c r="AG13" s="579"/>
      <c r="AH13" s="579" t="str">
        <f ca="1">IF(AND('Mapa final'!$Q$20="Muy Alta",'Mapa final'!$U$20="Mayor"),CONCATENATE("R",'Mapa final'!$A$20),"")</f>
        <v/>
      </c>
      <c r="AI13" s="579"/>
      <c r="AJ13" s="396" t="str">
        <f ca="1">IF(AND('Mapa final'!$Q$18="Muy Alta",'Mapa final'!$U$18="Catastrófico"),CONCATENATE("R",'Mapa final'!$A$18),"")</f>
        <v/>
      </c>
      <c r="AK13" s="582"/>
      <c r="AL13" s="582" t="str">
        <f ca="1">IF(AND('Mapa final'!$Q$19="Muy Alta",'Mapa final'!$U$19="Catastrófico"),CONCATENATE("R",'Mapa final'!$A$19),"")</f>
        <v/>
      </c>
      <c r="AM13" s="582"/>
      <c r="AN13" s="582" t="str">
        <f>IF(AND('Mapa final'!$Q$20="Muy Alta",'Mapa final'!$L$20="Catastrófico"),CONCATENATE("R",'Mapa final'!$A$20),"")</f>
        <v/>
      </c>
      <c r="AO13" s="398"/>
      <c r="AP13" s="75"/>
      <c r="AQ13" s="341"/>
      <c r="AR13" s="342"/>
      <c r="AS13" s="342"/>
      <c r="AT13" s="342"/>
      <c r="AU13" s="342"/>
      <c r="AV13" s="343"/>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row>
    <row r="14" spans="3:101" ht="15" customHeight="1" x14ac:dyDescent="0.25">
      <c r="C14" s="75"/>
      <c r="D14" s="336"/>
      <c r="E14" s="336"/>
      <c r="F14" s="337"/>
      <c r="G14" s="377"/>
      <c r="H14" s="378"/>
      <c r="I14" s="378"/>
      <c r="J14" s="378"/>
      <c r="K14" s="580"/>
      <c r="L14" s="388"/>
      <c r="M14" s="579"/>
      <c r="N14" s="579"/>
      <c r="O14" s="579"/>
      <c r="P14" s="579"/>
      <c r="Q14" s="385"/>
      <c r="R14" s="388"/>
      <c r="S14" s="579"/>
      <c r="T14" s="579"/>
      <c r="U14" s="579"/>
      <c r="V14" s="579"/>
      <c r="W14" s="579"/>
      <c r="X14" s="388"/>
      <c r="Y14" s="579"/>
      <c r="Z14" s="579"/>
      <c r="AA14" s="579"/>
      <c r="AB14" s="579"/>
      <c r="AC14" s="579"/>
      <c r="AD14" s="388"/>
      <c r="AE14" s="579"/>
      <c r="AF14" s="579"/>
      <c r="AG14" s="579"/>
      <c r="AH14" s="579"/>
      <c r="AI14" s="579"/>
      <c r="AJ14" s="396"/>
      <c r="AK14" s="582"/>
      <c r="AL14" s="582"/>
      <c r="AM14" s="582"/>
      <c r="AN14" s="582"/>
      <c r="AO14" s="398"/>
      <c r="AP14" s="75"/>
      <c r="AQ14" s="341"/>
      <c r="AR14" s="342"/>
      <c r="AS14" s="342"/>
      <c r="AT14" s="342"/>
      <c r="AU14" s="342"/>
      <c r="AV14" s="343"/>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row>
    <row r="15" spans="3:101" ht="15" customHeight="1" x14ac:dyDescent="0.25">
      <c r="C15" s="75"/>
      <c r="D15" s="336"/>
      <c r="E15" s="336"/>
      <c r="F15" s="337"/>
      <c r="G15" s="377"/>
      <c r="H15" s="378"/>
      <c r="I15" s="378"/>
      <c r="J15" s="378"/>
      <c r="K15" s="580"/>
      <c r="L15" s="388" t="str">
        <f ca="1">IF(AND('Mapa final'!$Q$21="Muy Alta",'Mapa final'!$U$21="Leve"),CONCATENATE("R",'Mapa final'!$A$21),"")</f>
        <v/>
      </c>
      <c r="M15" s="579"/>
      <c r="N15" s="579" t="str">
        <f>IF(AND('Mapa final'!$L$22="Muy Alta",'Mapa final'!$P$22="Leve"),CONCATENATE("R",'Mapa final'!$A$22),"")</f>
        <v/>
      </c>
      <c r="O15" s="579"/>
      <c r="P15" s="579" t="str">
        <f>IF(AND('Mapa final'!$L$23="Muy Alta",'Mapa final'!$P$23="Leve"),CONCATENATE("R",'Mapa final'!$A$23),"")</f>
        <v/>
      </c>
      <c r="Q15" s="385"/>
      <c r="R15" s="388" t="str">
        <f ca="1">IF(AND('Mapa final'!$Q$21="Muy Alta",'Mapa final'!$U$21="Menor"),CONCATENATE("R",'Mapa final'!$A$21),"")</f>
        <v/>
      </c>
      <c r="S15" s="579"/>
      <c r="T15" s="579" t="str">
        <f ca="1">IF(AND('Mapa final'!$LQ$22="Muy Alta",'Mapa final'!$U$22="Menor"),CONCATENATE("R",'Mapa final'!$A$22),"")</f>
        <v/>
      </c>
      <c r="U15" s="579"/>
      <c r="V15" s="579" t="str">
        <f>IF(AND('Mapa final'!$Q$23="Muy Alta",'Mapa final'!$U$23="Menor"),CONCATENATE("R",'Mapa final'!$A$23),"")</f>
        <v/>
      </c>
      <c r="W15" s="579"/>
      <c r="X15" s="388" t="str">
        <f ca="1">IF(AND('Mapa final'!$Q$21="Muy Alta",'Mapa final'!$U$21="Moderado"),CONCATENATE("R",'Mapa final'!$A$21),"")</f>
        <v/>
      </c>
      <c r="Y15" s="579"/>
      <c r="Z15" s="579" t="str">
        <f ca="1">IF(AND('Mapa final'!$Q$22="Muy Alta",'Mapa final'!$U$22="Moderado"),CONCATENATE("R",'Mapa final'!$A$22),"")</f>
        <v/>
      </c>
      <c r="AA15" s="579"/>
      <c r="AB15" s="579" t="str">
        <f>IF(AND('Mapa final'!$Q$23="Muy Alta",'Mapa final'!$U$23="Moderado"),CONCATENATE("R",'Mapa final'!$A$23),"")</f>
        <v/>
      </c>
      <c r="AC15" s="579"/>
      <c r="AD15" s="388" t="str">
        <f ca="1">IF(AND('Mapa final'!$Q$21="Muy Alta",'Mapa final'!$U$21="Mayor"),CONCATENATE("R",'Mapa final'!$A$21),"")</f>
        <v/>
      </c>
      <c r="AE15" s="579"/>
      <c r="AF15" s="579" t="str">
        <f ca="1">IF(AND('Mapa final'!$Q$22="Muy Alta",'Mapa final'!$U$22="Mayor"),CONCATENATE("R",'Mapa final'!$A$22),"")</f>
        <v/>
      </c>
      <c r="AG15" s="579"/>
      <c r="AH15" s="579" t="str">
        <f>IF(AND('Mapa final'!$Q$23="Muy Alta",'Mapa final'!$U$23="Mayor"),CONCATENATE("R",'Mapa final'!$A$23),"")</f>
        <v/>
      </c>
      <c r="AI15" s="579"/>
      <c r="AJ15" s="396" t="str">
        <f ca="1">IF(AND('Mapa final'!$Q$21="Muy Alta",'Mapa final'!$U$21="Catastrófico"),CONCATENATE("R",'Mapa final'!$A$21),"")</f>
        <v/>
      </c>
      <c r="AK15" s="582"/>
      <c r="AL15" s="582" t="str">
        <f ca="1">IF(AND('Mapa final'!$Q$22="Muy Alta",'Mapa final'!$U$22="Catastrófico"),CONCATENATE("R",'Mapa final'!$A$22),"")</f>
        <v/>
      </c>
      <c r="AM15" s="582"/>
      <c r="AN15" s="582" t="str">
        <f>IF(AND('Mapa final'!$Q$23="Muy Alta",'Mapa final'!$U$23="Catastrófico"),CONCATENATE("R",'Mapa final'!$A$23),"")</f>
        <v/>
      </c>
      <c r="AO15" s="398"/>
      <c r="AP15" s="75"/>
      <c r="AQ15" s="341"/>
      <c r="AR15" s="342"/>
      <c r="AS15" s="342"/>
      <c r="AT15" s="342"/>
      <c r="AU15" s="342"/>
      <c r="AV15" s="343"/>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row>
    <row r="16" spans="3:101" ht="15" customHeight="1" x14ac:dyDescent="0.25">
      <c r="C16" s="75"/>
      <c r="D16" s="336"/>
      <c r="E16" s="336"/>
      <c r="F16" s="337"/>
      <c r="G16" s="377"/>
      <c r="H16" s="378"/>
      <c r="I16" s="378"/>
      <c r="J16" s="378"/>
      <c r="K16" s="580"/>
      <c r="L16" s="388"/>
      <c r="M16" s="579"/>
      <c r="N16" s="579"/>
      <c r="O16" s="579"/>
      <c r="P16" s="579"/>
      <c r="Q16" s="385"/>
      <c r="R16" s="388"/>
      <c r="S16" s="579"/>
      <c r="T16" s="579"/>
      <c r="U16" s="579"/>
      <c r="V16" s="579"/>
      <c r="W16" s="579"/>
      <c r="X16" s="388"/>
      <c r="Y16" s="579"/>
      <c r="Z16" s="579"/>
      <c r="AA16" s="579"/>
      <c r="AB16" s="579"/>
      <c r="AC16" s="579"/>
      <c r="AD16" s="388"/>
      <c r="AE16" s="579"/>
      <c r="AF16" s="579"/>
      <c r="AG16" s="579"/>
      <c r="AH16" s="579"/>
      <c r="AI16" s="579"/>
      <c r="AJ16" s="396"/>
      <c r="AK16" s="582"/>
      <c r="AL16" s="582"/>
      <c r="AM16" s="582"/>
      <c r="AN16" s="582"/>
      <c r="AO16" s="398"/>
      <c r="AP16" s="75"/>
      <c r="AQ16" s="341"/>
      <c r="AR16" s="342"/>
      <c r="AS16" s="342"/>
      <c r="AT16" s="342"/>
      <c r="AU16" s="342"/>
      <c r="AV16" s="343"/>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row>
    <row r="17" spans="3:82" ht="15" customHeight="1" x14ac:dyDescent="0.25">
      <c r="C17" s="75"/>
      <c r="D17" s="336"/>
      <c r="E17" s="336"/>
      <c r="F17" s="337"/>
      <c r="G17" s="377"/>
      <c r="H17" s="378"/>
      <c r="I17" s="378"/>
      <c r="J17" s="378"/>
      <c r="K17" s="580"/>
      <c r="L17" s="388" t="str">
        <f>IF(AND('Mapa final'!$Q$24="Muy Alta",'Mapa final'!$U$24="Leve"),CONCATENATE("R",'Mapa final'!$A$24),"")</f>
        <v/>
      </c>
      <c r="M17" s="579"/>
      <c r="N17" s="579" t="str">
        <f>IF(AND('Mapa final'!$L$25="Muy Alta",'Mapa final'!$P$25="Leve"),CONCATENATE("R",'Mapa final'!$A$25),"")</f>
        <v/>
      </c>
      <c r="O17" s="579"/>
      <c r="P17" s="579" t="str">
        <f>IF(AND('Mapa final'!$L$26="Muy Alta",'Mapa final'!$P$26="Leve"),CONCATENATE("R",'Mapa final'!$A$26),"")</f>
        <v/>
      </c>
      <c r="Q17" s="385"/>
      <c r="R17" s="388" t="str">
        <f>IF(AND('Mapa final'!$Q$24="Muy Alta",'Mapa final'!$U$24="Menor"),CONCATENATE("R",'Mapa final'!$A$24),"")</f>
        <v/>
      </c>
      <c r="S17" s="579"/>
      <c r="T17" s="579" t="str">
        <f>IF(AND('Mapa final'!$Q$25="Muy Alta",'Mapa final'!$U$25="Menor"),CONCATENATE("R",'Mapa final'!$A$25),"")</f>
        <v/>
      </c>
      <c r="U17" s="579"/>
      <c r="V17" s="579" t="str">
        <f>IF(AND('Mapa final'!$Q$26="Muy Alta",'Mapa final'!$U$26="Menor"),CONCATENATE("R",'Mapa final'!$A$26),"")</f>
        <v/>
      </c>
      <c r="W17" s="579"/>
      <c r="X17" s="388" t="str">
        <f>IF(AND('Mapa final'!$Q$24="Muy Alta",'Mapa final'!$U$24="Moderado"),CONCATENATE("R",'Mapa final'!$A$24),"")</f>
        <v/>
      </c>
      <c r="Y17" s="579"/>
      <c r="Z17" s="579" t="str">
        <f>IF(AND('Mapa final'!$Q$25="Muy Alta",'Mapa final'!$U$25="Moderado"),CONCATENATE("R",'Mapa final'!$A$25),"")</f>
        <v/>
      </c>
      <c r="AA17" s="579"/>
      <c r="AB17" s="579" t="str">
        <f>IF(AND('Mapa final'!$Q$26="Muy Alta",'Mapa final'!$U$26="Moderado"),CONCATENATE("R",'Mapa final'!$A$26),"")</f>
        <v/>
      </c>
      <c r="AC17" s="579"/>
      <c r="AD17" s="388" t="str">
        <f>IF(AND('Mapa final'!$Q$24="Muy Alta",'Mapa final'!$U$24="Mayor"),CONCATENATE("R",'Mapa final'!$A$24),"")</f>
        <v/>
      </c>
      <c r="AE17" s="579"/>
      <c r="AF17" s="579" t="str">
        <f>IF(AND('Mapa final'!$Q$25="Muy Alta",'Mapa final'!$U$25="Mayor"),CONCATENATE("R",'Mapa final'!$A$25),"")</f>
        <v/>
      </c>
      <c r="AG17" s="579"/>
      <c r="AH17" s="579" t="str">
        <f>IF(AND('Mapa final'!$Q$26="Muy Alta",'Mapa final'!$U$26="Mayor"),CONCATENATE("R",'Mapa final'!$A$26),"")</f>
        <v/>
      </c>
      <c r="AI17" s="579"/>
      <c r="AJ17" s="396" t="str">
        <f>IF(AND('Mapa final'!$Q$24="Muy Alta",'Mapa final'!$U$24="Catastrófico"),CONCATENATE("R",'Mapa final'!$A$24),"")</f>
        <v/>
      </c>
      <c r="AK17" s="582"/>
      <c r="AL17" s="582" t="str">
        <f>IF(AND('Mapa final'!$Q$25="Muy Alta",'Mapa final'!$U$25="Catastrófico"),CONCATENATE("R",'Mapa final'!$A$25),"")</f>
        <v/>
      </c>
      <c r="AM17" s="582"/>
      <c r="AN17" s="582" t="str">
        <f>IF(AND('Mapa final'!$Q$26="Muy Alta",'Mapa final'!$U$26="Catastrófico"),CONCATENATE("R",'Mapa final'!$A$26),"")</f>
        <v/>
      </c>
      <c r="AO17" s="398"/>
      <c r="AP17" s="75"/>
      <c r="AQ17" s="341"/>
      <c r="AR17" s="342"/>
      <c r="AS17" s="342"/>
      <c r="AT17" s="342"/>
      <c r="AU17" s="342"/>
      <c r="AV17" s="343"/>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row>
    <row r="18" spans="3:82" ht="15.75" customHeight="1" thickBot="1" x14ac:dyDescent="0.3">
      <c r="C18" s="75"/>
      <c r="D18" s="336"/>
      <c r="E18" s="336"/>
      <c r="F18" s="337"/>
      <c r="G18" s="380"/>
      <c r="H18" s="381"/>
      <c r="I18" s="381"/>
      <c r="J18" s="381"/>
      <c r="K18" s="381"/>
      <c r="L18" s="389"/>
      <c r="M18" s="390"/>
      <c r="N18" s="390"/>
      <c r="O18" s="390"/>
      <c r="P18" s="390"/>
      <c r="Q18" s="391"/>
      <c r="R18" s="389"/>
      <c r="S18" s="390"/>
      <c r="T18" s="390"/>
      <c r="U18" s="390"/>
      <c r="V18" s="390"/>
      <c r="W18" s="390"/>
      <c r="X18" s="388"/>
      <c r="Y18" s="579"/>
      <c r="Z18" s="579"/>
      <c r="AA18" s="579"/>
      <c r="AB18" s="579"/>
      <c r="AC18" s="579"/>
      <c r="AD18" s="388"/>
      <c r="AE18" s="579"/>
      <c r="AF18" s="579"/>
      <c r="AG18" s="579"/>
      <c r="AH18" s="579"/>
      <c r="AI18" s="579"/>
      <c r="AJ18" s="396"/>
      <c r="AK18" s="582"/>
      <c r="AL18" s="582"/>
      <c r="AM18" s="582"/>
      <c r="AN18" s="582"/>
      <c r="AO18" s="398"/>
      <c r="AP18" s="75"/>
      <c r="AQ18" s="344"/>
      <c r="AR18" s="345"/>
      <c r="AS18" s="345"/>
      <c r="AT18" s="345"/>
      <c r="AU18" s="345"/>
      <c r="AV18" s="346"/>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row>
    <row r="19" spans="3:82" ht="15" customHeight="1" x14ac:dyDescent="0.25">
      <c r="C19" s="75"/>
      <c r="D19" s="336"/>
      <c r="E19" s="336"/>
      <c r="F19" s="337"/>
      <c r="G19" s="374" t="s">
        <v>114</v>
      </c>
      <c r="H19" s="375"/>
      <c r="I19" s="375"/>
      <c r="J19" s="375"/>
      <c r="K19" s="375"/>
      <c r="L19" s="409" t="str">
        <f ca="1">IF(AND('Mapa final'!$Q$15="Alta",'Mapa final'!$U$15="Leve"),CONCATENATE("R",'Mapa final'!$A$15),"")</f>
        <v/>
      </c>
      <c r="M19" s="410"/>
      <c r="N19" s="410" t="str">
        <f>IF(AND('Mapa final'!$L$16="Alta",'Mapa final'!$P$16="Leve"),CONCATENATE("R",'Mapa final'!$A$16),"")</f>
        <v/>
      </c>
      <c r="O19" s="410"/>
      <c r="P19" s="410" t="str">
        <f>IF(AND('Mapa final'!$L$17="Alta",'Mapa final'!$P$17="Leve"),CONCATENATE("R",'Mapa final'!$A$17),"")</f>
        <v/>
      </c>
      <c r="Q19" s="411"/>
      <c r="R19" s="409" t="str">
        <f ca="1">IF(AND('Mapa final'!$Q$15="Alta",'Mapa final'!$U$15="Menor"),CONCATENATE("R",'Mapa final'!$A$15),"")</f>
        <v/>
      </c>
      <c r="S19" s="410"/>
      <c r="T19" s="581" t="str">
        <f ca="1">IF(AND('Mapa final'!$Q$16="Alta",'Mapa final'!$U$16="Menor"),CONCATENATE("R",'Mapa final'!$A$16),"")</f>
        <v/>
      </c>
      <c r="U19" s="581"/>
      <c r="V19" s="581" t="str">
        <f ca="1">IF(AND('Mapa final'!$Q$17="Alta",'Mapa final'!$U$17="Menor"),CONCATENATE("R",'Mapa final'!$A$17),"")</f>
        <v/>
      </c>
      <c r="W19" s="581"/>
      <c r="X19" s="386" t="str">
        <f ca="1">IF(AND('Mapa final'!$Q$15="Alta",'Mapa final'!$U$15="Moderado"),CONCATENATE("R",'Mapa final'!$A$15),"")</f>
        <v/>
      </c>
      <c r="Y19" s="387"/>
      <c r="Z19" s="387" t="str">
        <f ca="1">IF(AND('Mapa final'!Q$16="Alta",'Mapa final'!$U$16="Moderado"),CONCATENATE("R",'Mapa final'!$A$16),"")</f>
        <v/>
      </c>
      <c r="AA19" s="387"/>
      <c r="AB19" s="387" t="str">
        <f ca="1">IF(AND('Mapa final'!$Q$17="Alta",'Mapa final'!$U$17="Moderado"),CONCATENATE("R",'Mapa final'!$A$17),"")</f>
        <v/>
      </c>
      <c r="AC19" s="387"/>
      <c r="AD19" s="386" t="str">
        <f ca="1">IF(AND('Mapa final'!$Q$15="Alta",'Mapa final'!$U$15="Mayor"),CONCATENATE("R",'Mapa final'!$A$15),"")</f>
        <v/>
      </c>
      <c r="AE19" s="387"/>
      <c r="AF19" s="387" t="str">
        <f ca="1">IF(AND('Mapa final'!$Q$16="Alta",'Mapa final'!$U$16="Mayor"),CONCATENATE("R",'Mapa final'!$A$16),"")</f>
        <v/>
      </c>
      <c r="AG19" s="387"/>
      <c r="AH19" s="387" t="str">
        <f ca="1">IF(AND('Mapa final'!$Q$17="Alta",'Mapa final'!$U$17="Mayor"),CONCATENATE("R",'Mapa final'!$A$17),"")</f>
        <v/>
      </c>
      <c r="AI19" s="387"/>
      <c r="AJ19" s="402" t="str">
        <f ca="1">IF(AND('Mapa final'!$Q$15="Alta",'Mapa final'!$U$15="Catastrófico"),CONCATENATE("R",'Mapa final'!$A$15),"")</f>
        <v/>
      </c>
      <c r="AK19" s="403"/>
      <c r="AL19" s="403" t="str">
        <f ca="1">IF(AND('Mapa final'!$Q$16="Alta",'Mapa final'!$U$16="Catastrófico"),CONCATENATE("R",'Mapa final'!$A$16),"")</f>
        <v/>
      </c>
      <c r="AM19" s="403"/>
      <c r="AN19" s="403" t="str">
        <f ca="1">IF(AND('Mapa final'!$Q$17="Alta",'Mapa final'!$U$17="Catastrófico"),CONCATENATE("R",'Mapa final'!$A$17),"")</f>
        <v/>
      </c>
      <c r="AO19" s="404"/>
      <c r="AP19" s="75"/>
      <c r="AQ19" s="347" t="s">
        <v>79</v>
      </c>
      <c r="AR19" s="348"/>
      <c r="AS19" s="348"/>
      <c r="AT19" s="348"/>
      <c r="AU19" s="348"/>
      <c r="AV19" s="349"/>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row>
    <row r="20" spans="3:82" ht="15" customHeight="1" x14ac:dyDescent="0.25">
      <c r="C20" s="75"/>
      <c r="D20" s="336"/>
      <c r="E20" s="336"/>
      <c r="F20" s="337"/>
      <c r="G20" s="377"/>
      <c r="H20" s="378"/>
      <c r="I20" s="378"/>
      <c r="J20" s="378"/>
      <c r="K20" s="378"/>
      <c r="L20" s="393"/>
      <c r="M20" s="581"/>
      <c r="N20" s="581"/>
      <c r="O20" s="581"/>
      <c r="P20" s="581"/>
      <c r="Q20" s="405"/>
      <c r="R20" s="393"/>
      <c r="S20" s="581"/>
      <c r="T20" s="394"/>
      <c r="U20" s="394"/>
      <c r="V20" s="394"/>
      <c r="W20" s="394"/>
      <c r="X20" s="388"/>
      <c r="Y20" s="579"/>
      <c r="Z20" s="579"/>
      <c r="AA20" s="579"/>
      <c r="AB20" s="579"/>
      <c r="AC20" s="579"/>
      <c r="AD20" s="388"/>
      <c r="AE20" s="579"/>
      <c r="AF20" s="579"/>
      <c r="AG20" s="579"/>
      <c r="AH20" s="579"/>
      <c r="AI20" s="579"/>
      <c r="AJ20" s="396"/>
      <c r="AK20" s="582"/>
      <c r="AL20" s="582"/>
      <c r="AM20" s="582"/>
      <c r="AN20" s="582"/>
      <c r="AO20" s="398"/>
      <c r="AP20" s="75"/>
      <c r="AQ20" s="350"/>
      <c r="AR20" s="351"/>
      <c r="AS20" s="351"/>
      <c r="AT20" s="351"/>
      <c r="AU20" s="351"/>
      <c r="AV20" s="352"/>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row>
    <row r="21" spans="3:82" ht="15" customHeight="1" x14ac:dyDescent="0.25">
      <c r="C21" s="75"/>
      <c r="D21" s="336"/>
      <c r="E21" s="336"/>
      <c r="F21" s="337"/>
      <c r="G21" s="377"/>
      <c r="H21" s="378"/>
      <c r="I21" s="378"/>
      <c r="J21" s="378"/>
      <c r="K21" s="378"/>
      <c r="L21" s="393" t="str">
        <f ca="1">IF(AND('Mapa final'!$Q$18="Alta",'Mapa final'!$U$18="Leve"),CONCATENATE("R",'Mapa final'!$A$18),"")</f>
        <v/>
      </c>
      <c r="M21" s="581"/>
      <c r="N21" s="581" t="str">
        <f>IF(AND('Mapa final'!$L$19="Alta",'Mapa final'!$P$19="Leve"),CONCATENATE("R",'Mapa final'!$A$19),"")</f>
        <v/>
      </c>
      <c r="O21" s="581"/>
      <c r="P21" s="581" t="str">
        <f>IF(AND('Mapa final'!$L$20="Alta",'Mapa final'!$P$20="Leve"),CONCATENATE("R",'Mapa final'!$A$20),"")</f>
        <v/>
      </c>
      <c r="Q21" s="405"/>
      <c r="R21" s="393" t="str">
        <f ca="1">IF(AND('Mapa final'!$Q$18="Alta",'Mapa final'!$U$18="Menor"),CONCATENATE("R",'Mapa final'!$A$18),"")</f>
        <v/>
      </c>
      <c r="S21" s="581"/>
      <c r="T21" s="581" t="str">
        <f ca="1">IF(AND('Mapa final'!$Q$19="Alta",'Mapa final'!$U$19="Menor"),CONCATENATE("R",'Mapa final'!$A$19),"")</f>
        <v/>
      </c>
      <c r="U21" s="581"/>
      <c r="V21" s="581" t="str">
        <f ca="1">IF(AND('Mapa final'!$Q$20="Alta",'Mapa final'!$U$20="Menor"),CONCATENATE("R",'Mapa final'!$A$20),"")</f>
        <v/>
      </c>
      <c r="W21" s="581"/>
      <c r="X21" s="388" t="str">
        <f ca="1">IF(AND('Mapa final'!$Q$18="Alta",'Mapa final'!$U$18="Moderado"),CONCATENATE("R",'Mapa final'!$A$18),"")</f>
        <v/>
      </c>
      <c r="Y21" s="579"/>
      <c r="Z21" s="579" t="str">
        <f ca="1">IF(AND('Mapa final'!$Q$19="Alta",'Mapa final'!$U$19="Moderado"),CONCATENATE("R",'Mapa final'!$A$19),"")</f>
        <v/>
      </c>
      <c r="AA21" s="579"/>
      <c r="AB21" s="579" t="str">
        <f ca="1">IF(AND('Mapa final'!$Q$20="Alta",'Mapa final'!$U$20="Moderado"),CONCATENATE("R",'Mapa final'!$A$20),"")</f>
        <v/>
      </c>
      <c r="AC21" s="579"/>
      <c r="AD21" s="388" t="str">
        <f ca="1">IF(AND('Mapa final'!$Q$18="Alta",'Mapa final'!$U$18="Mayor"),CONCATENATE("R",'Mapa final'!$A$18),"")</f>
        <v/>
      </c>
      <c r="AE21" s="579"/>
      <c r="AF21" s="579" t="str">
        <f ca="1">IF(AND('Mapa final'!$Q$19="Alta",'Mapa final'!$U$19="Mayor"),CONCATENATE("R",'Mapa final'!$A$19),"")</f>
        <v/>
      </c>
      <c r="AG21" s="579"/>
      <c r="AH21" s="579" t="str">
        <f ca="1">IF(AND('Mapa final'!$Q$20="Alta",'Mapa final'!$U$20="Mayor"),CONCATENATE("R",'Mapa final'!$A$20),"")</f>
        <v/>
      </c>
      <c r="AI21" s="579"/>
      <c r="AJ21" s="396" t="str">
        <f ca="1">IF(AND('Mapa final'!$Q$18="Alta",'Mapa final'!$U$18="Catastrófico"),CONCATENATE("R",'Mapa final'!$A$18),"")</f>
        <v/>
      </c>
      <c r="AK21" s="582"/>
      <c r="AL21" s="582" t="str">
        <f ca="1">IF(AND('Mapa final'!$Q$19="Alta",'Mapa final'!$U$19="Catastrófico"),CONCATENATE("R",'Mapa final'!$A$19),"")</f>
        <v/>
      </c>
      <c r="AM21" s="582"/>
      <c r="AN21" s="582" t="str">
        <f>IF(AND('Mapa final'!$Q$20="Alta",'Mapa final'!$L$20="Catastrófico"),CONCATENATE("R",'Mapa final'!$A$20),"")</f>
        <v/>
      </c>
      <c r="AO21" s="398"/>
      <c r="AP21" s="75"/>
      <c r="AQ21" s="350"/>
      <c r="AR21" s="351"/>
      <c r="AS21" s="351"/>
      <c r="AT21" s="351"/>
      <c r="AU21" s="351"/>
      <c r="AV21" s="352"/>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row>
    <row r="22" spans="3:82" ht="15" customHeight="1" x14ac:dyDescent="0.25">
      <c r="C22" s="75"/>
      <c r="D22" s="336"/>
      <c r="E22" s="336"/>
      <c r="F22" s="337"/>
      <c r="G22" s="377"/>
      <c r="H22" s="378"/>
      <c r="I22" s="378"/>
      <c r="J22" s="378"/>
      <c r="K22" s="378"/>
      <c r="L22" s="393"/>
      <c r="M22" s="581"/>
      <c r="N22" s="581"/>
      <c r="O22" s="581"/>
      <c r="P22" s="581"/>
      <c r="Q22" s="405"/>
      <c r="R22" s="393"/>
      <c r="S22" s="581"/>
      <c r="T22" s="394"/>
      <c r="U22" s="394"/>
      <c r="V22" s="394"/>
      <c r="W22" s="394"/>
      <c r="X22" s="388"/>
      <c r="Y22" s="579"/>
      <c r="Z22" s="579"/>
      <c r="AA22" s="579"/>
      <c r="AB22" s="579"/>
      <c r="AC22" s="579"/>
      <c r="AD22" s="388"/>
      <c r="AE22" s="579"/>
      <c r="AF22" s="579"/>
      <c r="AG22" s="579"/>
      <c r="AH22" s="579"/>
      <c r="AI22" s="579"/>
      <c r="AJ22" s="396"/>
      <c r="AK22" s="582"/>
      <c r="AL22" s="582"/>
      <c r="AM22" s="582"/>
      <c r="AN22" s="582"/>
      <c r="AO22" s="398"/>
      <c r="AP22" s="75"/>
      <c r="AQ22" s="350"/>
      <c r="AR22" s="351"/>
      <c r="AS22" s="351"/>
      <c r="AT22" s="351"/>
      <c r="AU22" s="351"/>
      <c r="AV22" s="352"/>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row>
    <row r="23" spans="3:82" ht="15" customHeight="1" x14ac:dyDescent="0.25">
      <c r="C23" s="75"/>
      <c r="D23" s="336"/>
      <c r="E23" s="336"/>
      <c r="F23" s="337"/>
      <c r="G23" s="377"/>
      <c r="H23" s="378"/>
      <c r="I23" s="378"/>
      <c r="J23" s="378"/>
      <c r="K23" s="378"/>
      <c r="L23" s="393" t="str">
        <f ca="1">IF(AND('Mapa final'!$Q$21="Alta",'Mapa final'!$U$21="Leve"),CONCATENATE("R",'Mapa final'!$A$21),"")</f>
        <v/>
      </c>
      <c r="M23" s="581"/>
      <c r="N23" s="581" t="str">
        <f>IF(AND('Mapa final'!$L$22="Alta",'Mapa final'!$P$22="Leve"),CONCATENATE("R",'Mapa final'!$A$22),"")</f>
        <v/>
      </c>
      <c r="O23" s="581"/>
      <c r="P23" s="581" t="str">
        <f>IF(AND('Mapa final'!$L$23="Alta",'Mapa final'!$P$23="Leve"),CONCATENATE("R",'Mapa final'!$A$23),"")</f>
        <v/>
      </c>
      <c r="Q23" s="405"/>
      <c r="R23" s="393" t="str">
        <f ca="1">IF(AND('Mapa final'!$Q$21="Alta",'Mapa final'!$U$21="Menor"),CONCATENATE("R",'Mapa final'!$A$21),"")</f>
        <v/>
      </c>
      <c r="S23" s="581"/>
      <c r="T23" s="581" t="str">
        <f ca="1">IF(AND('Mapa final'!$LQ$22="Alta",'Mapa final'!$U$22="Menor"),CONCATENATE("R",'Mapa final'!$A$22),"")</f>
        <v/>
      </c>
      <c r="U23" s="581"/>
      <c r="V23" s="581" t="str">
        <f>IF(AND('Mapa final'!$Q$23="Alta",'Mapa final'!$U$23="Menor"),CONCATENATE("R",'Mapa final'!$A$23),"")</f>
        <v/>
      </c>
      <c r="W23" s="581"/>
      <c r="X23" s="388" t="str">
        <f ca="1">IF(AND('Mapa final'!$Q$21="Alta",'Mapa final'!$U$21="Moderado"),CONCATENATE("R",'Mapa final'!$A$21),"")</f>
        <v/>
      </c>
      <c r="Y23" s="579"/>
      <c r="Z23" s="579" t="str">
        <f ca="1">IF(AND('Mapa final'!$Q$22="Alta",'Mapa final'!$U$22="Moderado"),CONCATENATE("R",'Mapa final'!$A$22),"")</f>
        <v/>
      </c>
      <c r="AA23" s="579"/>
      <c r="AB23" s="579" t="str">
        <f>IF(AND('Mapa final'!$Q$23="Alta",'Mapa final'!$U$23="Moderado"),CONCATENATE("R",'Mapa final'!$A$23),"")</f>
        <v/>
      </c>
      <c r="AC23" s="579"/>
      <c r="AD23" s="388" t="str">
        <f ca="1">IF(AND('Mapa final'!$Q$21="Alta",'Mapa final'!$U$21="Mayor"),CONCATENATE("R",'Mapa final'!$A$21),"")</f>
        <v/>
      </c>
      <c r="AE23" s="579"/>
      <c r="AF23" s="579" t="str">
        <f ca="1">IF(AND('Mapa final'!$Q$22="Alta",'Mapa final'!$U$22="Mayor"),CONCATENATE("R",'Mapa final'!$A$22),"")</f>
        <v/>
      </c>
      <c r="AG23" s="579"/>
      <c r="AH23" s="579" t="str">
        <f>IF(AND('Mapa final'!$Q$23="Alta",'Mapa final'!$U$23="Mayor"),CONCATENATE("R",'Mapa final'!$A$23),"")</f>
        <v/>
      </c>
      <c r="AI23" s="579"/>
      <c r="AJ23" s="396" t="str">
        <f ca="1">IF(AND('Mapa final'!$Q$21="Alta",'Mapa final'!$U$21="Catastrófico"),CONCATENATE("R",'Mapa final'!$A$21),"")</f>
        <v/>
      </c>
      <c r="AK23" s="582"/>
      <c r="AL23" s="582" t="str">
        <f ca="1">IF(AND('Mapa final'!$Q$22="Alta",'Mapa final'!$U$22="Catastrófico"),CONCATENATE("R",'Mapa final'!$A$22),"")</f>
        <v/>
      </c>
      <c r="AM23" s="582"/>
      <c r="AN23" s="582" t="str">
        <f>IF(AND('Mapa final'!$Q$23="Alta",'Mapa final'!$U$23="Catastrófico"),CONCATENATE("R",'Mapa final'!$A$23),"")</f>
        <v/>
      </c>
      <c r="AO23" s="398"/>
      <c r="AP23" s="75"/>
      <c r="AQ23" s="350"/>
      <c r="AR23" s="351"/>
      <c r="AS23" s="351"/>
      <c r="AT23" s="351"/>
      <c r="AU23" s="351"/>
      <c r="AV23" s="352"/>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row>
    <row r="24" spans="3:82" ht="15" customHeight="1" x14ac:dyDescent="0.25">
      <c r="C24" s="75"/>
      <c r="D24" s="336"/>
      <c r="E24" s="336"/>
      <c r="F24" s="337"/>
      <c r="G24" s="377"/>
      <c r="H24" s="378"/>
      <c r="I24" s="378"/>
      <c r="J24" s="378"/>
      <c r="K24" s="378"/>
      <c r="L24" s="393"/>
      <c r="M24" s="581"/>
      <c r="N24" s="581"/>
      <c r="O24" s="581"/>
      <c r="P24" s="581"/>
      <c r="Q24" s="405"/>
      <c r="R24" s="393"/>
      <c r="S24" s="581"/>
      <c r="T24" s="394"/>
      <c r="U24" s="394"/>
      <c r="V24" s="394"/>
      <c r="W24" s="394"/>
      <c r="X24" s="388"/>
      <c r="Y24" s="579"/>
      <c r="Z24" s="579"/>
      <c r="AA24" s="579"/>
      <c r="AB24" s="579"/>
      <c r="AC24" s="579"/>
      <c r="AD24" s="388"/>
      <c r="AE24" s="579"/>
      <c r="AF24" s="579"/>
      <c r="AG24" s="579"/>
      <c r="AH24" s="579"/>
      <c r="AI24" s="579"/>
      <c r="AJ24" s="396"/>
      <c r="AK24" s="582"/>
      <c r="AL24" s="582"/>
      <c r="AM24" s="582"/>
      <c r="AN24" s="582"/>
      <c r="AO24" s="398"/>
      <c r="AP24" s="75"/>
      <c r="AQ24" s="350"/>
      <c r="AR24" s="351"/>
      <c r="AS24" s="351"/>
      <c r="AT24" s="351"/>
      <c r="AU24" s="351"/>
      <c r="AV24" s="352"/>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row>
    <row r="25" spans="3:82" ht="15" customHeight="1" x14ac:dyDescent="0.25">
      <c r="C25" s="75"/>
      <c r="D25" s="336"/>
      <c r="E25" s="336"/>
      <c r="F25" s="337"/>
      <c r="G25" s="377"/>
      <c r="H25" s="378"/>
      <c r="I25" s="378"/>
      <c r="J25" s="378"/>
      <c r="K25" s="378"/>
      <c r="L25" s="393" t="str">
        <f>IF(AND('Mapa final'!$Q$24="Alta",'Mapa final'!$U$24="Leve"),CONCATENATE("R",'Mapa final'!$A$24),"")</f>
        <v/>
      </c>
      <c r="M25" s="581"/>
      <c r="N25" s="581" t="str">
        <f>IF(AND('Mapa final'!$L$25="Alta",'Mapa final'!$P$25="Leve"),CONCATENATE("R",'Mapa final'!$A$25),"")</f>
        <v/>
      </c>
      <c r="O25" s="581"/>
      <c r="P25" s="581" t="str">
        <f>IF(AND('Mapa final'!$L$26="Alta",'Mapa final'!$P$26="Leve"),CONCATENATE("R",'Mapa final'!$A$26),"")</f>
        <v/>
      </c>
      <c r="Q25" s="405"/>
      <c r="R25" s="393" t="str">
        <f>IF(AND('Mapa final'!$Q$24="Alta",'Mapa final'!$U$24="Menor"),CONCATENATE("R",'Mapa final'!$A$24),"")</f>
        <v/>
      </c>
      <c r="S25" s="581"/>
      <c r="T25" s="581" t="str">
        <f>IF(AND('Mapa final'!$Q$25="Alta",'Mapa final'!$U$25="Menor"),CONCATENATE("R",'Mapa final'!$A$25),"")</f>
        <v/>
      </c>
      <c r="U25" s="581"/>
      <c r="V25" s="581" t="str">
        <f>IF(AND('Mapa final'!$Q$26="Alta",'Mapa final'!$U$26="Menor"),CONCATENATE("R",'Mapa final'!$A$26),"")</f>
        <v/>
      </c>
      <c r="W25" s="581"/>
      <c r="X25" s="388" t="str">
        <f>IF(AND('Mapa final'!$Q$24="Alta",'Mapa final'!$U$24="Moderado"),CONCATENATE("R",'Mapa final'!$A$24),"")</f>
        <v/>
      </c>
      <c r="Y25" s="579"/>
      <c r="Z25" s="579" t="str">
        <f>IF(AND('Mapa final'!$Q$25="Alta",'Mapa final'!$U$25="Moderado"),CONCATENATE("R",'Mapa final'!$A$25),"")</f>
        <v/>
      </c>
      <c r="AA25" s="579"/>
      <c r="AB25" s="579" t="str">
        <f>IF(AND('Mapa final'!$Q$26="Alta",'Mapa final'!$U$26="Moderado"),CONCATENATE("R",'Mapa final'!$A$26),"")</f>
        <v/>
      </c>
      <c r="AC25" s="579"/>
      <c r="AD25" s="388" t="str">
        <f>IF(AND('Mapa final'!$Q$24="Alta",'Mapa final'!$U$24="Mayor"),CONCATENATE("R",'Mapa final'!$A$24),"")</f>
        <v/>
      </c>
      <c r="AE25" s="579"/>
      <c r="AF25" s="579" t="str">
        <f>IF(AND('Mapa final'!$Q$25="Alta",'Mapa final'!$U$25="Mayor"),CONCATENATE("R",'Mapa final'!$A$25),"")</f>
        <v/>
      </c>
      <c r="AG25" s="579"/>
      <c r="AH25" s="579" t="str">
        <f>IF(AND('Mapa final'!$Q$26="Alta",'Mapa final'!$U$26="Mayor"),CONCATENATE("R",'Mapa final'!$A$26),"")</f>
        <v/>
      </c>
      <c r="AI25" s="579"/>
      <c r="AJ25" s="396" t="str">
        <f>IF(AND('Mapa final'!$Q$24="Alta",'Mapa final'!$U$24="Catastrófico"),CONCATENATE("R",'Mapa final'!$A$24),"")</f>
        <v/>
      </c>
      <c r="AK25" s="582"/>
      <c r="AL25" s="582" t="str">
        <f>IF(AND('Mapa final'!$Q$25="Alta",'Mapa final'!$U$25="Catastrófico"),CONCATENATE("R",'Mapa final'!$A$25),"")</f>
        <v/>
      </c>
      <c r="AM25" s="582"/>
      <c r="AN25" s="582" t="str">
        <f>IF(AND('Mapa final'!$Q$26="Alta",'Mapa final'!$U$26="Catastrófico"),CONCATENATE("R",'Mapa final'!$A$26),"")</f>
        <v/>
      </c>
      <c r="AO25" s="398"/>
      <c r="AP25" s="75"/>
      <c r="AQ25" s="350"/>
      <c r="AR25" s="351"/>
      <c r="AS25" s="351"/>
      <c r="AT25" s="351"/>
      <c r="AU25" s="351"/>
      <c r="AV25" s="352"/>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row>
    <row r="26" spans="3:82" ht="15.75" customHeight="1" thickBot="1" x14ac:dyDescent="0.3">
      <c r="C26" s="75"/>
      <c r="D26" s="336"/>
      <c r="E26" s="336"/>
      <c r="F26" s="337"/>
      <c r="G26" s="380"/>
      <c r="H26" s="381"/>
      <c r="I26" s="381"/>
      <c r="J26" s="381"/>
      <c r="K26" s="381"/>
      <c r="L26" s="406"/>
      <c r="M26" s="407"/>
      <c r="N26" s="407"/>
      <c r="O26" s="407"/>
      <c r="P26" s="407"/>
      <c r="Q26" s="408"/>
      <c r="R26" s="406"/>
      <c r="S26" s="407"/>
      <c r="T26" s="394"/>
      <c r="U26" s="394"/>
      <c r="V26" s="394"/>
      <c r="W26" s="394"/>
      <c r="X26" s="388"/>
      <c r="Y26" s="579"/>
      <c r="Z26" s="579"/>
      <c r="AA26" s="579"/>
      <c r="AB26" s="579"/>
      <c r="AC26" s="579"/>
      <c r="AD26" s="388"/>
      <c r="AE26" s="579"/>
      <c r="AF26" s="579"/>
      <c r="AG26" s="579"/>
      <c r="AH26" s="579"/>
      <c r="AI26" s="579"/>
      <c r="AJ26" s="396"/>
      <c r="AK26" s="582"/>
      <c r="AL26" s="582"/>
      <c r="AM26" s="582"/>
      <c r="AN26" s="582"/>
      <c r="AO26" s="398"/>
      <c r="AP26" s="75"/>
      <c r="AQ26" s="353"/>
      <c r="AR26" s="354"/>
      <c r="AS26" s="354"/>
      <c r="AT26" s="354"/>
      <c r="AU26" s="354"/>
      <c r="AV26" s="35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row>
    <row r="27" spans="3:82" ht="15" customHeight="1" x14ac:dyDescent="0.25">
      <c r="C27" s="75"/>
      <c r="D27" s="336"/>
      <c r="E27" s="336"/>
      <c r="F27" s="337"/>
      <c r="G27" s="374" t="s">
        <v>116</v>
      </c>
      <c r="H27" s="375"/>
      <c r="I27" s="375"/>
      <c r="J27" s="375"/>
      <c r="K27" s="375"/>
      <c r="L27" s="409" t="str">
        <f ca="1">IF(AND('Mapa final'!$Q$15="Media",'Mapa final'!$U$15="Leve"),CONCATENATE("R",'Mapa final'!$A$15),"")</f>
        <v/>
      </c>
      <c r="M27" s="410"/>
      <c r="N27" s="410" t="str">
        <f>IF(AND('Mapa final'!$L$16="Media",'Mapa final'!$P$16="Leve"),CONCATENATE("R",'Mapa final'!$A$16),"")</f>
        <v/>
      </c>
      <c r="O27" s="410"/>
      <c r="P27" s="410" t="str">
        <f>IF(AND('Mapa final'!$L$17="Media",'Mapa final'!$P$17="Leve"),CONCATENATE("R",'Mapa final'!$A$17),"")</f>
        <v/>
      </c>
      <c r="Q27" s="411"/>
      <c r="R27" s="409" t="str">
        <f ca="1">IF(AND('Mapa final'!$Q$15="Media",'Mapa final'!$U$15="Menor"),CONCATENATE("R",'Mapa final'!$A$15),"")</f>
        <v/>
      </c>
      <c r="S27" s="410"/>
      <c r="T27" s="410" t="str">
        <f ca="1">IF(AND('Mapa final'!$Q$16="Media",'Mapa final'!$U$16="Menor"),CONCATENATE("R",'Mapa final'!$A$16),"")</f>
        <v/>
      </c>
      <c r="U27" s="410"/>
      <c r="V27" s="410" t="str">
        <f ca="1">IF(AND('Mapa final'!$Q$17="Media",'Mapa final'!$U$17="Menor"),CONCATENATE("R",'Mapa final'!$A$17),"")</f>
        <v/>
      </c>
      <c r="W27" s="410"/>
      <c r="X27" s="409" t="str">
        <f ca="1">IF(AND('Mapa final'!$Q$15="Media",'Mapa final'!$U$15="Moderado"),CONCATENATE("R",'Mapa final'!$A$15),"")</f>
        <v/>
      </c>
      <c r="Y27" s="410"/>
      <c r="Z27" s="410" t="str">
        <f ca="1">IF(AND('Mapa final'!Q$16="Media",'Mapa final'!$U$16="Moderado"),CONCATENATE("R",'Mapa final'!$A$16),"")</f>
        <v/>
      </c>
      <c r="AA27" s="410"/>
      <c r="AB27" s="410" t="str">
        <f ca="1">IF(AND('Mapa final'!$Q$17="Media",'Mapa final'!$U$17="Moderado"),CONCATENATE("R",'Mapa final'!$A$17),"")</f>
        <v/>
      </c>
      <c r="AC27" s="410"/>
      <c r="AD27" s="386" t="str">
        <f ca="1">IF(AND('Mapa final'!$Q$15="Media",'Mapa final'!$U$15="Mayor"),CONCATENATE("R",'Mapa final'!$A$15),"")</f>
        <v/>
      </c>
      <c r="AE27" s="387"/>
      <c r="AF27" s="387" t="str">
        <f ca="1">IF(AND('Mapa final'!$Q$16="Media",'Mapa final'!$U$16="Mayor"),CONCATENATE("R",'Mapa final'!$A$16),"")</f>
        <v/>
      </c>
      <c r="AG27" s="387"/>
      <c r="AH27" s="387" t="str">
        <f ca="1">IF(AND('Mapa final'!$Q$17="Media",'Mapa final'!$U$17="Mayor"),CONCATENATE("R",'Mapa final'!$A$17),"")</f>
        <v/>
      </c>
      <c r="AI27" s="387"/>
      <c r="AJ27" s="402" t="str">
        <f ca="1">IF(AND('Mapa final'!$Q$15="Media",'Mapa final'!$U$15="Catastrófico"),CONCATENATE("R",'Mapa final'!$A$15),"")</f>
        <v/>
      </c>
      <c r="AK27" s="403"/>
      <c r="AL27" s="403" t="str">
        <f ca="1">IF(AND('Mapa final'!$Q$16="Media",'Mapa final'!$U$16="Catastrófico"),CONCATENATE("R",'Mapa final'!$A$16),"")</f>
        <v/>
      </c>
      <c r="AM27" s="403"/>
      <c r="AN27" s="403" t="str">
        <f ca="1">IF(AND('Mapa final'!$Q$17="Media",'Mapa final'!$U$17="Catastrófico"),CONCATENATE("R",'Mapa final'!$A$17),"")</f>
        <v/>
      </c>
      <c r="AO27" s="404"/>
      <c r="AP27" s="75"/>
      <c r="AQ27" s="356" t="s">
        <v>80</v>
      </c>
      <c r="AR27" s="357"/>
      <c r="AS27" s="357"/>
      <c r="AT27" s="357"/>
      <c r="AU27" s="357"/>
      <c r="AV27" s="358"/>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row>
    <row r="28" spans="3:82" ht="15" customHeight="1" x14ac:dyDescent="0.25">
      <c r="C28" s="75"/>
      <c r="D28" s="336"/>
      <c r="E28" s="336"/>
      <c r="F28" s="337"/>
      <c r="G28" s="377"/>
      <c r="H28" s="378"/>
      <c r="I28" s="378"/>
      <c r="J28" s="378"/>
      <c r="K28" s="580"/>
      <c r="L28" s="393"/>
      <c r="M28" s="581"/>
      <c r="N28" s="581"/>
      <c r="O28" s="581"/>
      <c r="P28" s="581"/>
      <c r="Q28" s="405"/>
      <c r="R28" s="393"/>
      <c r="S28" s="581"/>
      <c r="T28" s="581"/>
      <c r="U28" s="581"/>
      <c r="V28" s="581"/>
      <c r="W28" s="581"/>
      <c r="X28" s="393"/>
      <c r="Y28" s="581"/>
      <c r="Z28" s="581"/>
      <c r="AA28" s="581"/>
      <c r="AB28" s="581"/>
      <c r="AC28" s="581"/>
      <c r="AD28" s="388"/>
      <c r="AE28" s="579"/>
      <c r="AF28" s="579"/>
      <c r="AG28" s="579"/>
      <c r="AH28" s="579"/>
      <c r="AI28" s="579"/>
      <c r="AJ28" s="396"/>
      <c r="AK28" s="582"/>
      <c r="AL28" s="582"/>
      <c r="AM28" s="582"/>
      <c r="AN28" s="582"/>
      <c r="AO28" s="398"/>
      <c r="AP28" s="75"/>
      <c r="AQ28" s="359"/>
      <c r="AR28" s="360"/>
      <c r="AS28" s="360"/>
      <c r="AT28" s="360"/>
      <c r="AU28" s="360"/>
      <c r="AV28" s="361"/>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row>
    <row r="29" spans="3:82" ht="15" customHeight="1" x14ac:dyDescent="0.25">
      <c r="C29" s="75"/>
      <c r="D29" s="336"/>
      <c r="E29" s="336"/>
      <c r="F29" s="337"/>
      <c r="G29" s="377"/>
      <c r="H29" s="378"/>
      <c r="I29" s="378"/>
      <c r="J29" s="378"/>
      <c r="K29" s="580"/>
      <c r="L29" s="393" t="str">
        <f ca="1">IF(AND('Mapa final'!$Q$18="Media",'Mapa final'!$U$18="Leve"),CONCATENATE("R",'Mapa final'!$A$18),"")</f>
        <v/>
      </c>
      <c r="M29" s="581"/>
      <c r="N29" s="581" t="str">
        <f>IF(AND('Mapa final'!$L$19="Media",'Mapa final'!$P$19="Leve"),CONCATENATE("R",'Mapa final'!$A$19),"")</f>
        <v/>
      </c>
      <c r="O29" s="581"/>
      <c r="P29" s="581" t="str">
        <f>IF(AND('Mapa final'!$L$20="Media",'Mapa final'!$P$20="Leve"),CONCATENATE("R",'Mapa final'!$A$20),"")</f>
        <v/>
      </c>
      <c r="Q29" s="405"/>
      <c r="R29" s="393" t="str">
        <f ca="1">IF(AND('Mapa final'!$Q$18="Media",'Mapa final'!$U$18="Menor"),CONCATENATE("R",'Mapa final'!$A$18),"")</f>
        <v/>
      </c>
      <c r="S29" s="581"/>
      <c r="T29" s="581" t="str">
        <f ca="1">IF(AND('Mapa final'!$Q$19="Media",'Mapa final'!$U$19="Menor"),CONCATENATE("R",'Mapa final'!$A$19),"")</f>
        <v/>
      </c>
      <c r="U29" s="581"/>
      <c r="V29" s="581" t="str">
        <f ca="1">IF(AND('Mapa final'!$Q$20="Media",'Mapa final'!$U$20="Menor"),CONCATENATE("R",'Mapa final'!$A$20),"")</f>
        <v/>
      </c>
      <c r="W29" s="581"/>
      <c r="X29" s="393" t="str">
        <f ca="1">IF(AND('Mapa final'!$Q$18="Media",'Mapa final'!$U$18="Moderado"),CONCATENATE("R",'Mapa final'!$A$18),"")</f>
        <v/>
      </c>
      <c r="Y29" s="581"/>
      <c r="Z29" s="581" t="str">
        <f ca="1">IF(AND('Mapa final'!$Q$19="Media",'Mapa final'!$U$19="Moderado"),CONCATENATE("R",'Mapa final'!$A$19),"")</f>
        <v/>
      </c>
      <c r="AA29" s="581"/>
      <c r="AB29" s="581" t="str">
        <f ca="1">IF(AND('Mapa final'!$Q$20="Media",'Mapa final'!$U$20="Moderado"),CONCATENATE("R",'Mapa final'!$A$20),"")</f>
        <v/>
      </c>
      <c r="AC29" s="581"/>
      <c r="AD29" s="388" t="str">
        <f ca="1">IF(AND('Mapa final'!$Q$18="Media",'Mapa final'!$U$18="Mayor"),CONCATENATE("R",'Mapa final'!$A$18),"")</f>
        <v/>
      </c>
      <c r="AE29" s="579"/>
      <c r="AF29" s="579" t="str">
        <f ca="1">IF(AND('Mapa final'!$Q$19="Media",'Mapa final'!$U$19="Mayor"),CONCATENATE("R",'Mapa final'!$A$19),"")</f>
        <v/>
      </c>
      <c r="AG29" s="579"/>
      <c r="AH29" s="579" t="str">
        <f ca="1">IF(AND('Mapa final'!$Q$20="Media",'Mapa final'!$U$20="Mayor"),CONCATENATE("R",'Mapa final'!$A$20),"")</f>
        <v/>
      </c>
      <c r="AI29" s="579"/>
      <c r="AJ29" s="396" t="str">
        <f ca="1">IF(AND('Mapa final'!$Q$18="Media",'Mapa final'!$U$18="Catastrófico"),CONCATENATE("R",'Mapa final'!$A$18),"")</f>
        <v/>
      </c>
      <c r="AK29" s="582"/>
      <c r="AL29" s="582" t="str">
        <f ca="1">IF(AND('Mapa final'!$Q$19="Media",'Mapa final'!$U$19="Catastrófico"),CONCATENATE("R",'Mapa final'!$A$19),"")</f>
        <v/>
      </c>
      <c r="AM29" s="582"/>
      <c r="AN29" s="582" t="str">
        <f>IF(AND('Mapa final'!$Q$20="Media",'Mapa final'!$L$20="Catastrófico"),CONCATENATE("R",'Mapa final'!$A$20),"")</f>
        <v/>
      </c>
      <c r="AO29" s="398"/>
      <c r="AP29" s="75"/>
      <c r="AQ29" s="359"/>
      <c r="AR29" s="360"/>
      <c r="AS29" s="360"/>
      <c r="AT29" s="360"/>
      <c r="AU29" s="360"/>
      <c r="AV29" s="361"/>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row>
    <row r="30" spans="3:82" ht="15" customHeight="1" x14ac:dyDescent="0.25">
      <c r="C30" s="75"/>
      <c r="D30" s="336"/>
      <c r="E30" s="336"/>
      <c r="F30" s="337"/>
      <c r="G30" s="377"/>
      <c r="H30" s="378"/>
      <c r="I30" s="378"/>
      <c r="J30" s="378"/>
      <c r="K30" s="580"/>
      <c r="L30" s="393"/>
      <c r="M30" s="581"/>
      <c r="N30" s="581"/>
      <c r="O30" s="581"/>
      <c r="P30" s="581"/>
      <c r="Q30" s="405"/>
      <c r="R30" s="393"/>
      <c r="S30" s="581"/>
      <c r="T30" s="581"/>
      <c r="U30" s="581"/>
      <c r="V30" s="581"/>
      <c r="W30" s="581"/>
      <c r="X30" s="393"/>
      <c r="Y30" s="581"/>
      <c r="Z30" s="581"/>
      <c r="AA30" s="581"/>
      <c r="AB30" s="581"/>
      <c r="AC30" s="581"/>
      <c r="AD30" s="388"/>
      <c r="AE30" s="579"/>
      <c r="AF30" s="579"/>
      <c r="AG30" s="579"/>
      <c r="AH30" s="579"/>
      <c r="AI30" s="579"/>
      <c r="AJ30" s="396"/>
      <c r="AK30" s="582"/>
      <c r="AL30" s="582"/>
      <c r="AM30" s="582"/>
      <c r="AN30" s="582"/>
      <c r="AO30" s="398"/>
      <c r="AP30" s="75"/>
      <c r="AQ30" s="359"/>
      <c r="AR30" s="360"/>
      <c r="AS30" s="360"/>
      <c r="AT30" s="360"/>
      <c r="AU30" s="360"/>
      <c r="AV30" s="361"/>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row>
    <row r="31" spans="3:82" ht="15" customHeight="1" x14ac:dyDescent="0.25">
      <c r="C31" s="75"/>
      <c r="D31" s="336"/>
      <c r="E31" s="336"/>
      <c r="F31" s="337"/>
      <c r="G31" s="377"/>
      <c r="H31" s="378"/>
      <c r="I31" s="378"/>
      <c r="J31" s="378"/>
      <c r="K31" s="580"/>
      <c r="L31" s="393" t="str">
        <f ca="1">IF(AND('Mapa final'!$Q$21="Media",'Mapa final'!$U$21="Leve"),CONCATENATE("R",'Mapa final'!$A$21),"")</f>
        <v/>
      </c>
      <c r="M31" s="581"/>
      <c r="N31" s="581" t="str">
        <f>IF(AND('Mapa final'!$L$22="Media",'Mapa final'!$P$22="Leve"),CONCATENATE("R",'Mapa final'!$A$22),"")</f>
        <v/>
      </c>
      <c r="O31" s="581"/>
      <c r="P31" s="581" t="str">
        <f>IF(AND('Mapa final'!$L$23="Media",'Mapa final'!$P$23="Leve"),CONCATENATE("R",'Mapa final'!$A$23),"")</f>
        <v/>
      </c>
      <c r="Q31" s="405"/>
      <c r="R31" s="393" t="str">
        <f ca="1">IF(AND('Mapa final'!$Q$21="Media",'Mapa final'!$U$21="Menor"),CONCATENATE("R",'Mapa final'!$A$21),"")</f>
        <v/>
      </c>
      <c r="S31" s="581"/>
      <c r="T31" s="581" t="str">
        <f ca="1">IF(AND('Mapa final'!$LQ$22="Media",'Mapa final'!$U$22="Menor"),CONCATENATE("R",'Mapa final'!$A$22),"")</f>
        <v/>
      </c>
      <c r="U31" s="581"/>
      <c r="V31" s="581" t="str">
        <f>IF(AND('Mapa final'!$Q$23="Media",'Mapa final'!$U$23="Menor"),CONCATENATE("R",'Mapa final'!$A$23),"")</f>
        <v/>
      </c>
      <c r="W31" s="581"/>
      <c r="X31" s="393" t="str">
        <f ca="1">IF(AND('Mapa final'!$Q$21="Media",'Mapa final'!$U$21="Moderado"),CONCATENATE("R",'Mapa final'!$A$21),"")</f>
        <v/>
      </c>
      <c r="Y31" s="581"/>
      <c r="Z31" s="581" t="str">
        <f ca="1">IF(AND('Mapa final'!$Q$22="Media",'Mapa final'!$U$22="Moderado"),CONCATENATE("R",'Mapa final'!$A$22),"")</f>
        <v/>
      </c>
      <c r="AA31" s="581"/>
      <c r="AB31" s="581" t="str">
        <f>IF(AND('Mapa final'!$Q$23="Media",'Mapa final'!$U$23="Moderado"),CONCATENATE("R",'Mapa final'!$A$23),"")</f>
        <v/>
      </c>
      <c r="AC31" s="581"/>
      <c r="AD31" s="388" t="str">
        <f ca="1">IF(AND('Mapa final'!$Q$21="Media",'Mapa final'!$U$21="Mayor"),CONCATENATE("R",'Mapa final'!$A$21),"")</f>
        <v/>
      </c>
      <c r="AE31" s="579"/>
      <c r="AF31" s="579" t="str">
        <f ca="1">IF(AND('Mapa final'!$Q$22="Media",'Mapa final'!$U$22="Mayor"),CONCATENATE("R",'Mapa final'!$A$22),"")</f>
        <v/>
      </c>
      <c r="AG31" s="579"/>
      <c r="AH31" s="579" t="str">
        <f>IF(AND('Mapa final'!$Q$23="Media",'Mapa final'!$U$23="Mayor"),CONCATENATE("R",'Mapa final'!$A$23),"")</f>
        <v/>
      </c>
      <c r="AI31" s="579"/>
      <c r="AJ31" s="396" t="str">
        <f ca="1">IF(AND('Mapa final'!$Q$21="Media",'Mapa final'!$U$21="Catastrófico"),CONCATENATE("R",'Mapa final'!$A$21),"")</f>
        <v/>
      </c>
      <c r="AK31" s="582"/>
      <c r="AL31" s="582" t="str">
        <f ca="1">IF(AND('Mapa final'!$Q$22="Media",'Mapa final'!$U$22="Catastrófico"),CONCATENATE("R",'Mapa final'!$A$22),"")</f>
        <v/>
      </c>
      <c r="AM31" s="582"/>
      <c r="AN31" s="582" t="str">
        <f>IF(AND('Mapa final'!$Q$23="Media",'Mapa final'!$U$23="Catastrófico"),CONCATENATE("R",'Mapa final'!$A$23),"")</f>
        <v/>
      </c>
      <c r="AO31" s="398"/>
      <c r="AP31" s="75"/>
      <c r="AQ31" s="359"/>
      <c r="AR31" s="360"/>
      <c r="AS31" s="360"/>
      <c r="AT31" s="360"/>
      <c r="AU31" s="360"/>
      <c r="AV31" s="361"/>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row>
    <row r="32" spans="3:82" ht="15" customHeight="1" x14ac:dyDescent="0.25">
      <c r="C32" s="75"/>
      <c r="D32" s="336"/>
      <c r="E32" s="336"/>
      <c r="F32" s="337"/>
      <c r="G32" s="377"/>
      <c r="H32" s="378"/>
      <c r="I32" s="378"/>
      <c r="J32" s="378"/>
      <c r="K32" s="580"/>
      <c r="L32" s="393"/>
      <c r="M32" s="581"/>
      <c r="N32" s="581"/>
      <c r="O32" s="581"/>
      <c r="P32" s="581"/>
      <c r="Q32" s="405"/>
      <c r="R32" s="393"/>
      <c r="S32" s="581"/>
      <c r="T32" s="581"/>
      <c r="U32" s="581"/>
      <c r="V32" s="581"/>
      <c r="W32" s="581"/>
      <c r="X32" s="393"/>
      <c r="Y32" s="581"/>
      <c r="Z32" s="581"/>
      <c r="AA32" s="581"/>
      <c r="AB32" s="581"/>
      <c r="AC32" s="581"/>
      <c r="AD32" s="388"/>
      <c r="AE32" s="579"/>
      <c r="AF32" s="579"/>
      <c r="AG32" s="579"/>
      <c r="AH32" s="579"/>
      <c r="AI32" s="579"/>
      <c r="AJ32" s="396"/>
      <c r="AK32" s="582"/>
      <c r="AL32" s="582"/>
      <c r="AM32" s="582"/>
      <c r="AN32" s="582"/>
      <c r="AO32" s="398"/>
      <c r="AP32" s="75"/>
      <c r="AQ32" s="359"/>
      <c r="AR32" s="360"/>
      <c r="AS32" s="360"/>
      <c r="AT32" s="360"/>
      <c r="AU32" s="360"/>
      <c r="AV32" s="361"/>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row>
    <row r="33" spans="3:82" ht="15" customHeight="1" x14ac:dyDescent="0.25">
      <c r="C33" s="75"/>
      <c r="D33" s="336"/>
      <c r="E33" s="336"/>
      <c r="F33" s="337"/>
      <c r="G33" s="377"/>
      <c r="H33" s="378"/>
      <c r="I33" s="378"/>
      <c r="J33" s="378"/>
      <c r="K33" s="580"/>
      <c r="L33" s="393" t="str">
        <f>IF(AND('Mapa final'!$Q$24="Mediaa",'Mapa final'!$U$24="Leve"),CONCATENATE("R",'Mapa final'!$A$24),"")</f>
        <v/>
      </c>
      <c r="M33" s="581"/>
      <c r="N33" s="581" t="str">
        <f>IF(AND('Mapa final'!$L$25="Media",'Mapa final'!$P$25="Leve"),CONCATENATE("R",'Mapa final'!$A$25),"")</f>
        <v/>
      </c>
      <c r="O33" s="581"/>
      <c r="P33" s="581" t="str">
        <f>IF(AND('Mapa final'!$L$26="Media",'Mapa final'!$P$26="Leve"),CONCATENATE("R",'Mapa final'!$A$26),"")</f>
        <v/>
      </c>
      <c r="Q33" s="405"/>
      <c r="R33" s="393" t="str">
        <f>IF(AND('Mapa final'!$Q$24="Media",'Mapa final'!$U$24="Menor"),CONCATENATE("R",'Mapa final'!$A$24),"")</f>
        <v/>
      </c>
      <c r="S33" s="581"/>
      <c r="T33" s="581" t="str">
        <f>IF(AND('Mapa final'!$Q$25="Media",'Mapa final'!$U$25="Menor"),CONCATENATE("R",'Mapa final'!$A$25),"")</f>
        <v/>
      </c>
      <c r="U33" s="581"/>
      <c r="V33" s="581" t="str">
        <f>IF(AND('Mapa final'!$Q$26="Media",'Mapa final'!$U$26="Menor"),CONCATENATE("R",'Mapa final'!$A$26),"")</f>
        <v/>
      </c>
      <c r="W33" s="581"/>
      <c r="X33" s="393" t="str">
        <f>IF(AND('Mapa final'!$Q$24="Media",'Mapa final'!$U$24="Moderado"),CONCATENATE("R",'Mapa final'!$A$24),"")</f>
        <v/>
      </c>
      <c r="Y33" s="581"/>
      <c r="Z33" s="581" t="str">
        <f>IF(AND('Mapa final'!$Q$25="Media",'Mapa final'!$U$25="Moderado"),CONCATENATE("R",'Mapa final'!$A$25),"")</f>
        <v/>
      </c>
      <c r="AA33" s="581"/>
      <c r="AB33" s="581" t="str">
        <f>IF(AND('Mapa final'!$Q$26="Media",'Mapa final'!$U$26="Moderado"),CONCATENATE("R",'Mapa final'!$A$26),"")</f>
        <v/>
      </c>
      <c r="AC33" s="581"/>
      <c r="AD33" s="388" t="str">
        <f>IF(AND('Mapa final'!$Q$24="Media",'Mapa final'!$U$24="Mayor"),CONCATENATE("R",'Mapa final'!$A$24),"")</f>
        <v/>
      </c>
      <c r="AE33" s="579"/>
      <c r="AF33" s="579" t="str">
        <f>IF(AND('Mapa final'!$Q$25="Media",'Mapa final'!$U$25="Mayor"),CONCATENATE("R",'Mapa final'!$A$25),"")</f>
        <v/>
      </c>
      <c r="AG33" s="579"/>
      <c r="AH33" s="579" t="str">
        <f>IF(AND('Mapa final'!$Q$26="Media",'Mapa final'!$U$26="Mayor"),CONCATENATE("R",'Mapa final'!$A$26),"")</f>
        <v/>
      </c>
      <c r="AI33" s="579"/>
      <c r="AJ33" s="396" t="str">
        <f>IF(AND('Mapa final'!$Q$24="Media",'Mapa final'!$U$24="Catastrófico"),CONCATENATE("R",'Mapa final'!$A$24),"")</f>
        <v/>
      </c>
      <c r="AK33" s="582"/>
      <c r="AL33" s="582" t="str">
        <f>IF(AND('Mapa final'!$Q$25="Media",'Mapa final'!$U$25="Catastrófico"),CONCATENATE("R",'Mapa final'!$A$25),"")</f>
        <v/>
      </c>
      <c r="AM33" s="582"/>
      <c r="AN33" s="582" t="str">
        <f>IF(AND('Mapa final'!$Q$26="Media",'Mapa final'!$U$26="Catastrófico"),CONCATENATE("R",'Mapa final'!$A$26),"")</f>
        <v/>
      </c>
      <c r="AO33" s="398"/>
      <c r="AP33" s="75"/>
      <c r="AQ33" s="359"/>
      <c r="AR33" s="360"/>
      <c r="AS33" s="360"/>
      <c r="AT33" s="360"/>
      <c r="AU33" s="360"/>
      <c r="AV33" s="361"/>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row>
    <row r="34" spans="3:82" ht="15.75" customHeight="1" thickBot="1" x14ac:dyDescent="0.3">
      <c r="C34" s="75"/>
      <c r="D34" s="336"/>
      <c r="E34" s="336"/>
      <c r="F34" s="337"/>
      <c r="G34" s="380"/>
      <c r="H34" s="381"/>
      <c r="I34" s="381"/>
      <c r="J34" s="381"/>
      <c r="K34" s="381"/>
      <c r="L34" s="406"/>
      <c r="M34" s="407"/>
      <c r="N34" s="407"/>
      <c r="O34" s="407"/>
      <c r="P34" s="407"/>
      <c r="Q34" s="408"/>
      <c r="R34" s="406"/>
      <c r="S34" s="407"/>
      <c r="T34" s="407"/>
      <c r="U34" s="407"/>
      <c r="V34" s="407"/>
      <c r="W34" s="407"/>
      <c r="X34" s="406"/>
      <c r="Y34" s="407"/>
      <c r="Z34" s="407"/>
      <c r="AA34" s="407"/>
      <c r="AB34" s="407"/>
      <c r="AC34" s="407"/>
      <c r="AD34" s="389"/>
      <c r="AE34" s="390"/>
      <c r="AF34" s="390"/>
      <c r="AG34" s="390"/>
      <c r="AH34" s="390"/>
      <c r="AI34" s="390"/>
      <c r="AJ34" s="396"/>
      <c r="AK34" s="582"/>
      <c r="AL34" s="582"/>
      <c r="AM34" s="582"/>
      <c r="AN34" s="582"/>
      <c r="AO34" s="398"/>
      <c r="AP34" s="75"/>
      <c r="AQ34" s="362"/>
      <c r="AR34" s="363"/>
      <c r="AS34" s="363"/>
      <c r="AT34" s="363"/>
      <c r="AU34" s="363"/>
      <c r="AV34" s="364"/>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row>
    <row r="35" spans="3:82" ht="15" customHeight="1" x14ac:dyDescent="0.25">
      <c r="C35" s="75"/>
      <c r="D35" s="336"/>
      <c r="E35" s="336"/>
      <c r="F35" s="337"/>
      <c r="G35" s="374" t="s">
        <v>113</v>
      </c>
      <c r="H35" s="375"/>
      <c r="I35" s="375"/>
      <c r="J35" s="375"/>
      <c r="K35" s="375"/>
      <c r="L35" s="418" t="str">
        <f ca="1">IF(AND('Mapa final'!$Q$15="Baja",'Mapa final'!$U$15="Leve"),CONCATENATE("R",'Mapa final'!$A$15),"")</f>
        <v/>
      </c>
      <c r="M35" s="419"/>
      <c r="N35" s="419" t="str">
        <f>IF(AND('Mapa final'!$L$16="Baja",'Mapa final'!$P$16="Leve"),CONCATENATE("R",'Mapa final'!$A$16),"")</f>
        <v/>
      </c>
      <c r="O35" s="419"/>
      <c r="P35" s="419" t="str">
        <f>IF(AND('Mapa final'!$L$17="Baja",'Mapa final'!$P$17="Leve"),CONCATENATE("R",'Mapa final'!$A$17),"")</f>
        <v/>
      </c>
      <c r="Q35" s="420"/>
      <c r="R35" s="409" t="str">
        <f ca="1">IF(AND('Mapa final'!$Q$15="Baja",'Mapa final'!$U$15="Menor"),CONCATENATE("R",'Mapa final'!$A$15),"")</f>
        <v/>
      </c>
      <c r="S35" s="410"/>
      <c r="T35" s="581" t="str">
        <f ca="1">IF(AND('Mapa final'!$Q$16="Baja",'Mapa final'!$U$16="Menor"),CONCATENATE("R",'Mapa final'!$A$16),"")</f>
        <v/>
      </c>
      <c r="U35" s="581"/>
      <c r="V35" s="581" t="str">
        <f ca="1">IF(AND('Mapa final'!$Q$17="Baja",'Mapa final'!$U$17="Menor"),CONCATENATE("R",'Mapa final'!$A$17),"")</f>
        <v/>
      </c>
      <c r="W35" s="405"/>
      <c r="X35" s="393" t="str">
        <f ca="1">IF(AND('Mapa final'!$Q$15="Baja",'Mapa final'!$U$15="Moderado"),CONCATENATE("R",'Mapa final'!$A$15),"")</f>
        <v/>
      </c>
      <c r="Y35" s="581"/>
      <c r="Z35" s="581" t="str">
        <f ca="1">IF(AND('Mapa final'!Q$16="Baja",'Mapa final'!$U$16="Moderado"),CONCATENATE("R",'Mapa final'!$A$16),"")</f>
        <v/>
      </c>
      <c r="AA35" s="581"/>
      <c r="AB35" s="581" t="str">
        <f ca="1">IF(AND('Mapa final'!$Q$17="Baja",'Mapa final'!$U$17="Moderado"),CONCATENATE("R",'Mapa final'!$A$17),"")</f>
        <v/>
      </c>
      <c r="AC35" s="405"/>
      <c r="AD35" s="388" t="str">
        <f ca="1">IF(AND('Mapa final'!$Q$15="Baja",'Mapa final'!$U$15="Mayor"),CONCATENATE("R",'Mapa final'!$A$15),"")</f>
        <v/>
      </c>
      <c r="AE35" s="579"/>
      <c r="AF35" s="579" t="str">
        <f ca="1">IF(AND('Mapa final'!$Q$16="Baja",'Mapa final'!$U$16="Mayor"),CONCATENATE("R",'Mapa final'!$A$16),"")</f>
        <v/>
      </c>
      <c r="AG35" s="579"/>
      <c r="AH35" s="579" t="str">
        <f ca="1">IF(AND('Mapa final'!$Q$17="Baja",'Mapa final'!$U$17="Mayor"),CONCATENATE("R",'Mapa final'!$A$17),"")</f>
        <v/>
      </c>
      <c r="AI35" s="579"/>
      <c r="AJ35" s="402" t="str">
        <f ca="1">IF(AND('Mapa final'!$Q$15="Baja",'Mapa final'!$U$15="Catastrófico"),CONCATENATE("R",'Mapa final'!$A$15),"")</f>
        <v/>
      </c>
      <c r="AK35" s="403"/>
      <c r="AL35" s="403" t="str">
        <f ca="1">IF(AND('Mapa final'!$Q$16="Baja",'Mapa final'!$U$16="Catastrófico"),CONCATENATE("R",'Mapa final'!$A$16),"")</f>
        <v/>
      </c>
      <c r="AM35" s="403"/>
      <c r="AN35" s="403" t="str">
        <f ca="1">IF(AND('Mapa final'!$Q$17="Baja",'Mapa final'!$U$17="Catastrófico"),CONCATENATE("R",'Mapa final'!$A$17),"")</f>
        <v/>
      </c>
      <c r="AO35" s="404"/>
      <c r="AP35" s="75"/>
      <c r="AQ35" s="365" t="s">
        <v>81</v>
      </c>
      <c r="AR35" s="366"/>
      <c r="AS35" s="366"/>
      <c r="AT35" s="366"/>
      <c r="AU35" s="366"/>
      <c r="AV35" s="367"/>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row>
    <row r="36" spans="3:82" ht="15" customHeight="1" x14ac:dyDescent="0.25">
      <c r="C36" s="75"/>
      <c r="D36" s="336"/>
      <c r="E36" s="336"/>
      <c r="F36" s="337"/>
      <c r="G36" s="377"/>
      <c r="H36" s="378"/>
      <c r="I36" s="378"/>
      <c r="J36" s="378"/>
      <c r="K36" s="378"/>
      <c r="L36" s="414"/>
      <c r="M36" s="583"/>
      <c r="N36" s="583"/>
      <c r="O36" s="583"/>
      <c r="P36" s="583"/>
      <c r="Q36" s="413"/>
      <c r="R36" s="393"/>
      <c r="S36" s="581"/>
      <c r="T36" s="394"/>
      <c r="U36" s="394"/>
      <c r="V36" s="394"/>
      <c r="W36" s="405"/>
      <c r="X36" s="393"/>
      <c r="Y36" s="394"/>
      <c r="Z36" s="394"/>
      <c r="AA36" s="394"/>
      <c r="AB36" s="394"/>
      <c r="AC36" s="405"/>
      <c r="AD36" s="388"/>
      <c r="AE36" s="384"/>
      <c r="AF36" s="384"/>
      <c r="AG36" s="384"/>
      <c r="AH36" s="384"/>
      <c r="AI36" s="579"/>
      <c r="AJ36" s="396"/>
      <c r="AK36" s="582"/>
      <c r="AL36" s="582"/>
      <c r="AM36" s="582"/>
      <c r="AN36" s="582"/>
      <c r="AO36" s="398"/>
      <c r="AP36" s="75"/>
      <c r="AQ36" s="368"/>
      <c r="AR36" s="369"/>
      <c r="AS36" s="369"/>
      <c r="AT36" s="369"/>
      <c r="AU36" s="369"/>
      <c r="AV36" s="370"/>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row>
    <row r="37" spans="3:82" ht="15" customHeight="1" x14ac:dyDescent="0.25">
      <c r="C37" s="75"/>
      <c r="D37" s="336"/>
      <c r="E37" s="336"/>
      <c r="F37" s="337"/>
      <c r="G37" s="377"/>
      <c r="H37" s="378"/>
      <c r="I37" s="378"/>
      <c r="J37" s="378"/>
      <c r="K37" s="378"/>
      <c r="L37" s="414" t="str">
        <f ca="1">IF(AND('Mapa final'!$Q$18="Baja",'Mapa final'!$U$18="Leve"),CONCATENATE("R",'Mapa final'!$A$18),"")</f>
        <v/>
      </c>
      <c r="M37" s="583"/>
      <c r="N37" s="583" t="str">
        <f>IF(AND('Mapa final'!$L$19="Baja",'Mapa final'!$P$19="Leve"),CONCATENATE("R",'Mapa final'!$A$19),"")</f>
        <v/>
      </c>
      <c r="O37" s="583"/>
      <c r="P37" s="583" t="str">
        <f>IF(AND('Mapa final'!$L$20="Baja",'Mapa final'!$P$20="Leve"),CONCATENATE("R",'Mapa final'!$A$20),"")</f>
        <v/>
      </c>
      <c r="Q37" s="413"/>
      <c r="R37" s="393" t="str">
        <f ca="1">IF(AND('Mapa final'!$Q$18="Baja",'Mapa final'!$U$18="Menor"),CONCATENATE("R",'Mapa final'!$A$18),"")</f>
        <v/>
      </c>
      <c r="S37" s="394"/>
      <c r="T37" s="394" t="str">
        <f ca="1">IF(AND('Mapa final'!$Q$19="Baja",'Mapa final'!$U$19="Menor"),CONCATENATE("R",'Mapa final'!$A$19),"")</f>
        <v/>
      </c>
      <c r="U37" s="394"/>
      <c r="V37" s="394" t="str">
        <f ca="1">IF(AND('Mapa final'!$Q$20="Baja",'Mapa final'!$U$20="Menor"),CONCATENATE("R",'Mapa final'!$A$20),"")</f>
        <v/>
      </c>
      <c r="W37" s="405"/>
      <c r="X37" s="393" t="str">
        <f ca="1">IF(AND('Mapa final'!$Q$18="Baja",'Mapa final'!$U$18="Moderado"),CONCATENATE("R",'Mapa final'!$A$18),"")</f>
        <v/>
      </c>
      <c r="Y37" s="394"/>
      <c r="Z37" s="394" t="str">
        <f ca="1">IF(AND('Mapa final'!$Q$19="Baja",'Mapa final'!$U$19="Moderado"),CONCATENATE("R",'Mapa final'!$A$19),"")</f>
        <v/>
      </c>
      <c r="AA37" s="394"/>
      <c r="AB37" s="394" t="str">
        <f ca="1">IF(AND('Mapa final'!$Q$20="Baja",'Mapa final'!$U$20="Moderado"),CONCATENATE("R",'Mapa final'!$A$20),"")</f>
        <v/>
      </c>
      <c r="AC37" s="405"/>
      <c r="AD37" s="388" t="str">
        <f ca="1">IF(AND('Mapa final'!$Q$18="Baja",'Mapa final'!$U$18="Mayor"),CONCATENATE("R",'Mapa final'!$A$18),"")</f>
        <v/>
      </c>
      <c r="AE37" s="384"/>
      <c r="AF37" s="384" t="str">
        <f ca="1">IF(AND('Mapa final'!$Q$19="Baja",'Mapa final'!$U$19="Mayor"),CONCATENATE("R",'Mapa final'!$A$19),"")</f>
        <v/>
      </c>
      <c r="AG37" s="384"/>
      <c r="AH37" s="384" t="str">
        <f ca="1">IF(AND('Mapa final'!$Q$20="Baja",'Mapa final'!$U$20="Mayor"),CONCATENATE("R",'Mapa final'!$A$20),"")</f>
        <v/>
      </c>
      <c r="AI37" s="579"/>
      <c r="AJ37" s="396" t="str">
        <f ca="1">IF(AND('Mapa final'!$Q$18="Baja",'Mapa final'!$U$18="Catastrófico"),CONCATENATE("R",'Mapa final'!$A$18),"")</f>
        <v/>
      </c>
      <c r="AK37" s="582"/>
      <c r="AL37" s="582" t="str">
        <f ca="1">IF(AND('Mapa final'!$Q$19="Baja",'Mapa final'!$U$19="Catastrófico"),CONCATENATE("R",'Mapa final'!$A$19),"")</f>
        <v/>
      </c>
      <c r="AM37" s="582"/>
      <c r="AN37" s="582" t="str">
        <f>IF(AND('Mapa final'!$Q$20="Baja",'Mapa final'!$L$20="Catastrófico"),CONCATENATE("R",'Mapa final'!$A$20),"")</f>
        <v/>
      </c>
      <c r="AO37" s="398"/>
      <c r="AP37" s="75"/>
      <c r="AQ37" s="368"/>
      <c r="AR37" s="369"/>
      <c r="AS37" s="369"/>
      <c r="AT37" s="369"/>
      <c r="AU37" s="369"/>
      <c r="AV37" s="370"/>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c r="CC37" s="75"/>
      <c r="CD37" s="75"/>
    </row>
    <row r="38" spans="3:82" ht="15" customHeight="1" x14ac:dyDescent="0.25">
      <c r="C38" s="75"/>
      <c r="D38" s="336"/>
      <c r="E38" s="336"/>
      <c r="F38" s="337"/>
      <c r="G38" s="377"/>
      <c r="H38" s="378"/>
      <c r="I38" s="378"/>
      <c r="J38" s="378"/>
      <c r="K38" s="378"/>
      <c r="L38" s="414"/>
      <c r="M38" s="583"/>
      <c r="N38" s="583"/>
      <c r="O38" s="583"/>
      <c r="P38" s="583"/>
      <c r="Q38" s="413"/>
      <c r="R38" s="393"/>
      <c r="S38" s="394"/>
      <c r="T38" s="394"/>
      <c r="U38" s="394"/>
      <c r="V38" s="394"/>
      <c r="W38" s="405"/>
      <c r="X38" s="393"/>
      <c r="Y38" s="394"/>
      <c r="Z38" s="394"/>
      <c r="AA38" s="394"/>
      <c r="AB38" s="394"/>
      <c r="AC38" s="405"/>
      <c r="AD38" s="388"/>
      <c r="AE38" s="384"/>
      <c r="AF38" s="384"/>
      <c r="AG38" s="384"/>
      <c r="AH38" s="384"/>
      <c r="AI38" s="579"/>
      <c r="AJ38" s="396"/>
      <c r="AK38" s="582"/>
      <c r="AL38" s="582"/>
      <c r="AM38" s="582"/>
      <c r="AN38" s="582"/>
      <c r="AO38" s="398"/>
      <c r="AP38" s="75"/>
      <c r="AQ38" s="368"/>
      <c r="AR38" s="369"/>
      <c r="AS38" s="369"/>
      <c r="AT38" s="369"/>
      <c r="AU38" s="369"/>
      <c r="AV38" s="370"/>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row>
    <row r="39" spans="3:82" ht="15" customHeight="1" x14ac:dyDescent="0.25">
      <c r="C39" s="75"/>
      <c r="D39" s="336"/>
      <c r="E39" s="336"/>
      <c r="F39" s="337"/>
      <c r="G39" s="377"/>
      <c r="H39" s="378"/>
      <c r="I39" s="378"/>
      <c r="J39" s="378"/>
      <c r="K39" s="378"/>
      <c r="L39" s="414" t="str">
        <f ca="1">IF(AND('Mapa final'!$Q$21="Baja",'Mapa final'!$U$21="Leve"),CONCATENATE("R",'Mapa final'!$A$21),"")</f>
        <v/>
      </c>
      <c r="M39" s="583"/>
      <c r="N39" s="583" t="str">
        <f>IF(AND('Mapa final'!$L$22="Baja",'Mapa final'!$P$22="Leve"),CONCATENATE("R",'Mapa final'!$A$22),"")</f>
        <v/>
      </c>
      <c r="O39" s="583"/>
      <c r="P39" s="583" t="str">
        <f>IF(AND('Mapa final'!$L$23="Baja",'Mapa final'!$P$23="Leve"),CONCATENATE("R",'Mapa final'!$A$23),"")</f>
        <v/>
      </c>
      <c r="Q39" s="413"/>
      <c r="R39" s="393" t="str">
        <f ca="1">IF(AND('Mapa final'!$Q$21="Baja",'Mapa final'!$U$21="Menor"),CONCATENATE("R",'Mapa final'!$A$21),"")</f>
        <v/>
      </c>
      <c r="S39" s="394"/>
      <c r="T39" s="394" t="str">
        <f ca="1">IF(AND('Mapa final'!$LQ$22="Baja",'Mapa final'!$U$22="Menor"),CONCATENATE("R",'Mapa final'!$A$22),"")</f>
        <v/>
      </c>
      <c r="U39" s="394"/>
      <c r="V39" s="394" t="str">
        <f>IF(AND('Mapa final'!$Q$23="Baja",'Mapa final'!$U$23="Menor"),CONCATENATE("R",'Mapa final'!$A$23),"")</f>
        <v/>
      </c>
      <c r="W39" s="405"/>
      <c r="X39" s="393" t="str">
        <f ca="1">IF(AND('Mapa final'!$Q$21="Baja",'Mapa final'!$U$21="Moderado"),CONCATENATE("R",'Mapa final'!$A$21),"")</f>
        <v/>
      </c>
      <c r="Y39" s="394"/>
      <c r="Z39" s="394" t="str">
        <f ca="1">IF(AND('Mapa final'!$Q$22="Baja",'Mapa final'!$U$22="Moderado"),CONCATENATE("R",'Mapa final'!$A$22),"")</f>
        <v/>
      </c>
      <c r="AA39" s="394"/>
      <c r="AB39" s="394" t="str">
        <f>IF(AND('Mapa final'!$Q$23="Baja",'Mapa final'!$U$23="Moderado"),CONCATENATE("R",'Mapa final'!$A$23),"")</f>
        <v/>
      </c>
      <c r="AC39" s="405"/>
      <c r="AD39" s="388" t="str">
        <f ca="1">IF(AND('Mapa final'!$Q$21="Baja",'Mapa final'!$U$21="Mayor"),CONCATENATE("R",'Mapa final'!$A$21),"")</f>
        <v/>
      </c>
      <c r="AE39" s="384"/>
      <c r="AF39" s="384" t="str">
        <f ca="1">IF(AND('Mapa final'!$Q$22="Baja",'Mapa final'!$U$22="Mayor"),CONCATENATE("R",'Mapa final'!$A$22),"")</f>
        <v/>
      </c>
      <c r="AG39" s="384"/>
      <c r="AH39" s="384" t="str">
        <f>IF(AND('Mapa final'!$Q$23="Baja",'Mapa final'!$U$23="Mayor"),CONCATENATE("R",'Mapa final'!$A$23),"")</f>
        <v/>
      </c>
      <c r="AI39" s="579"/>
      <c r="AJ39" s="396" t="str">
        <f ca="1">IF(AND('Mapa final'!$Q$21="Baja",'Mapa final'!$U$21="Catastrófico"),CONCATENATE("R",'Mapa final'!$A$21),"")</f>
        <v/>
      </c>
      <c r="AK39" s="582"/>
      <c r="AL39" s="582" t="str">
        <f ca="1">IF(AND('Mapa final'!$Q$22="Baja",'Mapa final'!$U$22="Catastrófico"),CONCATENATE("R",'Mapa final'!$A$22),"")</f>
        <v/>
      </c>
      <c r="AM39" s="582"/>
      <c r="AN39" s="582" t="str">
        <f>IF(AND('Mapa final'!$Q$23="Baja",'Mapa final'!$U$23="Catastrófico"),CONCATENATE("R",'Mapa final'!$A$23),"")</f>
        <v/>
      </c>
      <c r="AO39" s="398"/>
      <c r="AP39" s="75"/>
      <c r="AQ39" s="368"/>
      <c r="AR39" s="369"/>
      <c r="AS39" s="369"/>
      <c r="AT39" s="369"/>
      <c r="AU39" s="369"/>
      <c r="AV39" s="370"/>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row>
    <row r="40" spans="3:82" ht="15" customHeight="1" x14ac:dyDescent="0.25">
      <c r="C40" s="75"/>
      <c r="D40" s="336"/>
      <c r="E40" s="336"/>
      <c r="F40" s="337"/>
      <c r="G40" s="377"/>
      <c r="H40" s="378"/>
      <c r="I40" s="378"/>
      <c r="J40" s="378"/>
      <c r="K40" s="378"/>
      <c r="L40" s="414"/>
      <c r="M40" s="583"/>
      <c r="N40" s="583"/>
      <c r="O40" s="583"/>
      <c r="P40" s="583"/>
      <c r="Q40" s="413"/>
      <c r="R40" s="393"/>
      <c r="S40" s="394"/>
      <c r="T40" s="394"/>
      <c r="U40" s="394"/>
      <c r="V40" s="394"/>
      <c r="W40" s="405"/>
      <c r="X40" s="393"/>
      <c r="Y40" s="394"/>
      <c r="Z40" s="394"/>
      <c r="AA40" s="394"/>
      <c r="AB40" s="394"/>
      <c r="AC40" s="405"/>
      <c r="AD40" s="388"/>
      <c r="AE40" s="384"/>
      <c r="AF40" s="384"/>
      <c r="AG40" s="384"/>
      <c r="AH40" s="384"/>
      <c r="AI40" s="579"/>
      <c r="AJ40" s="396"/>
      <c r="AK40" s="582"/>
      <c r="AL40" s="582"/>
      <c r="AM40" s="582"/>
      <c r="AN40" s="582"/>
      <c r="AO40" s="398"/>
      <c r="AP40" s="75"/>
      <c r="AQ40" s="368"/>
      <c r="AR40" s="369"/>
      <c r="AS40" s="369"/>
      <c r="AT40" s="369"/>
      <c r="AU40" s="369"/>
      <c r="AV40" s="370"/>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c r="CC40" s="75"/>
      <c r="CD40" s="75"/>
    </row>
    <row r="41" spans="3:82" ht="15" customHeight="1" x14ac:dyDescent="0.25">
      <c r="C41" s="75"/>
      <c r="D41" s="336"/>
      <c r="E41" s="336"/>
      <c r="F41" s="337"/>
      <c r="G41" s="377"/>
      <c r="H41" s="378"/>
      <c r="I41" s="378"/>
      <c r="J41" s="378"/>
      <c r="K41" s="378"/>
      <c r="L41" s="414" t="str">
        <f>IF(AND('Mapa final'!$Q$24="Baja",'Mapa final'!$U$24="Leve"),CONCATENATE("R",'Mapa final'!$A$24),"")</f>
        <v/>
      </c>
      <c r="M41" s="583"/>
      <c r="N41" s="583" t="str">
        <f>IF(AND('Mapa final'!$L$25="Baja",'Mapa final'!$P$25="Leve"),CONCATENATE("R",'Mapa final'!$A$25),"")</f>
        <v/>
      </c>
      <c r="O41" s="583"/>
      <c r="P41" s="583" t="str">
        <f>IF(AND('Mapa final'!$L$26="Baja",'Mapa final'!$P$26="Leve"),CONCATENATE("R",'Mapa final'!$A$26),"")</f>
        <v/>
      </c>
      <c r="Q41" s="413"/>
      <c r="R41" s="393" t="str">
        <f>IF(AND('Mapa final'!$Q$24="Baja",'Mapa final'!$U$24="Menor"),CONCATENATE("R",'Mapa final'!$A$24),"")</f>
        <v/>
      </c>
      <c r="S41" s="394"/>
      <c r="T41" s="394" t="str">
        <f>IF(AND('Mapa final'!$Q$25="Baja",'Mapa final'!$U$25="Menor"),CONCATENATE("R",'Mapa final'!$A$25),"")</f>
        <v/>
      </c>
      <c r="U41" s="394"/>
      <c r="V41" s="394" t="str">
        <f>IF(AND('Mapa final'!$Q$26="Baja",'Mapa final'!$U$26="Menor"),CONCATENATE("R",'Mapa final'!$A$26),"")</f>
        <v/>
      </c>
      <c r="W41" s="405"/>
      <c r="X41" s="393" t="str">
        <f>IF(AND('Mapa final'!$Q$24="Baja",'Mapa final'!$U$24="Moderado"),CONCATENATE("R",'Mapa final'!$A$24),"")</f>
        <v/>
      </c>
      <c r="Y41" s="394"/>
      <c r="Z41" s="394" t="str">
        <f>IF(AND('Mapa final'!$Q$25="Baja",'Mapa final'!$U$25="Moderado"),CONCATENATE("R",'Mapa final'!$A$25),"")</f>
        <v/>
      </c>
      <c r="AA41" s="394"/>
      <c r="AB41" s="394" t="str">
        <f>IF(AND('Mapa final'!$Q$26="Baja",'Mapa final'!$U$26="Moderado"),CONCATENATE("R",'Mapa final'!$A$26),"")</f>
        <v/>
      </c>
      <c r="AC41" s="405"/>
      <c r="AD41" s="388" t="str">
        <f>IF(AND('Mapa final'!$Q$24="Baja",'Mapa final'!$U$24="Mayor"),CONCATENATE("R",'Mapa final'!$A$24),"")</f>
        <v/>
      </c>
      <c r="AE41" s="384"/>
      <c r="AF41" s="384" t="str">
        <f>IF(AND('Mapa final'!$Q$25="Baja",'Mapa final'!$U$25="Mayor"),CONCATENATE("R",'Mapa final'!$A$25),"")</f>
        <v/>
      </c>
      <c r="AG41" s="384"/>
      <c r="AH41" s="384" t="str">
        <f>IF(AND('Mapa final'!$Q$26="Baja",'Mapa final'!$U$26="Mayor"),CONCATENATE("R",'Mapa final'!$A$26),"")</f>
        <v/>
      </c>
      <c r="AI41" s="579"/>
      <c r="AJ41" s="396" t="str">
        <f>IF(AND('Mapa final'!$Q$24="Baja",'Mapa final'!$U$24="Catastrófico"),CONCATENATE("R",'Mapa final'!$A$24),"")</f>
        <v/>
      </c>
      <c r="AK41" s="582"/>
      <c r="AL41" s="582" t="str">
        <f>IF(AND('Mapa final'!$Q$25="Baja",'Mapa final'!$U$25="Catastrófico"),CONCATENATE("R",'Mapa final'!$A$25),"")</f>
        <v/>
      </c>
      <c r="AM41" s="582"/>
      <c r="AN41" s="582" t="str">
        <f>IF(AND('Mapa final'!$Q$26="Baja",'Mapa final'!$U$26="Catastrófico"),CONCATENATE("R",'Mapa final'!$A$26),"")</f>
        <v/>
      </c>
      <c r="AO41" s="398"/>
      <c r="AP41" s="75"/>
      <c r="AQ41" s="368"/>
      <c r="AR41" s="369"/>
      <c r="AS41" s="369"/>
      <c r="AT41" s="369"/>
      <c r="AU41" s="369"/>
      <c r="AV41" s="370"/>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row>
    <row r="42" spans="3:82" ht="15.75" customHeight="1" thickBot="1" x14ac:dyDescent="0.3">
      <c r="C42" s="75"/>
      <c r="D42" s="336"/>
      <c r="E42" s="336"/>
      <c r="F42" s="337"/>
      <c r="G42" s="380"/>
      <c r="H42" s="381"/>
      <c r="I42" s="381"/>
      <c r="J42" s="381"/>
      <c r="K42" s="381"/>
      <c r="L42" s="415"/>
      <c r="M42" s="416"/>
      <c r="N42" s="416"/>
      <c r="O42" s="416"/>
      <c r="P42" s="416"/>
      <c r="Q42" s="417"/>
      <c r="R42" s="406"/>
      <c r="S42" s="407"/>
      <c r="T42" s="407"/>
      <c r="U42" s="407"/>
      <c r="V42" s="407"/>
      <c r="W42" s="408"/>
      <c r="X42" s="406"/>
      <c r="Y42" s="407"/>
      <c r="Z42" s="407"/>
      <c r="AA42" s="407"/>
      <c r="AB42" s="407"/>
      <c r="AC42" s="408"/>
      <c r="AD42" s="389"/>
      <c r="AE42" s="390"/>
      <c r="AF42" s="390"/>
      <c r="AG42" s="390"/>
      <c r="AH42" s="390"/>
      <c r="AI42" s="390"/>
      <c r="AJ42" s="399"/>
      <c r="AK42" s="400"/>
      <c r="AL42" s="400"/>
      <c r="AM42" s="400"/>
      <c r="AN42" s="400"/>
      <c r="AO42" s="401"/>
      <c r="AP42" s="75"/>
      <c r="AQ42" s="371"/>
      <c r="AR42" s="372"/>
      <c r="AS42" s="372"/>
      <c r="AT42" s="372"/>
      <c r="AU42" s="372"/>
      <c r="AV42" s="373"/>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c r="CC42" s="75"/>
      <c r="CD42" s="75"/>
    </row>
    <row r="43" spans="3:82" ht="15" customHeight="1" x14ac:dyDescent="0.25">
      <c r="C43" s="75"/>
      <c r="D43" s="336"/>
      <c r="E43" s="336"/>
      <c r="F43" s="337"/>
      <c r="G43" s="374" t="s">
        <v>112</v>
      </c>
      <c r="H43" s="375"/>
      <c r="I43" s="375"/>
      <c r="J43" s="375"/>
      <c r="K43" s="375"/>
      <c r="L43" s="418" t="str">
        <f ca="1">IF(AND('Mapa final'!$Q$15="Muy Baja",'Mapa final'!$U$15="Leve"),CONCATENATE("R",'Mapa final'!$A$15),"")</f>
        <v/>
      </c>
      <c r="M43" s="419"/>
      <c r="N43" s="419" t="str">
        <f>IF(AND('Mapa final'!$L$16="Muy Baja",'Mapa final'!$P$16="Leve"),CONCATENATE("R",'Mapa final'!$A$16),"")</f>
        <v/>
      </c>
      <c r="O43" s="419"/>
      <c r="P43" s="419" t="str">
        <f>IF(AND('Mapa final'!$L$17="Muy Baja",'Mapa final'!$P$17="Leve"),CONCATENATE("R",'Mapa final'!$A$17),"")</f>
        <v/>
      </c>
      <c r="Q43" s="420"/>
      <c r="R43" s="418" t="str">
        <f ca="1">IF(AND('Mapa final'!$Q$15="Muy Baja",'Mapa final'!$U$15="Menor"),CONCATENATE("R",'Mapa final'!$A$15),"")</f>
        <v/>
      </c>
      <c r="S43" s="419"/>
      <c r="T43" s="419" t="str">
        <f ca="1">IF(AND('Mapa final'!$Q$16="Muy Baja",'Mapa final'!$U$16="Menor"),CONCATENATE("R",'Mapa final'!$A$16),"")</f>
        <v/>
      </c>
      <c r="U43" s="419"/>
      <c r="V43" s="419" t="str">
        <f ca="1">IF(AND('Mapa final'!$Q$17="Muy Baja",'Mapa final'!$U$17="Menor"),CONCATENATE("R",'Mapa final'!$A$17),"")</f>
        <v/>
      </c>
      <c r="W43" s="420"/>
      <c r="X43" s="409" t="str">
        <f ca="1">IF(AND('Mapa final'!$Q$15="Muy Baja",'Mapa final'!$U$15="Moderado"),CONCATENATE("R",'Mapa final'!$A$15),"")</f>
        <v/>
      </c>
      <c r="Y43" s="410"/>
      <c r="Z43" s="410" t="str">
        <f ca="1">IF(AND('Mapa final'!Q$16="Muy Baja",'Mapa final'!$U$16="Moderado"),CONCATENATE("R",'Mapa final'!$A$16),"")</f>
        <v/>
      </c>
      <c r="AA43" s="410"/>
      <c r="AB43" s="410" t="str">
        <f ca="1">IF(AND('Mapa final'!$Q$17="Muy Baja",'Mapa final'!$U$17="Moderado"),CONCATENATE("R",'Mapa final'!$A$17),"")</f>
        <v/>
      </c>
      <c r="AC43" s="411"/>
      <c r="AD43" s="386" t="str">
        <f ca="1">IF(AND('Mapa final'!$Q$15="Muy Baja",'Mapa final'!$U$15="Mayor"),CONCATENATE("R",'Mapa final'!$A$15),"")</f>
        <v/>
      </c>
      <c r="AE43" s="387"/>
      <c r="AF43" s="387" t="str">
        <f ca="1">IF(AND('Mapa final'!$Q$16="Muy Baja",'Mapa final'!$U$16="Mayor"),CONCATENATE("R",'Mapa final'!$A$16),"")</f>
        <v/>
      </c>
      <c r="AG43" s="387"/>
      <c r="AH43" s="387" t="str">
        <f ca="1">IF(AND('Mapa final'!$Q$17="Muy Baja",'Mapa final'!$U$17="Mayor"),CONCATENATE("R",'Mapa final'!$A$17),"")</f>
        <v/>
      </c>
      <c r="AI43" s="392"/>
      <c r="AJ43" s="396" t="str">
        <f ca="1">IF(AND('Mapa final'!$Q$15="Muy Baja",'Mapa final'!$U$15="Catastrófico"),CONCATENATE("R",'Mapa final'!$A$15),"")</f>
        <v/>
      </c>
      <c r="AK43" s="582"/>
      <c r="AL43" s="582" t="str">
        <f ca="1">IF(AND('Mapa final'!$Q$16="Muy Baja",'Mapa final'!$U$16="Catastrófico"),CONCATENATE("R",'Mapa final'!$A$16),"")</f>
        <v/>
      </c>
      <c r="AM43" s="582"/>
      <c r="AN43" s="582" t="str">
        <f ca="1">IF(AND('Mapa final'!$Q$17="Muy Baja",'Mapa final'!$U$17="Catastrófico"),CONCATENATE("R",'Mapa final'!$A$17),"")</f>
        <v/>
      </c>
      <c r="AO43" s="398"/>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c r="CC43" s="75"/>
      <c r="CD43" s="75"/>
    </row>
    <row r="44" spans="3:82" ht="15" customHeight="1" x14ac:dyDescent="0.25">
      <c r="C44" s="75"/>
      <c r="D44" s="336"/>
      <c r="E44" s="336"/>
      <c r="F44" s="337"/>
      <c r="G44" s="377"/>
      <c r="H44" s="378"/>
      <c r="I44" s="378"/>
      <c r="J44" s="378"/>
      <c r="K44" s="580"/>
      <c r="L44" s="414"/>
      <c r="M44" s="583"/>
      <c r="N44" s="583"/>
      <c r="O44" s="583"/>
      <c r="P44" s="583"/>
      <c r="Q44" s="413"/>
      <c r="R44" s="414"/>
      <c r="S44" s="583"/>
      <c r="T44" s="412"/>
      <c r="U44" s="412"/>
      <c r="V44" s="412"/>
      <c r="W44" s="413"/>
      <c r="X44" s="393"/>
      <c r="Y44" s="394"/>
      <c r="Z44" s="394"/>
      <c r="AA44" s="394"/>
      <c r="AB44" s="394"/>
      <c r="AC44" s="405"/>
      <c r="AD44" s="388"/>
      <c r="AE44" s="384"/>
      <c r="AF44" s="384"/>
      <c r="AG44" s="384"/>
      <c r="AH44" s="384"/>
      <c r="AI44" s="385"/>
      <c r="AJ44" s="396"/>
      <c r="AK44" s="397"/>
      <c r="AL44" s="397"/>
      <c r="AM44" s="397"/>
      <c r="AN44" s="397"/>
      <c r="AO44" s="398"/>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c r="CC44" s="75"/>
      <c r="CD44" s="75"/>
    </row>
    <row r="45" spans="3:82" ht="15" customHeight="1" x14ac:dyDescent="0.25">
      <c r="C45" s="75"/>
      <c r="D45" s="336"/>
      <c r="E45" s="336"/>
      <c r="F45" s="337"/>
      <c r="G45" s="377"/>
      <c r="H45" s="378"/>
      <c r="I45" s="378"/>
      <c r="J45" s="378"/>
      <c r="K45" s="580"/>
      <c r="L45" s="414" t="str">
        <f ca="1">IF(AND('Mapa final'!$Q$18="Muy Baja",'Mapa final'!$U$18="Leve"),CONCATENATE("R",'Mapa final'!$A$18),"")</f>
        <v/>
      </c>
      <c r="M45" s="583"/>
      <c r="N45" s="583" t="str">
        <f>IF(AND('Mapa final'!$L$19="Muy Baja",'Mapa final'!$P$19="Leve"),CONCATENATE("R",'Mapa final'!$A$19),"")</f>
        <v/>
      </c>
      <c r="O45" s="583"/>
      <c r="P45" s="583" t="str">
        <f>IF(AND('Mapa final'!$L$20="Muy Baja",'Mapa final'!$P$20="Leve"),CONCATENATE("R",'Mapa final'!$A$20),"")</f>
        <v/>
      </c>
      <c r="Q45" s="413"/>
      <c r="R45" s="414" t="str">
        <f ca="1">IF(AND('Mapa final'!$Q$18="Muy Baja",'Mapa final'!$U$18="Menor"),CONCATENATE("R",'Mapa final'!$A$18),"")</f>
        <v/>
      </c>
      <c r="S45" s="583"/>
      <c r="T45" s="412" t="str">
        <f ca="1">IF(AND('Mapa final'!$Q$19="Muy Baja",'Mapa final'!$U$19="Menor"),CONCATENATE("R",'Mapa final'!$A$19),"")</f>
        <v/>
      </c>
      <c r="U45" s="412"/>
      <c r="V45" s="412" t="str">
        <f ca="1">IF(AND('Mapa final'!$Q$20="Muy Baja",'Mapa final'!$U$20="Menor"),CONCATENATE("R",'Mapa final'!$A$20),"")</f>
        <v/>
      </c>
      <c r="W45" s="413"/>
      <c r="X45" s="393" t="str">
        <f ca="1">IF(AND('Mapa final'!$Q$18="Muy Baja",'Mapa final'!$U$18="Moderado"),CONCATENATE("R",'Mapa final'!$A$18),"")</f>
        <v/>
      </c>
      <c r="Y45" s="394"/>
      <c r="Z45" s="394" t="str">
        <f ca="1">IF(AND('Mapa final'!$Q$19="Muy Baja",'Mapa final'!$U$19="Moderado"),CONCATENATE("R",'Mapa final'!$A$19),"")</f>
        <v/>
      </c>
      <c r="AA45" s="394"/>
      <c r="AB45" s="394" t="str">
        <f ca="1">IF(AND('Mapa final'!$Q$20="Muy Baja",'Mapa final'!$U$20="Moderado"),CONCATENATE("R",'Mapa final'!$A$20),"")</f>
        <v/>
      </c>
      <c r="AC45" s="405"/>
      <c r="AD45" s="388" t="str">
        <f ca="1">IF(AND('Mapa final'!$Q$18="Muy Baja",'Mapa final'!$U$18="Mayor"),CONCATENATE("R",'Mapa final'!$A$18),"")</f>
        <v/>
      </c>
      <c r="AE45" s="384"/>
      <c r="AF45" s="384" t="str">
        <f ca="1">IF(AND('Mapa final'!$Q$19="Muy Baja",'Mapa final'!$U$19="Mayor"),CONCATENATE("R",'Mapa final'!$A$19),"")</f>
        <v/>
      </c>
      <c r="AG45" s="384"/>
      <c r="AH45" s="384" t="str">
        <f ca="1">IF(AND('Mapa final'!$Q$20="Muy Baja",'Mapa final'!$U$20="Mayor"),CONCATENATE("R",'Mapa final'!$A$20),"")</f>
        <v/>
      </c>
      <c r="AI45" s="385"/>
      <c r="AJ45" s="396" t="str">
        <f ca="1">IF(AND('Mapa final'!$Q$18="Muy Baja",'Mapa final'!$U$18="Catastrófico"),CONCATENATE("R",'Mapa final'!$A$18),"")</f>
        <v/>
      </c>
      <c r="AK45" s="397"/>
      <c r="AL45" s="397" t="str">
        <f ca="1">IF(AND('Mapa final'!$Q$19="Muy Baja",'Mapa final'!$U$19="Catastrófico"),CONCATENATE("R",'Mapa final'!$A$19),"")</f>
        <v/>
      </c>
      <c r="AM45" s="397"/>
      <c r="AN45" s="397" t="str">
        <f>IF(AND('Mapa final'!$Q$20="Muy Baja",'Mapa final'!$L$20="Catastrófico"),CONCATENATE("R",'Mapa final'!$A$20),"")</f>
        <v/>
      </c>
      <c r="AO45" s="398"/>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c r="CC45" s="75"/>
      <c r="CD45" s="75"/>
    </row>
    <row r="46" spans="3:82" ht="15" customHeight="1" x14ac:dyDescent="0.25">
      <c r="C46" s="75"/>
      <c r="D46" s="336"/>
      <c r="E46" s="336"/>
      <c r="F46" s="337"/>
      <c r="G46" s="377"/>
      <c r="H46" s="378"/>
      <c r="I46" s="378"/>
      <c r="J46" s="378"/>
      <c r="K46" s="580"/>
      <c r="L46" s="414"/>
      <c r="M46" s="583"/>
      <c r="N46" s="583"/>
      <c r="O46" s="583"/>
      <c r="P46" s="583"/>
      <c r="Q46" s="413"/>
      <c r="R46" s="414"/>
      <c r="S46" s="583"/>
      <c r="T46" s="412"/>
      <c r="U46" s="412"/>
      <c r="V46" s="412"/>
      <c r="W46" s="413"/>
      <c r="X46" s="393"/>
      <c r="Y46" s="394"/>
      <c r="Z46" s="394"/>
      <c r="AA46" s="394"/>
      <c r="AB46" s="394"/>
      <c r="AC46" s="405"/>
      <c r="AD46" s="388"/>
      <c r="AE46" s="384"/>
      <c r="AF46" s="384"/>
      <c r="AG46" s="384"/>
      <c r="AH46" s="384"/>
      <c r="AI46" s="385"/>
      <c r="AJ46" s="396"/>
      <c r="AK46" s="397"/>
      <c r="AL46" s="397"/>
      <c r="AM46" s="397"/>
      <c r="AN46" s="397"/>
      <c r="AO46" s="398"/>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c r="CC46" s="75"/>
      <c r="CD46" s="75"/>
    </row>
    <row r="47" spans="3:82" ht="15" customHeight="1" x14ac:dyDescent="0.25">
      <c r="C47" s="75"/>
      <c r="D47" s="336"/>
      <c r="E47" s="336"/>
      <c r="F47" s="337"/>
      <c r="G47" s="377"/>
      <c r="H47" s="378"/>
      <c r="I47" s="378"/>
      <c r="J47" s="378"/>
      <c r="K47" s="580"/>
      <c r="L47" s="414" t="str">
        <f ca="1">IF(AND('Mapa final'!$Q$21="Muy Baja",'Mapa final'!$U$21="Leve"),CONCATENATE("R",'Mapa final'!$A$21),"")</f>
        <v/>
      </c>
      <c r="M47" s="583"/>
      <c r="N47" s="583" t="str">
        <f>IF(AND('Mapa final'!$L$22="Muy Baja",'Mapa final'!$P$22="Leve"),CONCATENATE("R",'Mapa final'!$A$22),"")</f>
        <v/>
      </c>
      <c r="O47" s="583"/>
      <c r="P47" s="583" t="str">
        <f>IF(AND('Mapa final'!$L$23="Muy Baja",'Mapa final'!$P$23="Leve"),CONCATENATE("R",'Mapa final'!$A$23),"")</f>
        <v/>
      </c>
      <c r="Q47" s="413"/>
      <c r="R47" s="414" t="str">
        <f ca="1">IF(AND('Mapa final'!$Q$21="Muy Baja",'Mapa final'!$U$21="Menor"),CONCATENATE("R",'Mapa final'!$A$21),"")</f>
        <v/>
      </c>
      <c r="S47" s="583"/>
      <c r="T47" s="412" t="str">
        <f ca="1">IF(AND('Mapa final'!$LQ$22="Muy Baja",'Mapa final'!$U$22="Menor"),CONCATENATE("R",'Mapa final'!$A$22),"")</f>
        <v/>
      </c>
      <c r="U47" s="412"/>
      <c r="V47" s="412" t="str">
        <f>IF(AND('Mapa final'!$Q$23="Muy Baja",'Mapa final'!$U$23="Menor"),CONCATENATE("R",'Mapa final'!$A$23),"")</f>
        <v/>
      </c>
      <c r="W47" s="413"/>
      <c r="X47" s="393" t="str">
        <f ca="1">IF(AND('Mapa final'!$Q$21="Muy Baja",'Mapa final'!$U$21="Moderado"),CONCATENATE("R",'Mapa final'!$A$21),"")</f>
        <v/>
      </c>
      <c r="Y47" s="394"/>
      <c r="Z47" s="394" t="str">
        <f ca="1">IF(AND('Mapa final'!$Q$22="Muy Baja",'Mapa final'!$U$22="Moderado"),CONCATENATE("R",'Mapa final'!$A$22),"")</f>
        <v/>
      </c>
      <c r="AA47" s="394"/>
      <c r="AB47" s="394" t="str">
        <f>IF(AND('Mapa final'!$Q$23="Muy Baja",'Mapa final'!$U$23="Moderado"),CONCATENATE("R",'Mapa final'!$A$23),"")</f>
        <v/>
      </c>
      <c r="AC47" s="405"/>
      <c r="AD47" s="388" t="str">
        <f ca="1">IF(AND('Mapa final'!$Q$21="Muy Baja",'Mapa final'!$U$21="Mayor"),CONCATENATE("R",'Mapa final'!$A$21),"")</f>
        <v/>
      </c>
      <c r="AE47" s="384"/>
      <c r="AF47" s="384" t="str">
        <f ca="1">IF(AND('Mapa final'!$Q$22="Muy Baja",'Mapa final'!$U$22="Mayor"),CONCATENATE("R",'Mapa final'!$A$22),"")</f>
        <v/>
      </c>
      <c r="AG47" s="384"/>
      <c r="AH47" s="384" t="str">
        <f>IF(AND('Mapa final'!$Q$23="Muy Baja",'Mapa final'!$U$23="Mayor"),CONCATENATE("R",'Mapa final'!$A$23),"")</f>
        <v/>
      </c>
      <c r="AI47" s="385"/>
      <c r="AJ47" s="396" t="str">
        <f ca="1">IF(AND('Mapa final'!$Q$21="Muy Baja",'Mapa final'!$U$21="Catastrófico"),CONCATENATE("R",'Mapa final'!$A$21),"")</f>
        <v/>
      </c>
      <c r="AK47" s="397"/>
      <c r="AL47" s="397" t="str">
        <f ca="1">IF(AND('Mapa final'!$Q$22="Muy Baja",'Mapa final'!$U$22="Catastrófico"),CONCATENATE("R",'Mapa final'!$A$22),"")</f>
        <v/>
      </c>
      <c r="AM47" s="397"/>
      <c r="AN47" s="397" t="str">
        <f>IF(AND('Mapa final'!$Q$23="Muy Baja",'Mapa final'!$U$23="Catastrófico"),CONCATENATE("R",'Mapa final'!$A$23),"")</f>
        <v/>
      </c>
      <c r="AO47" s="398"/>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c r="CC47" s="75"/>
      <c r="CD47" s="75"/>
    </row>
    <row r="48" spans="3:82" ht="15" customHeight="1" x14ac:dyDescent="0.25">
      <c r="C48" s="75"/>
      <c r="D48" s="336"/>
      <c r="E48" s="336"/>
      <c r="F48" s="337"/>
      <c r="G48" s="377"/>
      <c r="H48" s="378"/>
      <c r="I48" s="378"/>
      <c r="J48" s="378"/>
      <c r="K48" s="580"/>
      <c r="L48" s="414"/>
      <c r="M48" s="583"/>
      <c r="N48" s="583"/>
      <c r="O48" s="583"/>
      <c r="P48" s="583"/>
      <c r="Q48" s="413"/>
      <c r="R48" s="414"/>
      <c r="S48" s="583"/>
      <c r="T48" s="412"/>
      <c r="U48" s="412"/>
      <c r="V48" s="412"/>
      <c r="W48" s="413"/>
      <c r="X48" s="393"/>
      <c r="Y48" s="394"/>
      <c r="Z48" s="394"/>
      <c r="AA48" s="394"/>
      <c r="AB48" s="394"/>
      <c r="AC48" s="405"/>
      <c r="AD48" s="388"/>
      <c r="AE48" s="384"/>
      <c r="AF48" s="384"/>
      <c r="AG48" s="384"/>
      <c r="AH48" s="384"/>
      <c r="AI48" s="385"/>
      <c r="AJ48" s="396"/>
      <c r="AK48" s="397"/>
      <c r="AL48" s="397"/>
      <c r="AM48" s="397"/>
      <c r="AN48" s="397"/>
      <c r="AO48" s="398"/>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c r="CC48" s="75"/>
      <c r="CD48" s="75"/>
    </row>
    <row r="49" spans="3:82" ht="15" customHeight="1" x14ac:dyDescent="0.25">
      <c r="C49" s="75"/>
      <c r="D49" s="336"/>
      <c r="E49" s="336"/>
      <c r="F49" s="337"/>
      <c r="G49" s="377"/>
      <c r="H49" s="378"/>
      <c r="I49" s="378"/>
      <c r="J49" s="378"/>
      <c r="K49" s="580"/>
      <c r="L49" s="414" t="str">
        <f>IF(AND('Mapa final'!$Q$24="Muy Baja",'Mapa final'!$U$24="Leve"),CONCATENATE("R",'Mapa final'!$A$24),"")</f>
        <v/>
      </c>
      <c r="M49" s="583"/>
      <c r="N49" s="583" t="str">
        <f>IF(AND('Mapa final'!$L$25="Muy Baja",'Mapa final'!$P$25="Leve"),CONCATENATE("R",'Mapa final'!$A$25),"")</f>
        <v/>
      </c>
      <c r="O49" s="583"/>
      <c r="P49" s="583" t="str">
        <f>IF(AND('Mapa final'!$L$26="Muy Baja",'Mapa final'!$P$26="Leve"),CONCATENATE("R",'Mapa final'!$A$26),"")</f>
        <v/>
      </c>
      <c r="Q49" s="413"/>
      <c r="R49" s="583" t="str">
        <f>IF(AND('Mapa final'!$Q$24="Muy Baja",'Mapa final'!$U$24="Menor"),CONCATENATE("R",'Mapa final'!$A$24),"")</f>
        <v/>
      </c>
      <c r="S49" s="412"/>
      <c r="T49" s="412" t="str">
        <f>IF(AND('Mapa final'!$Q$25="Muy Baja",'Mapa final'!$U$25="Menor"),CONCATENATE("R",'Mapa final'!$A$25),"")</f>
        <v/>
      </c>
      <c r="U49" s="412"/>
      <c r="V49" s="412" t="str">
        <f>IF(AND('Mapa final'!$Q$26="Muy Baja",'Mapa final'!$U$26="Menor"),CONCATENATE("R",'Mapa final'!$A$26),"")</f>
        <v/>
      </c>
      <c r="W49" s="413"/>
      <c r="X49" s="393" t="str">
        <f>IF(AND('Mapa final'!$Q$24="Muy Baja",'Mapa final'!$U$24="Moderado"),CONCATENATE("R",'Mapa final'!$A$24),"")</f>
        <v/>
      </c>
      <c r="Y49" s="394"/>
      <c r="Z49" s="394" t="str">
        <f>IF(AND('Mapa final'!$Q$25="Muy Baja",'Mapa final'!$U$25="Moderado"),CONCATENATE("R",'Mapa final'!$A$25),"")</f>
        <v/>
      </c>
      <c r="AA49" s="394"/>
      <c r="AB49" s="394" t="str">
        <f>IF(AND('Mapa final'!$Q$26="Muy Baja",'Mapa final'!$U$26="Moderado"),CONCATENATE("R",'Mapa final'!$A$26),"")</f>
        <v/>
      </c>
      <c r="AC49" s="405"/>
      <c r="AD49" s="388" t="str">
        <f>IF(AND('Mapa final'!$Q$24="Muy Baja",'Mapa final'!$U$24="Mayor"),CONCATENATE("R",'Mapa final'!$A$24),"")</f>
        <v/>
      </c>
      <c r="AE49" s="384"/>
      <c r="AF49" s="384" t="str">
        <f>IF(AND('Mapa final'!$Q$25="Muy Baja",'Mapa final'!$U$25="Mayor"),CONCATENATE("R",'Mapa final'!$A$25),"")</f>
        <v/>
      </c>
      <c r="AG49" s="384"/>
      <c r="AH49" s="384" t="str">
        <f>IF(AND('Mapa final'!$Q$26="Muy Baja",'Mapa final'!$U$26="Mayor"),CONCATENATE("R",'Mapa final'!$A$26),"")</f>
        <v/>
      </c>
      <c r="AI49" s="385"/>
      <c r="AJ49" s="396" t="str">
        <f>IF(AND('Mapa final'!$Q$24="Muy Baja",'Mapa final'!$U$24="Catastrófico"),CONCATENATE("R",'Mapa final'!$A$24),"")</f>
        <v/>
      </c>
      <c r="AK49" s="397"/>
      <c r="AL49" s="397" t="str">
        <f>IF(AND('Mapa final'!$Q$25="Muy Baja",'Mapa final'!$U$25="Catastrófico"),CONCATENATE("R",'Mapa final'!$A$25),"")</f>
        <v/>
      </c>
      <c r="AM49" s="397"/>
      <c r="AN49" s="397" t="str">
        <f>IF(AND('Mapa final'!$Q$26="Muy Baja",'Mapa final'!$U$26="Catastrófico"),CONCATENATE("R",'Mapa final'!$A$26),"")</f>
        <v/>
      </c>
      <c r="AO49" s="398"/>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c r="CC49" s="75"/>
      <c r="CD49" s="75"/>
    </row>
    <row r="50" spans="3:82" ht="15.75" customHeight="1" thickBot="1" x14ac:dyDescent="0.3">
      <c r="C50" s="75"/>
      <c r="D50" s="336"/>
      <c r="E50" s="336"/>
      <c r="F50" s="337"/>
      <c r="G50" s="380"/>
      <c r="H50" s="381"/>
      <c r="I50" s="381"/>
      <c r="J50" s="381"/>
      <c r="K50" s="381"/>
      <c r="L50" s="415"/>
      <c r="M50" s="416"/>
      <c r="N50" s="416"/>
      <c r="O50" s="416"/>
      <c r="P50" s="416"/>
      <c r="Q50" s="417"/>
      <c r="R50" s="416"/>
      <c r="S50" s="416"/>
      <c r="T50" s="416"/>
      <c r="U50" s="416"/>
      <c r="V50" s="416"/>
      <c r="W50" s="417"/>
      <c r="X50" s="406"/>
      <c r="Y50" s="407"/>
      <c r="Z50" s="407"/>
      <c r="AA50" s="407"/>
      <c r="AB50" s="407"/>
      <c r="AC50" s="408"/>
      <c r="AD50" s="389"/>
      <c r="AE50" s="390"/>
      <c r="AF50" s="390"/>
      <c r="AG50" s="390"/>
      <c r="AH50" s="390"/>
      <c r="AI50" s="391"/>
      <c r="AJ50" s="399"/>
      <c r="AK50" s="400"/>
      <c r="AL50" s="400"/>
      <c r="AM50" s="400"/>
      <c r="AN50" s="400"/>
      <c r="AO50" s="401"/>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c r="CC50" s="75"/>
      <c r="CD50" s="75"/>
    </row>
    <row r="51" spans="3:82" x14ac:dyDescent="0.25">
      <c r="C51" s="75"/>
      <c r="D51" s="75"/>
      <c r="E51" s="75"/>
      <c r="F51" s="75"/>
      <c r="G51" s="75"/>
      <c r="H51" s="75"/>
      <c r="I51" s="75"/>
      <c r="J51" s="75"/>
      <c r="K51" s="75"/>
      <c r="L51" s="584" t="s">
        <v>111</v>
      </c>
      <c r="M51" s="580"/>
      <c r="N51" s="580"/>
      <c r="O51" s="580"/>
      <c r="P51" s="580"/>
      <c r="Q51" s="379"/>
      <c r="R51" s="374" t="s">
        <v>110</v>
      </c>
      <c r="S51" s="375"/>
      <c r="T51" s="375"/>
      <c r="U51" s="375"/>
      <c r="V51" s="375"/>
      <c r="W51" s="376"/>
      <c r="X51" s="374" t="s">
        <v>109</v>
      </c>
      <c r="Y51" s="375"/>
      <c r="Z51" s="375"/>
      <c r="AA51" s="375"/>
      <c r="AB51" s="375"/>
      <c r="AC51" s="376"/>
      <c r="AD51" s="374" t="s">
        <v>108</v>
      </c>
      <c r="AE51" s="395"/>
      <c r="AF51" s="375"/>
      <c r="AG51" s="375"/>
      <c r="AH51" s="375"/>
      <c r="AI51" s="376"/>
      <c r="AJ51" s="374" t="s">
        <v>107</v>
      </c>
      <c r="AK51" s="375"/>
      <c r="AL51" s="375"/>
      <c r="AM51" s="375"/>
      <c r="AN51" s="375"/>
      <c r="AO51" s="376"/>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c r="CC51" s="75"/>
      <c r="CD51" s="75"/>
    </row>
    <row r="52" spans="3:82" x14ac:dyDescent="0.25">
      <c r="C52" s="75"/>
      <c r="D52" s="75"/>
      <c r="E52" s="75"/>
      <c r="F52" s="75"/>
      <c r="G52" s="75"/>
      <c r="H52" s="75"/>
      <c r="I52" s="75"/>
      <c r="J52" s="75"/>
      <c r="K52" s="75"/>
      <c r="L52" s="377"/>
      <c r="M52" s="378"/>
      <c r="N52" s="378"/>
      <c r="O52" s="378"/>
      <c r="P52" s="378"/>
      <c r="Q52" s="379"/>
      <c r="R52" s="377"/>
      <c r="S52" s="378"/>
      <c r="T52" s="378"/>
      <c r="U52" s="378"/>
      <c r="V52" s="378"/>
      <c r="W52" s="379"/>
      <c r="X52" s="377"/>
      <c r="Y52" s="378"/>
      <c r="Z52" s="378"/>
      <c r="AA52" s="378"/>
      <c r="AB52" s="378"/>
      <c r="AC52" s="379"/>
      <c r="AD52" s="377"/>
      <c r="AE52" s="378"/>
      <c r="AF52" s="378"/>
      <c r="AG52" s="378"/>
      <c r="AH52" s="378"/>
      <c r="AI52" s="379"/>
      <c r="AJ52" s="377"/>
      <c r="AK52" s="378"/>
      <c r="AL52" s="378"/>
      <c r="AM52" s="378"/>
      <c r="AN52" s="378"/>
      <c r="AO52" s="379"/>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row>
    <row r="53" spans="3:82" x14ac:dyDescent="0.25">
      <c r="C53" s="75"/>
      <c r="D53" s="75"/>
      <c r="E53" s="75"/>
      <c r="F53" s="75"/>
      <c r="G53" s="75"/>
      <c r="H53" s="75"/>
      <c r="I53" s="75"/>
      <c r="J53" s="75"/>
      <c r="K53" s="75"/>
      <c r="L53" s="377"/>
      <c r="M53" s="378"/>
      <c r="N53" s="378"/>
      <c r="O53" s="378"/>
      <c r="P53" s="378"/>
      <c r="Q53" s="379"/>
      <c r="R53" s="377"/>
      <c r="S53" s="378"/>
      <c r="T53" s="378"/>
      <c r="U53" s="378"/>
      <c r="V53" s="378"/>
      <c r="W53" s="379"/>
      <c r="X53" s="377"/>
      <c r="Y53" s="378"/>
      <c r="Z53" s="378"/>
      <c r="AA53" s="378"/>
      <c r="AB53" s="378"/>
      <c r="AC53" s="379"/>
      <c r="AD53" s="377"/>
      <c r="AE53" s="378"/>
      <c r="AF53" s="378"/>
      <c r="AG53" s="378"/>
      <c r="AH53" s="378"/>
      <c r="AI53" s="379"/>
      <c r="AJ53" s="377"/>
      <c r="AK53" s="378"/>
      <c r="AL53" s="378"/>
      <c r="AM53" s="378"/>
      <c r="AN53" s="378"/>
      <c r="AO53" s="379"/>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c r="CC53" s="75"/>
      <c r="CD53" s="75"/>
    </row>
    <row r="54" spans="3:82" x14ac:dyDescent="0.25">
      <c r="C54" s="75"/>
      <c r="D54" s="75"/>
      <c r="E54" s="75"/>
      <c r="F54" s="75"/>
      <c r="G54" s="75"/>
      <c r="H54" s="75"/>
      <c r="I54" s="75"/>
      <c r="J54" s="75"/>
      <c r="K54" s="75"/>
      <c r="L54" s="377"/>
      <c r="M54" s="378"/>
      <c r="N54" s="378"/>
      <c r="O54" s="378"/>
      <c r="P54" s="378"/>
      <c r="Q54" s="379"/>
      <c r="R54" s="377"/>
      <c r="S54" s="378"/>
      <c r="T54" s="378"/>
      <c r="U54" s="378"/>
      <c r="V54" s="378"/>
      <c r="W54" s="379"/>
      <c r="X54" s="377"/>
      <c r="Y54" s="378"/>
      <c r="Z54" s="378"/>
      <c r="AA54" s="378"/>
      <c r="AB54" s="378"/>
      <c r="AC54" s="379"/>
      <c r="AD54" s="377"/>
      <c r="AE54" s="378"/>
      <c r="AF54" s="378"/>
      <c r="AG54" s="378"/>
      <c r="AH54" s="378"/>
      <c r="AI54" s="379"/>
      <c r="AJ54" s="377"/>
      <c r="AK54" s="378"/>
      <c r="AL54" s="378"/>
      <c r="AM54" s="378"/>
      <c r="AN54" s="378"/>
      <c r="AO54" s="379"/>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c r="CC54" s="75"/>
      <c r="CD54" s="75"/>
    </row>
    <row r="55" spans="3:82" x14ac:dyDescent="0.25">
      <c r="C55" s="75"/>
      <c r="D55" s="75"/>
      <c r="E55" s="75"/>
      <c r="F55" s="75"/>
      <c r="G55" s="75"/>
      <c r="H55" s="75"/>
      <c r="I55" s="75"/>
      <c r="J55" s="75"/>
      <c r="K55" s="75"/>
      <c r="L55" s="377"/>
      <c r="M55" s="378"/>
      <c r="N55" s="378"/>
      <c r="O55" s="378"/>
      <c r="P55" s="378"/>
      <c r="Q55" s="379"/>
      <c r="R55" s="377"/>
      <c r="S55" s="378"/>
      <c r="T55" s="378"/>
      <c r="U55" s="378"/>
      <c r="V55" s="378"/>
      <c r="W55" s="379"/>
      <c r="X55" s="377"/>
      <c r="Y55" s="378"/>
      <c r="Z55" s="378"/>
      <c r="AA55" s="378"/>
      <c r="AB55" s="378"/>
      <c r="AC55" s="379"/>
      <c r="AD55" s="377"/>
      <c r="AE55" s="378"/>
      <c r="AF55" s="378"/>
      <c r="AG55" s="378"/>
      <c r="AH55" s="378"/>
      <c r="AI55" s="379"/>
      <c r="AJ55" s="377"/>
      <c r="AK55" s="378"/>
      <c r="AL55" s="378"/>
      <c r="AM55" s="378"/>
      <c r="AN55" s="378"/>
      <c r="AO55" s="379"/>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c r="CD55" s="75"/>
    </row>
    <row r="56" spans="3:82" ht="15.75" thickBot="1" x14ac:dyDescent="0.3">
      <c r="C56" s="75"/>
      <c r="D56" s="75"/>
      <c r="E56" s="75"/>
      <c r="F56" s="75"/>
      <c r="G56" s="75"/>
      <c r="H56" s="75"/>
      <c r="I56" s="75"/>
      <c r="J56" s="75"/>
      <c r="K56" s="75"/>
      <c r="L56" s="380"/>
      <c r="M56" s="381"/>
      <c r="N56" s="381"/>
      <c r="O56" s="381"/>
      <c r="P56" s="381"/>
      <c r="Q56" s="382"/>
      <c r="R56" s="380"/>
      <c r="S56" s="381"/>
      <c r="T56" s="381"/>
      <c r="U56" s="381"/>
      <c r="V56" s="381"/>
      <c r="W56" s="382"/>
      <c r="X56" s="380"/>
      <c r="Y56" s="381"/>
      <c r="Z56" s="381"/>
      <c r="AA56" s="381"/>
      <c r="AB56" s="381"/>
      <c r="AC56" s="382"/>
      <c r="AD56" s="380"/>
      <c r="AE56" s="381"/>
      <c r="AF56" s="381"/>
      <c r="AG56" s="381"/>
      <c r="AH56" s="381"/>
      <c r="AI56" s="382"/>
      <c r="AJ56" s="380"/>
      <c r="AK56" s="381"/>
      <c r="AL56" s="381"/>
      <c r="AM56" s="381"/>
      <c r="AN56" s="381"/>
      <c r="AO56" s="382"/>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c r="CC56" s="75"/>
      <c r="CD56" s="75"/>
    </row>
    <row r="57" spans="3:82" x14ac:dyDescent="0.2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c r="CC57" s="75"/>
      <c r="CD57" s="75"/>
    </row>
    <row r="58" spans="3:82" ht="15" customHeight="1" x14ac:dyDescent="0.25">
      <c r="C58" s="75"/>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c r="CC58" s="75"/>
      <c r="CD58" s="75"/>
    </row>
    <row r="59" spans="3:82" ht="15" customHeight="1" x14ac:dyDescent="0.25">
      <c r="C59" s="75"/>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c r="CC59" s="75"/>
      <c r="CD59" s="75"/>
    </row>
    <row r="60" spans="3:82" x14ac:dyDescent="0.2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c r="CC60" s="75"/>
      <c r="CD60" s="75"/>
    </row>
    <row r="61" spans="3:82" x14ac:dyDescent="0.2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c r="CC61" s="75"/>
      <c r="CD61" s="75"/>
    </row>
    <row r="62" spans="3:82" x14ac:dyDescent="0.2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row>
    <row r="63" spans="3:82" x14ac:dyDescent="0.2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c r="CC63" s="75"/>
      <c r="CD63" s="75"/>
    </row>
    <row r="64" spans="3:82" x14ac:dyDescent="0.2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c r="CC64" s="75"/>
      <c r="CD64" s="75"/>
    </row>
    <row r="65" spans="3:82" x14ac:dyDescent="0.2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c r="CC65" s="75"/>
      <c r="CD65" s="75"/>
    </row>
    <row r="66" spans="3:82" x14ac:dyDescent="0.2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c r="CC66" s="75"/>
      <c r="CD66" s="75"/>
    </row>
    <row r="67" spans="3:82" x14ac:dyDescent="0.25">
      <c r="C67" s="75"/>
      <c r="D67" s="75"/>
      <c r="E67" s="75"/>
      <c r="F67" s="75"/>
      <c r="G67" s="75"/>
      <c r="H67" s="75" t="s">
        <v>308</v>
      </c>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c r="CC67" s="75"/>
      <c r="CD67" s="75"/>
    </row>
    <row r="68" spans="3:82" x14ac:dyDescent="0.2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c r="CC68" s="75"/>
      <c r="CD68" s="75"/>
    </row>
    <row r="69" spans="3:82" x14ac:dyDescent="0.2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c r="CC69" s="75"/>
      <c r="CD69" s="75"/>
    </row>
    <row r="70" spans="3:82" x14ac:dyDescent="0.2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c r="CC70" s="75"/>
      <c r="CD70" s="75"/>
    </row>
    <row r="71" spans="3:82" x14ac:dyDescent="0.2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c r="CC71" s="75"/>
      <c r="CD71" s="75"/>
    </row>
    <row r="72" spans="3:82" x14ac:dyDescent="0.2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c r="CC72" s="75"/>
      <c r="CD72" s="75"/>
    </row>
    <row r="73" spans="3:82" x14ac:dyDescent="0.2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c r="CC73" s="75"/>
      <c r="CD73" s="75"/>
    </row>
    <row r="74" spans="3:82" x14ac:dyDescent="0.2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c r="CC74" s="75"/>
      <c r="CD74" s="75"/>
    </row>
    <row r="75" spans="3:82" x14ac:dyDescent="0.2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c r="CC75" s="75"/>
      <c r="CD75" s="75"/>
    </row>
    <row r="76" spans="3:82" x14ac:dyDescent="0.2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c r="CC76" s="75"/>
      <c r="CD76" s="75"/>
    </row>
    <row r="77" spans="3:82" x14ac:dyDescent="0.2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c r="CC77" s="75"/>
      <c r="CD77" s="75"/>
    </row>
    <row r="78" spans="3:82" x14ac:dyDescent="0.2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c r="CC78" s="75"/>
      <c r="CD78" s="75"/>
    </row>
    <row r="79" spans="3:82" x14ac:dyDescent="0.2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5"/>
      <c r="CA79" s="75"/>
      <c r="CB79" s="75"/>
      <c r="CC79" s="75"/>
      <c r="CD79" s="75"/>
    </row>
    <row r="80" spans="3:82" x14ac:dyDescent="0.2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c r="BT80" s="75"/>
      <c r="BU80" s="75"/>
      <c r="BV80" s="75"/>
      <c r="BW80" s="75"/>
      <c r="BX80" s="75"/>
      <c r="BY80" s="75"/>
      <c r="BZ80" s="75"/>
      <c r="CA80" s="75"/>
      <c r="CB80" s="75"/>
      <c r="CC80" s="75"/>
      <c r="CD80" s="75"/>
    </row>
    <row r="81" spans="3:82" x14ac:dyDescent="0.2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c r="BM81" s="75"/>
      <c r="BN81" s="75"/>
      <c r="BO81" s="75"/>
      <c r="BP81" s="75"/>
      <c r="BQ81" s="75"/>
      <c r="BR81" s="75"/>
      <c r="BS81" s="75"/>
      <c r="BT81" s="75"/>
      <c r="BU81" s="75"/>
      <c r="BV81" s="75"/>
      <c r="BW81" s="75"/>
      <c r="BX81" s="75"/>
      <c r="BY81" s="75"/>
      <c r="BZ81" s="75"/>
      <c r="CA81" s="75"/>
      <c r="CB81" s="75"/>
      <c r="CC81" s="75"/>
      <c r="CD81" s="75"/>
    </row>
    <row r="82" spans="3:82" x14ac:dyDescent="0.2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c r="BP82" s="75"/>
      <c r="BQ82" s="75"/>
      <c r="BR82" s="75"/>
      <c r="BS82" s="75"/>
      <c r="BT82" s="75"/>
      <c r="BU82" s="75"/>
      <c r="BV82" s="75"/>
      <c r="BW82" s="75"/>
      <c r="BX82" s="75"/>
      <c r="BY82" s="75"/>
      <c r="BZ82" s="75"/>
      <c r="CA82" s="75"/>
      <c r="CB82" s="75"/>
      <c r="CC82" s="75"/>
      <c r="CD82" s="75"/>
    </row>
    <row r="83" spans="3:82" x14ac:dyDescent="0.2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c r="BM83" s="75"/>
      <c r="BN83" s="75"/>
      <c r="BO83" s="75"/>
      <c r="BP83" s="75"/>
      <c r="BQ83" s="75"/>
      <c r="BR83" s="75"/>
      <c r="BS83" s="75"/>
      <c r="BT83" s="75"/>
      <c r="BU83" s="75"/>
      <c r="BV83" s="75"/>
      <c r="BW83" s="75"/>
      <c r="BX83" s="75"/>
      <c r="BY83" s="75"/>
      <c r="BZ83" s="75"/>
      <c r="CA83" s="75"/>
      <c r="CB83" s="75"/>
      <c r="CC83" s="75"/>
      <c r="CD83" s="75"/>
    </row>
    <row r="84" spans="3:82" x14ac:dyDescent="0.2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75"/>
    </row>
    <row r="85" spans="3:82" x14ac:dyDescent="0.2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75"/>
    </row>
    <row r="86" spans="3:82" x14ac:dyDescent="0.2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c r="BL86" s="75"/>
      <c r="BM86" s="75"/>
    </row>
    <row r="87" spans="3:82" x14ac:dyDescent="0.2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c r="BL87" s="75"/>
      <c r="BM87" s="75"/>
    </row>
    <row r="88" spans="3:82" x14ac:dyDescent="0.2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c r="BL88" s="75"/>
      <c r="BM88" s="75"/>
    </row>
    <row r="89" spans="3:82" x14ac:dyDescent="0.2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c r="BL89" s="75"/>
      <c r="BM89" s="75"/>
    </row>
    <row r="90" spans="3:82" x14ac:dyDescent="0.2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c r="BM90" s="75"/>
    </row>
    <row r="91" spans="3:82" x14ac:dyDescent="0.2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row>
    <row r="92" spans="3:82" x14ac:dyDescent="0.2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c r="BL92" s="75"/>
      <c r="BM92" s="75"/>
    </row>
    <row r="93" spans="3:82" x14ac:dyDescent="0.2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c r="BL93" s="75"/>
      <c r="BM93" s="75"/>
    </row>
    <row r="94" spans="3:82" x14ac:dyDescent="0.2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c r="BM94" s="75"/>
    </row>
    <row r="95" spans="3:82" x14ac:dyDescent="0.2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c r="BM95" s="75"/>
    </row>
    <row r="96" spans="3:82" x14ac:dyDescent="0.2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c r="BL96" s="75"/>
      <c r="BM96" s="75"/>
    </row>
    <row r="97" spans="3:65" x14ac:dyDescent="0.2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c r="BM97" s="75"/>
    </row>
    <row r="98" spans="3:65" x14ac:dyDescent="0.2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75"/>
    </row>
    <row r="99" spans="3:65" x14ac:dyDescent="0.2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c r="BL99" s="75"/>
      <c r="BM99" s="75"/>
    </row>
    <row r="100" spans="3:65" x14ac:dyDescent="0.2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c r="BL100" s="75"/>
      <c r="BM100" s="75"/>
    </row>
    <row r="101" spans="3:65" x14ac:dyDescent="0.2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c r="BL101" s="75"/>
      <c r="BM101" s="75"/>
    </row>
    <row r="102" spans="3:65" x14ac:dyDescent="0.2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c r="BL102" s="75"/>
      <c r="BM102" s="75"/>
    </row>
    <row r="103" spans="3:65" x14ac:dyDescent="0.2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c r="BM103" s="75"/>
    </row>
    <row r="104" spans="3:65" x14ac:dyDescent="0.2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c r="BL104" s="75"/>
      <c r="BM104" s="75"/>
    </row>
    <row r="105" spans="3:65" x14ac:dyDescent="0.2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c r="BL105" s="75"/>
      <c r="BM105" s="75"/>
    </row>
    <row r="106" spans="3:65" x14ac:dyDescent="0.2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c r="BL106" s="75"/>
      <c r="BM106" s="75"/>
    </row>
    <row r="107" spans="3:65" x14ac:dyDescent="0.2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c r="BL107" s="75"/>
      <c r="BM107" s="75"/>
    </row>
    <row r="108" spans="3:65" x14ac:dyDescent="0.2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c r="BL108" s="75"/>
      <c r="BM108" s="75"/>
    </row>
    <row r="109" spans="3:65" x14ac:dyDescent="0.2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c r="BL109" s="75"/>
      <c r="BM109" s="75"/>
    </row>
    <row r="110" spans="3:65" x14ac:dyDescent="0.2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c r="BL110" s="75"/>
      <c r="BM110" s="75"/>
    </row>
    <row r="111" spans="3:65" x14ac:dyDescent="0.2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c r="BL111" s="75"/>
      <c r="BM111" s="75"/>
    </row>
    <row r="112" spans="3:65" x14ac:dyDescent="0.2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c r="BL112" s="75"/>
      <c r="BM112" s="75"/>
    </row>
    <row r="113" spans="3:65" x14ac:dyDescent="0.2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c r="BL113" s="75"/>
      <c r="BM113" s="75"/>
    </row>
    <row r="114" spans="3:65" x14ac:dyDescent="0.2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c r="BL114" s="75"/>
      <c r="BM114" s="75"/>
    </row>
    <row r="115" spans="3:65" x14ac:dyDescent="0.2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c r="BL115" s="75"/>
      <c r="BM115" s="75"/>
    </row>
    <row r="116" spans="3:65" x14ac:dyDescent="0.2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c r="BL116" s="75"/>
      <c r="BM116" s="75"/>
    </row>
    <row r="117" spans="3:65" x14ac:dyDescent="0.2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c r="BL117" s="75"/>
      <c r="BM117" s="75"/>
    </row>
    <row r="118" spans="3:65" x14ac:dyDescent="0.2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c r="BL118" s="75"/>
      <c r="BM118" s="75"/>
    </row>
    <row r="119" spans="3:65" x14ac:dyDescent="0.2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c r="BL119" s="75"/>
      <c r="BM119" s="75"/>
    </row>
    <row r="120" spans="3:65" x14ac:dyDescent="0.2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c r="BM120" s="75"/>
    </row>
    <row r="121" spans="3:65" x14ac:dyDescent="0.2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c r="BL121" s="75"/>
      <c r="BM121" s="75"/>
    </row>
    <row r="122" spans="3:65" x14ac:dyDescent="0.2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c r="BL122" s="75"/>
      <c r="BM122" s="75"/>
    </row>
    <row r="123" spans="3:65" x14ac:dyDescent="0.2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c r="BL123" s="75"/>
      <c r="BM123" s="75"/>
    </row>
    <row r="124" spans="3:65" x14ac:dyDescent="0.2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c r="BL124" s="75"/>
      <c r="BM124" s="75"/>
    </row>
    <row r="125" spans="3:65" x14ac:dyDescent="0.2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c r="BL125" s="75"/>
      <c r="BM125" s="75"/>
    </row>
    <row r="126" spans="3:65" x14ac:dyDescent="0.2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row>
    <row r="127" spans="3:65" x14ac:dyDescent="0.2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75"/>
    </row>
    <row r="128" spans="3:65" x14ac:dyDescent="0.2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75"/>
    </row>
    <row r="129" spans="4:65" x14ac:dyDescent="0.2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c r="BM129" s="75"/>
    </row>
    <row r="130" spans="4:65" x14ac:dyDescent="0.2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c r="BL130" s="75"/>
      <c r="BM130" s="75"/>
    </row>
    <row r="131" spans="4:65" x14ac:dyDescent="0.2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c r="BL131" s="75"/>
      <c r="BM131" s="75"/>
    </row>
    <row r="132" spans="4:65" x14ac:dyDescent="0.2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c r="BL132" s="75"/>
      <c r="BM132" s="75"/>
    </row>
    <row r="133" spans="4:65" x14ac:dyDescent="0.2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c r="BL133" s="75"/>
      <c r="BM133" s="75"/>
    </row>
    <row r="134" spans="4:65" x14ac:dyDescent="0.2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c r="BL134" s="75"/>
      <c r="BM134" s="75"/>
    </row>
    <row r="135" spans="4:65" x14ac:dyDescent="0.2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c r="BL135" s="75"/>
      <c r="BM135" s="75"/>
    </row>
    <row r="136" spans="4:65" x14ac:dyDescent="0.2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c r="BL136" s="75"/>
      <c r="BM136" s="75"/>
    </row>
    <row r="137" spans="4:65" x14ac:dyDescent="0.2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c r="BI137" s="75"/>
      <c r="BJ137" s="75"/>
      <c r="BK137" s="75"/>
      <c r="BL137" s="75"/>
      <c r="BM137" s="75"/>
    </row>
    <row r="138" spans="4:65" x14ac:dyDescent="0.2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c r="BI138" s="75"/>
      <c r="BJ138" s="75"/>
      <c r="BK138" s="75"/>
      <c r="BL138" s="75"/>
      <c r="BM138" s="75"/>
    </row>
    <row r="139" spans="4:65" x14ac:dyDescent="0.2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c r="BI139" s="75"/>
      <c r="BJ139" s="75"/>
      <c r="BK139" s="75"/>
      <c r="BL139" s="75"/>
      <c r="BM139" s="75"/>
    </row>
    <row r="140" spans="4:65" x14ac:dyDescent="0.2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c r="BI140" s="75"/>
      <c r="BJ140" s="75"/>
      <c r="BK140" s="75"/>
      <c r="BL140" s="75"/>
      <c r="BM140" s="75"/>
    </row>
    <row r="141" spans="4:65" x14ac:dyDescent="0.2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c r="BI141" s="75"/>
      <c r="BJ141" s="75"/>
      <c r="BK141" s="75"/>
      <c r="BL141" s="75"/>
      <c r="BM141" s="75"/>
    </row>
    <row r="142" spans="4:65" x14ac:dyDescent="0.25">
      <c r="D142" s="75"/>
      <c r="E142" s="75"/>
      <c r="F142" s="75"/>
      <c r="G142" s="75"/>
      <c r="H142" s="75"/>
      <c r="I142" s="75"/>
      <c r="J142" s="75"/>
      <c r="K142" s="75"/>
    </row>
    <row r="143" spans="4:65" x14ac:dyDescent="0.25">
      <c r="D143" s="75"/>
      <c r="E143" s="75"/>
      <c r="F143" s="75"/>
      <c r="G143" s="75"/>
      <c r="H143" s="75"/>
      <c r="I143" s="75"/>
      <c r="J143" s="75"/>
      <c r="K143" s="75"/>
    </row>
    <row r="144" spans="4:65" x14ac:dyDescent="0.25">
      <c r="D144" s="75"/>
      <c r="E144" s="75"/>
      <c r="F144" s="75"/>
      <c r="G144" s="75"/>
      <c r="H144" s="75"/>
      <c r="I144" s="75"/>
      <c r="J144" s="75"/>
      <c r="K144" s="75"/>
    </row>
    <row r="145" spans="4:11" x14ac:dyDescent="0.25">
      <c r="D145" s="75"/>
      <c r="E145" s="75"/>
      <c r="F145" s="75"/>
      <c r="G145" s="75"/>
      <c r="H145" s="75"/>
      <c r="I145" s="75"/>
      <c r="J145" s="75"/>
      <c r="K145" s="75"/>
    </row>
  </sheetData>
  <mergeCells count="323">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 ref="N45:O46"/>
    <mergeCell ref="P45:Q46"/>
    <mergeCell ref="L39:M40"/>
    <mergeCell ref="N39:O40"/>
    <mergeCell ref="P39:Q40"/>
    <mergeCell ref="L41:M42"/>
    <mergeCell ref="N41:O42"/>
    <mergeCell ref="P41:Q42"/>
    <mergeCell ref="L35:M36"/>
    <mergeCell ref="N35:O36"/>
    <mergeCell ref="P35:Q36"/>
    <mergeCell ref="L37:M38"/>
    <mergeCell ref="N37:O38"/>
    <mergeCell ref="P37:Q38"/>
    <mergeCell ref="X47:Y48"/>
    <mergeCell ref="Z47:AA48"/>
    <mergeCell ref="AB47:AC48"/>
    <mergeCell ref="X49:Y50"/>
    <mergeCell ref="Z49:AA50"/>
    <mergeCell ref="AB49:AC50"/>
    <mergeCell ref="X43:Y44"/>
    <mergeCell ref="Z43:AA44"/>
    <mergeCell ref="AB43:AC44"/>
    <mergeCell ref="X45:Y46"/>
    <mergeCell ref="Z45:AA46"/>
    <mergeCell ref="AB45:AC46"/>
    <mergeCell ref="R39:S40"/>
    <mergeCell ref="T39:U40"/>
    <mergeCell ref="V39:W40"/>
    <mergeCell ref="R41:S42"/>
    <mergeCell ref="T41:U42"/>
    <mergeCell ref="V41:W42"/>
    <mergeCell ref="R35:S36"/>
    <mergeCell ref="T35:U36"/>
    <mergeCell ref="V35:W36"/>
    <mergeCell ref="R37:S38"/>
    <mergeCell ref="T37:U38"/>
    <mergeCell ref="V37:W38"/>
    <mergeCell ref="X39:Y40"/>
    <mergeCell ref="Z39:AA40"/>
    <mergeCell ref="AB39:AC40"/>
    <mergeCell ref="X41:Y42"/>
    <mergeCell ref="Z41:AA42"/>
    <mergeCell ref="AB41:AC42"/>
    <mergeCell ref="X35:Y36"/>
    <mergeCell ref="Z35:AA36"/>
    <mergeCell ref="AB35:AC36"/>
    <mergeCell ref="X37:Y38"/>
    <mergeCell ref="Z37:AA38"/>
    <mergeCell ref="AB37:AC38"/>
    <mergeCell ref="X31:Y32"/>
    <mergeCell ref="Z31:AA32"/>
    <mergeCell ref="AB31:AC32"/>
    <mergeCell ref="X33:Y34"/>
    <mergeCell ref="Z33:AA34"/>
    <mergeCell ref="AB33:AC34"/>
    <mergeCell ref="X27:Y28"/>
    <mergeCell ref="Z27:AA28"/>
    <mergeCell ref="AB27:AC28"/>
    <mergeCell ref="X29:Y30"/>
    <mergeCell ref="Z29:AA30"/>
    <mergeCell ref="AB29:AC30"/>
    <mergeCell ref="R31:S32"/>
    <mergeCell ref="T31:U32"/>
    <mergeCell ref="V31:W32"/>
    <mergeCell ref="R33:S34"/>
    <mergeCell ref="T33:U34"/>
    <mergeCell ref="V33:W34"/>
    <mergeCell ref="R27:S28"/>
    <mergeCell ref="T27:U28"/>
    <mergeCell ref="V27:W28"/>
    <mergeCell ref="R29:S30"/>
    <mergeCell ref="T29:U30"/>
    <mergeCell ref="V29:W30"/>
    <mergeCell ref="L31:M32"/>
    <mergeCell ref="N31:O32"/>
    <mergeCell ref="P31:Q32"/>
    <mergeCell ref="L33:M34"/>
    <mergeCell ref="N33:O34"/>
    <mergeCell ref="P33:Q34"/>
    <mergeCell ref="L27:M28"/>
    <mergeCell ref="N27:O28"/>
    <mergeCell ref="P27:Q28"/>
    <mergeCell ref="L29:M30"/>
    <mergeCell ref="N29:O30"/>
    <mergeCell ref="P29:Q30"/>
    <mergeCell ref="R23:S24"/>
    <mergeCell ref="T23:U24"/>
    <mergeCell ref="V23:W24"/>
    <mergeCell ref="R25:S26"/>
    <mergeCell ref="T25:U26"/>
    <mergeCell ref="V25:W26"/>
    <mergeCell ref="R19:S20"/>
    <mergeCell ref="T19:U20"/>
    <mergeCell ref="V19:W20"/>
    <mergeCell ref="R21:S22"/>
    <mergeCell ref="T21:U22"/>
    <mergeCell ref="V21:W22"/>
    <mergeCell ref="P23:Q24"/>
    <mergeCell ref="L25:M26"/>
    <mergeCell ref="N25:O26"/>
    <mergeCell ref="P25:Q26"/>
    <mergeCell ref="L19:M20"/>
    <mergeCell ref="N19:O20"/>
    <mergeCell ref="P19:Q20"/>
    <mergeCell ref="L21:M22"/>
    <mergeCell ref="N21:O22"/>
    <mergeCell ref="P21:Q22"/>
    <mergeCell ref="AJ47:AK48"/>
    <mergeCell ref="AL47:AM48"/>
    <mergeCell ref="AN47:AO48"/>
    <mergeCell ref="AJ49:AK50"/>
    <mergeCell ref="AL49:AM50"/>
    <mergeCell ref="AN49:AO50"/>
    <mergeCell ref="AJ43:AK44"/>
    <mergeCell ref="AL43:AM44"/>
    <mergeCell ref="AN43:AO44"/>
    <mergeCell ref="AJ45:AK46"/>
    <mergeCell ref="AL45:AM46"/>
    <mergeCell ref="AN45:AO46"/>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15:AK16"/>
    <mergeCell ref="AL15:AM16"/>
    <mergeCell ref="AN15:AO16"/>
    <mergeCell ref="AJ17:AK18"/>
    <mergeCell ref="AL17:AM18"/>
    <mergeCell ref="AN17:AO18"/>
    <mergeCell ref="AJ11:AK12"/>
    <mergeCell ref="AL11:AM12"/>
    <mergeCell ref="AN11:AO12"/>
    <mergeCell ref="AJ13:AK14"/>
    <mergeCell ref="AL13:AM14"/>
    <mergeCell ref="AN13:AO14"/>
    <mergeCell ref="AD47:AE48"/>
    <mergeCell ref="AF47:AG48"/>
    <mergeCell ref="AH47:AI48"/>
    <mergeCell ref="AD49:AE50"/>
    <mergeCell ref="AF49:AG50"/>
    <mergeCell ref="AH49:AI50"/>
    <mergeCell ref="AD43:AE44"/>
    <mergeCell ref="AF43:AG44"/>
    <mergeCell ref="AH43:AI44"/>
    <mergeCell ref="AD45:AE46"/>
    <mergeCell ref="AF45:AG46"/>
    <mergeCell ref="AH45:AI46"/>
    <mergeCell ref="AD39:AE40"/>
    <mergeCell ref="AF39:AG40"/>
    <mergeCell ref="AH39:AI40"/>
    <mergeCell ref="AD41:AE42"/>
    <mergeCell ref="AF41:AG42"/>
    <mergeCell ref="AH41:AI42"/>
    <mergeCell ref="AD35:AE36"/>
    <mergeCell ref="AF35:AG36"/>
    <mergeCell ref="AH35:AI36"/>
    <mergeCell ref="AD37:AE38"/>
    <mergeCell ref="AF37:AG38"/>
    <mergeCell ref="AH37:AI38"/>
    <mergeCell ref="AD31:AE32"/>
    <mergeCell ref="AF31:AG32"/>
    <mergeCell ref="AH31:AI32"/>
    <mergeCell ref="AD33:AE34"/>
    <mergeCell ref="AF33:AG34"/>
    <mergeCell ref="AH33:AI34"/>
    <mergeCell ref="AD27:AE28"/>
    <mergeCell ref="AF27:AG28"/>
    <mergeCell ref="AH27:AI28"/>
    <mergeCell ref="AD29:AE30"/>
    <mergeCell ref="AF29:AG30"/>
    <mergeCell ref="AH29:AI30"/>
    <mergeCell ref="AD19:AE20"/>
    <mergeCell ref="AF19:AG20"/>
    <mergeCell ref="AH19:AI20"/>
    <mergeCell ref="AD21:AE22"/>
    <mergeCell ref="AF21:AG22"/>
    <mergeCell ref="AH21:AI22"/>
    <mergeCell ref="X25:Y26"/>
    <mergeCell ref="Z25:AA26"/>
    <mergeCell ref="AB25:AC26"/>
    <mergeCell ref="X19:Y20"/>
    <mergeCell ref="Z19:AA20"/>
    <mergeCell ref="AB19:AC20"/>
    <mergeCell ref="X21:Y22"/>
    <mergeCell ref="Z21:AA22"/>
    <mergeCell ref="AB21:AC22"/>
    <mergeCell ref="AD23:AE24"/>
    <mergeCell ref="AF23:AG24"/>
    <mergeCell ref="X23:Y24"/>
    <mergeCell ref="Z23:AA24"/>
    <mergeCell ref="AB23:AC24"/>
    <mergeCell ref="AH23:AI24"/>
    <mergeCell ref="AD25:AE26"/>
    <mergeCell ref="AF25:AG26"/>
    <mergeCell ref="AH25:AI26"/>
    <mergeCell ref="AD51:AI56"/>
    <mergeCell ref="AJ51:AO56"/>
    <mergeCell ref="R11:S12"/>
    <mergeCell ref="R17:S18"/>
    <mergeCell ref="N11:O12"/>
    <mergeCell ref="P11:Q12"/>
    <mergeCell ref="P13:Q14"/>
    <mergeCell ref="N13:O14"/>
    <mergeCell ref="L13:M14"/>
    <mergeCell ref="L15:M16"/>
    <mergeCell ref="R13:S14"/>
    <mergeCell ref="T13:U14"/>
    <mergeCell ref="V13:W14"/>
    <mergeCell ref="R15:S16"/>
    <mergeCell ref="T15:U16"/>
    <mergeCell ref="V15:W16"/>
    <mergeCell ref="L17:M18"/>
    <mergeCell ref="N15:O16"/>
    <mergeCell ref="N17:O18"/>
    <mergeCell ref="AH11:AI12"/>
    <mergeCell ref="AD13:AE14"/>
    <mergeCell ref="AF13:AG14"/>
    <mergeCell ref="AH13:AI14"/>
    <mergeCell ref="AD15:AE16"/>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N23:O24"/>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 ref="AH17:AI1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N254"/>
  <sheetViews>
    <sheetView showGridLines="0" zoomScale="60" zoomScaleNormal="60" workbookViewId="0"/>
  </sheetViews>
  <sheetFormatPr baseColWidth="10" defaultRowHeight="15" x14ac:dyDescent="0.25"/>
  <cols>
    <col min="3" max="19" width="5.7109375" customWidth="1"/>
    <col min="20" max="20" width="6.7109375" customWidth="1"/>
    <col min="21" max="24" width="5.7109375" customWidth="1"/>
    <col min="25" max="25" width="8.42578125" customWidth="1"/>
    <col min="26" max="27" width="5.7109375" customWidth="1"/>
    <col min="28" max="28" width="10.7109375" customWidth="1"/>
    <col min="29" max="29" width="5.7109375" customWidth="1"/>
    <col min="30" max="30" width="7.42578125" customWidth="1"/>
    <col min="31" max="34" width="5.7109375" customWidth="1"/>
    <col min="35" max="35" width="8.42578125" customWidth="1"/>
    <col min="36" max="40" width="5.7109375" customWidth="1"/>
    <col min="42" max="47" width="5.7109375" customWidth="1"/>
  </cols>
  <sheetData>
    <row r="1" spans="2:92" ht="15.75" thickBot="1" x14ac:dyDescent="0.3"/>
    <row r="2" spans="2:92" x14ac:dyDescent="0.25">
      <c r="C2" s="327" t="s">
        <v>253</v>
      </c>
      <c r="D2" s="328"/>
      <c r="E2" s="328"/>
      <c r="F2" s="328"/>
      <c r="G2" s="328"/>
      <c r="H2" s="328"/>
      <c r="I2" s="328"/>
      <c r="J2" s="329"/>
      <c r="K2" s="318" t="s">
        <v>205</v>
      </c>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20"/>
      <c r="AO2" s="253" t="s">
        <v>379</v>
      </c>
      <c r="AP2" s="315"/>
      <c r="AQ2" s="315"/>
      <c r="AR2" s="315"/>
      <c r="AS2" s="315"/>
      <c r="AT2" s="315"/>
      <c r="AU2" s="238"/>
    </row>
    <row r="3" spans="2:92" x14ac:dyDescent="0.25">
      <c r="C3" s="330"/>
      <c r="D3" s="331"/>
      <c r="E3" s="331"/>
      <c r="F3" s="331"/>
      <c r="G3" s="331"/>
      <c r="H3" s="331"/>
      <c r="I3" s="331"/>
      <c r="J3" s="332"/>
      <c r="K3" s="321"/>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3"/>
      <c r="AO3" s="254" t="s">
        <v>266</v>
      </c>
      <c r="AP3" s="316"/>
      <c r="AQ3" s="316"/>
      <c r="AR3" s="316"/>
      <c r="AS3" s="316"/>
      <c r="AT3" s="316"/>
      <c r="AU3" s="240"/>
    </row>
    <row r="4" spans="2:92" x14ac:dyDescent="0.25">
      <c r="C4" s="330"/>
      <c r="D4" s="331"/>
      <c r="E4" s="331"/>
      <c r="F4" s="331"/>
      <c r="G4" s="331"/>
      <c r="H4" s="331"/>
      <c r="I4" s="331"/>
      <c r="J4" s="332"/>
      <c r="K4" s="321"/>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3"/>
      <c r="AO4" s="254" t="s">
        <v>391</v>
      </c>
      <c r="AP4" s="316" t="s">
        <v>265</v>
      </c>
      <c r="AQ4" s="316"/>
      <c r="AR4" s="316"/>
      <c r="AS4" s="316"/>
      <c r="AT4" s="316"/>
      <c r="AU4" s="240"/>
    </row>
    <row r="5" spans="2:92" ht="15.75" thickBot="1" x14ac:dyDescent="0.3">
      <c r="C5" s="333"/>
      <c r="D5" s="334"/>
      <c r="E5" s="334"/>
      <c r="F5" s="334"/>
      <c r="G5" s="334"/>
      <c r="H5" s="334"/>
      <c r="I5" s="334"/>
      <c r="J5" s="335"/>
      <c r="K5" s="324"/>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c r="AL5" s="325"/>
      <c r="AM5" s="325"/>
      <c r="AN5" s="326"/>
      <c r="AO5" s="255" t="s">
        <v>247</v>
      </c>
      <c r="AP5" s="317" t="s">
        <v>247</v>
      </c>
      <c r="AQ5" s="317"/>
      <c r="AR5" s="317"/>
      <c r="AS5" s="317"/>
      <c r="AT5" s="317"/>
      <c r="AU5" s="242"/>
    </row>
    <row r="7" spans="2:92" x14ac:dyDescent="0.25">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row>
    <row r="8" spans="2:92" ht="18" customHeight="1" x14ac:dyDescent="0.25">
      <c r="B8" s="75"/>
      <c r="C8" s="447" t="s">
        <v>156</v>
      </c>
      <c r="D8" s="448"/>
      <c r="E8" s="448"/>
      <c r="F8" s="448"/>
      <c r="G8" s="448"/>
      <c r="H8" s="448"/>
      <c r="I8" s="448"/>
      <c r="J8" s="448"/>
      <c r="K8" s="383" t="s">
        <v>2</v>
      </c>
      <c r="L8" s="383"/>
      <c r="M8" s="383"/>
      <c r="N8" s="383"/>
      <c r="O8" s="383"/>
      <c r="P8" s="383"/>
      <c r="Q8" s="383"/>
      <c r="R8" s="383"/>
      <c r="S8" s="383"/>
      <c r="T8" s="383"/>
      <c r="U8" s="383"/>
      <c r="V8" s="383"/>
      <c r="W8" s="383"/>
      <c r="X8" s="383"/>
      <c r="Y8" s="383"/>
      <c r="Z8" s="383"/>
      <c r="AA8" s="383"/>
      <c r="AB8" s="383"/>
      <c r="AC8" s="383"/>
      <c r="AD8" s="383"/>
      <c r="AE8" s="383"/>
      <c r="AF8" s="383"/>
      <c r="AG8" s="383"/>
      <c r="AH8" s="383"/>
      <c r="AI8" s="383"/>
      <c r="AJ8" s="383"/>
      <c r="AK8" s="383"/>
      <c r="AL8" s="383"/>
      <c r="AM8" s="383"/>
      <c r="AN8" s="383"/>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row>
    <row r="9" spans="2:92" ht="18.75" customHeight="1" x14ac:dyDescent="0.25">
      <c r="B9" s="75"/>
      <c r="C9" s="448"/>
      <c r="D9" s="448"/>
      <c r="E9" s="448"/>
      <c r="F9" s="448"/>
      <c r="G9" s="448"/>
      <c r="H9" s="448"/>
      <c r="I9" s="448"/>
      <c r="J9" s="448"/>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383"/>
      <c r="AN9" s="383"/>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row>
    <row r="10" spans="2:92" ht="15" customHeight="1" x14ac:dyDescent="0.25">
      <c r="B10" s="75"/>
      <c r="C10" s="448"/>
      <c r="D10" s="448"/>
      <c r="E10" s="448"/>
      <c r="F10" s="448"/>
      <c r="G10" s="448"/>
      <c r="H10" s="448"/>
      <c r="I10" s="448"/>
      <c r="J10" s="448"/>
      <c r="K10" s="383"/>
      <c r="L10" s="383"/>
      <c r="M10" s="383"/>
      <c r="N10" s="383"/>
      <c r="O10" s="383"/>
      <c r="P10" s="383"/>
      <c r="Q10" s="383"/>
      <c r="R10" s="383"/>
      <c r="S10" s="383"/>
      <c r="T10" s="383"/>
      <c r="U10" s="383"/>
      <c r="V10" s="383"/>
      <c r="W10" s="383"/>
      <c r="X10" s="383"/>
      <c r="Y10" s="383"/>
      <c r="Z10" s="383"/>
      <c r="AA10" s="383"/>
      <c r="AB10" s="383"/>
      <c r="AC10" s="383"/>
      <c r="AD10" s="383"/>
      <c r="AE10" s="383"/>
      <c r="AF10" s="383"/>
      <c r="AG10" s="383"/>
      <c r="AH10" s="383"/>
      <c r="AI10" s="383"/>
      <c r="AJ10" s="383"/>
      <c r="AK10" s="383"/>
      <c r="AL10" s="383"/>
      <c r="AM10" s="383"/>
      <c r="AN10" s="383"/>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row>
    <row r="11" spans="2:92" ht="15.75" thickBot="1" x14ac:dyDescent="0.3">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row>
    <row r="12" spans="2:92" ht="15" customHeight="1" x14ac:dyDescent="0.25">
      <c r="B12" s="75"/>
      <c r="C12" s="336" t="s">
        <v>4</v>
      </c>
      <c r="D12" s="336"/>
      <c r="E12" s="337"/>
      <c r="F12" s="431" t="s">
        <v>115</v>
      </c>
      <c r="G12" s="432"/>
      <c r="H12" s="432"/>
      <c r="I12" s="432"/>
      <c r="J12" s="432"/>
      <c r="K12" s="38" t="str">
        <f>IF(AND('Mapa final'!$AI$15="Muy Alta",'Mapa final'!$AK$15="Leve"),CONCATENATE("R2C",'Mapa final'!$S$15),"")</f>
        <v/>
      </c>
      <c r="L12" s="39" t="str">
        <f>IF(AND('Mapa final'!$AI$16="Muy Alta",'Mapa final'!$AK$16="Leve"),CONCATENATE("R2C",'Mapa final'!$S$16),"")</f>
        <v/>
      </c>
      <c r="M12" s="39" t="str">
        <f>IF(AND('Mapa final'!$AI$17="Muy Alta",'Mapa final'!$AK$17="Leve"),CONCATENATE("R2C",'Mapa final'!$S$17),"")</f>
        <v/>
      </c>
      <c r="N12" s="39" t="str">
        <f>IF(AND('Mapa final'!$AI$18="Muy Alta",'Mapa final'!$AK$18="Leve"),CONCATENATE("R2C",'Mapa final'!$S$18),"")</f>
        <v/>
      </c>
      <c r="O12" s="39" t="str">
        <f>IF(AND('Mapa final'!$AI$19="Muy Alta",'Mapa final'!$AK$19="Leve"),CONCATENATE("R2C",'Mapa final'!$S$19),"")</f>
        <v/>
      </c>
      <c r="P12" s="40" t="str">
        <f>IF(AND('Mapa final'!$AI$20="Muy Alta",'Mapa final'!$AK$20="Leve"),CONCATENATE("R2C",'Mapa final'!$S$20),"")</f>
        <v/>
      </c>
      <c r="Q12" s="39" t="str">
        <f>IF(AND('Mapa final'!$AI$15="Muy Alta",'Mapa final'!$AK$15="Menor"),CONCATENATE("R2C",'Mapa final'!$S$15),"")</f>
        <v/>
      </c>
      <c r="R12" s="39" t="str">
        <f>IF(AND('Mapa final'!$AI$16="Muy Alta",'Mapa final'!$AK$16="Menore"),CONCATENATE("R2C",'Mapa final'!$S$16),"")</f>
        <v/>
      </c>
      <c r="S12" s="39" t="str">
        <f>IF(AND('Mapa final'!$AI$17="Muy Alta",'Mapa final'!$AK$17="Menor"),CONCATENATE("R2C",'Mapa final'!$S$17),"")</f>
        <v/>
      </c>
      <c r="T12" s="39" t="str">
        <f>IF(AND('Mapa final'!$AI$18="Muy Alta",'Mapa final'!$AK$18="Menor"),CONCATENATE("R2C",'Mapa final'!$S$18),"")</f>
        <v/>
      </c>
      <c r="U12" s="39" t="str">
        <f>IF(AND('Mapa final'!$AI$19="Muy Alta",'Mapa final'!$AK$19="Menor"),CONCATENATE("R2C",'Mapa final'!$S$19),"")</f>
        <v/>
      </c>
      <c r="V12" s="40" t="str">
        <f>IF(AND('Mapa final'!$AI$20="Muy Alta",'Mapa final'!$AK$20="Menor"),CONCATENATE("R2C",'Mapa final'!$S$20),"")</f>
        <v/>
      </c>
      <c r="W12" s="38" t="str">
        <f>IF(AND('Mapa final'!$AI$15="Muy Alta",'Mapa final'!$AK$15="Moderado"),CONCATENATE("R2C",'Mapa final'!$S$15),"")</f>
        <v/>
      </c>
      <c r="X12" s="39" t="str">
        <f>IF(AND('Mapa final'!$AI$16="Muy Alta",'Mapa final'!$AK$16="Moderado"),CONCATENATE("R2C",'Mapa final'!$S$16),"")</f>
        <v/>
      </c>
      <c r="Y12" s="39"/>
      <c r="Z12" s="39" t="str">
        <f>IF(AND('Mapa final'!$AI$18="Muy Alta",'Mapa final'!$AK$18="Moderado"),CONCATENATE("R2C",'Mapa final'!$S$18),"")</f>
        <v/>
      </c>
      <c r="AA12" s="39" t="str">
        <f>IF(AND('Mapa final'!$AI$19="Muy Alta",'Mapa final'!$AK$19="Moderado"),CONCATENATE("R2C",'Mapa final'!$S$19),"")</f>
        <v/>
      </c>
      <c r="AB12" s="40" t="str">
        <f>IF(AND('Mapa final'!$AI$20="Muy Alta",'Mapa final'!$AK$20="Moderado"),CONCATENATE("R2C",'Mapa final'!$S$20),"")</f>
        <v/>
      </c>
      <c r="AC12" s="38" t="str">
        <f>IF(AND('Mapa final'!$AI$15="Muy Alta",'Mapa final'!$AK$15="Mayor"),CONCATENATE("R2C",'Mapa final'!$S$15),"")</f>
        <v/>
      </c>
      <c r="AD12" s="39" t="str">
        <f>IF(AND('Mapa final'!$AI$16="Muy Alta",'Mapa final'!$AK$16="Mayor"),CONCATENATE("R2C",'Mapa final'!$S$16),"")</f>
        <v/>
      </c>
      <c r="AE12" s="39" t="str">
        <f>IF(AND('Mapa final'!$AI$17="Muy Alta",'Mapa final'!$AK$17="Mayor"),CONCATENATE("R2C",'Mapa final'!$S$17),"")</f>
        <v/>
      </c>
      <c r="AF12" s="39" t="str">
        <f>IF(AND('Mapa final'!$AI$18="Muy Alta",'Mapa final'!$AK$18="Mayor"),CONCATENATE("R2C",'Mapa final'!$S$18),"")</f>
        <v/>
      </c>
      <c r="AG12" s="39" t="str">
        <f>IF(AND('Mapa final'!$AI$19="Muy Alta",'Mapa final'!$AK$19="Mayor"),CONCATENATE("R2C",'Mapa final'!$S$19),"")</f>
        <v/>
      </c>
      <c r="AH12" s="40" t="str">
        <f>IF(AND('Mapa final'!$AI$20="Muy Alta",'Mapa final'!$AK$20="Mayor"),CONCATENATE("R2C",'Mapa final'!$S$20),"")</f>
        <v/>
      </c>
      <c r="AI12" s="41" t="str">
        <f>IF(AND('Mapa final'!$AI$15="Muy Alta",'Mapa final'!$AK$15="Catastrófico"),CONCATENATE("R2C",'Mapa final'!$S$15),"")</f>
        <v/>
      </c>
      <c r="AJ12" s="42" t="str">
        <f>IF(AND('Mapa final'!$AI$16="Muy Alta",'Mapa final'!$AK$16="Catastrófico"),CONCATENATE("R2C",'Mapa final'!$S$16),"")</f>
        <v/>
      </c>
      <c r="AK12" s="42" t="str">
        <f>IF(AND('Mapa final'!$AI$17="Muy Alta",'Mapa final'!$AK$17="Catastrófico"),CONCATENATE("R2C",'Mapa final'!$S$17),"")</f>
        <v/>
      </c>
      <c r="AL12" s="42" t="str">
        <f>IF(AND('Mapa final'!$AI$18="Muy Alta",'Mapa final'!$AK$18="Catastrófico"),CONCATENATE("R2C",'Mapa final'!$S$18),"")</f>
        <v/>
      </c>
      <c r="AM12" s="42" t="str">
        <f>IF(AND('Mapa final'!$AI$19="Muy Alta",'Mapa final'!$AK$19="Catastrófico"),CONCATENATE("R2C",'Mapa final'!$S$19),"")</f>
        <v/>
      </c>
      <c r="AN12" s="43" t="str">
        <f>IF(AND('Mapa final'!$AI$20="Muy Alta",'Mapa final'!$AK$20="Catastrófico"),CONCATENATE("R2C",'Mapa final'!$S$20),"")</f>
        <v/>
      </c>
      <c r="AO12" s="75"/>
      <c r="AP12" s="438" t="s">
        <v>78</v>
      </c>
      <c r="AQ12" s="439"/>
      <c r="AR12" s="439"/>
      <c r="AS12" s="439"/>
      <c r="AT12" s="439"/>
      <c r="AU12" s="440"/>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row>
    <row r="13" spans="2:92" ht="15" customHeight="1" x14ac:dyDescent="0.25">
      <c r="B13" s="75"/>
      <c r="C13" s="336"/>
      <c r="D13" s="336"/>
      <c r="E13" s="337"/>
      <c r="F13" s="435"/>
      <c r="G13" s="434"/>
      <c r="H13" s="434"/>
      <c r="I13" s="434"/>
      <c r="J13" s="586"/>
      <c r="K13" s="44" t="str">
        <f>IF(AND('Mapa final'!$AI$21="Muy Alta",'Mapa final'!$AK$21="Leve"),CONCATENATE("R2C",'Mapa final'!$S$21),"")</f>
        <v/>
      </c>
      <c r="L13" s="587" t="str">
        <f>IF(AND('Mapa final'!$AI$22="Muy Alta",'Mapa final'!$AK$22="Leve"),CONCATENATE("R2C",'Mapa final'!$S$22),"")</f>
        <v/>
      </c>
      <c r="M13" s="587" t="str">
        <f>IF(AND('Mapa final'!$AI$23="Muy Alta",'Mapa final'!$AK$23="Leve"),CONCATENATE("R2C",'Mapa final'!$S$23),"")</f>
        <v/>
      </c>
      <c r="N13" s="587" t="str">
        <f>IF(AND('Mapa final'!$AI$24="Muy Alta",'Mapa final'!$AK$24="Leve"),CONCATENATE("R2C",'Mapa final'!$S$24),"")</f>
        <v/>
      </c>
      <c r="O13" s="587" t="str">
        <f>IF(AND('Mapa final'!$AI$25="Muy Alta",'Mapa final'!$AK$25="Leve"),CONCATENATE("R2C",'Mapa final'!$S$25),"")</f>
        <v/>
      </c>
      <c r="P13" s="46" t="str">
        <f>IF(AND('Mapa final'!$AI$26="Muy Alta",'Mapa final'!$AK$26="Leve"),CONCATENATE("R2C",'Mapa final'!$S$26),"")</f>
        <v/>
      </c>
      <c r="Q13" s="587" t="str">
        <f>IF(AND('Mapa final'!$AI$21="Muy Alta",'Mapa final'!$AK$21="Menor"),CONCATENATE("R2C",'Mapa final'!$S$21),"")</f>
        <v/>
      </c>
      <c r="R13" s="45" t="str">
        <f>IF(AND('Mapa final'!$AI$22="Muy Alta",'Mapa final'!$AK$22="Menor"),CONCATENATE("R2C",'Mapa final'!$S$22),"")</f>
        <v/>
      </c>
      <c r="S13" s="45" t="str">
        <f>IF(AND('Mapa final'!$AI$23="Muy Alta",'Mapa final'!$AK$23="Menor"),CONCATENATE("R2C",'Mapa final'!$S$23),"")</f>
        <v/>
      </c>
      <c r="T13" s="45" t="str">
        <f>IF(AND('Mapa final'!$AI$24="Muy Alta",'Mapa final'!$AK$24="Menor"),CONCATENATE("R2C",'Mapa final'!$S$24),"")</f>
        <v/>
      </c>
      <c r="U13" s="45" t="str">
        <f>IF(AND('Mapa final'!$AI$25="Muy Alta",'Mapa final'!$AK$25="Menor"),CONCATENATE("R2C",'Mapa final'!$S$25),"")</f>
        <v/>
      </c>
      <c r="V13" s="46" t="str">
        <f>IF(AND('Mapa final'!$AI$26="Muy Alta",'Mapa final'!$AK$26="Menor"),CONCATENATE("R2C",'Mapa final'!$S$26),"")</f>
        <v/>
      </c>
      <c r="W13" s="44" t="str">
        <f>IF(AND('Mapa final'!$AI$21="Muy Alta",'Mapa final'!$AK$21="Moderado"),CONCATENATE("R2C",'Mapa final'!$S$21),"")</f>
        <v/>
      </c>
      <c r="X13" s="45" t="str">
        <f>IF(AND('Mapa final'!$AI$22="Muy Alta",'Mapa final'!$AK$22="Moderado"),CONCATENATE("R2C",'Mapa final'!$S$22),"")</f>
        <v/>
      </c>
      <c r="Y13" s="45" t="str">
        <f>IF(AND('Mapa final'!$AI$23="Muy Alta",'Mapa final'!$AK$23="Moderado"),CONCATENATE("R2C",'Mapa final'!$S$23),"")</f>
        <v/>
      </c>
      <c r="Z13" s="45" t="str">
        <f>IF(AND('Mapa final'!$AI$24="Muy Alta",'Mapa final'!$AK$24="Moderado"),CONCATENATE("R2C",'Mapa final'!$S$24),"")</f>
        <v/>
      </c>
      <c r="AA13" s="45" t="str">
        <f>IF(AND('Mapa final'!$AI$25="Muy Alta",'Mapa final'!$AK$25="Moderado"),CONCATENATE("R2C",'Mapa final'!$S$25),"")</f>
        <v/>
      </c>
      <c r="AB13" s="46" t="str">
        <f>IF(AND('Mapa final'!$AI$26="Muy Alta",'Mapa final'!$AK$26="Moderado"),CONCATENATE("R2C",'Mapa final'!$S$26),"")</f>
        <v/>
      </c>
      <c r="AC13" s="44" t="str">
        <f>IF(AND('Mapa final'!$AI$21="Muy Alta",'Mapa final'!$AK$21="Mayor"),CONCATENATE("R2C",'Mapa final'!$S$21),"")</f>
        <v/>
      </c>
      <c r="AD13" s="45" t="str">
        <f>IF(AND('Mapa final'!$AI$22="Muy Alta",'Mapa final'!$AK$22="Mayor"),CONCATENATE("R2C",'Mapa final'!$S$22),"")</f>
        <v/>
      </c>
      <c r="AE13" s="45" t="str">
        <f>IF(AND('Mapa final'!$AI$23="Muy Alta",'Mapa final'!$AK$23="Mayor"),CONCATENATE("R2C",'Mapa final'!$S$23),"")</f>
        <v/>
      </c>
      <c r="AF13" s="45" t="str">
        <f>IF(AND('Mapa final'!$AI$24="Muy Alta",'Mapa final'!$AK$24="Mayor"),CONCATENATE("R2C",'Mapa final'!$S$24),"")</f>
        <v/>
      </c>
      <c r="AG13" s="45" t="str">
        <f>IF(AND('Mapa final'!$AI$25="Muy Alta",'Mapa final'!$AK$25="Mayor"),CONCATENATE("R2C",'Mapa final'!$S$25),"")</f>
        <v/>
      </c>
      <c r="AH13" s="46" t="str">
        <f>IF(AND('Mapa final'!$AI$26="Muy Alta",'Mapa final'!$AK$26="Mayor"),CONCATENATE("R2C",'Mapa final'!$S$26),"")</f>
        <v/>
      </c>
      <c r="AI13" s="47" t="str">
        <f>IF(AND('Mapa final'!$AI$21="Muy Alta",'Mapa final'!$AK$21="Catastrófico"),CONCATENATE("R2C",'Mapa final'!$S$21),"")</f>
        <v/>
      </c>
      <c r="AJ13" s="48" t="str">
        <f>IF(AND('Mapa final'!$AI$22="Muy Alta",'Mapa final'!$AK$22="Catastrófico"),CONCATENATE("R2C",'Mapa final'!$S$22),"")</f>
        <v/>
      </c>
      <c r="AK13" s="48" t="str">
        <f>IF(AND('Mapa final'!$AI$23="Muy Alta",'Mapa final'!$AK$23="Catastrófico"),CONCATENATE("R2C",'Mapa final'!$S$23),"")</f>
        <v/>
      </c>
      <c r="AL13" s="48" t="str">
        <f>IF(AND('Mapa final'!$AI$24="Muy Alta",'Mapa final'!$AK$24="Catastrófico"),CONCATENATE("R2C",'Mapa final'!$S$24),"")</f>
        <v/>
      </c>
      <c r="AM13" s="48" t="str">
        <f>IF(AND('Mapa final'!$AI$25="Muy Alta",'Mapa final'!$AK$25="Catastrófico"),CONCATENATE("R2C",'Mapa final'!$S$25),"")</f>
        <v/>
      </c>
      <c r="AN13" s="49" t="str">
        <f>IF(AND('Mapa final'!$AI$26="Muy Alta",'Mapa final'!$AK$26="Catastrófico"),CONCATENATE("R2C",'Mapa final'!$S$26),"")</f>
        <v/>
      </c>
      <c r="AO13" s="75"/>
      <c r="AP13" s="441"/>
      <c r="AQ13" s="442"/>
      <c r="AR13" s="442"/>
      <c r="AS13" s="442"/>
      <c r="AT13" s="442"/>
      <c r="AU13" s="443"/>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row>
    <row r="14" spans="2:92" ht="15" customHeight="1" x14ac:dyDescent="0.25">
      <c r="B14" s="75"/>
      <c r="C14" s="336"/>
      <c r="D14" s="336"/>
      <c r="E14" s="337"/>
      <c r="F14" s="435"/>
      <c r="G14" s="434"/>
      <c r="H14" s="434"/>
      <c r="I14" s="434"/>
      <c r="J14" s="586"/>
      <c r="K14" s="44" t="str">
        <f>IF(AND('Mapa final'!$AI$27="Muy Alta",'Mapa final'!$AK$27="Leve"),CONCATENATE("R2C",'Mapa final'!$S$27),"")</f>
        <v/>
      </c>
      <c r="L14" s="587" t="str">
        <f>IF(AND('Mapa final'!$AI$28="Muy Alta",'Mapa final'!$AK$28="Leve"),CONCATENATE("R2C",'Mapa final'!$S$28),"")</f>
        <v/>
      </c>
      <c r="M14" s="587" t="str">
        <f>IF(AND('Mapa final'!$AI$29="Muy Alta",'Mapa final'!$AK$29="Leve"),CONCATENATE("R2C",'Mapa final'!$S$29),"")</f>
        <v/>
      </c>
      <c r="N14" s="587" t="str">
        <f>IF(AND('Mapa final'!$AI$30="Muy Alta",'Mapa final'!$AK$30="Leve"),CONCATENATE("R2C",'Mapa final'!$S$30),"")</f>
        <v/>
      </c>
      <c r="O14" s="587" t="str">
        <f>IF(AND('Mapa final'!$AI$31="Muy Alta",'Mapa final'!$AK$31="Leve"),CONCATENATE("R2C",'Mapa final'!$S$31),"")</f>
        <v/>
      </c>
      <c r="P14" s="46" t="str">
        <f>IF(AND('Mapa final'!$AI$32="Muy Alta",'Mapa final'!$AK$32="Leve"),CONCATENATE("R2C",'Mapa final'!$S$32),"")</f>
        <v/>
      </c>
      <c r="Q14" s="587" t="str">
        <f>IF(AND('Mapa final'!$AI$27="Muy Alta",'Mapa final'!$AK$27="Menor"),CONCATENATE("R2C",'Mapa final'!$S$27),"")</f>
        <v/>
      </c>
      <c r="R14" s="45" t="str">
        <f>IF(AND('Mapa final'!$AI$28="Muy Alta",'Mapa final'!$AK$28="Menor"),CONCATENATE("R2C",'Mapa final'!$S$28),"")</f>
        <v/>
      </c>
      <c r="S14" s="45" t="str">
        <f>IF(AND('Mapa final'!$AI$29="Muy Alta",'Mapa final'!$AK$29="Menor"),CONCATENATE("R2C",'Mapa final'!$S$29),"")</f>
        <v/>
      </c>
      <c r="T14" s="45" t="str">
        <f>IF(AND('Mapa final'!$AI$30="Muy Alta",'Mapa final'!$AK$30="Menor"),CONCATENATE("R2C",'Mapa final'!$S$30),"")</f>
        <v/>
      </c>
      <c r="U14" s="45" t="str">
        <f>IF(AND('Mapa final'!$AI$31="Muy Alta",'Mapa final'!$AK$31="Menor"),CONCATENATE("R2C",'Mapa final'!$S$31),"")</f>
        <v/>
      </c>
      <c r="V14" s="46" t="str">
        <f>IF(AND('Mapa final'!$AI$32="Muy Alta",'Mapa final'!$AK$32="Menor"),CONCATENATE("R2C",'Mapa final'!$S$32),"")</f>
        <v/>
      </c>
      <c r="W14" s="44" t="str">
        <f>IF(AND('Mapa final'!$AI$27="Muy Alta",'Mapa final'!$AK$27="Moderado"),CONCATENATE("R2C",'Mapa final'!$S$27),"")</f>
        <v/>
      </c>
      <c r="X14" s="45" t="str">
        <f>IF(AND('Mapa final'!$AI$28="Muy Alta",'Mapa final'!$AK$28="Moderado"),CONCATENATE("R2C",'Mapa final'!$S$28),"")</f>
        <v/>
      </c>
      <c r="Y14" s="45" t="str">
        <f>IF(AND('Mapa final'!$AI$29="Muy Alta",'Mapa final'!$AK$29="Moderado"),CONCATENATE("R2C",'Mapa final'!$S$29),"")</f>
        <v/>
      </c>
      <c r="Z14" s="45" t="str">
        <f>IF(AND('Mapa final'!$AI$30="Muy Alta",'Mapa final'!$AK$30="Moderado"),CONCATENATE("R2C",'Mapa final'!$S$30),"")</f>
        <v/>
      </c>
      <c r="AA14" s="45" t="str">
        <f>IF(AND('Mapa final'!$AI$31="Muy Alta",'Mapa final'!$AK$31="Moderado"),CONCATENATE("R2C",'Mapa final'!$S$31),"")</f>
        <v/>
      </c>
      <c r="AB14" s="46" t="str">
        <f>IF(AND('Mapa final'!$AI$32="Muy Alta",'Mapa final'!$AK$32="Moderado"),CONCATENATE("R2C",'Mapa final'!$S$32),"")</f>
        <v/>
      </c>
      <c r="AC14" s="44" t="str">
        <f>IF(AND('Mapa final'!$AI$27="Muy Alta",'Mapa final'!$AK$27="Mayor"),CONCATENATE("R2C",'Mapa final'!$S$27),"")</f>
        <v/>
      </c>
      <c r="AD14" s="45" t="str">
        <f>IF(AND('Mapa final'!$AI$28="Muy Alta",'Mapa final'!$AK$28="Mayor"),CONCATENATE("R2C",'Mapa final'!$S$28),"")</f>
        <v/>
      </c>
      <c r="AE14" s="45" t="str">
        <f>IF(AND('Mapa final'!$AI$29="Muy Alta",'Mapa final'!$AK$29="Mayor"),CONCATENATE("R2C",'Mapa final'!$S$29),"")</f>
        <v/>
      </c>
      <c r="AF14" s="45" t="str">
        <f>IF(AND('Mapa final'!$AI$30="Muy Alta",'Mapa final'!$AK$30="Mayor"),CONCATENATE("R2C",'Mapa final'!$S$30),"")</f>
        <v/>
      </c>
      <c r="AG14" s="45" t="str">
        <f>IF(AND('Mapa final'!$AI$31="Muy Alta",'Mapa final'!$AK$31="Mayor"),CONCATENATE("R2C",'Mapa final'!$S$31),"")</f>
        <v/>
      </c>
      <c r="AH14" s="46" t="str">
        <f>IF(AND('Mapa final'!$AI$32="Muy Alta",'Mapa final'!$AK$32="Mayor"),CONCATENATE("R2C",'Mapa final'!$S$32),"")</f>
        <v/>
      </c>
      <c r="AI14" s="47" t="str">
        <f>IF(AND('Mapa final'!$AI$27="Muy Alta",'Mapa final'!$AK$27="Catastrófico"),CONCATENATE("R2C",'Mapa final'!$S$27),"")</f>
        <v/>
      </c>
      <c r="AJ14" s="48" t="str">
        <f>IF(AND('Mapa final'!$AI$28="Muy Alta",'Mapa final'!$AK$28="Catastrófico"),CONCATENATE("R2C",'Mapa final'!$S$28),"")</f>
        <v/>
      </c>
      <c r="AK14" s="48" t="str">
        <f>IF(AND('Mapa final'!$AI$29="Muy Alta",'Mapa final'!$AK$29="Catastrófico"),CONCATENATE("R2C",'Mapa final'!$S$29),"")</f>
        <v/>
      </c>
      <c r="AL14" s="48" t="str">
        <f>IF(AND('Mapa final'!$AI$30="Muy Alta",'Mapa final'!$AK$30="Catastrófico"),CONCATENATE("R2C",'Mapa final'!$S$30),"")</f>
        <v/>
      </c>
      <c r="AM14" s="48" t="str">
        <f>IF(AND('Mapa final'!$AI$31="Muy Alta",'Mapa final'!$AK$31="Catastrófico"),CONCATENATE("R2C",'Mapa final'!$S$31),"")</f>
        <v/>
      </c>
      <c r="AN14" s="49" t="str">
        <f>IF(AND('Mapa final'!$AI$32="Muy Alta",'Mapa final'!$AK$32="Catastrófico"),CONCATENATE("R2C",'Mapa final'!$S$32),"")</f>
        <v/>
      </c>
      <c r="AO14" s="75"/>
      <c r="AP14" s="441"/>
      <c r="AQ14" s="442"/>
      <c r="AR14" s="442"/>
      <c r="AS14" s="442"/>
      <c r="AT14" s="442"/>
      <c r="AU14" s="443"/>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row>
    <row r="15" spans="2:92" ht="15" customHeight="1" x14ac:dyDescent="0.25">
      <c r="B15" s="75"/>
      <c r="C15" s="336"/>
      <c r="D15" s="336"/>
      <c r="E15" s="337"/>
      <c r="F15" s="435"/>
      <c r="G15" s="434"/>
      <c r="H15" s="434"/>
      <c r="I15" s="434"/>
      <c r="J15" s="586"/>
      <c r="K15" s="44" t="str">
        <f>IF(AND('Mapa final'!$AI$33="Muy Alta",'Mapa final'!$AK$33="Leve"),CONCATENATE("R2C",'Mapa final'!$S$33),"")</f>
        <v/>
      </c>
      <c r="L15" s="587" t="str">
        <f>IF(AND('Mapa final'!$AI$34="Muy Alta",'Mapa final'!$AK$34="Leve"),CONCATENATE("R2C",'Mapa final'!$S$34),"")</f>
        <v/>
      </c>
      <c r="M15" s="587" t="str">
        <f>IF(AND('Mapa final'!$AI$35="Muy Alta",'Mapa final'!$AK$35="Leve"),CONCATENATE("R2C",'Mapa final'!$S$35),"")</f>
        <v/>
      </c>
      <c r="N15" s="587" t="str">
        <f>IF(AND('Mapa final'!$AI$36="Muy Alta",'Mapa final'!$AK$36="Leve"),CONCATENATE("R2C",'Mapa final'!$S$36),"")</f>
        <v/>
      </c>
      <c r="O15" s="587" t="str">
        <f>IF(AND('Mapa final'!$AI$37="Muy Alta",'Mapa final'!$AK$37="Leve"),CONCATENATE("R2C",'Mapa final'!$S$37),"")</f>
        <v/>
      </c>
      <c r="P15" s="46" t="str">
        <f>IF(AND('Mapa final'!$AI$38="Muy Alta",'Mapa final'!$AK$38="Leve"),CONCATENATE("R2C",'Mapa final'!$S$38),"")</f>
        <v/>
      </c>
      <c r="Q15" s="587" t="str">
        <f>IF(AND('Mapa final'!$AI$33="Muy Alta",'Mapa final'!$AK$33="Menor"),CONCATENATE("R2C",'Mapa final'!$S$33),"")</f>
        <v/>
      </c>
      <c r="R15" s="45" t="str">
        <f>IF(AND('Mapa final'!$AI$34="Muy Alta",'Mapa final'!$AK$34="Menor"),CONCATENATE("R2C",'Mapa final'!$S$34),"")</f>
        <v/>
      </c>
      <c r="S15" s="45" t="str">
        <f>IF(AND('Mapa final'!$AI$35="Muy Alta",'Mapa final'!$AK$35="Menor"),CONCATENATE("R2C",'Mapa final'!$S$35),"")</f>
        <v/>
      </c>
      <c r="T15" s="45" t="str">
        <f>IF(AND('Mapa final'!$AI$36="Muy Alta",'Mapa final'!$AK$36="Menor"),CONCATENATE("R2C",'Mapa final'!$S$36),"")</f>
        <v/>
      </c>
      <c r="U15" s="45" t="str">
        <f>IF(AND('Mapa final'!$AI$37="Muy Alta",'Mapa final'!$AK$37="LMenor"),CONCATENATE("R2C",'Mapa final'!$S$37),"")</f>
        <v/>
      </c>
      <c r="V15" s="46" t="str">
        <f>IF(AND('Mapa final'!$AI$38="Muy Alta",'Mapa final'!$AK$38="Menor"),CONCATENATE("R2C",'Mapa final'!$S$38),"")</f>
        <v/>
      </c>
      <c r="W15" s="44" t="str">
        <f>IF(AND('Mapa final'!$AI$33="Muy Alta",'Mapa final'!$AK$33="Moderado"),CONCATENATE("R2C",'Mapa final'!$S$33),"")</f>
        <v/>
      </c>
      <c r="X15" s="45" t="str">
        <f>IF(AND('Mapa final'!$AI$34="Muy Alta",'Mapa final'!$AK$34="Moderado"),CONCATENATE("R2C",'Mapa final'!$S$34),"")</f>
        <v/>
      </c>
      <c r="Y15" s="45" t="str">
        <f>IF(AND('Mapa final'!$AI$35="Muy Alta",'Mapa final'!$AK$35="Moderado"),CONCATENATE("R2C",'Mapa final'!$S$35),"")</f>
        <v/>
      </c>
      <c r="Z15" s="45" t="str">
        <f>IF(AND('Mapa final'!$AI$36="Muy Alta",'Mapa final'!$AK$36="Moderado"),CONCATENATE("R2C",'Mapa final'!$S$36),"")</f>
        <v/>
      </c>
      <c r="AA15" s="45" t="str">
        <f>IF(AND('Mapa final'!$AI$37="Muy Alta",'Mapa final'!$AK$37="Moderado"),CONCATENATE("R2C",'Mapa final'!$S$37),"")</f>
        <v/>
      </c>
      <c r="AB15" s="46" t="str">
        <f>IF(AND('Mapa final'!$AI$38="Muy Alta",'Mapa final'!$AK$38="Moderado"),CONCATENATE("R2C",'Mapa final'!$S$38),"")</f>
        <v/>
      </c>
      <c r="AC15" s="44" t="str">
        <f>IF(AND('Mapa final'!$AI$33="Muy Alta",'Mapa final'!$AK$33="Mayor"),CONCATENATE("R2C",'Mapa final'!$S$33),"")</f>
        <v/>
      </c>
      <c r="AD15" s="45" t="str">
        <f>IF(AND('Mapa final'!$AI$34="Muy Alta",'Mapa final'!$AK$34="Mayor"),CONCATENATE("R2C",'Mapa final'!$S$34),"")</f>
        <v/>
      </c>
      <c r="AE15" s="45" t="str">
        <f>IF(AND('Mapa final'!$AI$35="Muy Alta",'Mapa final'!$AK$35="Mayor"),CONCATENATE("R2C",'Mapa final'!$S$35),"")</f>
        <v/>
      </c>
      <c r="AF15" s="45" t="str">
        <f>IF(AND('Mapa final'!$AI$36="Muy Alta",'Mapa final'!$AK$36="Mayor"),CONCATENATE("R2C",'Mapa final'!$S$36),"")</f>
        <v/>
      </c>
      <c r="AG15" s="45" t="str">
        <f>IF(AND('Mapa final'!$AI$37="Muy Alta",'Mapa final'!$AK$37="Mayor"),CONCATENATE("R2C",'Mapa final'!$S$37),"")</f>
        <v/>
      </c>
      <c r="AH15" s="46" t="str">
        <f>IF(AND('Mapa final'!$AI$38="Muy Alta",'Mapa final'!$AK$38="Mayor"),CONCATENATE("R2C",'Mapa final'!$S$38),"")</f>
        <v/>
      </c>
      <c r="AI15" s="47" t="str">
        <f>IF(AND('Mapa final'!$AI$33="Muy Alta",'Mapa final'!$AK$33="Catastrófico"),CONCATENATE("R2C",'Mapa final'!$S$33),"")</f>
        <v/>
      </c>
      <c r="AJ15" s="48" t="str">
        <f>IF(AND('Mapa final'!$AI$34="Muy Alta",'Mapa final'!$AK$34="Catastrófico"),CONCATENATE("R2C",'Mapa final'!$S$34),"")</f>
        <v/>
      </c>
      <c r="AK15" s="48" t="str">
        <f>IF(AND('Mapa final'!$AI$35="Muy Alta",'Mapa final'!$AK$35="Catastrófico"),CONCATENATE("R2C",'Mapa final'!$S$35),"")</f>
        <v/>
      </c>
      <c r="AL15" s="48" t="str">
        <f>IF(AND('Mapa final'!$AI$36="Muy Alta",'Mapa final'!$AK$36="Catastrófico"),CONCATENATE("R2C",'Mapa final'!$S$36),"")</f>
        <v/>
      </c>
      <c r="AM15" s="48" t="str">
        <f>IF(AND('Mapa final'!$AI$37="Muy Alta",'Mapa final'!$AK$37="LCatastrófico"),CONCATENATE("R2C",'Mapa final'!$S$37),"")</f>
        <v/>
      </c>
      <c r="AN15" s="49" t="str">
        <f>IF(AND('Mapa final'!$AI$38="Muy Alta",'Mapa final'!$AK$38="Catastrófico"),CONCATENATE("R2C",'Mapa final'!$S$38),"")</f>
        <v/>
      </c>
      <c r="AO15" s="75"/>
      <c r="AP15" s="441"/>
      <c r="AQ15" s="442"/>
      <c r="AR15" s="442"/>
      <c r="AS15" s="442"/>
      <c r="AT15" s="442"/>
      <c r="AU15" s="443"/>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row>
    <row r="16" spans="2:92" ht="15" customHeight="1" x14ac:dyDescent="0.25">
      <c r="B16" s="75"/>
      <c r="C16" s="336"/>
      <c r="D16" s="336"/>
      <c r="E16" s="337"/>
      <c r="F16" s="435"/>
      <c r="G16" s="434"/>
      <c r="H16" s="434"/>
      <c r="I16" s="434"/>
      <c r="J16" s="586"/>
      <c r="K16" s="44" t="str">
        <f>IF(AND('Mapa final'!$AI$39="Muy Alta",'Mapa final'!$AK$39="Leve"),CONCATENATE("R2C",'Mapa final'!$S$39),"")</f>
        <v/>
      </c>
      <c r="L16" s="587" t="str">
        <f>IF(AND('Mapa final'!$AI$40="Muy Alta",'Mapa final'!$AK$40="Leve"),CONCATENATE("R2C",'Mapa final'!$S$40),"")</f>
        <v/>
      </c>
      <c r="M16" s="587" t="str">
        <f>IF(AND('Mapa final'!$AI$41="Muy Alta",'Mapa final'!$AK$41="Leve"),CONCATENATE("R2C",'Mapa final'!$S$41),"")</f>
        <v/>
      </c>
      <c r="N16" s="587" t="str">
        <f>IF(AND('Mapa final'!$AI$42="Muy Alta",'Mapa final'!$AK$42="Leve"),CONCATENATE("R2C",'Mapa final'!$S$42),"")</f>
        <v/>
      </c>
      <c r="O16" s="587" t="str">
        <f>IF(AND('Mapa final'!$AI$43="Muy Alta",'Mapa final'!$AK$43="Leve"),CONCATENATE("R2C",'Mapa final'!$S$43),"")</f>
        <v/>
      </c>
      <c r="P16" s="46" t="str">
        <f>IF(AND('Mapa final'!$AI$44="Muy Alta",'Mapa final'!$AK$44="Leve"),CONCATENATE("R2C",'Mapa final'!$S$44),"")</f>
        <v/>
      </c>
      <c r="Q16" s="587" t="str">
        <f>IF(AND('Mapa final'!$AI$39="Muy Alta",'Mapa final'!$AK$39="Menor"),CONCATENATE("R2C",'Mapa final'!$S$39),"")</f>
        <v/>
      </c>
      <c r="R16" s="45" t="str">
        <f>IF(AND('Mapa final'!$AI$40="Muy Alta",'Mapa final'!$AK$40="Menor"),CONCATENATE("R2C",'Mapa final'!$S$40),"")</f>
        <v/>
      </c>
      <c r="S16" s="45" t="str">
        <f>IF(AND('Mapa final'!$AI$41="Muy Alta",'Mapa final'!$AK$41="Menor"),CONCATENATE("R2C",'Mapa final'!$S$41),"")</f>
        <v/>
      </c>
      <c r="T16" s="45" t="str">
        <f>IF(AND('Mapa final'!$AI$42="Muy Alta",'Mapa final'!$AK$42="Menor"),CONCATENATE("R2C",'Mapa final'!$S$42),"")</f>
        <v/>
      </c>
      <c r="U16" s="45" t="str">
        <f>IF(AND('Mapa final'!$AI$43="Muy Alta",'Mapa final'!$AK$43="Menor"),CONCATENATE("R2C",'Mapa final'!$S$43),"")</f>
        <v/>
      </c>
      <c r="V16" s="46" t="str">
        <f>IF(AND('Mapa final'!$AI$44="Muy Alta",'Mapa final'!$AK$44="Menor"),CONCATENATE("R2C",'Mapa final'!$S$44),"")</f>
        <v/>
      </c>
      <c r="W16" s="44" t="str">
        <f>IF(AND('Mapa final'!$AI$39="Muy Alta",'Mapa final'!$AK$39="Moderado"),CONCATENATE("R2C",'Mapa final'!$S$39),"")</f>
        <v/>
      </c>
      <c r="X16" s="45" t="str">
        <f>IF(AND('Mapa final'!$AI$40="Muy Alta",'Mapa final'!$AK$40="Moderado"),CONCATENATE("R2C",'Mapa final'!$S$40),"")</f>
        <v/>
      </c>
      <c r="Y16" s="45" t="str">
        <f>IF(AND('Mapa final'!$AI$41="Muy Alta",'Mapa final'!$AK$41="Moderado"),CONCATENATE("R2C",'Mapa final'!$S$41),"")</f>
        <v/>
      </c>
      <c r="Z16" s="45" t="str">
        <f>IF(AND('Mapa final'!$AI$42="Muy Alta",'Mapa final'!$AK$42="Moderado"),CONCATENATE("R2C",'Mapa final'!$S$42),"")</f>
        <v/>
      </c>
      <c r="AA16" s="45" t="str">
        <f>IF(AND('Mapa final'!$AI$43="Muy Alta",'Mapa final'!$AK$43="Moderado"),CONCATENATE("R2C",'Mapa final'!$S$43),"")</f>
        <v/>
      </c>
      <c r="AB16" s="46" t="str">
        <f>IF(AND('Mapa final'!$AI$44="Muy Alta",'Mapa final'!$AK$44="Moderado"),CONCATENATE("R2C",'Mapa final'!$S$44),"")</f>
        <v/>
      </c>
      <c r="AC16" s="44" t="str">
        <f>IF(AND('Mapa final'!$AI$39="Muy Alta",'Mapa final'!$AK$39="Mayor"),CONCATENATE("R2C",'Mapa final'!$S$39),"")</f>
        <v/>
      </c>
      <c r="AD16" s="45" t="str">
        <f>IF(AND('Mapa final'!$AI$40="Muy Alta",'Mapa final'!$AK$40="Mayor"),CONCATENATE("R2C",'Mapa final'!$S$40),"")</f>
        <v/>
      </c>
      <c r="AE16" s="45" t="str">
        <f>IF(AND('Mapa final'!$AI$41="Muy Alta",'Mapa final'!$AK$41="Mayor"),CONCATENATE("R2C",'Mapa final'!$S$41),"")</f>
        <v/>
      </c>
      <c r="AF16" s="45" t="str">
        <f>IF(AND('Mapa final'!$AI$42="Muy Alta",'Mapa final'!$AK$42="Mayor"),CONCATENATE("R2C",'Mapa final'!$S$42),"")</f>
        <v/>
      </c>
      <c r="AG16" s="45" t="str">
        <f>IF(AND('Mapa final'!$AI$43="Muy Alta",'Mapa final'!$AK$43="Mayor"),CONCATENATE("R2C",'Mapa final'!$S$43),"")</f>
        <v/>
      </c>
      <c r="AH16" s="46" t="str">
        <f>IF(AND('Mapa final'!$AI$44="Muy Alta",'Mapa final'!$AK$44="Mayor"),CONCATENATE("R2C",'Mapa final'!$S$44),"")</f>
        <v/>
      </c>
      <c r="AI16" s="47" t="str">
        <f>IF(AND('Mapa final'!$AI$39="Muy Alta",'Mapa final'!$AK$39="Catastrófico"),CONCATENATE("R2C",'Mapa final'!$S$39),"")</f>
        <v/>
      </c>
      <c r="AJ16" s="48" t="str">
        <f>IF(AND('Mapa final'!$AI$40="Muy Alta",'Mapa final'!$AK$40="Catastrófico"),CONCATENATE("R2C",'Mapa final'!$S$40),"")</f>
        <v/>
      </c>
      <c r="AK16" s="48" t="str">
        <f>IF(AND('Mapa final'!$AI$41="Muy Alta",'Mapa final'!$AK$41="Catastrófico"),CONCATENATE("R2C",'Mapa final'!$S$41),"")</f>
        <v/>
      </c>
      <c r="AL16" s="48" t="str">
        <f>IF(AND('Mapa final'!$AI$42="Muy Alta",'Mapa final'!$AK$42="Catastrófico"),CONCATENATE("R2C",'Mapa final'!$S$42),"")</f>
        <v/>
      </c>
      <c r="AM16" s="48" t="str">
        <f>IF(AND('Mapa final'!$AI$43="Muy Alta",'Mapa final'!$AK$43="Catastrófico"),CONCATENATE("R2C",'Mapa final'!$S$43),"")</f>
        <v/>
      </c>
      <c r="AN16" s="49" t="str">
        <f>IF(AND('Mapa final'!$AI$44="Muy Alta",'Mapa final'!$AK$44="Catastrófico"),CONCATENATE("R2C",'Mapa final'!$S$44),"")</f>
        <v/>
      </c>
      <c r="AO16" s="75"/>
      <c r="AP16" s="441"/>
      <c r="AQ16" s="442"/>
      <c r="AR16" s="442"/>
      <c r="AS16" s="442"/>
      <c r="AT16" s="442"/>
      <c r="AU16" s="443"/>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row>
    <row r="17" spans="2:77" ht="15" customHeight="1" x14ac:dyDescent="0.25">
      <c r="B17" s="75"/>
      <c r="C17" s="336"/>
      <c r="D17" s="336"/>
      <c r="E17" s="337"/>
      <c r="F17" s="435"/>
      <c r="G17" s="434"/>
      <c r="H17" s="434"/>
      <c r="I17" s="434"/>
      <c r="J17" s="586"/>
      <c r="K17" s="44" t="str">
        <f>IF(AND('Mapa final'!$AI$45="Muy Alta",'Mapa final'!$AK$45="Leve"),CONCATENATE("R2C",'Mapa final'!$S$45),"")</f>
        <v/>
      </c>
      <c r="L17" s="587" t="str">
        <f>IF(AND('Mapa final'!$AI$46="Muy Alta",'Mapa final'!$AK$46="Leve"),CONCATENATE("R2C",'Mapa final'!$S$46),"")</f>
        <v/>
      </c>
      <c r="M17" s="587" t="str">
        <f>IF(AND('Mapa final'!$AI$47="Muy Alta",'Mapa final'!$AK$47="Leve"),CONCATENATE("R2C",'Mapa final'!$S$47),"")</f>
        <v/>
      </c>
      <c r="N17" s="587" t="str">
        <f>IF(AND('Mapa final'!$AI$48="Muy Alta",'Mapa final'!$AK$48="Leve"),CONCATENATE("R2C",'Mapa final'!$S$48),"")</f>
        <v/>
      </c>
      <c r="O17" s="587" t="str">
        <f>IF(AND('Mapa final'!$AI$49="Muy Alta",'Mapa final'!$AK$49="Leve"),CONCATENATE("R2C",'Mapa final'!$S$49),"")</f>
        <v/>
      </c>
      <c r="P17" s="46" t="str">
        <f>IF(AND('Mapa final'!$AI$60="Muy Alta",'Mapa final'!$AK$50="Leve"),CONCATENATE("R2C",'Mapa final'!$S$50),"")</f>
        <v/>
      </c>
      <c r="Q17" s="587" t="str">
        <f>IF(AND('Mapa final'!$AI$45="Muy Alta",'Mapa final'!$AK$45="Menor"),CONCATENATE("R2C",'Mapa final'!$S$45),"")</f>
        <v/>
      </c>
      <c r="R17" s="45" t="str">
        <f>IF(AND('Mapa final'!$AI$46="Muy Alta",'Mapa final'!$AK$46="Menor"),CONCATENATE("R2C",'Mapa final'!$S$46),"")</f>
        <v/>
      </c>
      <c r="S17" s="45" t="str">
        <f>IF(AND('Mapa final'!$AI$47="Muy Alta",'Mapa final'!$AK$47="Menor"),CONCATENATE("R2C",'Mapa final'!$S$47),"")</f>
        <v/>
      </c>
      <c r="T17" s="45" t="str">
        <f>IF(AND('Mapa final'!$AI$48="Muy Alta",'Mapa final'!$AK$48="Menor"),CONCATENATE("R2C",'Mapa final'!$S$48),"")</f>
        <v/>
      </c>
      <c r="U17" s="45" t="str">
        <f>IF(AND('Mapa final'!$AI$49="Muy Alta",'Mapa final'!$AK$49="Menor"),CONCATENATE("R2C",'Mapa final'!$S$49),"")</f>
        <v/>
      </c>
      <c r="V17" s="46" t="str">
        <f>IF(AND('Mapa final'!$AI$60="Muy Alta",'Mapa final'!$AK$50="Menor"),CONCATENATE("R2C",'Mapa final'!$S$50),"")</f>
        <v/>
      </c>
      <c r="W17" s="44" t="str">
        <f>IF(AND('Mapa final'!$AI$45="Muy Alta",'Mapa final'!$AK$45="Moderado"),CONCATENATE("R2C",'Mapa final'!$S$45),"")</f>
        <v/>
      </c>
      <c r="X17" s="45" t="str">
        <f>IF(AND('Mapa final'!$AI$46="Muy Alta",'Mapa final'!$AK$46="Moderado"),CONCATENATE("R2C",'Mapa final'!$S$46),"")</f>
        <v/>
      </c>
      <c r="Y17" s="45" t="str">
        <f>IF(AND('Mapa final'!$AI$47="Muy Alta",'Mapa final'!$AK$47="Moderado"),CONCATENATE("R2C",'Mapa final'!$S$47),"")</f>
        <v/>
      </c>
      <c r="Z17" s="45" t="str">
        <f>IF(AND('Mapa final'!$AI$48="Muy Alta",'Mapa final'!$AK$48="Moderado"),CONCATENATE("R2C",'Mapa final'!$S$48),"")</f>
        <v/>
      </c>
      <c r="AA17" s="45" t="str">
        <f>IF(AND('Mapa final'!$AI$49="Muy Alta",'Mapa final'!$AK$49="Moderado"),CONCATENATE("R2C",'Mapa final'!$S$49),"")</f>
        <v/>
      </c>
      <c r="AB17" s="46" t="str">
        <f>IF(AND('Mapa final'!$AI$60="Muy Alta",'Mapa final'!$AK$50="Moderado"),CONCATENATE("R2C",'Mapa final'!$S$50),"")</f>
        <v/>
      </c>
      <c r="AC17" s="44" t="str">
        <f>IF(AND('Mapa final'!$AI$45="Muy Alta",'Mapa final'!$AK$45="Mayor"),CONCATENATE("R2C",'Mapa final'!$S$45),"")</f>
        <v/>
      </c>
      <c r="AD17" s="45" t="str">
        <f>IF(AND('Mapa final'!$AI$46="Muy Alta",'Mapa final'!$AK$46="Mayor"),CONCATENATE("R2C",'Mapa final'!$S$46),"")</f>
        <v/>
      </c>
      <c r="AE17" s="45" t="str">
        <f>IF(AND('Mapa final'!$AI$47="Muy Alta",'Mapa final'!$AK$47="Mayor"),CONCATENATE("R2C",'Mapa final'!$S$47),"")</f>
        <v/>
      </c>
      <c r="AF17" s="45" t="str">
        <f>IF(AND('Mapa final'!$AI$48="Muy Alta",'Mapa final'!$AK$48="Mayor"),CONCATENATE("R2C",'Mapa final'!$S$48),"")</f>
        <v/>
      </c>
      <c r="AG17" s="45" t="str">
        <f>IF(AND('Mapa final'!$AI$49="Muy Alta",'Mapa final'!$AK$49="Mayor"),CONCATENATE("R2C",'Mapa final'!$S$49),"")</f>
        <v/>
      </c>
      <c r="AH17" s="46" t="str">
        <f>IF(AND('Mapa final'!$AI$60="Muy Alta",'Mapa final'!$AK$50="Mayor"),CONCATENATE("R2C",'Mapa final'!$S$50),"")</f>
        <v/>
      </c>
      <c r="AI17" s="47" t="str">
        <f>IF(AND('Mapa final'!$AI$45="Muy Alta",'Mapa final'!$AK$45="Catastrófico"),CONCATENATE("R2C",'Mapa final'!$S$45),"")</f>
        <v/>
      </c>
      <c r="AJ17" s="48" t="str">
        <f>IF(AND('Mapa final'!$AI$46="Muy Alta",'Mapa final'!$AK$46="Catastrófico"),CONCATENATE("R2C",'Mapa final'!$S$46),"")</f>
        <v/>
      </c>
      <c r="AK17" s="48" t="str">
        <f>IF(AND('Mapa final'!$AI$47="Muy Alta",'Mapa final'!$AK$47="Catastrófico"),CONCATENATE("R2C",'Mapa final'!$S$47),"")</f>
        <v/>
      </c>
      <c r="AL17" s="48" t="str">
        <f>IF(AND('Mapa final'!$AI$48="Muy Alta",'Mapa final'!$AK$48="Catastrófico"),CONCATENATE("R2C",'Mapa final'!$S$48),"")</f>
        <v/>
      </c>
      <c r="AM17" s="48" t="str">
        <f>IF(AND('Mapa final'!$AI$49="Muy Alta",'Mapa final'!$AK$49="Catastrófico"),CONCATENATE("R2C",'Mapa final'!$S$49),"")</f>
        <v/>
      </c>
      <c r="AN17" s="49" t="str">
        <f>IF(AND('Mapa final'!$AI$60="Muy Alta",'Mapa final'!$AK$50="Catastrófico"),CONCATENATE("R2C",'Mapa final'!$S$50),"")</f>
        <v/>
      </c>
      <c r="AO17" s="75"/>
      <c r="AP17" s="441"/>
      <c r="AQ17" s="442"/>
      <c r="AR17" s="442"/>
      <c r="AS17" s="442"/>
      <c r="AT17" s="442"/>
      <c r="AU17" s="443"/>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row>
    <row r="18" spans="2:77" ht="15" customHeight="1" x14ac:dyDescent="0.25">
      <c r="B18" s="75"/>
      <c r="C18" s="336"/>
      <c r="D18" s="336"/>
      <c r="E18" s="337"/>
      <c r="F18" s="435"/>
      <c r="G18" s="434"/>
      <c r="H18" s="434"/>
      <c r="I18" s="434"/>
      <c r="J18" s="586"/>
      <c r="K18" s="44" t="str">
        <f>IF(AND('Mapa final'!$AI$51="Muy Alta",'Mapa final'!$AK$51="Leve"),CONCATENATE("R2C",'Mapa final'!$S$51),"")</f>
        <v/>
      </c>
      <c r="L18" s="587" t="str">
        <f>IF(AND('Mapa final'!$AI$52="Muy Alta",'Mapa final'!$AK$52="Leve"),CONCATENATE("R2C",'Mapa final'!$S$52),"")</f>
        <v/>
      </c>
      <c r="M18" s="587" t="str">
        <f>IF(AND('Mapa final'!$AI$53="Muy Alta",'Mapa final'!$AK$53="Leve"),CONCATENATE("R2C",'Mapa final'!$S$53),"")</f>
        <v/>
      </c>
      <c r="N18" s="587" t="str">
        <f>IF(AND('Mapa final'!$AI$54="Muy Alta",'Mapa final'!$AK$54="Leve"),CONCATENATE("R2C",'Mapa final'!$S$54),"")</f>
        <v/>
      </c>
      <c r="O18" s="587" t="str">
        <f>IF(AND('Mapa final'!$AI$55="Muy Alta",'Mapa final'!$AK$55="Leve"),CONCATENATE("R2C",'Mapa final'!$S$55),"")</f>
        <v/>
      </c>
      <c r="P18" s="46" t="str">
        <f>IF(AND('Mapa final'!$AI$56="Muy Alta",'Mapa final'!$AK$56="Leve"),CONCATENATE("R2C",'Mapa final'!$S$56),"")</f>
        <v/>
      </c>
      <c r="Q18" s="587" t="str">
        <f>IF(AND('Mapa final'!$AI$51="Muy Alta",'Mapa final'!$AK$51="Menor"),CONCATENATE("R2C",'Mapa final'!$S$51),"")</f>
        <v/>
      </c>
      <c r="R18" s="45" t="str">
        <f>IF(AND('Mapa final'!$AI$52="Muy Alta",'Mapa final'!$AK$52="Menor"),CONCATENATE("R2C",'Mapa final'!$S$52),"")</f>
        <v/>
      </c>
      <c r="S18" s="45" t="str">
        <f>IF(AND('Mapa final'!$AI$53="Muy Alta",'Mapa final'!$AK$53="Menor"),CONCATENATE("R2C",'Mapa final'!$S$53),"")</f>
        <v/>
      </c>
      <c r="T18" s="45" t="str">
        <f>IF(AND('Mapa final'!$AI$54="Muy Alta",'Mapa final'!$AK$54="Menor"),CONCATENATE("R2C",'Mapa final'!$S$54),"")</f>
        <v/>
      </c>
      <c r="U18" s="45" t="str">
        <f>IF(AND('Mapa final'!$AI$55="Muy Alta",'Mapa final'!$AK$55="Menor"),CONCATENATE("R2C",'Mapa final'!$S$55),"")</f>
        <v/>
      </c>
      <c r="V18" s="46" t="str">
        <f>IF(AND('Mapa final'!$AI$56="Muy Alta",'Mapa final'!$AK$56="Menor"),CONCATENATE("R2C",'Mapa final'!$S$56),"")</f>
        <v/>
      </c>
      <c r="W18" s="44" t="str">
        <f>IF(AND('Mapa final'!$AI$51="Muy Alta",'Mapa final'!$AK$51="Moderado"),CONCATENATE("R2C",'Mapa final'!$S$51),"")</f>
        <v/>
      </c>
      <c r="X18" s="45" t="str">
        <f>IF(AND('Mapa final'!$AI$52="Muy Alta",'Mapa final'!$AK$52="Moderado"),CONCATENATE("R2C",'Mapa final'!$S$52),"")</f>
        <v/>
      </c>
      <c r="Y18" s="45" t="str">
        <f>IF(AND('Mapa final'!$AI$53="Muy Alta",'Mapa final'!$AK$53="Moderado"),CONCATENATE("R2C",'Mapa final'!$S$53),"")</f>
        <v/>
      </c>
      <c r="Z18" s="45" t="str">
        <f>IF(AND('Mapa final'!$AI$54="Muy Alta",'Mapa final'!$AK$54="Moderado"),CONCATENATE("R2C",'Mapa final'!$S$54),"")</f>
        <v/>
      </c>
      <c r="AA18" s="45" t="str">
        <f>IF(AND('Mapa final'!$AI$55="Muy Alta",'Mapa final'!$AK$55="Moderado"),CONCATENATE("R2C",'Mapa final'!$S$55),"")</f>
        <v/>
      </c>
      <c r="AB18" s="46" t="str">
        <f>IF(AND('Mapa final'!$AI$56="Muy Alta",'Mapa final'!$AK$56="Moderado"),CONCATENATE("R2C",'Mapa final'!$S$56),"")</f>
        <v/>
      </c>
      <c r="AC18" s="44" t="str">
        <f>IF(AND('Mapa final'!$AI$51="Muy Alta",'Mapa final'!$AK$51="Mayor"),CONCATENATE("R2C",'Mapa final'!$S$51),"")</f>
        <v/>
      </c>
      <c r="AD18" s="45" t="str">
        <f>IF(AND('Mapa final'!$AI$52="Muy Alta",'Mapa final'!$AK$52="Mayor"),CONCATENATE("R2C",'Mapa final'!$S$52),"")</f>
        <v/>
      </c>
      <c r="AE18" s="45" t="str">
        <f>IF(AND('Mapa final'!$AI$53="Muy Alta",'Mapa final'!$AK$53="Mayor"),CONCATENATE("R2C",'Mapa final'!$S$53),"")</f>
        <v/>
      </c>
      <c r="AF18" s="45" t="str">
        <f>IF(AND('Mapa final'!$AI$54="Muy Alta",'Mapa final'!$AK$54="Mayor"),CONCATENATE("R2C",'Mapa final'!$S$54),"")</f>
        <v/>
      </c>
      <c r="AG18" s="45" t="str">
        <f>IF(AND('Mapa final'!$AI$55="Muy Alta",'Mapa final'!$AK$55="Mayor"),CONCATENATE("R2C",'Mapa final'!$S$55),"")</f>
        <v/>
      </c>
      <c r="AH18" s="46" t="str">
        <f>IF(AND('Mapa final'!$AI$56="Muy Alta",'Mapa final'!$AK$56="Mayor"),CONCATENATE("R2C",'Mapa final'!$S$56),"")</f>
        <v/>
      </c>
      <c r="AI18" s="47" t="str">
        <f>IF(AND('Mapa final'!$AI$51="Muy Alta",'Mapa final'!$AK$51="Catastrófico"),CONCATENATE("R2C",'Mapa final'!$S$51),"")</f>
        <v/>
      </c>
      <c r="AJ18" s="48" t="str">
        <f>IF(AND('Mapa final'!$AI$52="Muy Alta",'Mapa final'!$AK$52="Catastrófico"),CONCATENATE("R2C",'Mapa final'!$S$52),"")</f>
        <v/>
      </c>
      <c r="AK18" s="48" t="str">
        <f>IF(AND('Mapa final'!$AI$53="Muy Alta",'Mapa final'!$AK$53="Catastrófico"),CONCATENATE("R2C",'Mapa final'!$S$53),"")</f>
        <v/>
      </c>
      <c r="AL18" s="48" t="str">
        <f>IF(AND('Mapa final'!$AI$54="Muy Alta",'Mapa final'!$AK$54="Catastrófico"),CONCATENATE("R2C",'Mapa final'!$S$54),"")</f>
        <v/>
      </c>
      <c r="AM18" s="48" t="str">
        <f>IF(AND('Mapa final'!$AI$55="Muy Alta",'Mapa final'!$AK$55="Catastrófico"),CONCATENATE("R2C",'Mapa final'!$S$55),"")</f>
        <v/>
      </c>
      <c r="AN18" s="49" t="str">
        <f>IF(AND('Mapa final'!$AI$56="Muy Alta",'Mapa final'!$AK$56="Catastrófico"),CONCATENATE("R2C",'Mapa final'!$S$56),"")</f>
        <v/>
      </c>
      <c r="AO18" s="75"/>
      <c r="AP18" s="441"/>
      <c r="AQ18" s="442"/>
      <c r="AR18" s="442"/>
      <c r="AS18" s="442"/>
      <c r="AT18" s="442"/>
      <c r="AU18" s="443"/>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row>
    <row r="19" spans="2:77" ht="15" customHeight="1" x14ac:dyDescent="0.25">
      <c r="B19" s="75"/>
      <c r="C19" s="336"/>
      <c r="D19" s="336"/>
      <c r="E19" s="337"/>
      <c r="F19" s="435"/>
      <c r="G19" s="434"/>
      <c r="H19" s="434"/>
      <c r="I19" s="434"/>
      <c r="J19" s="586"/>
      <c r="K19" s="44" t="str">
        <f>IF(AND('Mapa final'!$AI$57="Muy Alta",'Mapa final'!$AK$57="Leve"),CONCATENATE("R2C",'Mapa final'!$S$57),"")</f>
        <v/>
      </c>
      <c r="L19" s="587" t="str">
        <f>IF(AND('Mapa final'!$AI$58="Muy Alta",'Mapa final'!$AK$58="Leve"),CONCATENATE("R2C",'Mapa final'!$S$58),"")</f>
        <v/>
      </c>
      <c r="M19" s="587" t="str">
        <f>IF(AND('Mapa final'!$AI$59="Muy Alta",'Mapa final'!$AK$59="Leve"),CONCATENATE("R2C",'Mapa final'!$S$59),"")</f>
        <v/>
      </c>
      <c r="N19" s="587" t="str">
        <f>IF(AND('Mapa final'!$AI$60="Muy Alta",'Mapa final'!$AK$60="Leve"),CONCATENATE("R2C",'Mapa final'!$S$60),"")</f>
        <v/>
      </c>
      <c r="O19" s="587" t="str">
        <f>IF(AND('Mapa final'!$AI$61="Muy Alta",'Mapa final'!$AK$61="Leve"),CONCATENATE("R2C",'Mapa final'!$S$61),"")</f>
        <v/>
      </c>
      <c r="P19" s="46" t="str">
        <f>IF(AND('Mapa final'!$AI$62="Muy Alta",'Mapa final'!$AK$62="Leve"),CONCATENATE("R2C",'Mapa final'!$S$62),"")</f>
        <v/>
      </c>
      <c r="Q19" s="587" t="str">
        <f>IF(AND('Mapa final'!$AI$57="Muy Alta",'Mapa final'!$AK$57="Menor"),CONCATENATE("R2C",'Mapa final'!$S$57),"")</f>
        <v/>
      </c>
      <c r="R19" s="45" t="str">
        <f>IF(AND('Mapa final'!$AI$58="Muy Alta",'Mapa final'!$AK$58="Menor"),CONCATENATE("R2C",'Mapa final'!$S$58),"")</f>
        <v/>
      </c>
      <c r="S19" s="45" t="str">
        <f>IF(AND('Mapa final'!$AI$59="Muy Alta",'Mapa final'!$AK$59="Menor"),CONCATENATE("R2C",'Mapa final'!$S$59),"")</f>
        <v/>
      </c>
      <c r="T19" s="45" t="str">
        <f>IF(AND('Mapa final'!$AI$60="Muy Alta",'Mapa final'!$AK$60="Menor"),CONCATENATE("R2C",'Mapa final'!$S$60),"")</f>
        <v/>
      </c>
      <c r="U19" s="45" t="str">
        <f>IF(AND('Mapa final'!$AI$61="Muy Alta",'Mapa final'!$AK$61="Menor"),CONCATENATE("R2C",'Mapa final'!$S$61),"")</f>
        <v/>
      </c>
      <c r="V19" s="46" t="str">
        <f>IF(AND('Mapa final'!$AI$62="Muy Alta",'Mapa final'!$AK$62="Menor"),CONCATENATE("R2C",'Mapa final'!$S$62),"")</f>
        <v/>
      </c>
      <c r="W19" s="44" t="str">
        <f>IF(AND('Mapa final'!$AI$57="Muy Alta",'Mapa final'!$AK$57="Moderado"),CONCATENATE("R2C",'Mapa final'!$S$57),"")</f>
        <v/>
      </c>
      <c r="X19" s="45" t="str">
        <f>IF(AND('Mapa final'!$AI$58="Muy Alta",'Mapa final'!$AK$58="Moderado"),CONCATENATE("R2C",'Mapa final'!$S$58),"")</f>
        <v/>
      </c>
      <c r="Y19" s="45" t="str">
        <f>IF(AND('Mapa final'!$AI$59="Muy Alta",'Mapa final'!$AK$59="Moderado"),CONCATENATE("R2C",'Mapa final'!$S$59),"")</f>
        <v/>
      </c>
      <c r="Z19" s="45" t="str">
        <f>IF(AND('Mapa final'!$AI$60="Muy Alta",'Mapa final'!$AK$60="Moderado"),CONCATENATE("R2C",'Mapa final'!$S$60),"")</f>
        <v/>
      </c>
      <c r="AA19" s="45" t="str">
        <f>IF(AND('Mapa final'!$AI$61="Muy Alta",'Mapa final'!$AK$61="Moderado"),CONCATENATE("R2C",'Mapa final'!$S$61),"")</f>
        <v/>
      </c>
      <c r="AB19" s="46" t="str">
        <f>IF(AND('Mapa final'!$AI$62="Muy Alta",'Mapa final'!$AK$62="Moderado"),CONCATENATE("R2C",'Mapa final'!$S$62),"")</f>
        <v/>
      </c>
      <c r="AC19" s="44" t="str">
        <f>IF(AND('Mapa final'!$AI$57="Muy Alta",'Mapa final'!$AK$57="Mayor"),CONCATENATE("R2C",'Mapa final'!$S$57),"")</f>
        <v/>
      </c>
      <c r="AD19" s="45" t="str">
        <f>IF(AND('Mapa final'!$AI$58="Muy Alta",'Mapa final'!$AK$58="Mayor"),CONCATENATE("R2C",'Mapa final'!$S$58),"")</f>
        <v/>
      </c>
      <c r="AE19" s="45" t="str">
        <f>IF(AND('Mapa final'!$AI$59="Muy Alta",'Mapa final'!$AK$59="Mayor"),CONCATENATE("R2C",'Mapa final'!$S$59),"")</f>
        <v/>
      </c>
      <c r="AF19" s="45" t="str">
        <f>IF(AND('Mapa final'!$AI$60="Muy Alta",'Mapa final'!$AK$60="Mayor"),CONCATENATE("R2C",'Mapa final'!$S$60),"")</f>
        <v/>
      </c>
      <c r="AG19" s="45" t="str">
        <f>IF(AND('Mapa final'!$AI$61="Muy Alta",'Mapa final'!$AK$61="Mayor"),CONCATENATE("R2C",'Mapa final'!$S$61),"")</f>
        <v/>
      </c>
      <c r="AH19" s="46" t="str">
        <f>IF(AND('Mapa final'!$AI$62="Muy Alta",'Mapa final'!$AK$62="Mayor"),CONCATENATE("R2C",'Mapa final'!$S$62),"")</f>
        <v/>
      </c>
      <c r="AI19" s="47" t="str">
        <f>IF(AND('Mapa final'!$AI$57="Muy Alta",'Mapa final'!$AK$57="Catastrófico"),CONCATENATE("R2C",'Mapa final'!$S$57),"")</f>
        <v/>
      </c>
      <c r="AJ19" s="48" t="str">
        <f>IF(AND('Mapa final'!$AI$58="Muy Alta",'Mapa final'!$AK$58="Catastrófico"),CONCATENATE("R2C",'Mapa final'!$S$58),"")</f>
        <v/>
      </c>
      <c r="AK19" s="48" t="str">
        <f>IF(AND('Mapa final'!$AI$59="Muy Alta",'Mapa final'!$AK$59="Catastrófico"),CONCATENATE("R2C",'Mapa final'!$S$59),"")</f>
        <v/>
      </c>
      <c r="AL19" s="48" t="str">
        <f>IF(AND('Mapa final'!$AI$60="Muy Alta",'Mapa final'!$AK$60="Catastrófico"),CONCATENATE("R2C",'Mapa final'!$S$60),"")</f>
        <v/>
      </c>
      <c r="AM19" s="48" t="str">
        <f>IF(AND('Mapa final'!$AI$61="Muy Alta",'Mapa final'!$AK$61="Catastrófico"),CONCATENATE("R2C",'Mapa final'!$S$61),"")</f>
        <v/>
      </c>
      <c r="AN19" s="49" t="str">
        <f>IF(AND('Mapa final'!$AI$62="Muy Alta",'Mapa final'!$AK$62="Catastrófico"),CONCATENATE("R2C",'Mapa final'!$S$62),"")</f>
        <v/>
      </c>
      <c r="AO19" s="75"/>
      <c r="AP19" s="441"/>
      <c r="AQ19" s="442"/>
      <c r="AR19" s="442"/>
      <c r="AS19" s="442"/>
      <c r="AT19" s="442"/>
      <c r="AU19" s="443"/>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row>
    <row r="20" spans="2:77" ht="15" customHeight="1" x14ac:dyDescent="0.25">
      <c r="B20" s="75"/>
      <c r="C20" s="336"/>
      <c r="D20" s="336"/>
      <c r="E20" s="337"/>
      <c r="F20" s="435"/>
      <c r="G20" s="434"/>
      <c r="H20" s="434"/>
      <c r="I20" s="434"/>
      <c r="J20" s="586"/>
      <c r="K20" s="44" t="str">
        <f>IF(AND('Mapa final'!$AI$63="Muy Alta",'Mapa final'!$AK$63="Leve"),CONCATENATE("R2C",'Mapa final'!$S$63),"")</f>
        <v/>
      </c>
      <c r="L20" s="587" t="str">
        <f>IF(AND('Mapa final'!$AI$64="Muy Alta",'Mapa final'!$AK$64="Leve"),CONCATENATE("R2C",'Mapa final'!$S$64),"")</f>
        <v/>
      </c>
      <c r="M20" s="587" t="str">
        <f>IF(AND('Mapa final'!$AI$65="Muy Alta",'Mapa final'!$AK$65="Leve"),CONCATENATE("R2C",'Mapa final'!$S$65),"")</f>
        <v/>
      </c>
      <c r="N20" s="587" t="str">
        <f>IF(AND('Mapa final'!$AI$66="Muy Alta",'Mapa final'!$AK$66="Leve"),CONCATENATE("R2C",'Mapa final'!$S$66),"")</f>
        <v/>
      </c>
      <c r="O20" s="587" t="str">
        <f>IF(AND('Mapa final'!$AI$67="Muy Alta",'Mapa final'!$AK$67="Leve"),CONCATENATE("R2C",'Mapa final'!$S$67),"")</f>
        <v/>
      </c>
      <c r="P20" s="46" t="str">
        <f>IF(AND('Mapa final'!$AI$68="Muy Alta",'Mapa final'!$AK$68="Leve"),CONCATENATE("R2C",'Mapa final'!$S$68),"")</f>
        <v/>
      </c>
      <c r="Q20" s="587" t="str">
        <f>IF(AND('Mapa final'!$AI$63="Muy Alta",'Mapa final'!$AK$63="Menor"),CONCATENATE("R2C",'Mapa final'!$S$63),"")</f>
        <v/>
      </c>
      <c r="R20" s="45" t="str">
        <f>IF(AND('Mapa final'!$AI$64="Muy Alta",'Mapa final'!$AK$64="Menor"),CONCATENATE("R2C",'Mapa final'!$S$64),"")</f>
        <v/>
      </c>
      <c r="S20" s="45" t="str">
        <f>IF(AND('Mapa final'!$AI$65="Muy Alta",'Mapa final'!$AK$65="Menor"),CONCATENATE("R2C",'Mapa final'!$S$65),"")</f>
        <v/>
      </c>
      <c r="T20" s="45" t="str">
        <f>IF(AND('Mapa final'!$AI$66="Muy Alta",'Mapa final'!$AK$66="Menor"),CONCATENATE("R2C",'Mapa final'!$S$66),"")</f>
        <v/>
      </c>
      <c r="U20" s="45" t="str">
        <f>IF(AND('Mapa final'!$AI$67="Muy Alta",'Mapa final'!$AK$67="Menor"),CONCATENATE("R2C",'Mapa final'!$S$67),"")</f>
        <v/>
      </c>
      <c r="V20" s="46" t="str">
        <f>IF(AND('Mapa final'!$AI$68="Muy Alta",'Mapa final'!$AK$68="Menor"),CONCATENATE("R2C",'Mapa final'!$S$68),"")</f>
        <v/>
      </c>
      <c r="W20" s="44" t="str">
        <f>IF(AND('Mapa final'!$AI$63="Muy Alta",'Mapa final'!$AK$63="Moderado"),CONCATENATE("R2C",'Mapa final'!$S$63),"")</f>
        <v/>
      </c>
      <c r="X20" s="45" t="str">
        <f>IF(AND('Mapa final'!$AI$64="Muy Alta",'Mapa final'!$AK$64="Moderado"),CONCATENATE("R2C",'Mapa final'!$S$64),"")</f>
        <v/>
      </c>
      <c r="Y20" s="45" t="str">
        <f>IF(AND('Mapa final'!$AI$65="Muy Alta",'Mapa final'!$AK$65="Moderado"),CONCATENATE("R2C",'Mapa final'!$S$65),"")</f>
        <v/>
      </c>
      <c r="Z20" s="45" t="str">
        <f>IF(AND('Mapa final'!$AI$66="Muy Alta",'Mapa final'!$AK$66="Moderado"),CONCATENATE("R2C",'Mapa final'!$S$66),"")</f>
        <v/>
      </c>
      <c r="AA20" s="45" t="str">
        <f>IF(AND('Mapa final'!$AI$67="Muy Alta",'Mapa final'!$AK$67="Moderado"),CONCATENATE("R2C",'Mapa final'!$S$67),"")</f>
        <v/>
      </c>
      <c r="AB20" s="46" t="str">
        <f>IF(AND('Mapa final'!$AI$68="Muy Alta",'Mapa final'!$AK$68="Moderado"),CONCATENATE("R2C",'Mapa final'!$S$68),"")</f>
        <v/>
      </c>
      <c r="AC20" s="44" t="str">
        <f>IF(AND('Mapa final'!$AI$63="Muy Alta",'Mapa final'!$AK$63="Mayor"),CONCATENATE("R2C",'Mapa final'!$S$63),"")</f>
        <v/>
      </c>
      <c r="AD20" s="45" t="str">
        <f>IF(AND('Mapa final'!$AI$64="Muy Alta",'Mapa final'!$AK$64="Mayor"),CONCATENATE("R2C",'Mapa final'!$S$64),"")</f>
        <v/>
      </c>
      <c r="AE20" s="45" t="str">
        <f>IF(AND('Mapa final'!$AI$65="Muy Alta",'Mapa final'!$AK$65="Mayor"),CONCATENATE("R2C",'Mapa final'!$S$65),"")</f>
        <v/>
      </c>
      <c r="AF20" s="45" t="str">
        <f>IF(AND('Mapa final'!$AI$66="Muy Alta",'Mapa final'!$AK$66="Mayor"),CONCATENATE("R2C",'Mapa final'!$S$66),"")</f>
        <v/>
      </c>
      <c r="AG20" s="45" t="str">
        <f>IF(AND('Mapa final'!$AI$67="Muy Alta",'Mapa final'!$AK$67="Mayor"),CONCATENATE("R2C",'Mapa final'!$S$67),"")</f>
        <v/>
      </c>
      <c r="AH20" s="46" t="str">
        <f>IF(AND('Mapa final'!$AI$68="Muy Alta",'Mapa final'!$AK$68="Mayor"),CONCATENATE("R2C",'Mapa final'!$S$68),"")</f>
        <v/>
      </c>
      <c r="AI20" s="47" t="str">
        <f>IF(AND('Mapa final'!$AI$63="Muy Alta",'Mapa final'!$AK$63="Catastrófico"),CONCATENATE("R2C",'Mapa final'!$S$63),"")</f>
        <v/>
      </c>
      <c r="AJ20" s="48" t="str">
        <f>IF(AND('Mapa final'!$AI$64="Muy Alta",'Mapa final'!$AK$64="Catastrófico"),CONCATENATE("R2C",'Mapa final'!$S$64),"")</f>
        <v/>
      </c>
      <c r="AK20" s="48" t="str">
        <f>IF(AND('Mapa final'!$AI$65="Muy Alta",'Mapa final'!$AK$65="Catastrófico"),CONCATENATE("R2C",'Mapa final'!$S$65),"")</f>
        <v/>
      </c>
      <c r="AL20" s="48" t="str">
        <f>IF(AND('Mapa final'!$AI$66="Muy Alta",'Mapa final'!$AK$66="Catastrófico"),CONCATENATE("R2C",'Mapa final'!$S$66),"")</f>
        <v/>
      </c>
      <c r="AM20" s="48" t="str">
        <f>IF(AND('Mapa final'!$AI$67="Muy Alta",'Mapa final'!$AK$67="Catastrófico"),CONCATENATE("R2C",'Mapa final'!$S$67),"")</f>
        <v/>
      </c>
      <c r="AN20" s="49" t="str">
        <f>IF(AND('Mapa final'!$AI$68="Muy Alta",'Mapa final'!$AK$68="Catastrófico"),CONCATENATE("R2C",'Mapa final'!$S$68),"")</f>
        <v/>
      </c>
      <c r="AO20" s="75"/>
      <c r="AP20" s="441"/>
      <c r="AQ20" s="442"/>
      <c r="AR20" s="442"/>
      <c r="AS20" s="442"/>
      <c r="AT20" s="442"/>
      <c r="AU20" s="443"/>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row>
    <row r="21" spans="2:77" ht="15.75" customHeight="1" thickBot="1" x14ac:dyDescent="0.3">
      <c r="B21" s="75"/>
      <c r="C21" s="336"/>
      <c r="D21" s="336"/>
      <c r="E21" s="337"/>
      <c r="F21" s="436"/>
      <c r="G21" s="437"/>
      <c r="H21" s="437"/>
      <c r="I21" s="437"/>
      <c r="J21" s="437"/>
      <c r="K21" s="50" t="str">
        <f>IF(AND('Mapa final'!$AI$69="Muy Alta",'Mapa final'!$AK$69="Leve"),CONCATENATE("R2C",'Mapa final'!$S$69),"")</f>
        <v/>
      </c>
      <c r="L21" s="51" t="str">
        <f>IF(AND('Mapa final'!$AI$70="Muy Alta",'Mapa final'!$AK$70="Leve"),CONCATENATE("R2C",'Mapa final'!$S$70),"")</f>
        <v/>
      </c>
      <c r="M21" s="51" t="str">
        <f>IF(AND('Mapa final'!$AI$71="Muy Alta",'Mapa final'!$AK$71="Leve"),CONCATENATE("R2C",'Mapa final'!$S$71),"")</f>
        <v/>
      </c>
      <c r="N21" s="51" t="str">
        <f>IF(AND('Mapa final'!$AI$72="Muy Alta",'Mapa final'!$AK$72="Leve"),CONCATENATE("R2C",'Mapa final'!$S$72),"")</f>
        <v/>
      </c>
      <c r="O21" s="51" t="str">
        <f>IF(AND('Mapa final'!$AI$74="Muy Alta",'Mapa final'!$AK$74="Leve"),CONCATENATE("R2C",'Mapa final'!$S$74),"")</f>
        <v/>
      </c>
      <c r="P21" s="52" t="str">
        <f>IF(AND('Mapa final'!$AI$75="Muy Alta",'Mapa final'!$AK$75="Leve"),CONCATENATE("R2C",'Mapa final'!$S$75),"")</f>
        <v/>
      </c>
      <c r="Q21" s="587" t="str">
        <f>IF(AND('Mapa final'!$AI$69="Muy Alta",'Mapa final'!$AK$69="Menor"),CONCATENATE("R2C",'Mapa final'!$S$69),"")</f>
        <v/>
      </c>
      <c r="R21" s="45" t="str">
        <f>IF(AND('Mapa final'!$AI$70="Muy Alta",'Mapa final'!$AK$70="Menor"),CONCATENATE("R2C",'Mapa final'!$S$70),"")</f>
        <v/>
      </c>
      <c r="S21" s="45" t="str">
        <f>IF(AND('Mapa final'!$AI$71="Muy Alta",'Mapa final'!$AK$71="Menor"),CONCATENATE("R2C",'Mapa final'!$S$71),"")</f>
        <v/>
      </c>
      <c r="T21" s="45" t="str">
        <f>IF(AND('Mapa final'!$AI$72="Muy Alta",'Mapa final'!$AK$72="Menor"),CONCATENATE("R2C",'Mapa final'!$S$72),"")</f>
        <v/>
      </c>
      <c r="U21" s="45" t="str">
        <f>IF(AND('Mapa final'!$AI$74="Muy Alta",'Mapa final'!$AK$74="Menor"),CONCATENATE("R2C",'Mapa final'!$S$74),"")</f>
        <v/>
      </c>
      <c r="V21" s="46" t="str">
        <f>IF(AND('Mapa final'!$AI$75="Muy Alta",'Mapa final'!$AK$75="Menor"),CONCATENATE("R2C",'Mapa final'!$S$75),"")</f>
        <v/>
      </c>
      <c r="W21" s="50" t="str">
        <f>IF(AND('Mapa final'!$AI$69="Muy Alta",'Mapa final'!$AK$69="Moderado"),CONCATENATE("R2C",'Mapa final'!$S$69),"")</f>
        <v/>
      </c>
      <c r="X21" s="51" t="str">
        <f>IF(AND('Mapa final'!$AI$70="Muy Alta",'Mapa final'!$AK$70="Moderado"),CONCATENATE("R2C",'Mapa final'!$S$70),"")</f>
        <v/>
      </c>
      <c r="Y21" s="51" t="str">
        <f>IF(AND('Mapa final'!$AI$71="Muy Alta",'Mapa final'!$AK$71="Moderado"),CONCATENATE("R2C",'Mapa final'!$S$71),"")</f>
        <v/>
      </c>
      <c r="Z21" s="51" t="str">
        <f>IF(AND('Mapa final'!$AI$72="Muy Alta",'Mapa final'!$AK$72="Moderado"),CONCATENATE("R2C",'Mapa final'!$S$72),"")</f>
        <v/>
      </c>
      <c r="AA21" s="51" t="str">
        <f>IF(AND('Mapa final'!$AI$74="Muy Alta",'Mapa final'!$AK$74="Moderado"),CONCATENATE("R2C",'Mapa final'!$S$74),"")</f>
        <v/>
      </c>
      <c r="AB21" s="52" t="str">
        <f>IF(AND('Mapa final'!$AI$75="Muy Alta",'Mapa final'!$AK$75="Moderado"),CONCATENATE("R2C",'Mapa final'!$S$75),"")</f>
        <v/>
      </c>
      <c r="AC21" s="44" t="str">
        <f>IF(AND('Mapa final'!$AI$69="Muy Alta",'Mapa final'!$AK$69="Mayor"),CONCATENATE("R2C",'Mapa final'!$S$69),"")</f>
        <v/>
      </c>
      <c r="AD21" s="45" t="str">
        <f>IF(AND('Mapa final'!$AI$70="Muy Alta",'Mapa final'!$AK$70="Mayor"),CONCATENATE("R2C",'Mapa final'!$S$70),"")</f>
        <v/>
      </c>
      <c r="AE21" s="45" t="str">
        <f>IF(AND('Mapa final'!$AI$71="Muy Alta",'Mapa final'!$AK$71="Mayor"),CONCATENATE("R2C",'Mapa final'!$S$71),"")</f>
        <v/>
      </c>
      <c r="AF21" s="45" t="str">
        <f>IF(AND('Mapa final'!$AI$72="Muy Alta",'Mapa final'!$AK$72="Mayor"),CONCATENATE("R2C",'Mapa final'!$S$72),"")</f>
        <v/>
      </c>
      <c r="AG21" s="45" t="str">
        <f>IF(AND('Mapa final'!$AI$74="Muy Alta",'Mapa final'!$AK$74="Mayor"),CONCATENATE("R2C",'Mapa final'!$S$74),"")</f>
        <v/>
      </c>
      <c r="AH21" s="46" t="str">
        <f>IF(AND('Mapa final'!$AI$75="Muy Alta",'Mapa final'!$AK$75="Mayor"),CONCATENATE("R2C",'Mapa final'!$S$75),"")</f>
        <v/>
      </c>
      <c r="AI21" s="53" t="str">
        <f>IF(AND('Mapa final'!$AI$69="Muy Alta",'Mapa final'!$AK$69="Catastrófico"),CONCATENATE("R2C",'Mapa final'!$S$69),"")</f>
        <v/>
      </c>
      <c r="AJ21" s="54" t="str">
        <f>IF(AND('Mapa final'!$AI$70="Muy Alta",'Mapa final'!$AK$70="Catastrófico"),CONCATENATE("R2C",'Mapa final'!$S$70),"")</f>
        <v/>
      </c>
      <c r="AK21" s="54" t="str">
        <f>IF(AND('Mapa final'!$AI$71="Muy Alta",'Mapa final'!$AK$71="Catastrófico"),CONCATENATE("R2C",'Mapa final'!$S$71),"")</f>
        <v/>
      </c>
      <c r="AL21" s="54" t="str">
        <f>IF(AND('Mapa final'!$AI$72="Muy Alta",'Mapa final'!$AK$72="Catastrófico"),CONCATENATE("R2C",'Mapa final'!$S$72),"")</f>
        <v/>
      </c>
      <c r="AM21" s="54" t="str">
        <f>IF(AND('Mapa final'!$AI$74="Muy Alta",'Mapa final'!$AK$74="Catastrófico"),CONCATENATE("R2C",'Mapa final'!$S$74),"")</f>
        <v/>
      </c>
      <c r="AN21" s="55" t="str">
        <f>IF(AND('Mapa final'!$AI$75="Muy Alta",'Mapa final'!$AK$75="Catastrófico"),CONCATENATE("R2C",'Mapa final'!$S$75),"")</f>
        <v/>
      </c>
      <c r="AO21" s="75"/>
      <c r="AP21" s="444"/>
      <c r="AQ21" s="445"/>
      <c r="AR21" s="445"/>
      <c r="AS21" s="445"/>
      <c r="AT21" s="445"/>
      <c r="AU21" s="446"/>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row>
    <row r="22" spans="2:77" ht="15" customHeight="1" x14ac:dyDescent="0.25">
      <c r="B22" s="75"/>
      <c r="C22" s="336"/>
      <c r="D22" s="336"/>
      <c r="E22" s="337"/>
      <c r="F22" s="431" t="s">
        <v>114</v>
      </c>
      <c r="G22" s="432"/>
      <c r="H22" s="432"/>
      <c r="I22" s="432"/>
      <c r="J22" s="432"/>
      <c r="K22" s="59" t="str">
        <f>IF(AND('Mapa final'!$AI$15="Alta",'Mapa final'!$AK$15="Leve"),CONCATENATE("R2C",'Mapa final'!$S$15),"")</f>
        <v/>
      </c>
      <c r="L22" s="588" t="str">
        <f>IF(AND('Mapa final'!$AI$16="Alta",'Mapa final'!$AK$16="Leve"),CONCATENATE("R2C",'Mapa final'!$S$16),"")</f>
        <v/>
      </c>
      <c r="M22" s="588" t="str">
        <f>IF(AND('Mapa final'!$AI$17="Alta",'Mapa final'!$AK$17="Leve"),CONCATENATE("R2C",'Mapa final'!$S$17),"")</f>
        <v/>
      </c>
      <c r="N22" s="588" t="str">
        <f>IF(AND('Mapa final'!$AI$18="Alta",'Mapa final'!$AK$18="Leve"),CONCATENATE("R2C",'Mapa final'!$S$18),"")</f>
        <v/>
      </c>
      <c r="O22" s="588" t="str">
        <f>IF(AND('Mapa final'!$AI$19="Alta",'Mapa final'!$AK$19="Leve"),CONCATENATE("R2C",'Mapa final'!$S$19),"")</f>
        <v/>
      </c>
      <c r="P22" s="61" t="str">
        <f>IF(AND('Mapa final'!$AI$20="Alta",'Mapa final'!$AK$20="Leve"),CONCATENATE("R2C",'Mapa final'!$S$20),"")</f>
        <v/>
      </c>
      <c r="Q22" s="56" t="str">
        <f>IF(AND('Mapa final'!$AI$15="Alta",'Mapa final'!$AK$15="Menor"),CONCATENATE("R2C",'Mapa final'!$S$15),"")</f>
        <v/>
      </c>
      <c r="R22" s="57" t="str">
        <f>IF(AND('Mapa final'!$AI$16="Alta",'Mapa final'!$AK$16="Menore"),CONCATENATE("R2C",'Mapa final'!$S$16),"")</f>
        <v/>
      </c>
      <c r="S22" s="57" t="str">
        <f>IF(AND('Mapa final'!$AI$17="Alta",'Mapa final'!$AK$17="Menor"),CONCATENATE("R2C",'Mapa final'!$S$17),"")</f>
        <v/>
      </c>
      <c r="T22" s="57" t="str">
        <f>IF(AND('Mapa final'!$AI$18="Alta",'Mapa final'!$AK$18="Menor"),CONCATENATE("R2C",'Mapa final'!$S$18),"")</f>
        <v/>
      </c>
      <c r="U22" s="57" t="str">
        <f>IF(AND('Mapa final'!$AI$19="Alta",'Mapa final'!$AK$19="Menor"),CONCATENATE("R2C",'Mapa final'!$S$19),"")</f>
        <v/>
      </c>
      <c r="V22" s="58" t="str">
        <f>IF(AND('Mapa final'!$AI$20="Alta",'Mapa final'!$AK$20="Menor"),CONCATENATE("R2C",'Mapa final'!$S$20),"")</f>
        <v/>
      </c>
      <c r="W22" s="38" t="str">
        <f>IF(AND('Mapa final'!$AI$15="Alta",'Mapa final'!$AK$15="Moderado"),CONCATENATE("R2C",'Mapa final'!$S$15),"")</f>
        <v/>
      </c>
      <c r="X22" s="39" t="str">
        <f>IF(AND('Mapa final'!$AI$16="Alta",'Mapa final'!$AK$16="Moderado"),CONCATENATE("R2C",'Mapa final'!$S$16),"")</f>
        <v/>
      </c>
      <c r="Y22" s="39"/>
      <c r="Z22" s="39" t="str">
        <f>IF(AND('Mapa final'!$AI$18="Alta",'Mapa final'!$AK$18="Moderado"),CONCATENATE("R2C",'Mapa final'!$S$18),"")</f>
        <v/>
      </c>
      <c r="AA22" s="39" t="str">
        <f>IF(AND('Mapa final'!$AI$19="Alta",'Mapa final'!$AK$19="Moderado"),CONCATENATE("R2C",'Mapa final'!$S$19),"")</f>
        <v/>
      </c>
      <c r="AB22" s="40" t="str">
        <f>IF(AND('Mapa final'!$AI$20="Alta",'Mapa final'!$AK$20="Moderado"),CONCATENATE("R2C",'Mapa final'!$S$20),"")</f>
        <v/>
      </c>
      <c r="AC22" s="38" t="str">
        <f>IF(AND('Mapa final'!$AI$15="Alta",'Mapa final'!$AK$15="Mayor"),CONCATENATE("R2C",'Mapa final'!$S$15),"")</f>
        <v/>
      </c>
      <c r="AD22" s="39" t="str">
        <f>IF(AND('Mapa final'!$AI$16="Alta",'Mapa final'!$AK$16="Mayor"),CONCATENATE("R2C",'Mapa final'!$S$16),"")</f>
        <v/>
      </c>
      <c r="AE22" s="39" t="str">
        <f>IF(AND('Mapa final'!$AI$17="Alta",'Mapa final'!$AK$17="Mayor"),CONCATENATE("R2C",'Mapa final'!$S$17),"")</f>
        <v/>
      </c>
      <c r="AF22" s="39" t="str">
        <f>IF(AND('Mapa final'!$AI$18="Alta",'Mapa final'!$AK$18="Mayor"),CONCATENATE("R2C",'Mapa final'!$S$18),"")</f>
        <v/>
      </c>
      <c r="AG22" s="39" t="str">
        <f>IF(AND('Mapa final'!$AI$19="Alta",'Mapa final'!$AK$19="Mayor"),CONCATENATE("R2C",'Mapa final'!$S$19),"")</f>
        <v/>
      </c>
      <c r="AH22" s="40" t="str">
        <f>IF(AND('Mapa final'!$AI$20="Alta",'Mapa final'!$AK$20="Mayor"),CONCATENATE("R2C",'Mapa final'!$S$20),"")</f>
        <v/>
      </c>
      <c r="AI22" s="41" t="str">
        <f>IF(AND('Mapa final'!$AI$15="Alta",'Mapa final'!$AK$15="Catastrófico"),CONCATENATE("R2C",'Mapa final'!$S$15),"")</f>
        <v/>
      </c>
      <c r="AJ22" s="42" t="str">
        <f>IF(AND('Mapa final'!$AI$16="Alta",'Mapa final'!$AK$16="Catastrófico"),CONCATENATE("R2C",'Mapa final'!$S$16),"")</f>
        <v/>
      </c>
      <c r="AK22" s="42" t="str">
        <f>IF(AND('Mapa final'!$AI$17="Alta",'Mapa final'!$AK$17="Catastrófico"),CONCATENATE("R2C",'Mapa final'!$S$17),"")</f>
        <v/>
      </c>
      <c r="AL22" s="42" t="str">
        <f>IF(AND('Mapa final'!$AI$18="Alta",'Mapa final'!$AK$18="Catastrófico"),CONCATENATE("R2C",'Mapa final'!$S$18),"")</f>
        <v/>
      </c>
      <c r="AM22" s="42" t="str">
        <f>IF(AND('Mapa final'!$AI$19="Alta",'Mapa final'!$AK$19="Catastrófico"),CONCATENATE("R2C",'Mapa final'!$S$19),"")</f>
        <v/>
      </c>
      <c r="AN22" s="43" t="str">
        <f>IF(AND('Mapa final'!$AI$20="Alta",'Mapa final'!$AK$20="Catastrófico"),CONCATENATE("R2C",'Mapa final'!$S$20),"")</f>
        <v/>
      </c>
      <c r="AO22" s="75"/>
      <c r="AP22" s="422" t="s">
        <v>79</v>
      </c>
      <c r="AQ22" s="423"/>
      <c r="AR22" s="423"/>
      <c r="AS22" s="423"/>
      <c r="AT22" s="423"/>
      <c r="AU22" s="424"/>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row>
    <row r="23" spans="2:77" ht="15" customHeight="1" x14ac:dyDescent="0.25">
      <c r="B23" s="75"/>
      <c r="C23" s="336"/>
      <c r="D23" s="336"/>
      <c r="E23" s="337"/>
      <c r="F23" s="433"/>
      <c r="G23" s="434"/>
      <c r="H23" s="434"/>
      <c r="I23" s="434"/>
      <c r="J23" s="434"/>
      <c r="K23" s="59" t="str">
        <f>IF(AND('Mapa final'!$AI$21="Alta",'Mapa final'!$AK$21="Leve"),CONCATENATE("R2C",'Mapa final'!$S$21),"")</f>
        <v/>
      </c>
      <c r="L23" s="60" t="str">
        <f>IF(AND('Mapa final'!$AI$22="Alta",'Mapa final'!$AK$22="Leve"),CONCATENATE("R2C",'Mapa final'!$S$22),"")</f>
        <v/>
      </c>
      <c r="M23" s="60" t="str">
        <f>IF(AND('Mapa final'!$AI$23="Alta",'Mapa final'!$AK$23="Leve"),CONCATENATE("R2C",'Mapa final'!$S$23),"")</f>
        <v/>
      </c>
      <c r="N23" s="60" t="str">
        <f>IF(AND('Mapa final'!$AI$24="Alta",'Mapa final'!$AK$24="Leve"),CONCATENATE("R2C",'Mapa final'!$S$24),"")</f>
        <v/>
      </c>
      <c r="O23" s="60" t="str">
        <f>IF(AND('Mapa final'!$AI$25="Alta",'Mapa final'!$AK$25="Leve"),CONCATENATE("R2C",'Mapa final'!$S$25),"")</f>
        <v/>
      </c>
      <c r="P23" s="61" t="str">
        <f>IF(AND('Mapa final'!$AI$26="Alta",'Mapa final'!$AK$26="Leve"),CONCATENATE("R2C",'Mapa final'!$S$26),"")</f>
        <v/>
      </c>
      <c r="Q23" s="59" t="str">
        <f>IF(AND('Mapa final'!$AI$21="Alta",'Mapa final'!$AK$21="Menor"),CONCATENATE("R2C",'Mapa final'!$S$21),"")</f>
        <v/>
      </c>
      <c r="R23" s="60" t="str">
        <f>IF(AND('Mapa final'!$AI$22="Alta",'Mapa final'!$AK$22="Menor"),CONCATENATE("R2C",'Mapa final'!$S$22),"")</f>
        <v/>
      </c>
      <c r="S23" s="60" t="str">
        <f>IF(AND('Mapa final'!$AI$23="Alta",'Mapa final'!$AK$23="Menor"),CONCATENATE("R2C",'Mapa final'!$S$23),"")</f>
        <v/>
      </c>
      <c r="T23" s="60" t="str">
        <f>IF(AND('Mapa final'!$AI$24="Alta",'Mapa final'!$AK$24="Menor"),CONCATENATE("R2C",'Mapa final'!$S$24),"")</f>
        <v/>
      </c>
      <c r="U23" s="60" t="str">
        <f>IF(AND('Mapa final'!$AI$25="Alta",'Mapa final'!$AK$25="Menor"),CONCATENATE("R2C",'Mapa final'!$S$25),"")</f>
        <v/>
      </c>
      <c r="V23" s="61" t="str">
        <f>IF(AND('Mapa final'!$AI$26="Alta",'Mapa final'!$AK$26="Menor"),CONCATENATE("R2C",'Mapa final'!$S$26),"")</f>
        <v/>
      </c>
      <c r="W23" s="44" t="str">
        <f>IF(AND('Mapa final'!$AI$21="Alta",'Mapa final'!$AK$21="Moderado"),CONCATENATE("R2C",'Mapa final'!$S$21),"")</f>
        <v/>
      </c>
      <c r="X23" s="45" t="str">
        <f>IF(AND('Mapa final'!$AI$22="Alta",'Mapa final'!$AK$22="Moderado"),CONCATENATE("R2C",'Mapa final'!$S$22),"")</f>
        <v/>
      </c>
      <c r="Y23" s="45" t="str">
        <f>IF(AND('Mapa final'!$AI$23="Alta",'Mapa final'!$AK$23="Moderado"),CONCATENATE("R2C",'Mapa final'!$S$23),"")</f>
        <v/>
      </c>
      <c r="Z23" s="45" t="str">
        <f>IF(AND('Mapa final'!$AI$24="Alta",'Mapa final'!$AK$24="Moderado"),CONCATENATE("R2C",'Mapa final'!$S$24),"")</f>
        <v/>
      </c>
      <c r="AA23" s="45" t="str">
        <f>IF(AND('Mapa final'!$AI$25="Alta",'Mapa final'!$AK$25="Moderado"),CONCATENATE("R2C",'Mapa final'!$S$25),"")</f>
        <v/>
      </c>
      <c r="AB23" s="46" t="str">
        <f>IF(AND('Mapa final'!$AI$26="Alta",'Mapa final'!$AK$26="Moderado"),CONCATENATE("R2C",'Mapa final'!$S$26),"")</f>
        <v/>
      </c>
      <c r="AC23" s="44" t="str">
        <f>IF(AND('Mapa final'!$AI$21="Alta",'Mapa final'!$AK$21="Mayor"),CONCATENATE("R2C",'Mapa final'!$S$21),"")</f>
        <v/>
      </c>
      <c r="AD23" s="45" t="str">
        <f>IF(AND('Mapa final'!$AI$22="Alta",'Mapa final'!$AK$22="Mayor"),CONCATENATE("R2C",'Mapa final'!$S$22),"")</f>
        <v/>
      </c>
      <c r="AE23" s="45" t="str">
        <f>IF(AND('Mapa final'!$AI$23="Alta",'Mapa final'!$AK$23="Mayor"),CONCATENATE("R2C",'Mapa final'!$S$23),"")</f>
        <v/>
      </c>
      <c r="AF23" s="45" t="str">
        <f>IF(AND('Mapa final'!$AI$24="Alta",'Mapa final'!$AK$24="Mayor"),CONCATENATE("R2C",'Mapa final'!$S$24),"")</f>
        <v/>
      </c>
      <c r="AG23" s="45" t="str">
        <f>IF(AND('Mapa final'!$AI$25="Alta",'Mapa final'!$AK$25="Mayor"),CONCATENATE("R2C",'Mapa final'!$S$25),"")</f>
        <v/>
      </c>
      <c r="AH23" s="46" t="str">
        <f>IF(AND('Mapa final'!$AI$26="Alta",'Mapa final'!$AK$26="Mayor"),CONCATENATE("R2C",'Mapa final'!$S$26),"")</f>
        <v/>
      </c>
      <c r="AI23" s="47" t="str">
        <f>IF(AND('Mapa final'!$AI$21="Alta",'Mapa final'!$AK$21="Catastrófico"),CONCATENATE("R2C",'Mapa final'!$S$21),"")</f>
        <v/>
      </c>
      <c r="AJ23" s="48" t="str">
        <f>IF(AND('Mapa final'!$AI$22="Alta",'Mapa final'!$AK$22="Catastrófico"),CONCATENATE("R2C",'Mapa final'!$S$22),"")</f>
        <v/>
      </c>
      <c r="AK23" s="48" t="str">
        <f>IF(AND('Mapa final'!$AI$23="Alta",'Mapa final'!$AK$23="Catastrófico"),CONCATENATE("R2C",'Mapa final'!$S$23),"")</f>
        <v/>
      </c>
      <c r="AL23" s="48" t="str">
        <f>IF(AND('Mapa final'!$AI$24="Alta",'Mapa final'!$AK$24="Catastrófico"),CONCATENATE("R2C",'Mapa final'!$S$24),"")</f>
        <v/>
      </c>
      <c r="AM23" s="48" t="str">
        <f>IF(AND('Mapa final'!$AI$25="Alta",'Mapa final'!$AK$25="Catastrófico"),CONCATENATE("R2C",'Mapa final'!$S$25),"")</f>
        <v/>
      </c>
      <c r="AN23" s="49" t="str">
        <f>IF(AND('Mapa final'!$AI$26="Alta",'Mapa final'!$AK$26="Catastrófico"),CONCATENATE("R2C",'Mapa final'!$S$26),"")</f>
        <v/>
      </c>
      <c r="AO23" s="75"/>
      <c r="AP23" s="425"/>
      <c r="AQ23" s="426"/>
      <c r="AR23" s="426"/>
      <c r="AS23" s="426"/>
      <c r="AT23" s="426"/>
      <c r="AU23" s="427"/>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row>
    <row r="24" spans="2:77" ht="15" customHeight="1" x14ac:dyDescent="0.25">
      <c r="B24" s="75"/>
      <c r="C24" s="336"/>
      <c r="D24" s="336"/>
      <c r="E24" s="337"/>
      <c r="F24" s="435"/>
      <c r="G24" s="434"/>
      <c r="H24" s="434"/>
      <c r="I24" s="434"/>
      <c r="J24" s="434"/>
      <c r="K24" s="59" t="str">
        <f>IF(AND('Mapa final'!$AI$27="Alta",'Mapa final'!$AK$27="Leve"),CONCATENATE("R2C",'Mapa final'!$S$27),"")</f>
        <v/>
      </c>
      <c r="L24" s="60" t="str">
        <f>IF(AND('Mapa final'!$AI$28="Alta",'Mapa final'!$AK$28="Leve"),CONCATENATE("R2C",'Mapa final'!$S$28),"")</f>
        <v/>
      </c>
      <c r="M24" s="60" t="str">
        <f>IF(AND('Mapa final'!$AI$29="Alta",'Mapa final'!$AK$29="Leve"),CONCATENATE("R2C",'Mapa final'!$S$29),"")</f>
        <v/>
      </c>
      <c r="N24" s="60" t="str">
        <f>IF(AND('Mapa final'!$AI$30="Alta",'Mapa final'!$AK$30="Leve"),CONCATENATE("R2C",'Mapa final'!$S$30),"")</f>
        <v/>
      </c>
      <c r="O24" s="60" t="str">
        <f>IF(AND('Mapa final'!$AI$31="Alta",'Mapa final'!$AK$31="Leve"),CONCATENATE("R2C",'Mapa final'!$S$31),"")</f>
        <v/>
      </c>
      <c r="P24" s="61" t="str">
        <f>IF(AND('Mapa final'!$AI$32="Alta",'Mapa final'!$AK$32="Leve"),CONCATENATE("R2C",'Mapa final'!$S$32),"")</f>
        <v/>
      </c>
      <c r="Q24" s="59" t="str">
        <f>IF(AND('Mapa final'!$AI$27="Alta",'Mapa final'!$AK$27="Menor"),CONCATENATE("R2C",'Mapa final'!$S$27),"")</f>
        <v/>
      </c>
      <c r="R24" s="60" t="str">
        <f>IF(AND('Mapa final'!$AI$28="Alta",'Mapa final'!$AK$28="Menor"),CONCATENATE("R2C",'Mapa final'!$S$28),"")</f>
        <v/>
      </c>
      <c r="S24" s="60" t="str">
        <f>IF(AND('Mapa final'!$AI$29="Alta",'Mapa final'!$AK$29="Menor"),CONCATENATE("R2C",'Mapa final'!$S$29),"")</f>
        <v/>
      </c>
      <c r="T24" s="60" t="str">
        <f>IF(AND('Mapa final'!$AI$30="Alta",'Mapa final'!$AK$30="Menor"),CONCATENATE("R2C",'Mapa final'!$S$30),"")</f>
        <v/>
      </c>
      <c r="U24" s="60" t="str">
        <f>IF(AND('Mapa final'!$AI$31="Alta",'Mapa final'!$AK$31="Menor"),CONCATENATE("R2C",'Mapa final'!$S$31),"")</f>
        <v/>
      </c>
      <c r="V24" s="61" t="str">
        <f>IF(AND('Mapa final'!$AI$32="Alta",'Mapa final'!$AK$32="Menor"),CONCATENATE("R2C",'Mapa final'!$S$32),"")</f>
        <v/>
      </c>
      <c r="W24" s="44" t="str">
        <f>IF(AND('Mapa final'!$AI$27="Alta",'Mapa final'!$AK$27="Moderado"),CONCATENATE("R2C",'Mapa final'!$S$27),"")</f>
        <v/>
      </c>
      <c r="X24" s="45" t="str">
        <f>IF(AND('Mapa final'!$AI$28="Alta",'Mapa final'!$AK$28="Moderado"),CONCATENATE("R2C",'Mapa final'!$S$28),"")</f>
        <v/>
      </c>
      <c r="Y24" s="45" t="str">
        <f>IF(AND('Mapa final'!$AI$29="Alta",'Mapa final'!$AK$29="Moderado"),CONCATENATE("R2C",'Mapa final'!$S$29),"")</f>
        <v/>
      </c>
      <c r="Z24" s="45" t="str">
        <f>IF(AND('Mapa final'!$AI$30="Alta",'Mapa final'!$AK$30="Moderado"),CONCATENATE("R2C",'Mapa final'!$S$30),"")</f>
        <v/>
      </c>
      <c r="AA24" s="45" t="str">
        <f>IF(AND('Mapa final'!$AI$31="Alta",'Mapa final'!$AK$31="Moderado"),CONCATENATE("R2C",'Mapa final'!$S$31),"")</f>
        <v/>
      </c>
      <c r="AB24" s="46" t="str">
        <f>IF(AND('Mapa final'!$AI$32="Alta",'Mapa final'!$AK$32="Moderado"),CONCATENATE("R2C",'Mapa final'!$S$32),"")</f>
        <v/>
      </c>
      <c r="AC24" s="44" t="str">
        <f>IF(AND('Mapa final'!$AI$27="Alta",'Mapa final'!$AK$27="Mayor"),CONCATENATE("R2C",'Mapa final'!$S$27),"")</f>
        <v/>
      </c>
      <c r="AD24" s="45" t="str">
        <f>IF(AND('Mapa final'!$AI$28="Alta",'Mapa final'!$AK$28="Mayor"),CONCATENATE("R2C",'Mapa final'!$S$28),"")</f>
        <v/>
      </c>
      <c r="AE24" s="45" t="str">
        <f>IF(AND('Mapa final'!$AI$29="Alta",'Mapa final'!$AK$29="Mayor"),CONCATENATE("R2C",'Mapa final'!$S$29),"")</f>
        <v/>
      </c>
      <c r="AF24" s="45" t="str">
        <f>IF(AND('Mapa final'!$AI$30="Alta",'Mapa final'!$AK$30="Mayor"),CONCATENATE("R2C",'Mapa final'!$S$30),"")</f>
        <v/>
      </c>
      <c r="AG24" s="45" t="str">
        <f>IF(AND('Mapa final'!$AI$31="Alta",'Mapa final'!$AK$31="Mayor"),CONCATENATE("R2C",'Mapa final'!$S$31),"")</f>
        <v/>
      </c>
      <c r="AH24" s="46" t="str">
        <f>IF(AND('Mapa final'!$AI$32="Alta",'Mapa final'!$AK$32="Mayor"),CONCATENATE("R2C",'Mapa final'!$S$32),"")</f>
        <v/>
      </c>
      <c r="AI24" s="47" t="str">
        <f>IF(AND('Mapa final'!$AI$27="Alta",'Mapa final'!$AK$27="Catastrófico"),CONCATENATE("R2C",'Mapa final'!$S$27),"")</f>
        <v/>
      </c>
      <c r="AJ24" s="48" t="str">
        <f>IF(AND('Mapa final'!$AI$28="Alta",'Mapa final'!$AK$28="Catastrófico"),CONCATENATE("R2C",'Mapa final'!$S$28),"")</f>
        <v/>
      </c>
      <c r="AK24" s="48" t="str">
        <f>IF(AND('Mapa final'!$AI$29="Alta",'Mapa final'!$AK$29="Catastrófico"),CONCATENATE("R2C",'Mapa final'!$S$29),"")</f>
        <v/>
      </c>
      <c r="AL24" s="48" t="str">
        <f>IF(AND('Mapa final'!$AI$30="Alta",'Mapa final'!$AK$30="Catastrófico"),CONCATENATE("R2C",'Mapa final'!$S$30),"")</f>
        <v/>
      </c>
      <c r="AM24" s="48" t="str">
        <f>IF(AND('Mapa final'!$AI$31="Alta",'Mapa final'!$AK$31="Catastrófico"),CONCATENATE("R2C",'Mapa final'!$S$31),"")</f>
        <v/>
      </c>
      <c r="AN24" s="49" t="str">
        <f>IF(AND('Mapa final'!$AI$32="Alta",'Mapa final'!$AK$32="Catastrófico"),CONCATENATE("R2C",'Mapa final'!$S$32),"")</f>
        <v/>
      </c>
      <c r="AO24" s="75"/>
      <c r="AP24" s="425"/>
      <c r="AQ24" s="426"/>
      <c r="AR24" s="426"/>
      <c r="AS24" s="426"/>
      <c r="AT24" s="426"/>
      <c r="AU24" s="427"/>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row>
    <row r="25" spans="2:77" ht="15" customHeight="1" x14ac:dyDescent="0.25">
      <c r="B25" s="75"/>
      <c r="C25" s="336"/>
      <c r="D25" s="336"/>
      <c r="E25" s="337"/>
      <c r="F25" s="435"/>
      <c r="G25" s="434"/>
      <c r="H25" s="434"/>
      <c r="I25" s="434"/>
      <c r="J25" s="434"/>
      <c r="K25" s="59" t="str">
        <f>IF(AND('Mapa final'!$AI$33="Alta",'Mapa final'!$AK$33="Leve"),CONCATENATE("R2C",'Mapa final'!$S$33),"")</f>
        <v/>
      </c>
      <c r="L25" s="60" t="str">
        <f>IF(AND('Mapa final'!$AI$34="Alta",'Mapa final'!$AK$34="Leve"),CONCATENATE("R2C",'Mapa final'!$S$34),"")</f>
        <v/>
      </c>
      <c r="M25" s="60" t="str">
        <f>IF(AND('Mapa final'!$AI$35="Alta",'Mapa final'!$AK$35="Leve"),CONCATENATE("R2C",'Mapa final'!$S$35),"")</f>
        <v/>
      </c>
      <c r="N25" s="60" t="str">
        <f>IF(AND('Mapa final'!$AI$36="Alta",'Mapa final'!$AK$36="Leve"),CONCATENATE("R2C",'Mapa final'!$S$36),"")</f>
        <v/>
      </c>
      <c r="O25" s="60" t="str">
        <f>IF(AND('Mapa final'!$AI$37="Alta",'Mapa final'!$AK$37="Leve"),CONCATENATE("R2C",'Mapa final'!$S$37),"")</f>
        <v/>
      </c>
      <c r="P25" s="61" t="str">
        <f>IF(AND('Mapa final'!$AI$38="Alta",'Mapa final'!$AK$38="Leve"),CONCATENATE("R2C",'Mapa final'!$S$38),"")</f>
        <v/>
      </c>
      <c r="Q25" s="59" t="str">
        <f>IF(AND('Mapa final'!$AI$33="Alta",'Mapa final'!$AK$33="Menor"),CONCATENATE("R2C",'Mapa final'!$S$33),"")</f>
        <v/>
      </c>
      <c r="R25" s="60" t="str">
        <f>IF(AND('Mapa final'!$AI$34="Alta",'Mapa final'!$AK$34="Menor"),CONCATENATE("R2C",'Mapa final'!$S$34),"")</f>
        <v/>
      </c>
      <c r="S25" s="60" t="str">
        <f>IF(AND('Mapa final'!$AI$35="Alta",'Mapa final'!$AK$35="Menor"),CONCATENATE("R2C",'Mapa final'!$S$35),"")</f>
        <v/>
      </c>
      <c r="T25" s="60" t="str">
        <f>IF(AND('Mapa final'!$AI$36="Alta",'Mapa final'!$AK$36="Menor"),CONCATENATE("R2C",'Mapa final'!$S$36),"")</f>
        <v/>
      </c>
      <c r="U25" s="60" t="str">
        <f>IF(AND('Mapa final'!$AI$37="Alta",'Mapa final'!$AK$37="LMenor"),CONCATENATE("R2C",'Mapa final'!$S$37),"")</f>
        <v/>
      </c>
      <c r="V25" s="61" t="str">
        <f>IF(AND('Mapa final'!$AI$38="Alta",'Mapa final'!$AK$38="Menor"),CONCATENATE("R2C",'Mapa final'!$S$38),"")</f>
        <v/>
      </c>
      <c r="W25" s="44" t="str">
        <f>IF(AND('Mapa final'!$AI$33="Alta",'Mapa final'!$AK$33="Moderado"),CONCATENATE("R2C",'Mapa final'!$S$33),"")</f>
        <v/>
      </c>
      <c r="X25" s="45" t="str">
        <f>IF(AND('Mapa final'!$AI$34="Alta",'Mapa final'!$AK$34="Moderado"),CONCATENATE("R2C",'Mapa final'!$S$34),"")</f>
        <v/>
      </c>
      <c r="Y25" s="45" t="str">
        <f>IF(AND('Mapa final'!$AI$35="Alta",'Mapa final'!$AK$35="Moderado"),CONCATENATE("R2C",'Mapa final'!$S$35),"")</f>
        <v/>
      </c>
      <c r="Z25" s="45" t="str">
        <f>IF(AND('Mapa final'!$AI$36="Alta",'Mapa final'!$AK$36="Moderado"),CONCATENATE("R2C",'Mapa final'!$S$36),"")</f>
        <v/>
      </c>
      <c r="AA25" s="45" t="str">
        <f>IF(AND('Mapa final'!$AI$37="Alta",'Mapa final'!$AK$37="Moderado"),CONCATENATE("R2C",'Mapa final'!$S$37),"")</f>
        <v/>
      </c>
      <c r="AB25" s="46" t="str">
        <f>IF(AND('Mapa final'!$AI$38="Alta",'Mapa final'!$AK$38="Moderado"),CONCATENATE("R2C",'Mapa final'!$S$38),"")</f>
        <v/>
      </c>
      <c r="AC25" s="44" t="str">
        <f>IF(AND('Mapa final'!$AI$33="Alta",'Mapa final'!$AK$33="Mayor"),CONCATENATE("R2C",'Mapa final'!$S$33),"")</f>
        <v/>
      </c>
      <c r="AD25" s="45" t="str">
        <f>IF(AND('Mapa final'!$AI$34="Alta",'Mapa final'!$AK$34="Mayor"),CONCATENATE("R2C",'Mapa final'!$S$34),"")</f>
        <v/>
      </c>
      <c r="AE25" s="45" t="str">
        <f>IF(AND('Mapa final'!$AI$35="Alta",'Mapa final'!$AK$35="Mayor"),CONCATENATE("R2C",'Mapa final'!$S$35),"")</f>
        <v/>
      </c>
      <c r="AF25" s="45" t="str">
        <f>IF(AND('Mapa final'!$AI$36="Alta",'Mapa final'!$AK$36="Mayor"),CONCATENATE("R2C",'Mapa final'!$S$36),"")</f>
        <v/>
      </c>
      <c r="AG25" s="45" t="str">
        <f>IF(AND('Mapa final'!$AI$37="Alta",'Mapa final'!$AK$37="Mayor"),CONCATENATE("R2C",'Mapa final'!$S$37),"")</f>
        <v/>
      </c>
      <c r="AH25" s="46" t="str">
        <f>IF(AND('Mapa final'!$AI$38="Alta",'Mapa final'!$AK$38="Mayor"),CONCATENATE("R2C",'Mapa final'!$S$38),"")</f>
        <v/>
      </c>
      <c r="AI25" s="47" t="str">
        <f>IF(AND('Mapa final'!$AI$33="Alta",'Mapa final'!$AK$33="Catastrófico"),CONCATENATE("R2C",'Mapa final'!$S$33),"")</f>
        <v/>
      </c>
      <c r="AJ25" s="48" t="str">
        <f>IF(AND('Mapa final'!$AI$34="Alta",'Mapa final'!$AK$34="Catastrófico"),CONCATENATE("R2C",'Mapa final'!$S$34),"")</f>
        <v/>
      </c>
      <c r="AK25" s="48" t="str">
        <f>IF(AND('Mapa final'!$AI$35="Alta",'Mapa final'!$AK$35="Catastrófico"),CONCATENATE("R2C",'Mapa final'!$S$35),"")</f>
        <v/>
      </c>
      <c r="AL25" s="48" t="str">
        <f>IF(AND('Mapa final'!$AI$36="Alta",'Mapa final'!$AK$36="Catastrófico"),CONCATENATE("R2C",'Mapa final'!$S$36),"")</f>
        <v/>
      </c>
      <c r="AM25" s="48" t="str">
        <f>IF(AND('Mapa final'!$AI$37="Alta",'Mapa final'!$AK$37="LCatastrófico"),CONCATENATE("R2C",'Mapa final'!$S$37),"")</f>
        <v/>
      </c>
      <c r="AN25" s="49" t="str">
        <f>IF(AND('Mapa final'!$AI$38="Alta",'Mapa final'!$AK$38="Catastrófico"),CONCATENATE("R2C",'Mapa final'!$S$38),"")</f>
        <v/>
      </c>
      <c r="AO25" s="75"/>
      <c r="AP25" s="425"/>
      <c r="AQ25" s="426"/>
      <c r="AR25" s="426"/>
      <c r="AS25" s="426"/>
      <c r="AT25" s="426"/>
      <c r="AU25" s="427"/>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row>
    <row r="26" spans="2:77" ht="15" customHeight="1" x14ac:dyDescent="0.25">
      <c r="B26" s="75"/>
      <c r="C26" s="336"/>
      <c r="D26" s="336"/>
      <c r="E26" s="337"/>
      <c r="F26" s="435"/>
      <c r="G26" s="434"/>
      <c r="H26" s="434"/>
      <c r="I26" s="434"/>
      <c r="J26" s="434"/>
      <c r="K26" s="59" t="str">
        <f>IF(AND('Mapa final'!$AI$39="Alta",'Mapa final'!$AK$39="Leve"),CONCATENATE("R2C",'Mapa final'!$S$39),"")</f>
        <v/>
      </c>
      <c r="L26" s="60" t="str">
        <f>IF(AND('Mapa final'!$AI$40="Alta",'Mapa final'!$AK$40="Leve"),CONCATENATE("R2C",'Mapa final'!$S$40),"")</f>
        <v/>
      </c>
      <c r="M26" s="60" t="str">
        <f>IF(AND('Mapa final'!$AI$41="Alta",'Mapa final'!$AK$41="Leve"),CONCATENATE("R2C",'Mapa final'!$S$41),"")</f>
        <v/>
      </c>
      <c r="N26" s="60" t="str">
        <f>IF(AND('Mapa final'!$AI$42="Alta",'Mapa final'!$AK$42="Leve"),CONCATENATE("R2C",'Mapa final'!$S$42),"")</f>
        <v/>
      </c>
      <c r="O26" s="60" t="str">
        <f>IF(AND('Mapa final'!$AI$43="Alta",'Mapa final'!$AK$43="Leve"),CONCATENATE("R2C",'Mapa final'!$S$43),"")</f>
        <v/>
      </c>
      <c r="P26" s="61" t="str">
        <f>IF(AND('Mapa final'!$AI$44="Alta",'Mapa final'!$AK$44="Leve"),CONCATENATE("R2C",'Mapa final'!$S$44),"")</f>
        <v/>
      </c>
      <c r="Q26" s="59" t="str">
        <f>IF(AND('Mapa final'!$AI$39="Alta",'Mapa final'!$AK$39="Menor"),CONCATENATE("R2C",'Mapa final'!$S$39),"")</f>
        <v/>
      </c>
      <c r="R26" s="60" t="str">
        <f>IF(AND('Mapa final'!$AI$40="Alta",'Mapa final'!$AK$40="Menor"),CONCATENATE("R2C",'Mapa final'!$S$40),"")</f>
        <v/>
      </c>
      <c r="S26" s="60" t="str">
        <f>IF(AND('Mapa final'!$AI$41="Alta",'Mapa final'!$AK$41="Menor"),CONCATENATE("R2C",'Mapa final'!$S$41),"")</f>
        <v/>
      </c>
      <c r="T26" s="60" t="str">
        <f>IF(AND('Mapa final'!$AI$42="Alta",'Mapa final'!$AK$42="Menor"),CONCATENATE("R2C",'Mapa final'!$S$42),"")</f>
        <v/>
      </c>
      <c r="U26" s="60" t="str">
        <f>IF(AND('Mapa final'!$AI$43="Alta",'Mapa final'!$AK$43="Menor"),CONCATENATE("R2C",'Mapa final'!$S$43),"")</f>
        <v/>
      </c>
      <c r="V26" s="61" t="str">
        <f>IF(AND('Mapa final'!$AI$44="Alta",'Mapa final'!$AK$44="Menor"),CONCATENATE("R2C",'Mapa final'!$S$44),"")</f>
        <v/>
      </c>
      <c r="W26" s="44" t="str">
        <f>IF(AND('Mapa final'!$AI$39="Alta",'Mapa final'!$AK$39="Moderado"),CONCATENATE("R2C",'Mapa final'!$S$39),"")</f>
        <v/>
      </c>
      <c r="X26" s="45" t="str">
        <f>IF(AND('Mapa final'!$AI$40="Alta",'Mapa final'!$AK$40="Moderado"),CONCATENATE("R2C",'Mapa final'!$S$40),"")</f>
        <v/>
      </c>
      <c r="Y26" s="45" t="str">
        <f>IF(AND('Mapa final'!$AI$41="Alta",'Mapa final'!$AK$41="Moderado"),CONCATENATE("R2C",'Mapa final'!$S$41),"")</f>
        <v/>
      </c>
      <c r="Z26" s="45" t="str">
        <f>IF(AND('Mapa final'!$AI$42="Alta",'Mapa final'!$AK$42="Moderado"),CONCATENATE("R2C",'Mapa final'!$S$42),"")</f>
        <v/>
      </c>
      <c r="AA26" s="45" t="str">
        <f>IF(AND('Mapa final'!$AI$43="Alta",'Mapa final'!$AK$43="Moderado"),CONCATENATE("R2C",'Mapa final'!$S$43),"")</f>
        <v/>
      </c>
      <c r="AB26" s="46" t="str">
        <f>IF(AND('Mapa final'!$AI$44="Alta",'Mapa final'!$AK$44="Moderado"),CONCATENATE("R2C",'Mapa final'!$S$44),"")</f>
        <v/>
      </c>
      <c r="AC26" s="44" t="str">
        <f>IF(AND('Mapa final'!$AI$39="Alta",'Mapa final'!$AK$39="Mayor"),CONCATENATE("R2C",'Mapa final'!$S$39),"")</f>
        <v/>
      </c>
      <c r="AD26" s="45" t="str">
        <f>IF(AND('Mapa final'!$AI$40="Alta",'Mapa final'!$AK$40="Mayor"),CONCATENATE("R2C",'Mapa final'!$S$40),"")</f>
        <v/>
      </c>
      <c r="AE26" s="45" t="str">
        <f>IF(AND('Mapa final'!$AI$41="Alta",'Mapa final'!$AK$41="Mayor"),CONCATENATE("R2C",'Mapa final'!$S$41),"")</f>
        <v/>
      </c>
      <c r="AF26" s="45" t="str">
        <f>IF(AND('Mapa final'!$AI$42="Alta",'Mapa final'!$AK$42="Mayor"),CONCATENATE("R2C",'Mapa final'!$S$42),"")</f>
        <v/>
      </c>
      <c r="AG26" s="45" t="str">
        <f>IF(AND('Mapa final'!$AI$43="Alta",'Mapa final'!$AK$43="Mayor"),CONCATENATE("R2C",'Mapa final'!$S$43),"")</f>
        <v/>
      </c>
      <c r="AH26" s="46" t="str">
        <f>IF(AND('Mapa final'!$AI$44="Alta",'Mapa final'!$AK$44="Mayor"),CONCATENATE("R2C",'Mapa final'!$S$44),"")</f>
        <v/>
      </c>
      <c r="AI26" s="47" t="str">
        <f>IF(AND('Mapa final'!$AI$39="Alta",'Mapa final'!$AK$39="Catastrófico"),CONCATENATE("R2C",'Mapa final'!$S$39),"")</f>
        <v/>
      </c>
      <c r="AJ26" s="48" t="str">
        <f>IF(AND('Mapa final'!$AI$40="Alta",'Mapa final'!$AK$40="Catastrófico"),CONCATENATE("R2C",'Mapa final'!$S$40),"")</f>
        <v/>
      </c>
      <c r="AK26" s="48" t="str">
        <f>IF(AND('Mapa final'!$AI$41="Alta",'Mapa final'!$AK$41="Catastrófico"),CONCATENATE("R2C",'Mapa final'!$S$41),"")</f>
        <v/>
      </c>
      <c r="AL26" s="48" t="str">
        <f>IF(AND('Mapa final'!$AI$42="Alta",'Mapa final'!$AK$42="Catastrófico"),CONCATENATE("R2C",'Mapa final'!$S$42),"")</f>
        <v/>
      </c>
      <c r="AM26" s="48" t="str">
        <f>IF(AND('Mapa final'!$AI$43="Alta",'Mapa final'!$AK$43="Catastrófico"),CONCATENATE("R2C",'Mapa final'!$S$43),"")</f>
        <v/>
      </c>
      <c r="AN26" s="49" t="str">
        <f>IF(AND('Mapa final'!$AI$44="Alta",'Mapa final'!$AK$44="Catastrófico"),CONCATENATE("R2C",'Mapa final'!$S$44),"")</f>
        <v/>
      </c>
      <c r="AO26" s="75"/>
      <c r="AP26" s="425"/>
      <c r="AQ26" s="426"/>
      <c r="AR26" s="426"/>
      <c r="AS26" s="426"/>
      <c r="AT26" s="426"/>
      <c r="AU26" s="427"/>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row>
    <row r="27" spans="2:77" ht="15" customHeight="1" x14ac:dyDescent="0.25">
      <c r="B27" s="75"/>
      <c r="C27" s="336"/>
      <c r="D27" s="336"/>
      <c r="E27" s="337"/>
      <c r="F27" s="435"/>
      <c r="G27" s="434"/>
      <c r="H27" s="434"/>
      <c r="I27" s="434"/>
      <c r="J27" s="434"/>
      <c r="K27" s="59" t="str">
        <f>IF(AND('Mapa final'!$AI$45="Alta",'Mapa final'!$AK$45="Leve"),CONCATENATE("R2C",'Mapa final'!$S$45),"")</f>
        <v/>
      </c>
      <c r="L27" s="60" t="str">
        <f>IF(AND('Mapa final'!$AI$46="Alta",'Mapa final'!$AK$46="Leve"),CONCATENATE("R2C",'Mapa final'!$S$46),"")</f>
        <v/>
      </c>
      <c r="M27" s="60" t="str">
        <f>IF(AND('Mapa final'!$AI$47="Alta",'Mapa final'!$AK$47="Leve"),CONCATENATE("R2C",'Mapa final'!$S$47),"")</f>
        <v/>
      </c>
      <c r="N27" s="60" t="str">
        <f>IF(AND('Mapa final'!$AI$48="Alta",'Mapa final'!$AK$48="Leve"),CONCATENATE("R2C",'Mapa final'!$S$48),"")</f>
        <v/>
      </c>
      <c r="O27" s="60" t="str">
        <f>IF(AND('Mapa final'!$AI$49="Alta",'Mapa final'!$AK$49="Leve"),CONCATENATE("R2C",'Mapa final'!$S$49),"")</f>
        <v/>
      </c>
      <c r="P27" s="61" t="str">
        <f>IF(AND('Mapa final'!$AI$60="Alta",'Mapa final'!$AK$50="Leve"),CONCATENATE("R2C",'Mapa final'!$S$50),"")</f>
        <v/>
      </c>
      <c r="Q27" s="59" t="str">
        <f>IF(AND('Mapa final'!$AI$45="Alta",'Mapa final'!$AK$45="Menor"),CONCATENATE("R2C",'Mapa final'!$S$45),"")</f>
        <v/>
      </c>
      <c r="R27" s="60" t="str">
        <f>IF(AND('Mapa final'!$AI$46="Alta",'Mapa final'!$AK$46="Menor"),CONCATENATE("R2C",'Mapa final'!$S$46),"")</f>
        <v/>
      </c>
      <c r="S27" s="60" t="str">
        <f>IF(AND('Mapa final'!$AI$47="Alta",'Mapa final'!$AK$47="Menor"),CONCATENATE("R2C",'Mapa final'!$S$47),"")</f>
        <v/>
      </c>
      <c r="T27" s="60" t="str">
        <f>IF(AND('Mapa final'!$AI$48="Alta",'Mapa final'!$AK$48="Menor"),CONCATENATE("R2C",'Mapa final'!$S$48),"")</f>
        <v/>
      </c>
      <c r="U27" s="60" t="str">
        <f>IF(AND('Mapa final'!$AI$49="Alta",'Mapa final'!$AK$49="Menor"),CONCATENATE("R2C",'Mapa final'!$S$49),"")</f>
        <v/>
      </c>
      <c r="V27" s="61" t="str">
        <f>IF(AND('Mapa final'!$AI$60="Alta",'Mapa final'!$AK$50="Menor"),CONCATENATE("R2C",'Mapa final'!$S$50),"")</f>
        <v/>
      </c>
      <c r="W27" s="44" t="str">
        <f>IF(AND('Mapa final'!$AI$45="Alta",'Mapa final'!$AK$45="Moderado"),CONCATENATE("R2C",'Mapa final'!$S$45),"")</f>
        <v/>
      </c>
      <c r="X27" s="45" t="str">
        <f>IF(AND('Mapa final'!$AI$46="Alta",'Mapa final'!$AK$46="Moderado"),CONCATENATE("R2C",'Mapa final'!$S$46),"")</f>
        <v/>
      </c>
      <c r="Y27" s="45" t="str">
        <f>IF(AND('Mapa final'!$AI$47="Alta",'Mapa final'!$AK$47="Moderado"),CONCATENATE("R2C",'Mapa final'!$S$47),"")</f>
        <v/>
      </c>
      <c r="Z27" s="45" t="str">
        <f>IF(AND('Mapa final'!$AI$48="Alta",'Mapa final'!$AK$48="Moderado"),CONCATENATE("R2C",'Mapa final'!$S$48),"")</f>
        <v/>
      </c>
      <c r="AA27" s="45" t="str">
        <f>IF(AND('Mapa final'!$AI$49="Alta",'Mapa final'!$AK$49="Moderado"),CONCATENATE("R2C",'Mapa final'!$S$49),"")</f>
        <v/>
      </c>
      <c r="AB27" s="46" t="str">
        <f>IF(AND('Mapa final'!$AI$60="Alta",'Mapa final'!$AK$50="Moderado"),CONCATENATE("R2C",'Mapa final'!$S$50),"")</f>
        <v/>
      </c>
      <c r="AC27" s="44" t="str">
        <f>IF(AND('Mapa final'!$AI$45="Alta",'Mapa final'!$AK$45="Mayor"),CONCATENATE("R2C",'Mapa final'!$S$45),"")</f>
        <v/>
      </c>
      <c r="AD27" s="45" t="str">
        <f>IF(AND('Mapa final'!$AI$46="Alta",'Mapa final'!$AK$46="Mayor"),CONCATENATE("R2C",'Mapa final'!$S$46),"")</f>
        <v/>
      </c>
      <c r="AE27" s="45" t="str">
        <f>IF(AND('Mapa final'!$AI$47="Alta",'Mapa final'!$AK$47="Mayor"),CONCATENATE("R2C",'Mapa final'!$S$47),"")</f>
        <v/>
      </c>
      <c r="AF27" s="45" t="str">
        <f>IF(AND('Mapa final'!$AI$48="Alta",'Mapa final'!$AK$48="Mayor"),CONCATENATE("R2C",'Mapa final'!$S$48),"")</f>
        <v/>
      </c>
      <c r="AG27" s="45" t="str">
        <f>IF(AND('Mapa final'!$AI$49="Alta",'Mapa final'!$AK$49="Mayor"),CONCATENATE("R2C",'Mapa final'!$S$49),"")</f>
        <v/>
      </c>
      <c r="AH27" s="46" t="str">
        <f>IF(AND('Mapa final'!$AI$60="Alta",'Mapa final'!$AK$50="Mayor"),CONCATENATE("R2C",'Mapa final'!$S$50),"")</f>
        <v/>
      </c>
      <c r="AI27" s="47" t="str">
        <f>IF(AND('Mapa final'!$AI$45="Alta",'Mapa final'!$AK$45="Catastrófico"),CONCATENATE("R2C",'Mapa final'!$S$45),"")</f>
        <v/>
      </c>
      <c r="AJ27" s="48" t="str">
        <f>IF(AND('Mapa final'!$AI$46="Alta",'Mapa final'!$AK$46="Catastrófico"),CONCATENATE("R2C",'Mapa final'!$S$46),"")</f>
        <v/>
      </c>
      <c r="AK27" s="48" t="str">
        <f>IF(AND('Mapa final'!$AI$47="Alta",'Mapa final'!$AK$47="Catastrófico"),CONCATENATE("R2C",'Mapa final'!$S$47),"")</f>
        <v/>
      </c>
      <c r="AL27" s="48" t="str">
        <f>IF(AND('Mapa final'!$AI$48="Alta",'Mapa final'!$AK$48="Catastrófico"),CONCATENATE("R2C",'Mapa final'!$S$48),"")</f>
        <v/>
      </c>
      <c r="AM27" s="48" t="str">
        <f>IF(AND('Mapa final'!$AI$49="Alta",'Mapa final'!$AK$49="Catastrófico"),CONCATENATE("R2C",'Mapa final'!$S$49),"")</f>
        <v/>
      </c>
      <c r="AN27" s="49" t="str">
        <f>IF(AND('Mapa final'!$AI$60="Alta",'Mapa final'!$AK$50="Catastrófico"),CONCATENATE("R2C",'Mapa final'!$S$50),"")</f>
        <v/>
      </c>
      <c r="AO27" s="75"/>
      <c r="AP27" s="425"/>
      <c r="AQ27" s="426"/>
      <c r="AR27" s="426"/>
      <c r="AS27" s="426"/>
      <c r="AT27" s="426"/>
      <c r="AU27" s="427"/>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row>
    <row r="28" spans="2:77" ht="15" customHeight="1" x14ac:dyDescent="0.25">
      <c r="B28" s="75"/>
      <c r="C28" s="336"/>
      <c r="D28" s="336"/>
      <c r="E28" s="337"/>
      <c r="F28" s="435"/>
      <c r="G28" s="434"/>
      <c r="H28" s="434"/>
      <c r="I28" s="434"/>
      <c r="J28" s="434"/>
      <c r="K28" s="59" t="str">
        <f>IF(AND('Mapa final'!$AI$51="Alta",'Mapa final'!$AK$51="Leve"),CONCATENATE("R2C",'Mapa final'!$S$51),"")</f>
        <v/>
      </c>
      <c r="L28" s="60" t="str">
        <f>IF(AND('Mapa final'!$AI$52="Alta",'Mapa final'!$AK$52="Leve"),CONCATENATE("R2C",'Mapa final'!$S$52),"")</f>
        <v/>
      </c>
      <c r="M28" s="60" t="str">
        <f>IF(AND('Mapa final'!$AI$53="Alta",'Mapa final'!$AK$53="Leve"),CONCATENATE("R2C",'Mapa final'!$S$53),"")</f>
        <v/>
      </c>
      <c r="N28" s="60" t="str">
        <f>IF(AND('Mapa final'!$AI$54="Alta",'Mapa final'!$AK$54="Leve"),CONCATENATE("R2C",'Mapa final'!$S$54),"")</f>
        <v/>
      </c>
      <c r="O28" s="60" t="str">
        <f>IF(AND('Mapa final'!$AI$55="Alta",'Mapa final'!$AK$55="Leve"),CONCATENATE("R2C",'Mapa final'!$S$55),"")</f>
        <v/>
      </c>
      <c r="P28" s="61" t="str">
        <f>IF(AND('Mapa final'!$AI$56="Alta",'Mapa final'!$AK$56="Leve"),CONCATENATE("R2C",'Mapa final'!$S$56),"")</f>
        <v/>
      </c>
      <c r="Q28" s="59" t="str">
        <f>IF(AND('Mapa final'!$AI$51="Alta",'Mapa final'!$AK$51="Menor"),CONCATENATE("R2C",'Mapa final'!$S$51),"")</f>
        <v/>
      </c>
      <c r="R28" s="60" t="str">
        <f>IF(AND('Mapa final'!$AI$52="Alta",'Mapa final'!$AK$52="Menor"),CONCATENATE("R2C",'Mapa final'!$S$52),"")</f>
        <v/>
      </c>
      <c r="S28" s="60" t="str">
        <f>IF(AND('Mapa final'!$AI$53="Alta",'Mapa final'!$AK$53="Menor"),CONCATENATE("R2C",'Mapa final'!$S$53),"")</f>
        <v/>
      </c>
      <c r="T28" s="60" t="str">
        <f>IF(AND('Mapa final'!$AI$54="Alta",'Mapa final'!$AK$54="Menor"),CONCATENATE("R2C",'Mapa final'!$S$54),"")</f>
        <v/>
      </c>
      <c r="U28" s="60" t="str">
        <f>IF(AND('Mapa final'!$AI$55="Alta",'Mapa final'!$AK$55="Menor"),CONCATENATE("R2C",'Mapa final'!$S$55),"")</f>
        <v/>
      </c>
      <c r="V28" s="61" t="str">
        <f>IF(AND('Mapa final'!$AI$56="Alta",'Mapa final'!$AK$56="Menor"),CONCATENATE("R2C",'Mapa final'!$S$56),"")</f>
        <v/>
      </c>
      <c r="W28" s="44" t="str">
        <f>IF(AND('Mapa final'!$AI$51="Alta",'Mapa final'!$AK$51="Moderado"),CONCATENATE("R2C",'Mapa final'!$S$51),"")</f>
        <v/>
      </c>
      <c r="X28" s="45" t="str">
        <f>IF(AND('Mapa final'!$AI$52="Alta",'Mapa final'!$AK$52="Moderado"),CONCATENATE("R2C",'Mapa final'!$S$52),"")</f>
        <v/>
      </c>
      <c r="Y28" s="45" t="str">
        <f>IF(AND('Mapa final'!$AI$53="Alta",'Mapa final'!$AK$53="Moderado"),CONCATENATE("R2C",'Mapa final'!$S$53),"")</f>
        <v/>
      </c>
      <c r="Z28" s="45" t="str">
        <f>IF(AND('Mapa final'!$AI$54="Alta",'Mapa final'!$AK$54="Moderado"),CONCATENATE("R2C",'Mapa final'!$S$54),"")</f>
        <v/>
      </c>
      <c r="AA28" s="45" t="str">
        <f>IF(AND('Mapa final'!$AI$55="Alta",'Mapa final'!$AK$55="Moderado"),CONCATENATE("R2C",'Mapa final'!$S$55),"")</f>
        <v/>
      </c>
      <c r="AB28" s="46" t="str">
        <f>IF(AND('Mapa final'!$AI$56="Alta",'Mapa final'!$AK$56="Moderado"),CONCATENATE("R2C",'Mapa final'!$S$56),"")</f>
        <v/>
      </c>
      <c r="AC28" s="44" t="str">
        <f>IF(AND('Mapa final'!$AI$51="Alta",'Mapa final'!$AK$51="Mayor"),CONCATENATE("R2C",'Mapa final'!$S$51),"")</f>
        <v/>
      </c>
      <c r="AD28" s="45" t="str">
        <f>IF(AND('Mapa final'!$AI$52="Alta",'Mapa final'!$AK$52="Mayor"),CONCATENATE("R2C",'Mapa final'!$S$52),"")</f>
        <v/>
      </c>
      <c r="AE28" s="45" t="str">
        <f>IF(AND('Mapa final'!$AI$53="Alta",'Mapa final'!$AK$53="Mayor"),CONCATENATE("R2C",'Mapa final'!$S$53),"")</f>
        <v/>
      </c>
      <c r="AF28" s="45" t="str">
        <f>IF(AND('Mapa final'!$AI$54="Alta",'Mapa final'!$AK$54="Mayor"),CONCATENATE("R2C",'Mapa final'!$S$54),"")</f>
        <v/>
      </c>
      <c r="AG28" s="45" t="str">
        <f>IF(AND('Mapa final'!$AI$55="Alta",'Mapa final'!$AK$55="Mayor"),CONCATENATE("R2C",'Mapa final'!$S$55),"")</f>
        <v/>
      </c>
      <c r="AH28" s="46" t="str">
        <f>IF(AND('Mapa final'!$AI$56="Alta",'Mapa final'!$AK$56="Mayor"),CONCATENATE("R2C",'Mapa final'!$S$56),"")</f>
        <v/>
      </c>
      <c r="AI28" s="47" t="str">
        <f>IF(AND('Mapa final'!$AI$51="Alta",'Mapa final'!$AK$51="Catastrófico"),CONCATENATE("R2C",'Mapa final'!$S$51),"")</f>
        <v/>
      </c>
      <c r="AJ28" s="48" t="str">
        <f>IF(AND('Mapa final'!$AI$52="Alta",'Mapa final'!$AK$52="Catastrófico"),CONCATENATE("R2C",'Mapa final'!$S$52),"")</f>
        <v/>
      </c>
      <c r="AK28" s="48" t="str">
        <f>IF(AND('Mapa final'!$AI$53="Alta",'Mapa final'!$AK$53="Catastrófico"),CONCATENATE("R2C",'Mapa final'!$S$53),"")</f>
        <v/>
      </c>
      <c r="AL28" s="48" t="str">
        <f>IF(AND('Mapa final'!$AI$54="Alta",'Mapa final'!$AK$54="Catastrófico"),CONCATENATE("R2C",'Mapa final'!$S$54),"")</f>
        <v/>
      </c>
      <c r="AM28" s="48" t="str">
        <f>IF(AND('Mapa final'!$AI$55="Alta",'Mapa final'!$AK$55="Catastrófico"),CONCATENATE("R2C",'Mapa final'!$S$55),"")</f>
        <v/>
      </c>
      <c r="AN28" s="49" t="str">
        <f>IF(AND('Mapa final'!$AI$56="Alta",'Mapa final'!$AK$56="Catastrófico"),CONCATENATE("R2C",'Mapa final'!$S$56),"")</f>
        <v/>
      </c>
      <c r="AO28" s="75"/>
      <c r="AP28" s="425"/>
      <c r="AQ28" s="426"/>
      <c r="AR28" s="426"/>
      <c r="AS28" s="426"/>
      <c r="AT28" s="426"/>
      <c r="AU28" s="427"/>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row>
    <row r="29" spans="2:77" ht="15" customHeight="1" x14ac:dyDescent="0.25">
      <c r="B29" s="75"/>
      <c r="C29" s="336"/>
      <c r="D29" s="336"/>
      <c r="E29" s="337"/>
      <c r="F29" s="435"/>
      <c r="G29" s="434"/>
      <c r="H29" s="434"/>
      <c r="I29" s="434"/>
      <c r="J29" s="434"/>
      <c r="K29" s="59" t="str">
        <f>IF(AND('Mapa final'!$AI$57="Alta",'Mapa final'!$AK$57="Leve"),CONCATENATE("R2C",'Mapa final'!$S$57),"")</f>
        <v/>
      </c>
      <c r="L29" s="60" t="str">
        <f>IF(AND('Mapa final'!$AI$58="Alta",'Mapa final'!$AK$58="Leve"),CONCATENATE("R2C",'Mapa final'!$S$58),"")</f>
        <v/>
      </c>
      <c r="M29" s="60" t="str">
        <f>IF(AND('Mapa final'!$AI$59="Alta",'Mapa final'!$AK$59="Leve"),CONCATENATE("R2C",'Mapa final'!$S$59),"")</f>
        <v/>
      </c>
      <c r="N29" s="60" t="str">
        <f>IF(AND('Mapa final'!$AI$60="Alta",'Mapa final'!$AK$60="Leve"),CONCATENATE("R2C",'Mapa final'!$S$60),"")</f>
        <v/>
      </c>
      <c r="O29" s="60" t="str">
        <f>IF(AND('Mapa final'!$AI$61="Alta",'Mapa final'!$AK$61="Leve"),CONCATENATE("R2C",'Mapa final'!$S$61),"")</f>
        <v/>
      </c>
      <c r="P29" s="61" t="str">
        <f>IF(AND('Mapa final'!$AI$62="Alta",'Mapa final'!$AK$62="Leve"),CONCATENATE("R2C",'Mapa final'!$S$62),"")</f>
        <v/>
      </c>
      <c r="Q29" s="59" t="str">
        <f>IF(AND('Mapa final'!$AI$57="Alta",'Mapa final'!$AK$57="Menor"),CONCATENATE("R2C",'Mapa final'!$S$57),"")</f>
        <v/>
      </c>
      <c r="R29" s="60" t="str">
        <f>IF(AND('Mapa final'!$AI$58="Alta",'Mapa final'!$AK$58="Menor"),CONCATENATE("R2C",'Mapa final'!$S$58),"")</f>
        <v/>
      </c>
      <c r="S29" s="60" t="str">
        <f>IF(AND('Mapa final'!$AI$59="Alta",'Mapa final'!$AK$59="Menor"),CONCATENATE("R2C",'Mapa final'!$S$59),"")</f>
        <v/>
      </c>
      <c r="T29" s="60" t="str">
        <f>IF(AND('Mapa final'!$AI$60="Alta",'Mapa final'!$AK$60="Menor"),CONCATENATE("R2C",'Mapa final'!$S$60),"")</f>
        <v/>
      </c>
      <c r="U29" s="60" t="str">
        <f>IF(AND('Mapa final'!$AI$61="Alta",'Mapa final'!$AK$61="Menor"),CONCATENATE("R2C",'Mapa final'!$S$61),"")</f>
        <v/>
      </c>
      <c r="V29" s="61" t="str">
        <f>IF(AND('Mapa final'!$AI$62="Alta",'Mapa final'!$AK$62="Menor"),CONCATENATE("R2C",'Mapa final'!$S$62),"")</f>
        <v/>
      </c>
      <c r="W29" s="44" t="str">
        <f>IF(AND('Mapa final'!$AI$57="Alta",'Mapa final'!$AK$57="Moderado"),CONCATENATE("R2C",'Mapa final'!$S$57),"")</f>
        <v/>
      </c>
      <c r="X29" s="45" t="str">
        <f>IF(AND('Mapa final'!$AI$58="Alta",'Mapa final'!$AK$58="Moderado"),CONCATENATE("R2C",'Mapa final'!$S$58),"")</f>
        <v/>
      </c>
      <c r="Y29" s="45" t="str">
        <f>IF(AND('Mapa final'!$AI$59="Alta",'Mapa final'!$AK$59="Moderado"),CONCATENATE("R2C",'Mapa final'!$S$59),"")</f>
        <v/>
      </c>
      <c r="Z29" s="45" t="str">
        <f>IF(AND('Mapa final'!$AI$60="Alta",'Mapa final'!$AK$60="Moderado"),CONCATENATE("R2C",'Mapa final'!$S$60),"")</f>
        <v/>
      </c>
      <c r="AA29" s="45" t="str">
        <f>IF(AND('Mapa final'!$AI$61="Alta",'Mapa final'!$AK$61="Moderado"),CONCATENATE("R2C",'Mapa final'!$S$61),"")</f>
        <v/>
      </c>
      <c r="AB29" s="46" t="str">
        <f>IF(AND('Mapa final'!$AI$62="Alta",'Mapa final'!$AK$62="Moderado"),CONCATENATE("R2C",'Mapa final'!$S$62),"")</f>
        <v/>
      </c>
      <c r="AC29" s="44" t="str">
        <f>IF(AND('Mapa final'!$AI$57="Alta",'Mapa final'!$AK$57="Mayor"),CONCATENATE("R2C",'Mapa final'!$S$57),"")</f>
        <v/>
      </c>
      <c r="AD29" s="45" t="str">
        <f>IF(AND('Mapa final'!$AI$58="Alta",'Mapa final'!$AK$58="Mayor"),CONCATENATE("R2C",'Mapa final'!$S$58),"")</f>
        <v/>
      </c>
      <c r="AE29" s="45" t="str">
        <f>IF(AND('Mapa final'!$AI$59="Alta",'Mapa final'!$AK$59="Mayor"),CONCATENATE("R2C",'Mapa final'!$S$59),"")</f>
        <v/>
      </c>
      <c r="AF29" s="45" t="str">
        <f>IF(AND('Mapa final'!$AI$60="Alta",'Mapa final'!$AK$60="Mayor"),CONCATENATE("R2C",'Mapa final'!$S$60),"")</f>
        <v/>
      </c>
      <c r="AG29" s="45" t="str">
        <f>IF(AND('Mapa final'!$AI$61="Alta",'Mapa final'!$AK$61="Mayor"),CONCATENATE("R2C",'Mapa final'!$S$61),"")</f>
        <v/>
      </c>
      <c r="AH29" s="46" t="str">
        <f>IF(AND('Mapa final'!$AI$62="Alta",'Mapa final'!$AK$62="Mayor"),CONCATENATE("R2C",'Mapa final'!$S$62),"")</f>
        <v/>
      </c>
      <c r="AI29" s="47" t="str">
        <f>IF(AND('Mapa final'!$AI$57="Alta",'Mapa final'!$AK$57="Catastrófico"),CONCATENATE("R2C",'Mapa final'!$S$57),"")</f>
        <v/>
      </c>
      <c r="AJ29" s="48" t="str">
        <f>IF(AND('Mapa final'!$AI$58="Alta",'Mapa final'!$AK$58="Catastrófico"),CONCATENATE("R2C",'Mapa final'!$S$58),"")</f>
        <v/>
      </c>
      <c r="AK29" s="48" t="str">
        <f>IF(AND('Mapa final'!$AI$59="Alta",'Mapa final'!$AK$59="Catastrófico"),CONCATENATE("R2C",'Mapa final'!$S$59),"")</f>
        <v/>
      </c>
      <c r="AL29" s="48" t="str">
        <f>IF(AND('Mapa final'!$AI$60="Alta",'Mapa final'!$AK$60="Catastrófico"),CONCATENATE("R2C",'Mapa final'!$S$60),"")</f>
        <v/>
      </c>
      <c r="AM29" s="48" t="str">
        <f>IF(AND('Mapa final'!$AI$61="Alta",'Mapa final'!$AK$61="Catastrófico"),CONCATENATE("R2C",'Mapa final'!$S$61),"")</f>
        <v/>
      </c>
      <c r="AN29" s="49" t="str">
        <f>IF(AND('Mapa final'!$AI$62="Alta",'Mapa final'!$AK$62="Catastrófico"),CONCATENATE("R2C",'Mapa final'!$S$62),"")</f>
        <v/>
      </c>
      <c r="AO29" s="75"/>
      <c r="AP29" s="425"/>
      <c r="AQ29" s="426"/>
      <c r="AR29" s="426"/>
      <c r="AS29" s="426"/>
      <c r="AT29" s="426"/>
      <c r="AU29" s="427"/>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row>
    <row r="30" spans="2:77" ht="15" customHeight="1" x14ac:dyDescent="0.25">
      <c r="B30" s="75"/>
      <c r="C30" s="336"/>
      <c r="D30" s="336"/>
      <c r="E30" s="337"/>
      <c r="F30" s="435"/>
      <c r="G30" s="434"/>
      <c r="H30" s="434"/>
      <c r="I30" s="434"/>
      <c r="J30" s="434"/>
      <c r="K30" s="59" t="str">
        <f>IF(AND('Mapa final'!$AI$63="Alta",'Mapa final'!$AK$63="Leve"),CONCATENATE("R2C",'Mapa final'!$S$63),"")</f>
        <v/>
      </c>
      <c r="L30" s="60" t="str">
        <f>IF(AND('Mapa final'!$AI$64="Alta",'Mapa final'!$AK$64="Leve"),CONCATENATE("R2C",'Mapa final'!$S$64),"")</f>
        <v/>
      </c>
      <c r="M30" s="60" t="str">
        <f>IF(AND('Mapa final'!$AI$65="Alta",'Mapa final'!$AK$65="Leve"),CONCATENATE("R2C",'Mapa final'!$S$65),"")</f>
        <v/>
      </c>
      <c r="N30" s="60" t="str">
        <f>IF(AND('Mapa final'!$AI$66="Alta",'Mapa final'!$AK$66="Leve"),CONCATENATE("R2C",'Mapa final'!$S$66),"")</f>
        <v/>
      </c>
      <c r="O30" s="60" t="str">
        <f>IF(AND('Mapa final'!$AI$67="Alta",'Mapa final'!$AK$67="Leve"),CONCATENATE("R2C",'Mapa final'!$S$67),"")</f>
        <v/>
      </c>
      <c r="P30" s="61" t="str">
        <f>IF(AND('Mapa final'!$AI$68="Alta",'Mapa final'!$AK$68="Leve"),CONCATENATE("R2C",'Mapa final'!$S$68),"")</f>
        <v/>
      </c>
      <c r="Q30" s="59" t="str">
        <f>IF(AND('Mapa final'!$AI$63="Alta",'Mapa final'!$AK$63="Menor"),CONCATENATE("R2C",'Mapa final'!$S$63),"")</f>
        <v/>
      </c>
      <c r="R30" s="60" t="str">
        <f>IF(AND('Mapa final'!$AI$64="Alta",'Mapa final'!$AK$64="Menor"),CONCATENATE("R2C",'Mapa final'!$S$64),"")</f>
        <v/>
      </c>
      <c r="S30" s="60" t="str">
        <f>IF(AND('Mapa final'!$AI$65="Alta",'Mapa final'!$AK$65="Menor"),CONCATENATE("R2C",'Mapa final'!$S$65),"")</f>
        <v/>
      </c>
      <c r="T30" s="60" t="str">
        <f>IF(AND('Mapa final'!$AI$66="Alta",'Mapa final'!$AK$66="Menor"),CONCATENATE("R2C",'Mapa final'!$S$66),"")</f>
        <v/>
      </c>
      <c r="U30" s="60" t="str">
        <f>IF(AND('Mapa final'!$AI$67="Alta",'Mapa final'!$AK$67="Menor"),CONCATENATE("R2C",'Mapa final'!$S$67),"")</f>
        <v/>
      </c>
      <c r="V30" s="61" t="str">
        <f>IF(AND('Mapa final'!$AI$68="Alta",'Mapa final'!$AK$68="Menor"),CONCATENATE("R2C",'Mapa final'!$S$68),"")</f>
        <v/>
      </c>
      <c r="W30" s="44" t="str">
        <f>IF(AND('Mapa final'!$AI$63="Alta",'Mapa final'!$AK$63="Moderado"),CONCATENATE("R2C",'Mapa final'!$S$63),"")</f>
        <v/>
      </c>
      <c r="X30" s="45" t="str">
        <f>IF(AND('Mapa final'!$AI$64="Alta",'Mapa final'!$AK$64="Moderado"),CONCATENATE("R2C",'Mapa final'!$S$64),"")</f>
        <v/>
      </c>
      <c r="Y30" s="45" t="str">
        <f>IF(AND('Mapa final'!$AI$65="Alta",'Mapa final'!$AK$65="Moderado"),CONCATENATE("R2C",'Mapa final'!$S$65),"")</f>
        <v/>
      </c>
      <c r="Z30" s="45" t="str">
        <f>IF(AND('Mapa final'!$AI$66="Alta",'Mapa final'!$AK$66="Moderado"),CONCATENATE("R2C",'Mapa final'!$S$66),"")</f>
        <v/>
      </c>
      <c r="AA30" s="45" t="str">
        <f>IF(AND('Mapa final'!$AI$67="Alta",'Mapa final'!$AK$67="Moderado"),CONCATENATE("R2C",'Mapa final'!$S$67),"")</f>
        <v/>
      </c>
      <c r="AB30" s="46" t="str">
        <f>IF(AND('Mapa final'!$AI$68="Alta",'Mapa final'!$AK$68="Moderado"),CONCATENATE("R2C",'Mapa final'!$S$68),"")</f>
        <v/>
      </c>
      <c r="AC30" s="44" t="str">
        <f>IF(AND('Mapa final'!$AI$63="Alta",'Mapa final'!$AK$63="Mayor"),CONCATENATE("R2C",'Mapa final'!$S$63),"")</f>
        <v/>
      </c>
      <c r="AD30" s="45" t="str">
        <f>IF(AND('Mapa final'!$AI$64="Alta",'Mapa final'!$AK$64="Mayor"),CONCATENATE("R2C",'Mapa final'!$S$64),"")</f>
        <v/>
      </c>
      <c r="AE30" s="45" t="str">
        <f>IF(AND('Mapa final'!$AI$65="Alta",'Mapa final'!$AK$65="Mayor"),CONCATENATE("R2C",'Mapa final'!$S$65),"")</f>
        <v/>
      </c>
      <c r="AF30" s="45" t="str">
        <f>IF(AND('Mapa final'!$AI$66="Alta",'Mapa final'!$AK$66="Mayor"),CONCATENATE("R2C",'Mapa final'!$S$66),"")</f>
        <v/>
      </c>
      <c r="AG30" s="45" t="str">
        <f>IF(AND('Mapa final'!$AI$67="Alta",'Mapa final'!$AK$67="Mayor"),CONCATENATE("R2C",'Mapa final'!$S$67),"")</f>
        <v/>
      </c>
      <c r="AH30" s="46" t="str">
        <f>IF(AND('Mapa final'!$AI$68="Alta",'Mapa final'!$AK$68="Mayor"),CONCATENATE("R2C",'Mapa final'!$S$68),"")</f>
        <v/>
      </c>
      <c r="AI30" s="47" t="str">
        <f>IF(AND('Mapa final'!$AI$63="Alta",'Mapa final'!$AK$63="Catastrófico"),CONCATENATE("R2C",'Mapa final'!$S$63),"")</f>
        <v/>
      </c>
      <c r="AJ30" s="48" t="str">
        <f>IF(AND('Mapa final'!$AI$64="Alta",'Mapa final'!$AK$64="Catastrófico"),CONCATENATE("R2C",'Mapa final'!$S$64),"")</f>
        <v/>
      </c>
      <c r="AK30" s="48" t="str">
        <f>IF(AND('Mapa final'!$AI$65="Alta",'Mapa final'!$AK$65="Catastrófico"),CONCATENATE("R2C",'Mapa final'!$S$65),"")</f>
        <v/>
      </c>
      <c r="AL30" s="48" t="str">
        <f>IF(AND('Mapa final'!$AI$66="Alta",'Mapa final'!$AK$66="Catastrófico"),CONCATENATE("R2C",'Mapa final'!$S$66),"")</f>
        <v/>
      </c>
      <c r="AM30" s="48" t="str">
        <f>IF(AND('Mapa final'!$AI$67="Alta",'Mapa final'!$AK$67="Catastrófico"),CONCATENATE("R2C",'Mapa final'!$S$67),"")</f>
        <v/>
      </c>
      <c r="AN30" s="49" t="str">
        <f>IF(AND('Mapa final'!$AI$68="Alta",'Mapa final'!$AK$68="Catastrófico"),CONCATENATE("R2C",'Mapa final'!$S$68),"")</f>
        <v/>
      </c>
      <c r="AO30" s="75"/>
      <c r="AP30" s="425"/>
      <c r="AQ30" s="426"/>
      <c r="AR30" s="426"/>
      <c r="AS30" s="426"/>
      <c r="AT30" s="426"/>
      <c r="AU30" s="427"/>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row>
    <row r="31" spans="2:77" ht="15.75" customHeight="1" thickBot="1" x14ac:dyDescent="0.3">
      <c r="B31" s="75"/>
      <c r="C31" s="336"/>
      <c r="D31" s="336"/>
      <c r="E31" s="337"/>
      <c r="F31" s="436"/>
      <c r="G31" s="437"/>
      <c r="H31" s="437"/>
      <c r="I31" s="437"/>
      <c r="J31" s="437"/>
      <c r="K31" s="62" t="str">
        <f>IF(AND('Mapa final'!$AI$69="Alta",'Mapa final'!$AK$69="Leve"),CONCATENATE("R2C",'Mapa final'!$S$69),"")</f>
        <v/>
      </c>
      <c r="L31" s="63" t="str">
        <f>IF(AND('Mapa final'!$AI$70="Alta",'Mapa final'!$AK$70="Leve"),CONCATENATE("R2C",'Mapa final'!$S$70),"")</f>
        <v/>
      </c>
      <c r="M31" s="63" t="str">
        <f>IF(AND('Mapa final'!$AI$71="Alta",'Mapa final'!$AK$71="Leve"),CONCATENATE("R2C",'Mapa final'!$S$71),"")</f>
        <v/>
      </c>
      <c r="N31" s="63" t="str">
        <f>IF(AND('Mapa final'!$AI$72="Alta",'Mapa final'!$AK$72="Leve"),CONCATENATE("R2C",'Mapa final'!$S$72),"")</f>
        <v/>
      </c>
      <c r="O31" s="63" t="str">
        <f>IF(AND('Mapa final'!$AI$74="Alta",'Mapa final'!$AK$74="Leve"),CONCATENATE("R2C",'Mapa final'!$S$74),"")</f>
        <v/>
      </c>
      <c r="P31" s="64" t="str">
        <f>IF(AND('Mapa final'!$AI$75="Alta",'Mapa final'!$AK$75="Leve"),CONCATENATE("R2C",'Mapa final'!$S$75),"")</f>
        <v/>
      </c>
      <c r="Q31" s="62" t="str">
        <f>IF(AND('Mapa final'!$AI$69="Alta",'Mapa final'!$AK$69="Menor"),CONCATENATE("R2C",'Mapa final'!$S$69),"")</f>
        <v/>
      </c>
      <c r="R31" s="63" t="str">
        <f>IF(AND('Mapa final'!$AI$70="Alta",'Mapa final'!$AK$70="Menor"),CONCATENATE("R2C",'Mapa final'!$S$70),"")</f>
        <v/>
      </c>
      <c r="S31" s="63" t="str">
        <f>IF(AND('Mapa final'!$AI$71="Alta",'Mapa final'!$AK$71="Menor"),CONCATENATE("R2C",'Mapa final'!$S$71),"")</f>
        <v/>
      </c>
      <c r="T31" s="63" t="str">
        <f>IF(AND('Mapa final'!$AI$72="Alta",'Mapa final'!$AK$72="Menor"),CONCATENATE("R2C",'Mapa final'!$S$72),"")</f>
        <v/>
      </c>
      <c r="U31" s="63" t="str">
        <f>IF(AND('Mapa final'!$AI$74="Alta",'Mapa final'!$AK$74="Menor"),CONCATENATE("R2C",'Mapa final'!$S$74),"")</f>
        <v/>
      </c>
      <c r="V31" s="64" t="str">
        <f>IF(AND('Mapa final'!$AI$75="Alta",'Mapa final'!$AK$75="Menor"),CONCATENATE("R2C",'Mapa final'!$S$75),"")</f>
        <v/>
      </c>
      <c r="W31" s="50" t="str">
        <f>IF(AND('Mapa final'!$AI$69="Alta",'Mapa final'!$AK$69="Moderado"),CONCATENATE("R2C",'Mapa final'!$S$69),"")</f>
        <v/>
      </c>
      <c r="X31" s="51" t="str">
        <f>IF(AND('Mapa final'!$AI$70="Alta",'Mapa final'!$AK$70="Moderado"),CONCATENATE("R2C",'Mapa final'!$S$70),"")</f>
        <v/>
      </c>
      <c r="Y31" s="51" t="str">
        <f>IF(AND('Mapa final'!$AI$71="Alta",'Mapa final'!$AK$71="Moderado"),CONCATENATE("R2C",'Mapa final'!$S$71),"")</f>
        <v/>
      </c>
      <c r="Z31" s="51" t="str">
        <f>IF(AND('Mapa final'!$AI$72="Alta",'Mapa final'!$AK$72="Moderado"),CONCATENATE("R2C",'Mapa final'!$S$72),"")</f>
        <v/>
      </c>
      <c r="AA31" s="51" t="str">
        <f>IF(AND('Mapa final'!$AI$74="Alta",'Mapa final'!$AK$74="Moderado"),CONCATENATE("R2C",'Mapa final'!$S$74),"")</f>
        <v/>
      </c>
      <c r="AB31" s="52" t="str">
        <f>IF(AND('Mapa final'!$AI$75="Alta",'Mapa final'!$AK$75="Moderado"),CONCATENATE("R2C",'Mapa final'!$S$75),"")</f>
        <v/>
      </c>
      <c r="AC31" s="50" t="str">
        <f>IF(AND('Mapa final'!$AI$69="Alta",'Mapa final'!$AK$69="Mayor"),CONCATENATE("R2C",'Mapa final'!$S$69),"")</f>
        <v/>
      </c>
      <c r="AD31" s="51" t="str">
        <f>IF(AND('Mapa final'!$AI$70="Alta",'Mapa final'!$AK$70="Mayor"),CONCATENATE("R2C",'Mapa final'!$S$70),"")</f>
        <v/>
      </c>
      <c r="AE31" s="51" t="str">
        <f>IF(AND('Mapa final'!$AI$71="Alta",'Mapa final'!$AK$71="Mayor"),CONCATENATE("R2C",'Mapa final'!$S$71),"")</f>
        <v/>
      </c>
      <c r="AF31" s="51" t="str">
        <f>IF(AND('Mapa final'!$AI$72="Alta",'Mapa final'!$AK$72="Mayor"),CONCATENATE("R2C",'Mapa final'!$S$72),"")</f>
        <v/>
      </c>
      <c r="AG31" s="51" t="str">
        <f>IF(AND('Mapa final'!$AI$74="Alta",'Mapa final'!$AK$74="Mayor"),CONCATENATE("R2C",'Mapa final'!$S$74),"")</f>
        <v/>
      </c>
      <c r="AH31" s="52" t="str">
        <f>IF(AND('Mapa final'!$AI$75="Alta",'Mapa final'!$AK$75="Mayor"),CONCATENATE("R2C",'Mapa final'!$S$75),"")</f>
        <v/>
      </c>
      <c r="AI31" s="53" t="str">
        <f>IF(AND('Mapa final'!$AI$69="Alta",'Mapa final'!$AK$69="Catastrófico"),CONCATENATE("R2C",'Mapa final'!$S$69),"")</f>
        <v/>
      </c>
      <c r="AJ31" s="54" t="str">
        <f>IF(AND('Mapa final'!$AI$70="Alta",'Mapa final'!$AK$70="Catastrófico"),CONCATENATE("R2C",'Mapa final'!$S$70),"")</f>
        <v/>
      </c>
      <c r="AK31" s="54" t="str">
        <f>IF(AND('Mapa final'!$AI$71="Alta",'Mapa final'!$AK$71="Catastrófico"),CONCATENATE("R2C",'Mapa final'!$S$71),"")</f>
        <v/>
      </c>
      <c r="AL31" s="54" t="str">
        <f>IF(AND('Mapa final'!$AI$72="Alta",'Mapa final'!$AK$72="Catastrófico"),CONCATENATE("R2C",'Mapa final'!$S$72),"")</f>
        <v/>
      </c>
      <c r="AM31" s="54" t="str">
        <f>IF(AND('Mapa final'!$AI$74="Alta",'Mapa final'!$AK$74="Catastrófico"),CONCATENATE("R2C",'Mapa final'!$S$74),"")</f>
        <v/>
      </c>
      <c r="AN31" s="55" t="str">
        <f>IF(AND('Mapa final'!$AI$75="Muy Alta",'Mapa final'!$AK$75="Catastrófico"),CONCATENATE("R2C",'Mapa final'!$S$75),"")</f>
        <v/>
      </c>
      <c r="AO31" s="75"/>
      <c r="AP31" s="428"/>
      <c r="AQ31" s="429"/>
      <c r="AR31" s="429"/>
      <c r="AS31" s="429"/>
      <c r="AT31" s="429"/>
      <c r="AU31" s="430"/>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row>
    <row r="32" spans="2:77" ht="15" customHeight="1" x14ac:dyDescent="0.25">
      <c r="B32" s="75"/>
      <c r="C32" s="336"/>
      <c r="D32" s="336"/>
      <c r="E32" s="337"/>
      <c r="F32" s="431" t="s">
        <v>116</v>
      </c>
      <c r="G32" s="432"/>
      <c r="H32" s="432"/>
      <c r="I32" s="432"/>
      <c r="J32" s="449"/>
      <c r="K32" s="56" t="str">
        <f>IF(AND('Mapa final'!$AI$15="Media",'Mapa final'!$AK$15="Leve"),CONCATENATE("R2C",'Mapa final'!$S$15),"")</f>
        <v/>
      </c>
      <c r="L32" s="57" t="str">
        <f>IF(AND('Mapa final'!$AI$16="Media",'Mapa final'!$AK$16="Leve"),CONCATENATE("R2C",'Mapa final'!$S$16),"")</f>
        <v/>
      </c>
      <c r="M32" s="57" t="str">
        <f>IF(AND('Mapa final'!$AI$17="Media",'Mapa final'!$AK$17="Leve"),CONCATENATE("R2C",'Mapa final'!$S$17),"")</f>
        <v/>
      </c>
      <c r="N32" s="57" t="str">
        <f>IF(AND('Mapa final'!$AI$18="Media",'Mapa final'!$AK$18="Leve"),CONCATENATE("R2C",'Mapa final'!$S$18),"")</f>
        <v/>
      </c>
      <c r="O32" s="57" t="str">
        <f>IF(AND('Mapa final'!$AI$19="Media",'Mapa final'!$AK$19="Leve"),CONCATENATE("R2C",'Mapa final'!$S$19),"")</f>
        <v/>
      </c>
      <c r="P32" s="58" t="str">
        <f>IF(AND('Mapa final'!$AI$20="Media",'Mapa final'!$AK$20="Leve"),CONCATENATE("R2C",'Mapa final'!$S$20),"")</f>
        <v/>
      </c>
      <c r="Q32" s="56" t="str">
        <f>IF(AND('Mapa final'!$AI$15="Media",'Mapa final'!$AK$15="Menor"),CONCATENATE("R2C",'Mapa final'!$S$15),"")</f>
        <v/>
      </c>
      <c r="R32" s="57" t="str">
        <f>IF(AND('Mapa final'!$AI$16="Media",'Mapa final'!$AK$16="Menore"),CONCATENATE("R2C",'Mapa final'!$S$16),"")</f>
        <v/>
      </c>
      <c r="S32" s="57" t="str">
        <f>IF(AND('Mapa final'!$AI$17="Media",'Mapa final'!$AK$17="Menor"),CONCATENATE("R2C",'Mapa final'!$S$17),"")</f>
        <v/>
      </c>
      <c r="T32" s="57" t="str">
        <f>IF(AND('Mapa final'!$AI$18="Media",'Mapa final'!$AK$18="Menor"),CONCATENATE("R2C",'Mapa final'!$S$18),"")</f>
        <v/>
      </c>
      <c r="U32" s="57" t="str">
        <f>IF(AND('Mapa final'!$AI$19="Media",'Mapa final'!$AK$19="Menor"),CONCATENATE("R2C",'Mapa final'!$S$19),"")</f>
        <v/>
      </c>
      <c r="V32" s="58" t="str">
        <f>IF(AND('Mapa final'!$AI$20="Media",'Mapa final'!$AK$20="Menor"),CONCATENATE("R2C",'Mapa final'!$S$20),"")</f>
        <v/>
      </c>
      <c r="W32" s="56" t="str">
        <f>IF(AND('Mapa final'!$AI$15="Media",'Mapa final'!$AK$15="Moderado"),CONCATENATE("R2C",'Mapa final'!$S$15),"")</f>
        <v/>
      </c>
      <c r="X32" s="57" t="str">
        <f>IF(AND('Mapa final'!$AI$16="Media",'Mapa final'!$AK$16="Moderado"),CONCATENATE("R2C",'Mapa final'!$S$16),"")</f>
        <v/>
      </c>
      <c r="Y32" s="57"/>
      <c r="Z32" s="57" t="str">
        <f>IF(AND('Mapa final'!$AI$18="Media",'Mapa final'!$AK$18="Moderado"),CONCATENATE("R2C",'Mapa final'!$S$18),"")</f>
        <v/>
      </c>
      <c r="AA32" s="57" t="str">
        <f>IF(AND('Mapa final'!$AI$19="Media",'Mapa final'!$AK$19="Moderado"),CONCATENATE("R2C",'Mapa final'!$S$19),"")</f>
        <v/>
      </c>
      <c r="AB32" s="58" t="str">
        <f>IF(AND('Mapa final'!$AI$20="Media",'Mapa final'!$AK$20="Moderado"),CONCATENATE("R2C",'Mapa final'!$S$20),"")</f>
        <v/>
      </c>
      <c r="AC32" s="38" t="str">
        <f>IF(AND('Mapa final'!$AI$15="Media",'Mapa final'!$AK$15="Mayor"),CONCATENATE("R2C",'Mapa final'!$S$15),"")</f>
        <v/>
      </c>
      <c r="AD32" s="39" t="str">
        <f>IF(AND('Mapa final'!$AI$16="Media",'Mapa final'!$AK$16="Mayor"),CONCATENATE("R2C",'Mapa final'!$S$16),"")</f>
        <v/>
      </c>
      <c r="AE32" s="39" t="str">
        <f>IF(AND('Mapa final'!$AI$17="Media",'Mapa final'!$AK$17="Mayor"),CONCATENATE("R2C",'Mapa final'!$S$17),"")</f>
        <v/>
      </c>
      <c r="AF32" s="39" t="str">
        <f>IF(AND('Mapa final'!$AI$18="Media",'Mapa final'!$AK$18="Mayor"),CONCATENATE("R2C",'Mapa final'!$S$18),"")</f>
        <v/>
      </c>
      <c r="AG32" s="39" t="str">
        <f>IF(AND('Mapa final'!$AI$19="Media",'Mapa final'!$AK$19="Mayor"),CONCATENATE("R2C",'Mapa final'!$S$19),"")</f>
        <v/>
      </c>
      <c r="AH32" s="40" t="str">
        <f>IF(AND('Mapa final'!$AI$20="Media",'Mapa final'!$AK$20="Mayor"),CONCATENATE("R2C",'Mapa final'!$S$20),"")</f>
        <v/>
      </c>
      <c r="AI32" s="41" t="str">
        <f>IF(AND('Mapa final'!$AI$15="Media",'Mapa final'!$AK$15="Catastrófico"),CONCATENATE("R2C",'Mapa final'!$S$15),"")</f>
        <v/>
      </c>
      <c r="AJ32" s="42" t="str">
        <f>IF(AND('Mapa final'!$AI$16="Media",'Mapa final'!$AK$16="Catastrófico"),CONCATENATE("R2C",'Mapa final'!$S$16),"")</f>
        <v/>
      </c>
      <c r="AK32" s="42" t="str">
        <f>IF(AND('Mapa final'!$AI$17="Media",'Mapa final'!$AK$17="Catastrófico"),CONCATENATE("R2C",'Mapa final'!$S$17),"")</f>
        <v/>
      </c>
      <c r="AL32" s="42" t="str">
        <f>IF(AND('Mapa final'!$AI$18="Media",'Mapa final'!$AK$18="Catastrófico"),CONCATENATE("R2C",'Mapa final'!$S$18),"")</f>
        <v/>
      </c>
      <c r="AM32" s="42" t="str">
        <f>IF(AND('Mapa final'!$AI$19="Media",'Mapa final'!$AK$19="Catastrófico"),CONCATENATE("R2C",'Mapa final'!$S$19),"")</f>
        <v/>
      </c>
      <c r="AN32" s="43" t="str">
        <f>IF(AND('Mapa final'!$AI$20="Media",'Mapa final'!$AK$20="Catastrófico"),CONCATENATE("R2C",'Mapa final'!$S$20),"")</f>
        <v/>
      </c>
      <c r="AO32" s="75"/>
      <c r="AP32" s="461" t="s">
        <v>80</v>
      </c>
      <c r="AQ32" s="462"/>
      <c r="AR32" s="462"/>
      <c r="AS32" s="462"/>
      <c r="AT32" s="462"/>
      <c r="AU32" s="463"/>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row>
    <row r="33" spans="2:77" ht="15" customHeight="1" x14ac:dyDescent="0.25">
      <c r="B33" s="75"/>
      <c r="C33" s="336"/>
      <c r="D33" s="336"/>
      <c r="E33" s="337"/>
      <c r="F33" s="433"/>
      <c r="G33" s="434"/>
      <c r="H33" s="434"/>
      <c r="I33" s="434"/>
      <c r="J33" s="450"/>
      <c r="K33" s="59" t="str">
        <f>IF(AND('Mapa final'!$AI$21="Media",'Mapa final'!$AK$21="Leve"),CONCATENATE("R2C",'Mapa final'!$S$21),"")</f>
        <v/>
      </c>
      <c r="L33" s="60" t="str">
        <f>IF(AND('Mapa final'!$AI$22="Media",'Mapa final'!$AK$22="Leve"),CONCATENATE("R2C",'Mapa final'!$S$22),"")</f>
        <v/>
      </c>
      <c r="M33" s="60" t="str">
        <f>IF(AND('Mapa final'!$AI$23="Media",'Mapa final'!$AK$23="Leve"),CONCATENATE("R2C",'Mapa final'!$S$23),"")</f>
        <v/>
      </c>
      <c r="N33" s="60" t="str">
        <f>IF(AND('Mapa final'!$AI$24="Media",'Mapa final'!$AK$24="Leve"),CONCATENATE("R2C",'Mapa final'!$S$24),"")</f>
        <v/>
      </c>
      <c r="O33" s="60" t="str">
        <f>IF(AND('Mapa final'!$AI$25="Media",'Mapa final'!$AK$25="Leve"),CONCATENATE("R2C",'Mapa final'!$S$25),"")</f>
        <v/>
      </c>
      <c r="P33" s="61" t="str">
        <f>IF(AND('Mapa final'!$AI$26="Media",'Mapa final'!$AK$26="Leve"),CONCATENATE("R2C",'Mapa final'!$S$26),"")</f>
        <v/>
      </c>
      <c r="Q33" s="59" t="str">
        <f>IF(AND('Mapa final'!$AI$21="Media",'Mapa final'!$AK$21="Menor"),CONCATENATE("R2C",'Mapa final'!$S$21),"")</f>
        <v/>
      </c>
      <c r="R33" s="60" t="str">
        <f>IF(AND('Mapa final'!$AI$22="Media",'Mapa final'!$AK$22="Menor"),CONCATENATE("R2C",'Mapa final'!$S$22),"")</f>
        <v/>
      </c>
      <c r="S33" s="60" t="str">
        <f>IF(AND('Mapa final'!$AI$23="Media",'Mapa final'!$AK$23="Menor"),CONCATENATE("R2C",'Mapa final'!$S$23),"")</f>
        <v/>
      </c>
      <c r="T33" s="60" t="str">
        <f>IF(AND('Mapa final'!$AI$24="Media",'Mapa final'!$AK$24="Menor"),CONCATENATE("R2C",'Mapa final'!$S$24),"")</f>
        <v/>
      </c>
      <c r="U33" s="60" t="str">
        <f>IF(AND('Mapa final'!$AI$25="Media",'Mapa final'!$AK$25="Menor"),CONCATENATE("R2C",'Mapa final'!$S$25),"")</f>
        <v/>
      </c>
      <c r="V33" s="61" t="str">
        <f>IF(AND('Mapa final'!$AI$26="Media",'Mapa final'!$AK$26="Menor"),CONCATENATE("R2C",'Mapa final'!$S$26),"")</f>
        <v/>
      </c>
      <c r="W33" s="59" t="str">
        <f>IF(AND('Mapa final'!$AI$21="Media",'Mapa final'!$AK$21="Moderado"),CONCATENATE("R2C",'Mapa final'!$S$21),"")</f>
        <v/>
      </c>
      <c r="X33" s="60" t="str">
        <f>IF(AND('Mapa final'!$AI$22="Media",'Mapa final'!$AK$22="Moderado"),CONCATENATE("R2C",'Mapa final'!$S$22),"")</f>
        <v/>
      </c>
      <c r="Y33" s="60" t="str">
        <f>IF(AND('Mapa final'!$AI$23="Media",'Mapa final'!$AK$23="Moderado"),CONCATENATE("R2C",'Mapa final'!$S$23),"")</f>
        <v/>
      </c>
      <c r="Z33" s="60" t="str">
        <f>IF(AND('Mapa final'!$AI$24="Media",'Mapa final'!$AK$24="Moderado"),CONCATENATE("R2C",'Mapa final'!$S$24),"")</f>
        <v/>
      </c>
      <c r="AA33" s="60" t="str">
        <f>IF(AND('Mapa final'!$AI$25="Media",'Mapa final'!$AK$25="Moderado"),CONCATENATE("R2C",'Mapa final'!$S$25),"")</f>
        <v/>
      </c>
      <c r="AB33" s="61" t="str">
        <f>IF(AND('Mapa final'!$AI$26="Media",'Mapa final'!$AK$26="Moderado"),CONCATENATE("R2C",'Mapa final'!$S$26),"")</f>
        <v/>
      </c>
      <c r="AC33" s="44" t="str">
        <f>IF(AND('Mapa final'!$AI$21="Media",'Mapa final'!$AK$21="Mayor"),CONCATENATE("R2C",'Mapa final'!$S$21),"")</f>
        <v/>
      </c>
      <c r="AD33" s="45" t="str">
        <f>IF(AND('Mapa final'!$AI$22="Muy Alta",'Mapa final'!$AK$22="Mayor"),CONCATENATE("R2C",'Mapa final'!$S$22),"")</f>
        <v/>
      </c>
      <c r="AE33" s="45" t="str">
        <f>IF(AND('Mapa final'!$AI$23="Media",'Mapa final'!$AK$23="Mayor"),CONCATENATE("R2C",'Mapa final'!$S$23),"")</f>
        <v/>
      </c>
      <c r="AF33" s="45" t="str">
        <f>IF(AND('Mapa final'!$AI$24="Media",'Mapa final'!$AK$24="Mayor"),CONCATENATE("R2C",'Mapa final'!$S$24),"")</f>
        <v/>
      </c>
      <c r="AG33" s="45" t="str">
        <f>IF(AND('Mapa final'!$AI$25="Media",'Mapa final'!$AK$25="Mayor"),CONCATENATE("R2C",'Mapa final'!$S$25),"")</f>
        <v/>
      </c>
      <c r="AH33" s="46" t="str">
        <f>IF(AND('Mapa final'!$AI$26="Media",'Mapa final'!$AK$26="Mayor"),CONCATENATE("R2C",'Mapa final'!$S$26),"")</f>
        <v/>
      </c>
      <c r="AI33" s="47" t="str">
        <f>IF(AND('Mapa final'!$AI$21="Media",'Mapa final'!$AK$21="Catastrófico"),CONCATENATE("R2C",'Mapa final'!$S$21),"")</f>
        <v/>
      </c>
      <c r="AJ33" s="48" t="str">
        <f>IF(AND('Mapa final'!$AI$22="Media",'Mapa final'!$AK$22="Catastrófico"),CONCATENATE("R2C",'Mapa final'!$S$22),"")</f>
        <v/>
      </c>
      <c r="AK33" s="48" t="str">
        <f>IF(AND('Mapa final'!$AI$23="Media",'Mapa final'!$AK$23="Catastrófico"),CONCATENATE("R2C",'Mapa final'!$S$23),"")</f>
        <v/>
      </c>
      <c r="AL33" s="48" t="str">
        <f>IF(AND('Mapa final'!$AI$24="Media",'Mapa final'!$AK$24="Catastrófico"),CONCATENATE("R2C",'Mapa final'!$S$24),"")</f>
        <v/>
      </c>
      <c r="AM33" s="48" t="str">
        <f>IF(AND('Mapa final'!$AI$25="Media",'Mapa final'!$AK$25="Catastrófico"),CONCATENATE("R2C",'Mapa final'!$S$25),"")</f>
        <v/>
      </c>
      <c r="AN33" s="49" t="str">
        <f>IF(AND('Mapa final'!$AI$26="Media",'Mapa final'!$AK$26="Catastrófico"),CONCATENATE("R2C",'Mapa final'!$S$26),"")</f>
        <v/>
      </c>
      <c r="AO33" s="75"/>
      <c r="AP33" s="464"/>
      <c r="AQ33" s="465"/>
      <c r="AR33" s="465"/>
      <c r="AS33" s="465"/>
      <c r="AT33" s="465"/>
      <c r="AU33" s="466"/>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row>
    <row r="34" spans="2:77" ht="15" customHeight="1" x14ac:dyDescent="0.25">
      <c r="B34" s="75"/>
      <c r="C34" s="336"/>
      <c r="D34" s="336"/>
      <c r="E34" s="337"/>
      <c r="F34" s="435"/>
      <c r="G34" s="434"/>
      <c r="H34" s="434"/>
      <c r="I34" s="434"/>
      <c r="J34" s="450"/>
      <c r="K34" s="59" t="str">
        <f>IF(AND('Mapa final'!$AI$27="Media",'Mapa final'!$AK$27="Leve"),CONCATENATE("R2C",'Mapa final'!$S$27),"")</f>
        <v/>
      </c>
      <c r="L34" s="60" t="str">
        <f>IF(AND('Mapa final'!$AI$28="Media",'Mapa final'!$AK$28="Leve"),CONCATENATE("R2C",'Mapa final'!$S$28),"")</f>
        <v/>
      </c>
      <c r="M34" s="60" t="str">
        <f>IF(AND('Mapa final'!$AI$29="Media",'Mapa final'!$AK$29="Leve"),CONCATENATE("R2C",'Mapa final'!$S$29),"")</f>
        <v/>
      </c>
      <c r="N34" s="60" t="str">
        <f>IF(AND('Mapa final'!$AI$30="Media",'Mapa final'!$AK$30="Leve"),CONCATENATE("R2C",'Mapa final'!$S$30),"")</f>
        <v/>
      </c>
      <c r="O34" s="60" t="str">
        <f>IF(AND('Mapa final'!$AI$31="Media",'Mapa final'!$AK$31="Leve"),CONCATENATE("R2C",'Mapa final'!$S$31),"")</f>
        <v/>
      </c>
      <c r="P34" s="61" t="str">
        <f>IF(AND('Mapa final'!$AI$32="Media",'Mapa final'!$AK$32="Leve"),CONCATENATE("R2C",'Mapa final'!$S$32),"")</f>
        <v/>
      </c>
      <c r="Q34" s="59" t="str">
        <f>IF(AND('Mapa final'!$AI$27="Media",'Mapa final'!$AK$27="Menor"),CONCATENATE("R2C",'Mapa final'!$S$27),"")</f>
        <v/>
      </c>
      <c r="R34" s="60" t="str">
        <f>IF(AND('Mapa final'!$AI$28="Media",'Mapa final'!$AK$28="Menor"),CONCATENATE("R2C",'Mapa final'!$S$28),"")</f>
        <v/>
      </c>
      <c r="S34" s="60" t="str">
        <f>IF(AND('Mapa final'!$AI$29="Media",'Mapa final'!$AK$29="Menor"),CONCATENATE("R2C",'Mapa final'!$S$29),"")</f>
        <v/>
      </c>
      <c r="T34" s="60" t="str">
        <f>IF(AND('Mapa final'!$AI$30="Media",'Mapa final'!$AK$30="Menor"),CONCATENATE("R2C",'Mapa final'!$S$30),"")</f>
        <v/>
      </c>
      <c r="U34" s="60" t="str">
        <f>IF(AND('Mapa final'!$AI$31="Media",'Mapa final'!$AK$31="Menor"),CONCATENATE("R2C",'Mapa final'!$S$31),"")</f>
        <v/>
      </c>
      <c r="V34" s="61" t="str">
        <f>IF(AND('Mapa final'!$AI$32="Media",'Mapa final'!$AK$32="Menor"),CONCATENATE("R2C",'Mapa final'!$S$32),"")</f>
        <v/>
      </c>
      <c r="W34" s="59" t="str">
        <f>IF(AND('Mapa final'!$AI$27="Media",'Mapa final'!$AK$27="Moderado"),CONCATENATE("R2C",'Mapa final'!$S$27),"")</f>
        <v/>
      </c>
      <c r="X34" s="60" t="str">
        <f>IF(AND('Mapa final'!$AI$28="Media",'Mapa final'!$AK$28="Moderado"),CONCATENATE("R2C",'Mapa final'!$S$28),"")</f>
        <v/>
      </c>
      <c r="Y34" s="60" t="str">
        <f>IF(AND('Mapa final'!$AI$29="Media",'Mapa final'!$AK$29="Moderado"),CONCATENATE("R2C",'Mapa final'!$S$29),"")</f>
        <v/>
      </c>
      <c r="Z34" s="60" t="str">
        <f>IF(AND('Mapa final'!$AI$30="Media",'Mapa final'!$AK$30="Moderado"),CONCATENATE("R2C",'Mapa final'!$S$30),"")</f>
        <v/>
      </c>
      <c r="AA34" s="60" t="str">
        <f>IF(AND('Mapa final'!$AI$31="Media",'Mapa final'!$AK$31="Moderado"),CONCATENATE("R2C",'Mapa final'!$S$31),"")</f>
        <v/>
      </c>
      <c r="AB34" s="61" t="str">
        <f>IF(AND('Mapa final'!$AI$32="Media",'Mapa final'!$AK$32="Moderado"),CONCATENATE("R2C",'Mapa final'!$S$32),"")</f>
        <v/>
      </c>
      <c r="AC34" s="44" t="str">
        <f>IF(AND('Mapa final'!$AI$27="Media",'Mapa final'!$AK$27="Mayor"),CONCATENATE("R2C",'Mapa final'!$S$27),"")</f>
        <v/>
      </c>
      <c r="AD34" s="45" t="str">
        <f>IF(AND('Mapa final'!$AI$28="Media",'Mapa final'!$AK$28="Mayor"),CONCATENATE("R2C",'Mapa final'!$S$28),"")</f>
        <v/>
      </c>
      <c r="AE34" s="45" t="str">
        <f>IF(AND('Mapa final'!$AI$29="Media",'Mapa final'!$AK$29="Mayor"),CONCATENATE("R2C",'Mapa final'!$S$29),"")</f>
        <v/>
      </c>
      <c r="AF34" s="45" t="str">
        <f>IF(AND('Mapa final'!$AI$30="Media",'Mapa final'!$AK$30="Mayor"),CONCATENATE("R2C",'Mapa final'!$S$30),"")</f>
        <v/>
      </c>
      <c r="AG34" s="45" t="str">
        <f>IF(AND('Mapa final'!$AI$31="Media",'Mapa final'!$AK$31="Mayor"),CONCATENATE("R2C",'Mapa final'!$S$31),"")</f>
        <v/>
      </c>
      <c r="AH34" s="46" t="str">
        <f>IF(AND('Mapa final'!$AI$32="Media",'Mapa final'!$AK$32="Mayor"),CONCATENATE("R2C",'Mapa final'!$S$32),"")</f>
        <v/>
      </c>
      <c r="AI34" s="47" t="str">
        <f>IF(AND('Mapa final'!$AI$27="Media",'Mapa final'!$AK$27="Catastrófico"),CONCATENATE("R2C",'Mapa final'!$S$27),"")</f>
        <v/>
      </c>
      <c r="AJ34" s="48" t="str">
        <f>IF(AND('Mapa final'!$AI$28="Media",'Mapa final'!$AK$28="Catastrófico"),CONCATENATE("R2C",'Mapa final'!$S$28),"")</f>
        <v/>
      </c>
      <c r="AK34" s="48" t="str">
        <f>IF(AND('Mapa final'!$AI$29="Media",'Mapa final'!$AK$29="Catastrófico"),CONCATENATE("R2C",'Mapa final'!$S$29),"")</f>
        <v/>
      </c>
      <c r="AL34" s="48" t="str">
        <f>IF(AND('Mapa final'!$AI$30="Media",'Mapa final'!$AK$30="Catastrófico"),CONCATENATE("R2C",'Mapa final'!$S$30),"")</f>
        <v/>
      </c>
      <c r="AM34" s="48" t="str">
        <f>IF(AND('Mapa final'!$AI$31="Media",'Mapa final'!$AK$31="Catastrófico"),CONCATENATE("R2C",'Mapa final'!$S$31),"")</f>
        <v/>
      </c>
      <c r="AN34" s="49" t="str">
        <f>IF(AND('Mapa final'!$AI$32="Media",'Mapa final'!$AK$32="Catastrófico"),CONCATENATE("R2C",'Mapa final'!$S$32),"")</f>
        <v/>
      </c>
      <c r="AO34" s="75"/>
      <c r="AP34" s="464"/>
      <c r="AQ34" s="465"/>
      <c r="AR34" s="465"/>
      <c r="AS34" s="465"/>
      <c r="AT34" s="465"/>
      <c r="AU34" s="466"/>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row>
    <row r="35" spans="2:77" ht="15" customHeight="1" x14ac:dyDescent="0.25">
      <c r="B35" s="75"/>
      <c r="C35" s="336"/>
      <c r="D35" s="336"/>
      <c r="E35" s="337"/>
      <c r="F35" s="435"/>
      <c r="G35" s="434"/>
      <c r="H35" s="434"/>
      <c r="I35" s="434"/>
      <c r="J35" s="450"/>
      <c r="K35" s="59" t="str">
        <f>IF(AND('Mapa final'!$AI$33="Media",'Mapa final'!$AK$33="Leve"),CONCATENATE("R2C",'Mapa final'!$S$33),"")</f>
        <v/>
      </c>
      <c r="L35" s="60" t="str">
        <f>IF(AND('Mapa final'!$AI$34="Media",'Mapa final'!$AK$34="Leve"),CONCATENATE("R2C",'Mapa final'!$S$34),"")</f>
        <v/>
      </c>
      <c r="M35" s="60" t="str">
        <f>IF(AND('Mapa final'!$AI$35="Media",'Mapa final'!$AK$35="Leve"),CONCATENATE("R2C",'Mapa final'!$S$35),"")</f>
        <v/>
      </c>
      <c r="N35" s="60" t="str">
        <f>IF(AND('Mapa final'!$AI$36="Media",'Mapa final'!$AK$36="Leve"),CONCATENATE("R2C",'Mapa final'!$S$36),"")</f>
        <v/>
      </c>
      <c r="O35" s="60" t="str">
        <f>IF(AND('Mapa final'!$AI$37="Media",'Mapa final'!$AK$37="Leve"),CONCATENATE("R2C",'Mapa final'!$S$37),"")</f>
        <v/>
      </c>
      <c r="P35" s="61" t="str">
        <f>IF(AND('Mapa final'!$AI$38="Media",'Mapa final'!$AK$38="Leve"),CONCATENATE("R2C",'Mapa final'!$S$38),"")</f>
        <v/>
      </c>
      <c r="Q35" s="59" t="str">
        <f>IF(AND('Mapa final'!$AI$33="Media",'Mapa final'!$AK$33="Menor"),CONCATENATE("R2C",'Mapa final'!$S$33),"")</f>
        <v/>
      </c>
      <c r="R35" s="60" t="str">
        <f>IF(AND('Mapa final'!$AI$34="Media",'Mapa final'!$AK$34="Menor"),CONCATENATE("R2C",'Mapa final'!$S$34),"")</f>
        <v/>
      </c>
      <c r="S35" s="60" t="str">
        <f>IF(AND('Mapa final'!$AI$35="Media",'Mapa final'!$AK$35="Menor"),CONCATENATE("R2C",'Mapa final'!$S$35),"")</f>
        <v/>
      </c>
      <c r="T35" s="60" t="str">
        <f>IF(AND('Mapa final'!$AI$36="Media",'Mapa final'!$AK$36="Menor"),CONCATENATE("R2C",'Mapa final'!$S$36),"")</f>
        <v/>
      </c>
      <c r="U35" s="60" t="str">
        <f>IF(AND('Mapa final'!$AI$37="Media",'Mapa final'!$AK$37="LMenor"),CONCATENATE("R2C",'Mapa final'!$S$37),"")</f>
        <v/>
      </c>
      <c r="V35" s="61" t="str">
        <f>IF(AND('Mapa final'!$AI$38="Media",'Mapa final'!$AK$38="Menor"),CONCATENATE("R2C",'Mapa final'!$S$38),"")</f>
        <v/>
      </c>
      <c r="W35" s="59" t="str">
        <f>IF(AND('Mapa final'!$AI$33="Media",'Mapa final'!$AK$33="Moderado"),CONCATENATE("R2C",'Mapa final'!$S$33),"")</f>
        <v/>
      </c>
      <c r="X35" s="60" t="str">
        <f>IF(AND('Mapa final'!$AI$34="Media",'Mapa final'!$AK$34="Moderado"),CONCATENATE("R2C",'Mapa final'!$S$34),"")</f>
        <v/>
      </c>
      <c r="Y35" s="60" t="str">
        <f>IF(AND('Mapa final'!$AI$35="Media",'Mapa final'!$AK$35="Moderado"),CONCATENATE("R2C",'Mapa final'!$S$35),"")</f>
        <v/>
      </c>
      <c r="Z35" s="60" t="str">
        <f>IF(AND('Mapa final'!$AI$36="Media",'Mapa final'!$AK$36="Moderado"),CONCATENATE("R2C",'Mapa final'!$S$36),"")</f>
        <v/>
      </c>
      <c r="AA35" s="60" t="str">
        <f>IF(AND('Mapa final'!$AI$37="Media",'Mapa final'!$AK$37="Moderado"),CONCATENATE("R2C",'Mapa final'!$S$37),"")</f>
        <v/>
      </c>
      <c r="AB35" s="61" t="str">
        <f>IF(AND('Mapa final'!$AI$38="Media",'Mapa final'!$AK$38="Moderado"),CONCATENATE("R2C",'Mapa final'!$S$38),"")</f>
        <v/>
      </c>
      <c r="AC35" s="44" t="str">
        <f>IF(AND('Mapa final'!$AI$33="Media",'Mapa final'!$AK$33="Mayor"),CONCATENATE("R2C",'Mapa final'!$S$33),"")</f>
        <v/>
      </c>
      <c r="AD35" s="45" t="str">
        <f>IF(AND('Mapa final'!$AI$34="Media",'Mapa final'!$AK$34="Mayor"),CONCATENATE("R2C",'Mapa final'!$S$34),"")</f>
        <v/>
      </c>
      <c r="AE35" s="45" t="str">
        <f>IF(AND('Mapa final'!$AI$35="Media",'Mapa final'!$AK$35="Mayor"),CONCATENATE("R2C",'Mapa final'!$S$35),"")</f>
        <v/>
      </c>
      <c r="AF35" s="45" t="str">
        <f>IF(AND('Mapa final'!$AI$36="Media",'Mapa final'!$AK$36="Mayor"),CONCATENATE("R2C",'Mapa final'!$S$36),"")</f>
        <v/>
      </c>
      <c r="AG35" s="45" t="str">
        <f>IF(AND('Mapa final'!$AI$37="Media",'Mapa final'!$AK$37="Mayor"),CONCATENATE("R2C",'Mapa final'!$S$37),"")</f>
        <v/>
      </c>
      <c r="AH35" s="46" t="str">
        <f>IF(AND('Mapa final'!$AI$38="Media",'Mapa final'!$AK$38="Mayor"),CONCATENATE("R2C",'Mapa final'!$S$38),"")</f>
        <v/>
      </c>
      <c r="AI35" s="47" t="str">
        <f>IF(AND('Mapa final'!$AI$33="Media",'Mapa final'!$AK$33="Catastrófico"),CONCATENATE("R2C",'Mapa final'!$S$33),"")</f>
        <v/>
      </c>
      <c r="AJ35" s="48" t="str">
        <f>IF(AND('Mapa final'!$AI$34="Media",'Mapa final'!$AK$34="Catastrófico"),CONCATENATE("R2C",'Mapa final'!$S$34),"")</f>
        <v/>
      </c>
      <c r="AK35" s="48" t="str">
        <f>IF(AND('Mapa final'!$AI$35="Media",'Mapa final'!$AK$35="Catastrófico"),CONCATENATE("R2C",'Mapa final'!$S$35),"")</f>
        <v/>
      </c>
      <c r="AL35" s="48" t="str">
        <f>IF(AND('Mapa final'!$AI$36="Media",'Mapa final'!$AK$36="Catastrófico"),CONCATENATE("R2C",'Mapa final'!$S$36),"")</f>
        <v/>
      </c>
      <c r="AM35" s="48" t="str">
        <f>IF(AND('Mapa final'!$AI$37="Media",'Mapa final'!$AK$37="LCatastrófico"),CONCATENATE("R2C",'Mapa final'!$S$37),"")</f>
        <v/>
      </c>
      <c r="AN35" s="49" t="str">
        <f>IF(AND('Mapa final'!$AI$38="Media",'Mapa final'!$AK$38="Catastrófico"),CONCATENATE("R2C",'Mapa final'!$S$38),"")</f>
        <v/>
      </c>
      <c r="AO35" s="75"/>
      <c r="AP35" s="464"/>
      <c r="AQ35" s="465"/>
      <c r="AR35" s="465"/>
      <c r="AS35" s="465"/>
      <c r="AT35" s="465"/>
      <c r="AU35" s="466"/>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row>
    <row r="36" spans="2:77" ht="15" customHeight="1" x14ac:dyDescent="0.25">
      <c r="B36" s="75"/>
      <c r="C36" s="336"/>
      <c r="D36" s="336"/>
      <c r="E36" s="337"/>
      <c r="F36" s="435"/>
      <c r="G36" s="434"/>
      <c r="H36" s="434"/>
      <c r="I36" s="434"/>
      <c r="J36" s="450"/>
      <c r="K36" s="59" t="str">
        <f>IF(AND('Mapa final'!$AI$39="Media",'Mapa final'!$AK$39="Leve"),CONCATENATE("R2C",'Mapa final'!$S$39),"")</f>
        <v/>
      </c>
      <c r="L36" s="60" t="str">
        <f>IF(AND('Mapa final'!$AI$40="Media",'Mapa final'!$AK$40="Leve"),CONCATENATE("R2C",'Mapa final'!$S$40),"")</f>
        <v/>
      </c>
      <c r="M36" s="60" t="str">
        <f>IF(AND('Mapa final'!$AI$41="Media",'Mapa final'!$AK$41="Leve"),CONCATENATE("R2C",'Mapa final'!$S$41),"")</f>
        <v/>
      </c>
      <c r="N36" s="60" t="str">
        <f>IF(AND('Mapa final'!$AI$42="Media",'Mapa final'!$AK$42="Leve"),CONCATENATE("R2C",'Mapa final'!$S$42),"")</f>
        <v/>
      </c>
      <c r="O36" s="60" t="str">
        <f>IF(AND('Mapa final'!$AI$43="Media",'Mapa final'!$AK$43="Leve"),CONCATENATE("R2C",'Mapa final'!$S$43),"")</f>
        <v/>
      </c>
      <c r="P36" s="61" t="str">
        <f>IF(AND('Mapa final'!$AI$44="Media",'Mapa final'!$AK$44="Leve"),CONCATENATE("R2C",'Mapa final'!$S$44),"")</f>
        <v/>
      </c>
      <c r="Q36" s="59" t="str">
        <f>IF(AND('Mapa final'!$AI$39="Media",'Mapa final'!$AK$39="Menor"),CONCATENATE("R2C",'Mapa final'!$S$39),"")</f>
        <v/>
      </c>
      <c r="R36" s="60" t="str">
        <f>IF(AND('Mapa final'!$AI$40="Media",'Mapa final'!$AK$40="Menor"),CONCATENATE("R2C",'Mapa final'!$S$40),"")</f>
        <v/>
      </c>
      <c r="S36" s="60" t="str">
        <f>IF(AND('Mapa final'!$AI$41="Media",'Mapa final'!$AK$41="Menor"),CONCATENATE("R2C",'Mapa final'!$S$41),"")</f>
        <v/>
      </c>
      <c r="T36" s="60" t="str">
        <f>IF(AND('Mapa final'!$AI$42="Media",'Mapa final'!$AK$42="Menor"),CONCATENATE("R2C",'Mapa final'!$S$42),"")</f>
        <v/>
      </c>
      <c r="U36" s="60" t="str">
        <f>IF(AND('Mapa final'!$AI$43="Media",'Mapa final'!$AK$43="Menor"),CONCATENATE("R2C",'Mapa final'!$S$43),"")</f>
        <v/>
      </c>
      <c r="V36" s="61" t="str">
        <f>IF(AND('Mapa final'!$AI$44="Media",'Mapa final'!$AK$44="Menor"),CONCATENATE("R2C",'Mapa final'!$S$44),"")</f>
        <v/>
      </c>
      <c r="W36" s="59" t="str">
        <f>IF(AND('Mapa final'!$AI$39="Media",'Mapa final'!$AK$39="Moderado"),CONCATENATE("R2C",'Mapa final'!$S$39),"")</f>
        <v/>
      </c>
      <c r="X36" s="60" t="str">
        <f>IF(AND('Mapa final'!$AI$40="Media",'Mapa final'!$AK$40="Moderado"),CONCATENATE("R2C",'Mapa final'!$S$40),"")</f>
        <v/>
      </c>
      <c r="Y36" s="60" t="str">
        <f>IF(AND('Mapa final'!$AI$41="Media",'Mapa final'!$AK$41="Moderado"),CONCATENATE("R2C",'Mapa final'!$S$41),"")</f>
        <v/>
      </c>
      <c r="Z36" s="60" t="str">
        <f>IF(AND('Mapa final'!$AI$42="Media",'Mapa final'!$AK$42="Moderado"),CONCATENATE("R2C",'Mapa final'!$S$42),"")</f>
        <v/>
      </c>
      <c r="AA36" s="60" t="str">
        <f>IF(AND('Mapa final'!$AI$43="Media",'Mapa final'!$AK$43="Moderado"),CONCATENATE("R2C",'Mapa final'!$S$43),"")</f>
        <v/>
      </c>
      <c r="AB36" s="61" t="str">
        <f>IF(AND('Mapa final'!$AI$44="Media",'Mapa final'!$AK$44="Moderado"),CONCATENATE("R2C",'Mapa final'!$S$44),"")</f>
        <v/>
      </c>
      <c r="AC36" s="44" t="str">
        <f>IF(AND('Mapa final'!$AI$39="Media",'Mapa final'!$AK$39="Mayor"),CONCATENATE("R2C",'Mapa final'!$S$39),"")</f>
        <v/>
      </c>
      <c r="AD36" s="45" t="str">
        <f>IF(AND('Mapa final'!$AI$40="Media",'Mapa final'!$AK$40="Mayor"),CONCATENATE("R2C",'Mapa final'!$S$40),"")</f>
        <v/>
      </c>
      <c r="AE36" s="45" t="str">
        <f>IF(AND('Mapa final'!$AI$41="Media",'Mapa final'!$AK$41="Mayor"),CONCATENATE("R2C",'Mapa final'!$S$41),"")</f>
        <v/>
      </c>
      <c r="AF36" s="45" t="str">
        <f>IF(AND('Mapa final'!$AI$42="Media",'Mapa final'!$AK$42="Mayor"),CONCATENATE("R2C",'Mapa final'!$S$42),"")</f>
        <v/>
      </c>
      <c r="AG36" s="45" t="str">
        <f>IF(AND('Mapa final'!$AI$43="Media",'Mapa final'!$AK$43="Mayor"),CONCATENATE("R2C",'Mapa final'!$S$43),"")</f>
        <v/>
      </c>
      <c r="AH36" s="46" t="str">
        <f>IF(AND('Mapa final'!$AI$44="Media",'Mapa final'!$AK$44="Mayor"),CONCATENATE("R2C",'Mapa final'!$S$44),"")</f>
        <v/>
      </c>
      <c r="AI36" s="47" t="str">
        <f>IF(AND('Mapa final'!$AI$39="Media",'Mapa final'!$AK$39="Catastrófico"),CONCATENATE("R2C",'Mapa final'!$S$39),"")</f>
        <v/>
      </c>
      <c r="AJ36" s="48" t="str">
        <f>IF(AND('Mapa final'!$AI$40="Media",'Mapa final'!$AK$40="Catastrófico"),CONCATENATE("R2C",'Mapa final'!$S$40),"")</f>
        <v/>
      </c>
      <c r="AK36" s="48" t="str">
        <f>IF(AND('Mapa final'!$AI$41="Media",'Mapa final'!$AK$41="Catastrófico"),CONCATENATE("R2C",'Mapa final'!$S$41),"")</f>
        <v/>
      </c>
      <c r="AL36" s="48" t="str">
        <f>IF(AND('Mapa final'!$AI$42="Media",'Mapa final'!$AK$42="Catastrófico"),CONCATENATE("R2C",'Mapa final'!$S$42),"")</f>
        <v/>
      </c>
      <c r="AM36" s="48" t="str">
        <f>IF(AND('Mapa final'!$AI$43="Media",'Mapa final'!$AK$43="Catastrófico"),CONCATENATE("R2C",'Mapa final'!$S$43),"")</f>
        <v/>
      </c>
      <c r="AN36" s="49" t="str">
        <f>IF(AND('Mapa final'!$AI$44="Media",'Mapa final'!$AK$44="Catastrófico"),CONCATENATE("R2C",'Mapa final'!$S$44),"")</f>
        <v/>
      </c>
      <c r="AO36" s="75"/>
      <c r="AP36" s="464"/>
      <c r="AQ36" s="465"/>
      <c r="AR36" s="465"/>
      <c r="AS36" s="465"/>
      <c r="AT36" s="465"/>
      <c r="AU36" s="466"/>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row>
    <row r="37" spans="2:77" ht="15" customHeight="1" x14ac:dyDescent="0.25">
      <c r="B37" s="75"/>
      <c r="C37" s="336"/>
      <c r="D37" s="336"/>
      <c r="E37" s="337"/>
      <c r="F37" s="435"/>
      <c r="G37" s="434"/>
      <c r="H37" s="434"/>
      <c r="I37" s="434"/>
      <c r="J37" s="450"/>
      <c r="K37" s="59" t="str">
        <f>IF(AND('Mapa final'!$AI$45="Media",'Mapa final'!$AK$45="Leve"),CONCATENATE("R2C",'Mapa final'!$S$45),"")</f>
        <v/>
      </c>
      <c r="L37" s="60" t="str">
        <f>IF(AND('Mapa final'!$AI$46="Media",'Mapa final'!$AK$46="Leve"),CONCATENATE("R2C",'Mapa final'!$S$46),"")</f>
        <v/>
      </c>
      <c r="M37" s="60" t="str">
        <f>IF(AND('Mapa final'!$AI$47="Media",'Mapa final'!$AK$47="Leve"),CONCATENATE("R2C",'Mapa final'!$S$47),"")</f>
        <v/>
      </c>
      <c r="N37" s="60" t="str">
        <f>IF(AND('Mapa final'!$AI$48="Media",'Mapa final'!$AK$48="Leve"),CONCATENATE("R2C",'Mapa final'!$S$48),"")</f>
        <v/>
      </c>
      <c r="O37" s="60" t="str">
        <f>IF(AND('Mapa final'!$AI$49="Media",'Mapa final'!$AK$49="Leve"),CONCATENATE("R2C",'Mapa final'!$S$49),"")</f>
        <v/>
      </c>
      <c r="P37" s="61" t="str">
        <f>IF(AND('Mapa final'!$AI$60="Media",'Mapa final'!$AK$50="Leve"),CONCATENATE("R2C",'Mapa final'!$S$50),"")</f>
        <v/>
      </c>
      <c r="Q37" s="59" t="str">
        <f>IF(AND('Mapa final'!$AI$45="Media",'Mapa final'!$AK$45="Menor"),CONCATENATE("R2C",'Mapa final'!$S$45),"")</f>
        <v/>
      </c>
      <c r="R37" s="60" t="str">
        <f>IF(AND('Mapa final'!$AI$46="Media",'Mapa final'!$AK$46="Menor"),CONCATENATE("R2C",'Mapa final'!$S$46),"")</f>
        <v/>
      </c>
      <c r="S37" s="60" t="str">
        <f>IF(AND('Mapa final'!$AI$47="Media",'Mapa final'!$AK$47="Menor"),CONCATENATE("R2C",'Mapa final'!$S$47),"")</f>
        <v/>
      </c>
      <c r="T37" s="60" t="str">
        <f>IF(AND('Mapa final'!$AI$48="Media",'Mapa final'!$AK$48="Menor"),CONCATENATE("R2C",'Mapa final'!$S$48),"")</f>
        <v/>
      </c>
      <c r="U37" s="60" t="str">
        <f>IF(AND('Mapa final'!$AI$49="Media",'Mapa final'!$AK$49="Menor"),CONCATENATE("R2C",'Mapa final'!$S$49),"")</f>
        <v/>
      </c>
      <c r="V37" s="61" t="str">
        <f>IF(AND('Mapa final'!$AI$60="Media",'Mapa final'!$AK$50="Menor"),CONCATENATE("R2C",'Mapa final'!$S$50),"")</f>
        <v/>
      </c>
      <c r="W37" s="59" t="str">
        <f>IF(AND('Mapa final'!$AI$45="Media",'Mapa final'!$AK$45="Moderado"),CONCATENATE("R2C",'Mapa final'!$S$45),"")</f>
        <v/>
      </c>
      <c r="X37" s="60" t="str">
        <f>IF(AND('Mapa final'!$AI$46="Media",'Mapa final'!$AK$46="Moderado"),CONCATENATE("R2C",'Mapa final'!$S$46),"")</f>
        <v/>
      </c>
      <c r="Y37" s="60" t="str">
        <f>IF(AND('Mapa final'!$AI$47="Media",'Mapa final'!$AK$47="Moderado"),CONCATENATE("R2C",'Mapa final'!$S$47),"")</f>
        <v/>
      </c>
      <c r="Z37" s="60" t="str">
        <f>IF(AND('Mapa final'!$AI$48="Media",'Mapa final'!$AK$48="Moderado"),CONCATENATE("R2C",'Mapa final'!$S$48),"")</f>
        <v/>
      </c>
      <c r="AA37" s="60" t="str">
        <f>IF(AND('Mapa final'!$AI$49="Media",'Mapa final'!$AK$49="Moderado"),CONCATENATE("R2C",'Mapa final'!$S$49),"")</f>
        <v/>
      </c>
      <c r="AB37" s="61" t="str">
        <f>IF(AND('Mapa final'!$AI$60="Media",'Mapa final'!$AK$50="Moderado"),CONCATENATE("R2C",'Mapa final'!$S$50),"")</f>
        <v/>
      </c>
      <c r="AC37" s="44" t="str">
        <f>IF(AND('Mapa final'!$AI$45="Media",'Mapa final'!$AK$45="Mayor"),CONCATENATE("R2C",'Mapa final'!$S$45),"")</f>
        <v/>
      </c>
      <c r="AD37" s="45" t="str">
        <f>IF(AND('Mapa final'!$AI$46="Media",'Mapa final'!$AK$46="Mayor"),CONCATENATE("R2C",'Mapa final'!$S$46),"")</f>
        <v/>
      </c>
      <c r="AE37" s="45" t="str">
        <f>IF(AND('Mapa final'!$AI$47="Media",'Mapa final'!$AK$47="Mayor"),CONCATENATE("R2C",'Mapa final'!$S$47),"")</f>
        <v/>
      </c>
      <c r="AF37" s="45" t="str">
        <f>IF(AND('Mapa final'!$AI$48="Media",'Mapa final'!$AK$48="Mayor"),CONCATENATE("R2C",'Mapa final'!$S$48),"")</f>
        <v/>
      </c>
      <c r="AG37" s="45" t="str">
        <f>IF(AND('Mapa final'!$AI$49="Media",'Mapa final'!$AK$49="Mayor"),CONCATENATE("R2C",'Mapa final'!$S$49),"")</f>
        <v/>
      </c>
      <c r="AH37" s="46" t="str">
        <f>IF(AND('Mapa final'!$AI$60="Media",'Mapa final'!$AK$50="Mayor"),CONCATENATE("R2C",'Mapa final'!$S$50),"")</f>
        <v/>
      </c>
      <c r="AI37" s="47" t="str">
        <f>IF(AND('Mapa final'!$AI$45="Media",'Mapa final'!$AK$45="Catastrófico"),CONCATENATE("R2C",'Mapa final'!$S$45),"")</f>
        <v/>
      </c>
      <c r="AJ37" s="48" t="str">
        <f>IF(AND('Mapa final'!$AI$46="Media",'Mapa final'!$AK$46="Catastrófico"),CONCATENATE("R2C",'Mapa final'!$S$46),"")</f>
        <v/>
      </c>
      <c r="AK37" s="48" t="str">
        <f>IF(AND('Mapa final'!$AI$47="Media",'Mapa final'!$AK$47="Catastrófico"),CONCATENATE("R2C",'Mapa final'!$S$47),"")</f>
        <v/>
      </c>
      <c r="AL37" s="48" t="str">
        <f>IF(AND('Mapa final'!$AI$48="Media",'Mapa final'!$AK$48="Catastrófico"),CONCATENATE("R2C",'Mapa final'!$S$48),"")</f>
        <v/>
      </c>
      <c r="AM37" s="48" t="str">
        <f>IF(AND('Mapa final'!$AI$49="Media",'Mapa final'!$AK$49="Catastrófico"),CONCATENATE("R2C",'Mapa final'!$S$49),"")</f>
        <v/>
      </c>
      <c r="AN37" s="49" t="str">
        <f>IF(AND('Mapa final'!$AI$60="Media",'Mapa final'!$AK$50="Catastrófico"),CONCATENATE("R2C",'Mapa final'!$S$50),"")</f>
        <v/>
      </c>
      <c r="AO37" s="75"/>
      <c r="AP37" s="464"/>
      <c r="AQ37" s="465"/>
      <c r="AR37" s="465"/>
      <c r="AS37" s="465"/>
      <c r="AT37" s="465"/>
      <c r="AU37" s="466"/>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row>
    <row r="38" spans="2:77" ht="15" customHeight="1" x14ac:dyDescent="0.25">
      <c r="B38" s="75"/>
      <c r="C38" s="336"/>
      <c r="D38" s="336"/>
      <c r="E38" s="337"/>
      <c r="F38" s="435"/>
      <c r="G38" s="434"/>
      <c r="H38" s="434"/>
      <c r="I38" s="434"/>
      <c r="J38" s="450"/>
      <c r="K38" s="59" t="str">
        <f>IF(AND('Mapa final'!$AI$51="Media",'Mapa final'!$AK$51="Leve"),CONCATENATE("R2C",'Mapa final'!$S$51),"")</f>
        <v/>
      </c>
      <c r="L38" s="60" t="str">
        <f>IF(AND('Mapa final'!$AI$52="Media",'Mapa final'!$AK$52="Leve"),CONCATENATE("R2C",'Mapa final'!$S$52),"")</f>
        <v/>
      </c>
      <c r="M38" s="60" t="str">
        <f>IF(AND('Mapa final'!$AI$53="Media",'Mapa final'!$AK$53="Leve"),CONCATENATE("R2C",'Mapa final'!$S$53),"")</f>
        <v/>
      </c>
      <c r="N38" s="60" t="str">
        <f>IF(AND('Mapa final'!$AI$54="Media",'Mapa final'!$AK$54="Leve"),CONCATENATE("R2C",'Mapa final'!$S$54),"")</f>
        <v/>
      </c>
      <c r="O38" s="60" t="str">
        <f>IF(AND('Mapa final'!$AI$55="Media",'Mapa final'!$AK$55="Leve"),CONCATENATE("R2C",'Mapa final'!$S$55),"")</f>
        <v/>
      </c>
      <c r="P38" s="61" t="str">
        <f>IF(AND('Mapa final'!$AI$56="Media",'Mapa final'!$AK$56="Leve"),CONCATENATE("R2C",'Mapa final'!$S$56),"")</f>
        <v/>
      </c>
      <c r="Q38" s="59" t="str">
        <f>IF(AND('Mapa final'!$AI$51="Media",'Mapa final'!$AK$51="Menor"),CONCATENATE("R2C",'Mapa final'!$S$51),"")</f>
        <v/>
      </c>
      <c r="R38" s="60" t="str">
        <f>IF(AND('Mapa final'!$AI$52="Media",'Mapa final'!$AK$52="Menor"),CONCATENATE("R2C",'Mapa final'!$S$52),"")</f>
        <v/>
      </c>
      <c r="S38" s="60" t="str">
        <f>IF(AND('Mapa final'!$AI$53="Media",'Mapa final'!$AK$53="Menor"),CONCATENATE("R2C",'Mapa final'!$S$53),"")</f>
        <v/>
      </c>
      <c r="T38" s="60" t="str">
        <f>IF(AND('Mapa final'!$AI$54="Media",'Mapa final'!$AK$54="Menor"),CONCATENATE("R2C",'Mapa final'!$S$54),"")</f>
        <v/>
      </c>
      <c r="U38" s="60" t="str">
        <f>IF(AND('Mapa final'!$AI$55="Media",'Mapa final'!$AK$55="Menor"),CONCATENATE("R2C",'Mapa final'!$S$55),"")</f>
        <v/>
      </c>
      <c r="V38" s="61" t="str">
        <f>IF(AND('Mapa final'!$AI$56="Media",'Mapa final'!$AK$56="Menor"),CONCATENATE("R2C",'Mapa final'!$S$56),"")</f>
        <v/>
      </c>
      <c r="W38" s="59" t="str">
        <f>IF(AND('Mapa final'!$AI$51="Media",'Mapa final'!$AK$51="Moderado"),CONCATENATE("R2C",'Mapa final'!$S$51),"")</f>
        <v/>
      </c>
      <c r="X38" s="60" t="str">
        <f>IF(AND('Mapa final'!$AI$52="Media",'Mapa final'!$AK$52="Moderado"),CONCATENATE("R2C",'Mapa final'!$S$52),"")</f>
        <v/>
      </c>
      <c r="Y38" s="60" t="str">
        <f>IF(AND('Mapa final'!$AI$53="Media",'Mapa final'!$AK$53="Moderado"),CONCATENATE("R2C",'Mapa final'!$S$53),"")</f>
        <v/>
      </c>
      <c r="Z38" s="60" t="str">
        <f>IF(AND('Mapa final'!$AI$54="Media",'Mapa final'!$AK$54="Moderado"),CONCATENATE("R2C",'Mapa final'!$S$54),"")</f>
        <v/>
      </c>
      <c r="AA38" s="60" t="str">
        <f>IF(AND('Mapa final'!$AI$55="Media",'Mapa final'!$AK$55="Moderado"),CONCATENATE("R2C",'Mapa final'!$S$55),"")</f>
        <v/>
      </c>
      <c r="AB38" s="61" t="str">
        <f>IF(AND('Mapa final'!$AI$56="Media",'Mapa final'!$AK$56="Moderado"),CONCATENATE("R2C",'Mapa final'!$S$56),"")</f>
        <v/>
      </c>
      <c r="AC38" s="44" t="str">
        <f>IF(AND('Mapa final'!$AI$51="Media",'Mapa final'!$AK$51="Mayor"),CONCATENATE("R2C",'Mapa final'!$S$51),"")</f>
        <v/>
      </c>
      <c r="AD38" s="45" t="str">
        <f>IF(AND('Mapa final'!$AI$52="Media",'Mapa final'!$AK$52="Mayor"),CONCATENATE("R2C",'Mapa final'!$S$52),"")</f>
        <v/>
      </c>
      <c r="AE38" s="45" t="str">
        <f>IF(AND('Mapa final'!$AI$53="Media",'Mapa final'!$AK$53="Mayor"),CONCATENATE("R2C",'Mapa final'!$S$53),"")</f>
        <v/>
      </c>
      <c r="AF38" s="45" t="str">
        <f>IF(AND('Mapa final'!$AI$54="Media",'Mapa final'!$AK$54="Mayor"),CONCATENATE("R2C",'Mapa final'!$S$54),"")</f>
        <v/>
      </c>
      <c r="AG38" s="45" t="str">
        <f>IF(AND('Mapa final'!$AI$55="Media",'Mapa final'!$AK$55="Mayor"),CONCATENATE("R2C",'Mapa final'!$S$55),"")</f>
        <v/>
      </c>
      <c r="AH38" s="46" t="str">
        <f>IF(AND('Mapa final'!$AI$56="Media",'Mapa final'!$AK$56="Mayor"),CONCATENATE("R2C",'Mapa final'!$S$56),"")</f>
        <v/>
      </c>
      <c r="AI38" s="47" t="str">
        <f>IF(AND('Mapa final'!$AI$51="Media",'Mapa final'!$AK$51="Catastrófico"),CONCATENATE("R2C",'Mapa final'!$S$51),"")</f>
        <v/>
      </c>
      <c r="AJ38" s="48" t="str">
        <f>IF(AND('Mapa final'!$AI$52="Media",'Mapa final'!$AK$52="Catastrófico"),CONCATENATE("R2C",'Mapa final'!$S$52),"")</f>
        <v/>
      </c>
      <c r="AK38" s="48" t="str">
        <f>IF(AND('Mapa final'!$AI$53="Media",'Mapa final'!$AK$53="Catastrófico"),CONCATENATE("R2C",'Mapa final'!$S$53),"")</f>
        <v/>
      </c>
      <c r="AL38" s="48" t="str">
        <f>IF(AND('Mapa final'!$AI$54="Media",'Mapa final'!$AK$54="Catastrófico"),CONCATENATE("R2C",'Mapa final'!$S$54),"")</f>
        <v/>
      </c>
      <c r="AM38" s="48" t="str">
        <f>IF(AND('Mapa final'!$AI$55="Media",'Mapa final'!$AK$55="Catastrófico"),CONCATENATE("R2C",'Mapa final'!$S$55),"")</f>
        <v/>
      </c>
      <c r="AN38" s="49" t="str">
        <f>IF(AND('Mapa final'!$AI$56="Media",'Mapa final'!$AK$56="Catastrófico"),CONCATENATE("R2C",'Mapa final'!$S$56),"")</f>
        <v/>
      </c>
      <c r="AO38" s="75"/>
      <c r="AP38" s="464"/>
      <c r="AQ38" s="465"/>
      <c r="AR38" s="465"/>
      <c r="AS38" s="465"/>
      <c r="AT38" s="465"/>
      <c r="AU38" s="466"/>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row>
    <row r="39" spans="2:77" ht="15" customHeight="1" x14ac:dyDescent="0.25">
      <c r="B39" s="75"/>
      <c r="C39" s="336"/>
      <c r="D39" s="336"/>
      <c r="E39" s="337"/>
      <c r="F39" s="435"/>
      <c r="G39" s="434"/>
      <c r="H39" s="434"/>
      <c r="I39" s="434"/>
      <c r="J39" s="450"/>
      <c r="K39" s="59" t="str">
        <f>IF(AND('Mapa final'!$AI$57="Media",'Mapa final'!$AK$57="Leve"),CONCATENATE("R2C",'Mapa final'!$S$57),"")</f>
        <v/>
      </c>
      <c r="L39" s="60" t="str">
        <f>IF(AND('Mapa final'!$AI$58="Media",'Mapa final'!$AK$58="Leve"),CONCATENATE("R2C",'Mapa final'!$S$58),"")</f>
        <v/>
      </c>
      <c r="M39" s="60" t="str">
        <f>IF(AND('Mapa final'!$AI$59="Media",'Mapa final'!$AK$59="Leve"),CONCATENATE("R2C",'Mapa final'!$S$59),"")</f>
        <v/>
      </c>
      <c r="N39" s="60" t="str">
        <f>IF(AND('Mapa final'!$AI$60="Media",'Mapa final'!$AK$60="Leve"),CONCATENATE("R2C",'Mapa final'!$S$60),"")</f>
        <v/>
      </c>
      <c r="O39" s="60" t="str">
        <f>IF(AND('Mapa final'!$AI$61="Media",'Mapa final'!$AK$61="Leve"),CONCATENATE("R2C",'Mapa final'!$S$61),"")</f>
        <v/>
      </c>
      <c r="P39" s="61" t="str">
        <f>IF(AND('Mapa final'!$AI$62="Media",'Mapa final'!$AK$62="Leve"),CONCATENATE("R2C",'Mapa final'!$S$62),"")</f>
        <v/>
      </c>
      <c r="Q39" s="59" t="str">
        <f>IF(AND('Mapa final'!$AI$57="Media",'Mapa final'!$AK$57="Menor"),CONCATENATE("R2C",'Mapa final'!$S$57),"")</f>
        <v/>
      </c>
      <c r="R39" s="60" t="str">
        <f>IF(AND('Mapa final'!$AI$58="Media",'Mapa final'!$AK$58="Menor"),CONCATENATE("R2C",'Mapa final'!$S$58),"")</f>
        <v/>
      </c>
      <c r="S39" s="60" t="str">
        <f>IF(AND('Mapa final'!$AI$59="Media",'Mapa final'!$AK$59="Menor"),CONCATENATE("R2C",'Mapa final'!$S$59),"")</f>
        <v/>
      </c>
      <c r="T39" s="60" t="str">
        <f>IF(AND('Mapa final'!$AI$60="Media",'Mapa final'!$AK$60="Menor"),CONCATENATE("R2C",'Mapa final'!$S$60),"")</f>
        <v/>
      </c>
      <c r="U39" s="60" t="str">
        <f>IF(AND('Mapa final'!$AI$61="Media",'Mapa final'!$AK$61="Menor"),CONCATENATE("R2C",'Mapa final'!$S$61),"")</f>
        <v/>
      </c>
      <c r="V39" s="61" t="str">
        <f>IF(AND('Mapa final'!$AI$62="Media",'Mapa final'!$AK$62="Menor"),CONCATENATE("R2C",'Mapa final'!$S$62),"")</f>
        <v/>
      </c>
      <c r="W39" s="59" t="str">
        <f>IF(AND('Mapa final'!$AI$57="Media",'Mapa final'!$AK$57="Moderado"),CONCATENATE("R2C",'Mapa final'!$S$57),"")</f>
        <v/>
      </c>
      <c r="X39" s="60" t="str">
        <f>IF(AND('Mapa final'!$AI$58="Media",'Mapa final'!$AK$58="Moderado"),CONCATENATE("R2C",'Mapa final'!$S$58),"")</f>
        <v/>
      </c>
      <c r="Y39" s="60" t="str">
        <f>IF(AND('Mapa final'!$AI$59="Media",'Mapa final'!$AK$59="Moderado"),CONCATENATE("R2C",'Mapa final'!$S$59),"")</f>
        <v/>
      </c>
      <c r="Z39" s="60" t="str">
        <f>IF(AND('Mapa final'!$AI$60="Media",'Mapa final'!$AK$60="Moderado"),CONCATENATE("R2C",'Mapa final'!$S$60),"")</f>
        <v/>
      </c>
      <c r="AA39" s="60" t="str">
        <f>IF(AND('Mapa final'!$AI$61="Media",'Mapa final'!$AK$61="Moderado"),CONCATENATE("R2C",'Mapa final'!$S$61),"")</f>
        <v/>
      </c>
      <c r="AB39" s="61" t="str">
        <f>IF(AND('Mapa final'!$AI$62="Media",'Mapa final'!$AK$62="Moderado"),CONCATENATE("R2C",'Mapa final'!$S$62),"")</f>
        <v/>
      </c>
      <c r="AC39" s="44" t="str">
        <f>IF(AND('Mapa final'!$AI$57="Media",'Mapa final'!$AK$57="Mayor"),CONCATENATE("R2C",'Mapa final'!$S$57),"")</f>
        <v/>
      </c>
      <c r="AD39" s="45" t="str">
        <f>IF(AND('Mapa final'!$AI$58="Media",'Mapa final'!$AK$58="Mayor"),CONCATENATE("R2C",'Mapa final'!$S$58),"")</f>
        <v/>
      </c>
      <c r="AE39" s="45" t="str">
        <f>IF(AND('Mapa final'!$AI$59="Media",'Mapa final'!$AK$59="Mayor"),CONCATENATE("R2C",'Mapa final'!$S$59),"")</f>
        <v/>
      </c>
      <c r="AF39" s="45" t="str">
        <f>IF(AND('Mapa final'!$AI$60="Media",'Mapa final'!$AK$60="Mayor"),CONCATENATE("R2C",'Mapa final'!$S$60),"")</f>
        <v/>
      </c>
      <c r="AG39" s="45" t="str">
        <f>IF(AND('Mapa final'!$AI$61="Media",'Mapa final'!$AK$61="Mayor"),CONCATENATE("R2C",'Mapa final'!$S$61),"")</f>
        <v/>
      </c>
      <c r="AH39" s="46" t="str">
        <f>IF(AND('Mapa final'!$AI$62="Media",'Mapa final'!$AK$62="Mayor"),CONCATENATE("R2C",'Mapa final'!$S$62),"")</f>
        <v/>
      </c>
      <c r="AI39" s="47" t="str">
        <f>IF(AND('Mapa final'!$AI$57="Media",'Mapa final'!$AK$57="Catastrófico"),CONCATENATE("R2C",'Mapa final'!$S$57),"")</f>
        <v/>
      </c>
      <c r="AJ39" s="48" t="str">
        <f>IF(AND('Mapa final'!$AI$58="Media",'Mapa final'!$AK$58="Catastrófico"),CONCATENATE("R2C",'Mapa final'!$S$58),"")</f>
        <v/>
      </c>
      <c r="AK39" s="48" t="str">
        <f>IF(AND('Mapa final'!$AI$59="Media",'Mapa final'!$AK$59="Catastrófico"),CONCATENATE("R2C",'Mapa final'!$S$59),"")</f>
        <v/>
      </c>
      <c r="AL39" s="48" t="str">
        <f>IF(AND('Mapa final'!$AI$60="Media",'Mapa final'!$AK$60="Catastrófico"),CONCATENATE("R2C",'Mapa final'!$S$60),"")</f>
        <v/>
      </c>
      <c r="AM39" s="48" t="str">
        <f>IF(AND('Mapa final'!$AI$61="Media",'Mapa final'!$AK$61="Catastrófico"),CONCATENATE("R2C",'Mapa final'!$S$61),"")</f>
        <v/>
      </c>
      <c r="AN39" s="49" t="str">
        <f>IF(AND('Mapa final'!$AI$62="Media",'Mapa final'!$AK$62="Catastrófico"),CONCATENATE("R2C",'Mapa final'!$S$62),"")</f>
        <v/>
      </c>
      <c r="AO39" s="75"/>
      <c r="AP39" s="464"/>
      <c r="AQ39" s="465"/>
      <c r="AR39" s="465"/>
      <c r="AS39" s="465"/>
      <c r="AT39" s="465"/>
      <c r="AU39" s="466"/>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row>
    <row r="40" spans="2:77" ht="15" customHeight="1" x14ac:dyDescent="0.25">
      <c r="B40" s="75"/>
      <c r="C40" s="336"/>
      <c r="D40" s="336"/>
      <c r="E40" s="337"/>
      <c r="F40" s="435"/>
      <c r="G40" s="434"/>
      <c r="H40" s="434"/>
      <c r="I40" s="434"/>
      <c r="J40" s="450"/>
      <c r="K40" s="59" t="str">
        <f>IF(AND('Mapa final'!$AI$63="Media",'Mapa final'!$AK$63="Leve"),CONCATENATE("R2C",'Mapa final'!$S$63),"")</f>
        <v/>
      </c>
      <c r="L40" s="60" t="str">
        <f>IF(AND('Mapa final'!$AI$64="Media",'Mapa final'!$AK$64="Leve"),CONCATENATE("R2C",'Mapa final'!$S$64),"")</f>
        <v/>
      </c>
      <c r="M40" s="60" t="str">
        <f>IF(AND('Mapa final'!$AI$65="Media",'Mapa final'!$AK$65="Leve"),CONCATENATE("R2C",'Mapa final'!$S$65),"")</f>
        <v/>
      </c>
      <c r="N40" s="60" t="str">
        <f>IF(AND('Mapa final'!$AI$66="Media",'Mapa final'!$AK$66="Leve"),CONCATENATE("R2C",'Mapa final'!$S$66),"")</f>
        <v/>
      </c>
      <c r="O40" s="60" t="str">
        <f>IF(AND('Mapa final'!$AI$67="Media",'Mapa final'!$AK$67="Leve"),CONCATENATE("R2C",'Mapa final'!$S$67),"")</f>
        <v/>
      </c>
      <c r="P40" s="61" t="str">
        <f>IF(AND('Mapa final'!$AI$68="Media",'Mapa final'!$AK$68="Leve"),CONCATENATE("R2C",'Mapa final'!$S$68),"")</f>
        <v/>
      </c>
      <c r="Q40" s="59" t="str">
        <f>IF(AND('Mapa final'!$AI$63="Media",'Mapa final'!$AK$63="Menor"),CONCATENATE("R2C",'Mapa final'!$S$63),"")</f>
        <v/>
      </c>
      <c r="R40" s="60" t="str">
        <f>IF(AND('Mapa final'!$AI$64="Media",'Mapa final'!$AK$64="Menor"),CONCATENATE("R2C",'Mapa final'!$S$64),"")</f>
        <v/>
      </c>
      <c r="S40" s="60" t="str">
        <f>IF(AND('Mapa final'!$AI$65="Media",'Mapa final'!$AK$65="Menor"),CONCATENATE("R2C",'Mapa final'!$S$65),"")</f>
        <v/>
      </c>
      <c r="T40" s="60" t="str">
        <f>IF(AND('Mapa final'!$AI$66="Media",'Mapa final'!$AK$66="Menor"),CONCATENATE("R2C",'Mapa final'!$S$66),"")</f>
        <v/>
      </c>
      <c r="U40" s="60" t="str">
        <f>IF(AND('Mapa final'!$AI$67="Media",'Mapa final'!$AK$67="Menor"),CONCATENATE("R2C",'Mapa final'!$S$67),"")</f>
        <v/>
      </c>
      <c r="V40" s="61" t="str">
        <f>IF(AND('Mapa final'!$AI$68="Media",'Mapa final'!$AK$68="Menor"),CONCATENATE("R2C",'Mapa final'!$S$68),"")</f>
        <v/>
      </c>
      <c r="W40" s="59" t="str">
        <f>IF(AND('Mapa final'!$AI$63="Media",'Mapa final'!$AK$63="Moderado"),CONCATENATE("R2C",'Mapa final'!$S$63),"")</f>
        <v/>
      </c>
      <c r="X40" s="60" t="str">
        <f>IF(AND('Mapa final'!$AI$64="Media",'Mapa final'!$AK$64="Moderado"),CONCATENATE("R2C",'Mapa final'!$S$64),"")</f>
        <v/>
      </c>
      <c r="Y40" s="60" t="str">
        <f>IF(AND('Mapa final'!$AI$65="Media",'Mapa final'!$AK$65="Moderado"),CONCATENATE("R2C",'Mapa final'!$S$65),"")</f>
        <v/>
      </c>
      <c r="Z40" s="60" t="str">
        <f>IF(AND('Mapa final'!$AI$66="Media",'Mapa final'!$AK$66="Moderado"),CONCATENATE("R2C",'Mapa final'!$S$66),"")</f>
        <v/>
      </c>
      <c r="AA40" s="60" t="str">
        <f>IF(AND('Mapa final'!$AI$67="Media",'Mapa final'!$AK$67="Moderado"),CONCATENATE("R2C",'Mapa final'!$S$67),"")</f>
        <v/>
      </c>
      <c r="AB40" s="61" t="str">
        <f>IF(AND('Mapa final'!$AI$68="Media",'Mapa final'!$AK$68="Moderado"),CONCATENATE("R2C",'Mapa final'!$S$68),"")</f>
        <v/>
      </c>
      <c r="AC40" s="44" t="str">
        <f>IF(AND('Mapa final'!$AI$63="Media",'Mapa final'!$AK$63="Mayor"),CONCATENATE("R2C",'Mapa final'!$S$63),"")</f>
        <v/>
      </c>
      <c r="AD40" s="45" t="str">
        <f>IF(AND('Mapa final'!$AI$64="Media",'Mapa final'!$AK$64="Mayor"),CONCATENATE("R2C",'Mapa final'!$S$64),"")</f>
        <v/>
      </c>
      <c r="AE40" s="45" t="str">
        <f>IF(AND('Mapa final'!$AI$65="Media",'Mapa final'!$AK$65="Mayor"),CONCATENATE("R2C",'Mapa final'!$S$65),"")</f>
        <v/>
      </c>
      <c r="AF40" s="45" t="str">
        <f>IF(AND('Mapa final'!$AI$66="Media",'Mapa final'!$AK$66="Mayor"),CONCATENATE("R2C",'Mapa final'!$S$66),"")</f>
        <v/>
      </c>
      <c r="AG40" s="45" t="str">
        <f>IF(AND('Mapa final'!$AI$67="Media",'Mapa final'!$AK$67="Mayor"),CONCATENATE("R2C",'Mapa final'!$S$67),"")</f>
        <v/>
      </c>
      <c r="AH40" s="46" t="str">
        <f>IF(AND('Mapa final'!$AI$68="Media",'Mapa final'!$AK$68="Mayor"),CONCATENATE("R2C",'Mapa final'!$S$68),"")</f>
        <v/>
      </c>
      <c r="AI40" s="47" t="str">
        <f>IF(AND('Mapa final'!$AI$63="Media",'Mapa final'!$AK$63="Catastrófico"),CONCATENATE("R2C",'Mapa final'!$S$63),"")</f>
        <v/>
      </c>
      <c r="AJ40" s="48" t="str">
        <f>IF(AND('Mapa final'!$AI$64="Media",'Mapa final'!$AK$64="Catastrófico"),CONCATENATE("R2C",'Mapa final'!$S$64),"")</f>
        <v/>
      </c>
      <c r="AK40" s="48" t="str">
        <f>IF(AND('Mapa final'!$AI$65="Media",'Mapa final'!$AK$65="Catastrófico"),CONCATENATE("R2C",'Mapa final'!$S$65),"")</f>
        <v/>
      </c>
      <c r="AL40" s="48" t="str">
        <f>IF(AND('Mapa final'!$AI$66="Media",'Mapa final'!$AK$66="Catastrófico"),CONCATENATE("R2C",'Mapa final'!$S$66),"")</f>
        <v/>
      </c>
      <c r="AM40" s="48" t="str">
        <f>IF(AND('Mapa final'!$AI$67="Media",'Mapa final'!$AK$67="Catastrófico"),CONCATENATE("R2C",'Mapa final'!$S$67),"")</f>
        <v/>
      </c>
      <c r="AN40" s="49" t="str">
        <f>IF(AND('Mapa final'!$AI$68="Media",'Mapa final'!$AK$68="Catastrófico"),CONCATENATE("R2C",'Mapa final'!$S$68),"")</f>
        <v/>
      </c>
      <c r="AO40" s="75"/>
      <c r="AP40" s="464"/>
      <c r="AQ40" s="465"/>
      <c r="AR40" s="465"/>
      <c r="AS40" s="465"/>
      <c r="AT40" s="465"/>
      <c r="AU40" s="466"/>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row>
    <row r="41" spans="2:77" ht="15.75" customHeight="1" thickBot="1" x14ac:dyDescent="0.3">
      <c r="B41" s="75"/>
      <c r="C41" s="336"/>
      <c r="D41" s="336"/>
      <c r="E41" s="337"/>
      <c r="F41" s="436"/>
      <c r="G41" s="437"/>
      <c r="H41" s="437"/>
      <c r="I41" s="437"/>
      <c r="J41" s="451"/>
      <c r="K41" s="59" t="str">
        <f>IF(AND('Mapa final'!$AI$69="Media",'Mapa final'!$AK$69="Leve"),CONCATENATE("R2C",'Mapa final'!$S$69),"")</f>
        <v/>
      </c>
      <c r="L41" s="60" t="str">
        <f>IF(AND('Mapa final'!$AI$70="Media",'Mapa final'!$AK$70="Leve"),CONCATENATE("R2C",'Mapa final'!$S$70),"")</f>
        <v/>
      </c>
      <c r="M41" s="60" t="str">
        <f>IF(AND('Mapa final'!$AI$71="Media",'Mapa final'!$AK$71="Leve"),CONCATENATE("R2C",'Mapa final'!$S$71),"")</f>
        <v/>
      </c>
      <c r="N41" s="60" t="str">
        <f>IF(AND('Mapa final'!$AI$72="Media",'Mapa final'!$AK$72="Leve"),CONCATENATE("R2C",'Mapa final'!$S$72),"")</f>
        <v/>
      </c>
      <c r="O41" s="60" t="str">
        <f>IF(AND('Mapa final'!$AI$74="Media",'Mapa final'!$AK$74="Leve"),CONCATENATE("R2C",'Mapa final'!$S$74),"")</f>
        <v/>
      </c>
      <c r="P41" s="61" t="str">
        <f>IF(AND('Mapa final'!$AI$75="Media",'Mapa final'!$AK$75="Leve"),CONCATENATE("R2C",'Mapa final'!$S$75),"")</f>
        <v/>
      </c>
      <c r="Q41" s="59" t="str">
        <f>IF(AND('Mapa final'!$AI$69="Media",'Mapa final'!$AK$69="Menor"),CONCATENATE("R2C",'Mapa final'!$S$69),"")</f>
        <v/>
      </c>
      <c r="R41" s="60" t="str">
        <f>IF(AND('Mapa final'!$AI$70="Media",'Mapa final'!$AK$70="Menor"),CONCATENATE("R2C",'Mapa final'!$S$70),"")</f>
        <v/>
      </c>
      <c r="S41" s="60" t="str">
        <f>IF(AND('Mapa final'!$AI$71="Media",'Mapa final'!$AK$71="Menor"),CONCATENATE("R2C",'Mapa final'!$S$71),"")</f>
        <v/>
      </c>
      <c r="T41" s="60" t="str">
        <f>IF(AND('Mapa final'!$AI$72="Media",'Mapa final'!$AK$72="Menor"),CONCATENATE("R2C",'Mapa final'!$S$72),"")</f>
        <v/>
      </c>
      <c r="U41" s="60" t="str">
        <f>IF(AND('Mapa final'!$AI$74="Media",'Mapa final'!$AK$74="Menor"),CONCATENATE("R2C",'Mapa final'!$S$74),"")</f>
        <v/>
      </c>
      <c r="V41" s="61" t="str">
        <f>IF(AND('Mapa final'!$AI$75="Media",'Mapa final'!$AK$75="Menor"),CONCATENATE("R2C",'Mapa final'!$S$75),"")</f>
        <v/>
      </c>
      <c r="W41" s="59" t="str">
        <f>IF(AND('Mapa final'!$AI$69="Media",'Mapa final'!$AK$69="Moderado"),CONCATENATE("R2C",'Mapa final'!$S$69),"")</f>
        <v/>
      </c>
      <c r="X41" s="60" t="str">
        <f>IF(AND('Mapa final'!$AI$70="Media",'Mapa final'!$AK$70="Moderado"),CONCATENATE("R2C",'Mapa final'!$S$70),"")</f>
        <v/>
      </c>
      <c r="Y41" s="60" t="str">
        <f>IF(AND('Mapa final'!$AI$71="Media",'Mapa final'!$AK$71="Moderado"),CONCATENATE("R2C",'Mapa final'!$S$71),"")</f>
        <v/>
      </c>
      <c r="Z41" s="60" t="str">
        <f>IF(AND('Mapa final'!$AI$72="Media",'Mapa final'!$AK$72="Moderado"),CONCATENATE("R2C",'Mapa final'!$S$72),"")</f>
        <v/>
      </c>
      <c r="AA41" s="60" t="str">
        <f>IF(AND('Mapa final'!$AI$74="Media",'Mapa final'!$AK$74="Moderado"),CONCATENATE("R2C",'Mapa final'!$S$74),"")</f>
        <v/>
      </c>
      <c r="AB41" s="61" t="str">
        <f>IF(AND('Mapa final'!$AI$75="Media",'Mapa final'!$AK$75="Moderado"),CONCATENATE("R2C",'Mapa final'!$S$75),"")</f>
        <v/>
      </c>
      <c r="AC41" s="50" t="str">
        <f>IF(AND('Mapa final'!$AI$69="Media",'Mapa final'!$AK$69="Mayor"),CONCATENATE("R2C",'Mapa final'!$S$69),"")</f>
        <v/>
      </c>
      <c r="AD41" s="51" t="str">
        <f>IF(AND('Mapa final'!$AI$70="Media",'Mapa final'!$AK$70="Mayor"),CONCATENATE("R2C",'Mapa final'!$S$70),"")</f>
        <v/>
      </c>
      <c r="AE41" s="51" t="str">
        <f>IF(AND('Mapa final'!$AI$71="Media",'Mapa final'!$AK$71="Mayor"),CONCATENATE("R2C",'Mapa final'!$S$71),"")</f>
        <v/>
      </c>
      <c r="AF41" s="51" t="str">
        <f>IF(AND('Mapa final'!$AI$72="Media",'Mapa final'!$AK$72="Mayor"),CONCATENATE("R2C",'Mapa final'!$S$72),"")</f>
        <v/>
      </c>
      <c r="AG41" s="51" t="str">
        <f>IF(AND('Mapa final'!$AI$74="Media",'Mapa final'!$AK$74="Mayor"),CONCATENATE("R2C",'Mapa final'!$S$74),"")</f>
        <v/>
      </c>
      <c r="AH41" s="52" t="str">
        <f>IF(AND('Mapa final'!$AI$75="Media",'Mapa final'!$AK$75="Mayor"),CONCATENATE("R2C",'Mapa final'!$S$75),"")</f>
        <v/>
      </c>
      <c r="AI41" s="53" t="str">
        <f>IF(AND('Mapa final'!$AI$69="Media",'Mapa final'!$AK$69="Catastrófico"),CONCATENATE("R2C",'Mapa final'!$S$69),"")</f>
        <v/>
      </c>
      <c r="AJ41" s="54" t="str">
        <f>IF(AND('Mapa final'!$AI$70="Media",'Mapa final'!$AK$70="Catastrófico"),CONCATENATE("R2C",'Mapa final'!$S$70),"")</f>
        <v/>
      </c>
      <c r="AK41" s="54" t="str">
        <f>IF(AND('Mapa final'!$AI$71="Media",'Mapa final'!$AK$71="Catastrófico"),CONCATENATE("R2C",'Mapa final'!$S$71),"")</f>
        <v/>
      </c>
      <c r="AL41" s="54" t="str">
        <f>IF(AND('Mapa final'!$AI$72="Media",'Mapa final'!$AK$72="Catastrófico"),CONCATENATE("R2C",'Mapa final'!$S$72),"")</f>
        <v/>
      </c>
      <c r="AM41" s="54" t="str">
        <f>IF(AND('Mapa final'!$AI$74="Media",'Mapa final'!$AK$74="Catastrófico"),CONCATENATE("R2C",'Mapa final'!$S$74),"")</f>
        <v/>
      </c>
      <c r="AN41" s="55" t="str">
        <f>IF(AND('Mapa final'!$AI$75="Muy Alta",'Mapa final'!$AK$75="Catastrófico"),CONCATENATE("R2C",'Mapa final'!$S$75),"")</f>
        <v/>
      </c>
      <c r="AO41" s="75"/>
      <c r="AP41" s="467"/>
      <c r="AQ41" s="468"/>
      <c r="AR41" s="468"/>
      <c r="AS41" s="468"/>
      <c r="AT41" s="468"/>
      <c r="AU41" s="469"/>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row>
    <row r="42" spans="2:77" ht="15" customHeight="1" x14ac:dyDescent="0.25">
      <c r="B42" s="75"/>
      <c r="C42" s="336"/>
      <c r="D42" s="336"/>
      <c r="E42" s="337"/>
      <c r="F42" s="431" t="s">
        <v>113</v>
      </c>
      <c r="G42" s="432"/>
      <c r="H42" s="432"/>
      <c r="I42" s="432"/>
      <c r="J42" s="432"/>
      <c r="K42" s="65" t="str">
        <f>IF(AND('Mapa final'!$AI$15="Baja",'Mapa final'!$AK$15="Leve"),CONCATENATE("R2C",'Mapa final'!$S$15),"")</f>
        <v/>
      </c>
      <c r="L42" s="66" t="str">
        <f>IF(AND('Mapa final'!$AI$16="Baja",'Mapa final'!$AK$16="Leve"),CONCATENATE("R2C",'Mapa final'!$S$16),"")</f>
        <v/>
      </c>
      <c r="M42" s="66" t="str">
        <f>IF(AND('Mapa final'!$AI$17="Baja",'Mapa final'!$AK$17="Leve"),CONCATENATE("R2C",'Mapa final'!$S$17),"")</f>
        <v/>
      </c>
      <c r="N42" s="66" t="str">
        <f>IF(AND('Mapa final'!$AI$18="Baja",'Mapa final'!$AK$18="Leve"),CONCATENATE("R2C",'Mapa final'!$S$18),"")</f>
        <v/>
      </c>
      <c r="O42" s="66" t="str">
        <f>IF(AND('Mapa final'!$AI$19="Baja",'Mapa final'!$AK$19="Leve"),CONCATENATE("R2C",'Mapa final'!$S$19),"")</f>
        <v/>
      </c>
      <c r="P42" s="67" t="str">
        <f>IF(AND('Mapa final'!$AI$20="Baja",'Mapa final'!$AK$20="Leve"),CONCATENATE("R2C",'Mapa final'!$S$20),"")</f>
        <v/>
      </c>
      <c r="Q42" s="56" t="str">
        <f>IF(AND('Mapa final'!$AI$15="Baja",'Mapa final'!$AK$15="Menor"),CONCATENATE("R2C",'Mapa final'!$S$15),"")</f>
        <v/>
      </c>
      <c r="R42" s="57" t="str">
        <f>IF(AND('Mapa final'!$AI$16="Baja",'Mapa final'!$AK$16="Menore"),CONCATENATE("R2C",'Mapa final'!$S$16),"")</f>
        <v/>
      </c>
      <c r="S42" s="57" t="str">
        <f>IF(AND('Mapa final'!$AI$17="Baja",'Mapa final'!$AK$17="Menor"),CONCATENATE("R2C",'Mapa final'!$S$17),"")</f>
        <v/>
      </c>
      <c r="T42" s="57" t="str">
        <f>IF(AND('Mapa final'!$AI$18="Baja",'Mapa final'!$AK$18="Menor"),CONCATENATE("R2C",'Mapa final'!$S$18),"")</f>
        <v/>
      </c>
      <c r="U42" s="57" t="str">
        <f>IF(AND('Mapa final'!$AI$19="Baja",'Mapa final'!$AK$19="Menor"),CONCATENATE("R2C",'Mapa final'!$S$19),"")</f>
        <v/>
      </c>
      <c r="V42" s="58" t="str">
        <f>IF(AND('Mapa final'!$AI$20="Baja",'Mapa final'!$AK$20="Menor"),CONCATENATE("R2C",'Mapa final'!$S$20),"")</f>
        <v/>
      </c>
      <c r="W42" s="56" t="str">
        <f>IF(AND('Mapa final'!$AI$15="Baja",'Mapa final'!$AK$15="Moderado"),CONCATENATE("R2C",'Mapa final'!$S$15),"")</f>
        <v/>
      </c>
      <c r="X42" s="57" t="str">
        <f>IF(AND('Mapa final'!$AI$16="Baja",'Mapa final'!$AK$16="Moderado"),CONCATENATE("R2C",'Mapa final'!$S$16),"")</f>
        <v/>
      </c>
      <c r="Y42" s="57"/>
      <c r="Z42" s="57" t="str">
        <f>IF(AND('Mapa final'!$AI$18="Baja",'Mapa final'!$AK$18="Moderado"),CONCATENATE("R2C",'Mapa final'!$S$18),"")</f>
        <v/>
      </c>
      <c r="AA42" s="57" t="str">
        <f>IF(AND('Mapa final'!$AI$19="Baja",'Mapa final'!$AK$19="Moderado"),CONCATENATE("R2C",'Mapa final'!$S$19),"")</f>
        <v/>
      </c>
      <c r="AB42" s="58" t="str">
        <f>IF(AND('Mapa final'!$AI$20="Baja",'Mapa final'!$AK$20="Moderado"),CONCATENATE("R2C",'Mapa final'!$S$20),"")</f>
        <v/>
      </c>
      <c r="AC42" s="38" t="str">
        <f>IF(AND('Mapa final'!$AI$15="Baja",'Mapa final'!$AK$15="Mayor"),CONCATENATE("R2C",'Mapa final'!$S$15),"")</f>
        <v/>
      </c>
      <c r="AD42" s="39" t="str">
        <f>IF(AND('Mapa final'!$AI$16="Baja",'Mapa final'!$AK$16="Mayor"),CONCATENATE("R2C",'Mapa final'!$S$16),"")</f>
        <v/>
      </c>
      <c r="AE42" s="39" t="str">
        <f>IF(AND('Mapa final'!$AI$17="Baja",'Mapa final'!$AK$17="Mayor"),CONCATENATE("R2C",'Mapa final'!$S$17),"")</f>
        <v/>
      </c>
      <c r="AF42" s="39" t="str">
        <f>IF(AND('Mapa final'!$AI$18="Baja",'Mapa final'!$AK$18="Mayor"),CONCATENATE("R2C",'Mapa final'!$S$18),"")</f>
        <v/>
      </c>
      <c r="AG42" s="39" t="str">
        <f>IF(AND('Mapa final'!$AI$19="Baja",'Mapa final'!$AK$19="Mayor"),CONCATENATE("R2C",'Mapa final'!$S$19),"")</f>
        <v/>
      </c>
      <c r="AH42" s="40" t="str">
        <f>IF(AND('Mapa final'!$AI$20="Baja",'Mapa final'!$AK$20="Mayor"),CONCATENATE("R2C",'Mapa final'!$S$20),"")</f>
        <v/>
      </c>
      <c r="AI42" s="41" t="str">
        <f>IF(AND('Mapa final'!$AI$15="Baja",'Mapa final'!$AK$15="Catastrófico"),CONCATENATE("R2C",'Mapa final'!$S$15),"")</f>
        <v/>
      </c>
      <c r="AJ42" s="42" t="str">
        <f>IF(AND('Mapa final'!$AI$16="Baja",'Mapa final'!$AK$16="Catastrófico"),CONCATENATE("R2C",'Mapa final'!$S$16),"")</f>
        <v/>
      </c>
      <c r="AK42" s="42" t="str">
        <f>IF(AND('Mapa final'!$AI$17="Baja",'Mapa final'!$AK$17="Catastrófico"),CONCATENATE("R2C",'Mapa final'!$S$17),"")</f>
        <v/>
      </c>
      <c r="AL42" s="42" t="str">
        <f>IF(AND('Mapa final'!$AI$18="Baja",'Mapa final'!$AK$18="Catastrófico"),CONCATENATE("R2C",'Mapa final'!$S$18),"")</f>
        <v/>
      </c>
      <c r="AM42" s="42" t="str">
        <f>IF(AND('Mapa final'!$AI$19="Baja",'Mapa final'!$AK$19="Catastrófico"),CONCATENATE("R2C",'Mapa final'!$S$19),"")</f>
        <v/>
      </c>
      <c r="AN42" s="43" t="str">
        <f>IF(AND('Mapa final'!$AI$20="Baja",'Mapa final'!$AK$20="Catastrófico"),CONCATENATE("R2C",'Mapa final'!$S$20),"")</f>
        <v/>
      </c>
      <c r="AO42" s="75"/>
      <c r="AP42" s="452" t="s">
        <v>81</v>
      </c>
      <c r="AQ42" s="453"/>
      <c r="AR42" s="453"/>
      <c r="AS42" s="453"/>
      <c r="AT42" s="453"/>
      <c r="AU42" s="454"/>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row>
    <row r="43" spans="2:77" ht="15" customHeight="1" x14ac:dyDescent="0.25">
      <c r="B43" s="75"/>
      <c r="C43" s="336"/>
      <c r="D43" s="336"/>
      <c r="E43" s="337"/>
      <c r="F43" s="433"/>
      <c r="G43" s="434"/>
      <c r="H43" s="434"/>
      <c r="I43" s="434"/>
      <c r="J43" s="434"/>
      <c r="K43" s="68" t="str">
        <f>IF(AND('Mapa final'!$AI$21="Baja",'Mapa final'!$AK$21="Leve"),CONCATENATE("R2C",'Mapa final'!$S$21),"")</f>
        <v/>
      </c>
      <c r="L43" s="69" t="str">
        <f>IF(AND('Mapa final'!$AI$22="Baja",'Mapa final'!$AK$22="Leve"),CONCATENATE("R2C",'Mapa final'!$S$22),"")</f>
        <v/>
      </c>
      <c r="M43" s="69" t="str">
        <f>IF(AND('Mapa final'!$AI$23="Baja",'Mapa final'!$AK$23="Leve"),CONCATENATE("R2C",'Mapa final'!$S$23),"")</f>
        <v/>
      </c>
      <c r="N43" s="69" t="str">
        <f>IF(AND('Mapa final'!$AI$24="Baja",'Mapa final'!$AK$24="Leve"),CONCATENATE("R2C",'Mapa final'!$S$24),"")</f>
        <v/>
      </c>
      <c r="O43" s="69" t="str">
        <f>IF(AND('Mapa final'!$AI$25="Baja",'Mapa final'!$AK$25="Leve"),CONCATENATE("R2C",'Mapa final'!$S$25),"")</f>
        <v/>
      </c>
      <c r="P43" s="70" t="str">
        <f>IF(AND('Mapa final'!$AI$26="Baja",'Mapa final'!$AK$26="Leve"),CONCATENATE("R2C",'Mapa final'!$S$26),"")</f>
        <v/>
      </c>
      <c r="Q43" s="59" t="str">
        <f>IF(AND('Mapa final'!$AI$21="Baja",'Mapa final'!$AK$21="Menor"),CONCATENATE("R2C",'Mapa final'!$S$21),"")</f>
        <v/>
      </c>
      <c r="R43" s="60" t="str">
        <f>IF(AND('Mapa final'!$AI$22="Baja",'Mapa final'!$AK$22="Menor"),CONCATENATE("R2C",'Mapa final'!$S$22),"")</f>
        <v/>
      </c>
      <c r="S43" s="60" t="str">
        <f>IF(AND('Mapa final'!$AI$23="Baja",'Mapa final'!$AK$23="Menor"),CONCATENATE("R2C",'Mapa final'!$S$23),"")</f>
        <v/>
      </c>
      <c r="T43" s="60" t="str">
        <f>IF(AND('Mapa final'!$AI$24="Baja",'Mapa final'!$AK$24="Menor"),CONCATENATE("R2C",'Mapa final'!$S$24),"")</f>
        <v/>
      </c>
      <c r="U43" s="60" t="str">
        <f>IF(AND('Mapa final'!$AI$25="Baja",'Mapa final'!$AK$25="Menor"),CONCATENATE("R2C",'Mapa final'!$S$25),"")</f>
        <v/>
      </c>
      <c r="V43" s="61" t="str">
        <f>IF(AND('Mapa final'!$AI$26="Baja",'Mapa final'!$AK$26="Menor"),CONCATENATE("R2C",'Mapa final'!$S$26),"")</f>
        <v/>
      </c>
      <c r="W43" s="59" t="str">
        <f>IF(AND('Mapa final'!$AI$21="Baja",'Mapa final'!$AK$21="Moderado"),CONCATENATE("R2C",'Mapa final'!$S$21),"")</f>
        <v/>
      </c>
      <c r="X43" s="60" t="str">
        <f>IF(AND('Mapa final'!$AI$22="Baja",'Mapa final'!$AK$22="Moderado"),CONCATENATE("R2C",'Mapa final'!$S$22),"")</f>
        <v/>
      </c>
      <c r="Y43" s="60" t="str">
        <f>IF(AND('Mapa final'!$AI$23="Baja",'Mapa final'!$AK$23="Moderado"),CONCATENATE("R2C",'Mapa final'!$S$23),"")</f>
        <v/>
      </c>
      <c r="Z43" s="60" t="str">
        <f>IF(AND('Mapa final'!$AI$24="Baja",'Mapa final'!$AK$24="Moderado"),CONCATENATE("R2C",'Mapa final'!$S$24),"")</f>
        <v/>
      </c>
      <c r="AA43" s="60" t="str">
        <f>IF(AND('Mapa final'!$AI$25="Baja",'Mapa final'!$AK$25="Moderado"),CONCATENATE("R2C",'Mapa final'!$S$25),"")</f>
        <v/>
      </c>
      <c r="AB43" s="61" t="str">
        <f>IF(AND('Mapa final'!$AI$26="Baja",'Mapa final'!$AK$26="Moderado"),CONCATENATE("R2C",'Mapa final'!$S$26),"")</f>
        <v/>
      </c>
      <c r="AC43" s="44" t="str">
        <f>IF(AND('Mapa final'!$AI$21="Baja",'Mapa final'!$AK$21="Mayor"),CONCATENATE("R2C",'Mapa final'!$S$21),"")</f>
        <v/>
      </c>
      <c r="AD43" s="45" t="str">
        <f>IF(AND('Mapa final'!$AI$22="Baja",'Mapa final'!$AK$22="Mayor"),CONCATENATE("R2C",'Mapa final'!$S$22),"")</f>
        <v/>
      </c>
      <c r="AE43" s="45" t="str">
        <f>IF(AND('Mapa final'!$AI$23="Baja",'Mapa final'!$AK$23="Mayor"),CONCATENATE("R2C",'Mapa final'!$S$23),"")</f>
        <v/>
      </c>
      <c r="AF43" s="45" t="str">
        <f>IF(AND('Mapa final'!$AI$24="Baja",'Mapa final'!$AK$24="Mayor"),CONCATENATE("R2C",'Mapa final'!$S$24),"")</f>
        <v/>
      </c>
      <c r="AG43" s="45" t="str">
        <f>IF(AND('Mapa final'!$AI$25="Baja",'Mapa final'!$AK$25="Mayor"),CONCATENATE("R2C",'Mapa final'!$S$25),"")</f>
        <v/>
      </c>
      <c r="AH43" s="46" t="str">
        <f>IF(AND('Mapa final'!$AI$26="Baja",'Mapa final'!$AK$26="Mayor"),CONCATENATE("R2C",'Mapa final'!$S$26),"")</f>
        <v/>
      </c>
      <c r="AI43" s="47" t="str">
        <f>IF(AND('Mapa final'!$AI$21="Baja",'Mapa final'!$AK$21="Catastrófico"),CONCATENATE("R2C",'Mapa final'!$S$21),"")</f>
        <v/>
      </c>
      <c r="AJ43" s="48" t="str">
        <f>IF(AND('Mapa final'!$AI$22="Baja",'Mapa final'!$AK$22="Catastrófico"),CONCATENATE("R2C",'Mapa final'!$S$22),"")</f>
        <v/>
      </c>
      <c r="AK43" s="48" t="str">
        <f>IF(AND('Mapa final'!$AI$23="Baja",'Mapa final'!$AK$23="Catastrófico"),CONCATENATE("R2C",'Mapa final'!$S$23),"")</f>
        <v/>
      </c>
      <c r="AL43" s="48" t="str">
        <f>IF(AND('Mapa final'!$AI$24="Baja",'Mapa final'!$AK$24="Catastrófico"),CONCATENATE("R2C",'Mapa final'!$S$24),"")</f>
        <v/>
      </c>
      <c r="AM43" s="48" t="str">
        <f>IF(AND('Mapa final'!$AI$25="Baja",'Mapa final'!$AK$25="Catastrófico"),CONCATENATE("R2C",'Mapa final'!$S$25),"")</f>
        <v/>
      </c>
      <c r="AN43" s="49" t="str">
        <f>IF(AND('Mapa final'!$AI$26="Baja",'Mapa final'!$AK$26="Catastrófico"),CONCATENATE("R2C",'Mapa final'!$S$26),"")</f>
        <v/>
      </c>
      <c r="AO43" s="75"/>
      <c r="AP43" s="455"/>
      <c r="AQ43" s="456"/>
      <c r="AR43" s="456"/>
      <c r="AS43" s="456"/>
      <c r="AT43" s="456"/>
      <c r="AU43" s="457"/>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row>
    <row r="44" spans="2:77" ht="15" customHeight="1" x14ac:dyDescent="0.25">
      <c r="B44" s="75"/>
      <c r="C44" s="336"/>
      <c r="D44" s="336"/>
      <c r="E44" s="337"/>
      <c r="F44" s="435"/>
      <c r="G44" s="434"/>
      <c r="H44" s="434"/>
      <c r="I44" s="434"/>
      <c r="J44" s="434"/>
      <c r="K44" s="68" t="str">
        <f>IF(AND('Mapa final'!$AI$27="Baja",'Mapa final'!$AK$27="Leve"),CONCATENATE("R2C",'Mapa final'!$S$27),"")</f>
        <v/>
      </c>
      <c r="L44" s="69" t="str">
        <f>IF(AND('Mapa final'!$AI$28="Baja",'Mapa final'!$AK$28="Leve"),CONCATENATE("R2C",'Mapa final'!$S$28),"")</f>
        <v/>
      </c>
      <c r="M44" s="69" t="str">
        <f>IF(AND('Mapa final'!$AI$29="Baja",'Mapa final'!$AK$29="Leve"),CONCATENATE("R2C",'Mapa final'!$S$29),"")</f>
        <v/>
      </c>
      <c r="N44" s="69" t="str">
        <f>IF(AND('Mapa final'!$AI$30="Baja",'Mapa final'!$AK$30="Leve"),CONCATENATE("R2C",'Mapa final'!$S$30),"")</f>
        <v/>
      </c>
      <c r="O44" s="69" t="str">
        <f>IF(AND('Mapa final'!$AI$31="Baja",'Mapa final'!$AK$31="Leve"),CONCATENATE("R2C",'Mapa final'!$S$31),"")</f>
        <v/>
      </c>
      <c r="P44" s="70" t="str">
        <f>IF(AND('Mapa final'!$AI$32="Baja",'Mapa final'!$AK$32="Leve"),CONCATENATE("R2C",'Mapa final'!$S$32),"")</f>
        <v/>
      </c>
      <c r="Q44" s="59" t="str">
        <f>IF(AND('Mapa final'!$AI$27="Baja",'Mapa final'!$AK$27="Menor"),CONCATENATE("R2C",'Mapa final'!$S$27),"")</f>
        <v/>
      </c>
      <c r="R44" s="60" t="str">
        <f>IF(AND('Mapa final'!$AI$28="Baja",'Mapa final'!$AK$28="Menor"),CONCATENATE("R2C",'Mapa final'!$S$28),"")</f>
        <v/>
      </c>
      <c r="S44" s="60" t="str">
        <f>IF(AND('Mapa final'!$AI$29="Baja",'Mapa final'!$AK$29="Menor"),CONCATENATE("R2C",'Mapa final'!$S$29),"")</f>
        <v/>
      </c>
      <c r="T44" s="60" t="str">
        <f>IF(AND('Mapa final'!$AI$30="Baja",'Mapa final'!$AK$30="Menor"),CONCATENATE("R2C",'Mapa final'!$S$30),"")</f>
        <v/>
      </c>
      <c r="U44" s="60" t="str">
        <f>IF(AND('Mapa final'!$AI$31="Baja",'Mapa final'!$AK$31="Menor"),CONCATENATE("R2C",'Mapa final'!$S$31),"")</f>
        <v/>
      </c>
      <c r="V44" s="61" t="str">
        <f>IF(AND('Mapa final'!$AI$32="Baja",'Mapa final'!$AK$32="Menor"),CONCATENATE("R2C",'Mapa final'!$S$32),"")</f>
        <v/>
      </c>
      <c r="W44" s="59" t="str">
        <f>IF(AND('Mapa final'!$AI$27="Baja",'Mapa final'!$AK$27="Moderado"),CONCATENATE("R2C",'Mapa final'!$S$27),"")</f>
        <v/>
      </c>
      <c r="X44" s="60" t="str">
        <f>IF(AND('Mapa final'!$AI$28="Baja",'Mapa final'!$AK$28="Moderado"),CONCATENATE("R2C",'Mapa final'!$S$28),"")</f>
        <v/>
      </c>
      <c r="Y44" s="60" t="str">
        <f>IF(AND('Mapa final'!$AI$29="Baja",'Mapa final'!$AK$29="Moderado"),CONCATENATE("R2C",'Mapa final'!$S$29),"")</f>
        <v/>
      </c>
      <c r="Z44" s="60" t="str">
        <f>IF(AND('Mapa final'!$AI$30="Baja",'Mapa final'!$AK$30="Moderado"),CONCATENATE("R2C",'Mapa final'!$S$30),"")</f>
        <v/>
      </c>
      <c r="AA44" s="60" t="str">
        <f>IF(AND('Mapa final'!$AI$31="Baja",'Mapa final'!$AK$31="Moderado"),CONCATENATE("R2C",'Mapa final'!$S$31),"")</f>
        <v/>
      </c>
      <c r="AB44" s="61" t="str">
        <f>IF(AND('Mapa final'!$AI$32="Baja",'Mapa final'!$AK$32="Moderado"),CONCATENATE("R2C",'Mapa final'!$S$32),"")</f>
        <v/>
      </c>
      <c r="AC44" s="44" t="str">
        <f>IF(AND('Mapa final'!$AI$27="Baja",'Mapa final'!$AK$27="Mayor"),CONCATENATE("R2C",'Mapa final'!$S$27),"")</f>
        <v/>
      </c>
      <c r="AD44" s="45" t="str">
        <f>IF(AND('Mapa final'!$AI$28="Baja",'Mapa final'!$AK$28="Mayor"),CONCATENATE("R2C",'Mapa final'!$S$28),"")</f>
        <v/>
      </c>
      <c r="AE44" s="45" t="str">
        <f>IF(AND('Mapa final'!$AI$29="Baja",'Mapa final'!$AK$29="Mayor"),CONCATENATE("R2C",'Mapa final'!$S$29),"")</f>
        <v/>
      </c>
      <c r="AF44" s="45" t="str">
        <f>IF(AND('Mapa final'!$AI$30="Baja",'Mapa final'!$AK$30="Mayor"),CONCATENATE("R2C",'Mapa final'!$S$30),"")</f>
        <v/>
      </c>
      <c r="AG44" s="45" t="str">
        <f>IF(AND('Mapa final'!$AI$31="Baja",'Mapa final'!$AK$31="Mayor"),CONCATENATE("R2C",'Mapa final'!$S$31),"")</f>
        <v/>
      </c>
      <c r="AH44" s="46" t="str">
        <f>IF(AND('Mapa final'!$AI$32="Baja",'Mapa final'!$AK$32="Mayor"),CONCATENATE("R2C",'Mapa final'!$S$32),"")</f>
        <v/>
      </c>
      <c r="AI44" s="47" t="str">
        <f>IF(AND('Mapa final'!$AI$27="Baja",'Mapa final'!$AK$27="Catastrófico"),CONCATENATE("R2C",'Mapa final'!$S$27),"")</f>
        <v/>
      </c>
      <c r="AJ44" s="48" t="str">
        <f>IF(AND('Mapa final'!$AI$28="Baja",'Mapa final'!$AK$28="Catastrófico"),CONCATENATE("R2C",'Mapa final'!$S$28),"")</f>
        <v/>
      </c>
      <c r="AK44" s="48" t="str">
        <f>IF(AND('Mapa final'!$AI$29="Baja",'Mapa final'!$AK$29="Catastrófico"),CONCATENATE("R2C",'Mapa final'!$S$29),"")</f>
        <v/>
      </c>
      <c r="AL44" s="48" t="str">
        <f>IF(AND('Mapa final'!$AI$30="Baja",'Mapa final'!$AK$30="Catastrófico"),CONCATENATE("R2C",'Mapa final'!$S$30),"")</f>
        <v/>
      </c>
      <c r="AM44" s="48" t="str">
        <f>IF(AND('Mapa final'!$AI$31="Baja",'Mapa final'!$AK$31="Catastrófico"),CONCATENATE("R2C",'Mapa final'!$S$31),"")</f>
        <v/>
      </c>
      <c r="AN44" s="49" t="str">
        <f>IF(AND('Mapa final'!$AI$32="Baja",'Mapa final'!$AK$32="Catastrófico"),CONCATENATE("R2C",'Mapa final'!$S$32),"")</f>
        <v/>
      </c>
      <c r="AO44" s="75"/>
      <c r="AP44" s="455"/>
      <c r="AQ44" s="456"/>
      <c r="AR44" s="456"/>
      <c r="AS44" s="456"/>
      <c r="AT44" s="456"/>
      <c r="AU44" s="457"/>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row>
    <row r="45" spans="2:77" ht="15" customHeight="1" x14ac:dyDescent="0.25">
      <c r="B45" s="75"/>
      <c r="C45" s="336"/>
      <c r="D45" s="336"/>
      <c r="E45" s="337"/>
      <c r="F45" s="435"/>
      <c r="G45" s="434"/>
      <c r="H45" s="434"/>
      <c r="I45" s="434"/>
      <c r="J45" s="434"/>
      <c r="K45" s="68" t="str">
        <f>IF(AND('Mapa final'!$AI$33="Baja",'Mapa final'!$AK$33="Leve"),CONCATENATE("R2C",'Mapa final'!$S$33),"")</f>
        <v/>
      </c>
      <c r="L45" s="69" t="str">
        <f>IF(AND('Mapa final'!$AI$34="Baja",'Mapa final'!$AK$34="Leve"),CONCATENATE("R2C",'Mapa final'!$S$34),"")</f>
        <v/>
      </c>
      <c r="M45" s="69" t="str">
        <f>IF(AND('Mapa final'!$AI$35="Baja",'Mapa final'!$AK$35="Leve"),CONCATENATE("R2C",'Mapa final'!$S$35),"")</f>
        <v/>
      </c>
      <c r="N45" s="69" t="str">
        <f>IF(AND('Mapa final'!$AI$36="Baja",'Mapa final'!$AK$36="Leve"),CONCATENATE("R2C",'Mapa final'!$S$36),"")</f>
        <v/>
      </c>
      <c r="O45" s="69" t="str">
        <f>IF(AND('Mapa final'!$AI$37="Baja",'Mapa final'!$AK$37="Leve"),CONCATENATE("R2C",'Mapa final'!$S$37),"")</f>
        <v/>
      </c>
      <c r="P45" s="70" t="str">
        <f>IF(AND('Mapa final'!$AI$38="Baja",'Mapa final'!$AK$38="Leve"),CONCATENATE("R2C",'Mapa final'!$S$38),"")</f>
        <v/>
      </c>
      <c r="Q45" s="59" t="str">
        <f>IF(AND('Mapa final'!$AI$33="Baja",'Mapa final'!$AK$33="Menor"),CONCATENATE("R2C",'Mapa final'!$S$33),"")</f>
        <v/>
      </c>
      <c r="R45" s="60" t="str">
        <f>IF(AND('Mapa final'!$AI$34="Baja",'Mapa final'!$AK$34="Menor"),CONCATENATE("R2C",'Mapa final'!$S$34),"")</f>
        <v/>
      </c>
      <c r="S45" s="60" t="str">
        <f>IF(AND('Mapa final'!$AI$35="Baja",'Mapa final'!$AK$35="Menor"),CONCATENATE("R2C",'Mapa final'!$S$35),"")</f>
        <v/>
      </c>
      <c r="T45" s="60" t="str">
        <f>IF(AND('Mapa final'!$AI$36="Baja",'Mapa final'!$AK$36="Menor"),CONCATENATE("R2C",'Mapa final'!$S$36),"")</f>
        <v/>
      </c>
      <c r="U45" s="60" t="str">
        <f>IF(AND('Mapa final'!$AI$37="Baja",'Mapa final'!$AK$37="LMenor"),CONCATENATE("R2C",'Mapa final'!$S$37),"")</f>
        <v/>
      </c>
      <c r="V45" s="61" t="str">
        <f>IF(AND('Mapa final'!$AI$38="Baja",'Mapa final'!$AK$38="Menor"),CONCATENATE("R2C",'Mapa final'!$S$38),"")</f>
        <v/>
      </c>
      <c r="W45" s="59" t="str">
        <f>IF(AND('Mapa final'!$AI$33="Baja",'Mapa final'!$AK$33="Moderado"),CONCATENATE("R2C",'Mapa final'!$S$33),"")</f>
        <v/>
      </c>
      <c r="X45" s="60" t="str">
        <f>IF(AND('Mapa final'!$AI$34="Baja",'Mapa final'!$AK$34="Moderado"),CONCATENATE("R2C",'Mapa final'!$S$34),"")</f>
        <v/>
      </c>
      <c r="Y45" s="60" t="str">
        <f>IF(AND('Mapa final'!$AI$35="Baja",'Mapa final'!$AK$35="Moderado"),CONCATENATE("R2C",'Mapa final'!$S$35),"")</f>
        <v/>
      </c>
      <c r="Z45" s="60" t="str">
        <f>IF(AND('Mapa final'!$AI$36="Baja",'Mapa final'!$AK$36="Moderado"),CONCATENATE("R2C",'Mapa final'!$S$36),"")</f>
        <v/>
      </c>
      <c r="AA45" s="60" t="str">
        <f>IF(AND('Mapa final'!$AI$37="Baja",'Mapa final'!$AK$37="Moderado"),CONCATENATE("R2C",'Mapa final'!$S$37),"")</f>
        <v/>
      </c>
      <c r="AB45" s="61" t="str">
        <f>IF(AND('Mapa final'!$AI$38="Baja",'Mapa final'!$AK$38="Moderado"),CONCATENATE("R2C",'Mapa final'!$S$38),"")</f>
        <v/>
      </c>
      <c r="AC45" s="44" t="str">
        <f>IF(AND('Mapa final'!$AI$33="Baja",'Mapa final'!$AK$33="Mayor"),CONCATENATE("R2C",'Mapa final'!$S$33),"")</f>
        <v/>
      </c>
      <c r="AD45" s="45" t="str">
        <f>IF(AND('Mapa final'!$AI$34="Baja",'Mapa final'!$AK$34="Mayor"),CONCATENATE("R2C",'Mapa final'!$S$34),"")</f>
        <v/>
      </c>
      <c r="AE45" s="45" t="str">
        <f>IF(AND('Mapa final'!$AI$35="Baja",'Mapa final'!$AK$35="Mayor"),CONCATENATE("R2C",'Mapa final'!$S$35),"")</f>
        <v/>
      </c>
      <c r="AF45" s="45" t="str">
        <f>IF(AND('Mapa final'!$AI$36="Baja",'Mapa final'!$AK$36="Mayor"),CONCATENATE("R2C",'Mapa final'!$S$36),"")</f>
        <v/>
      </c>
      <c r="AG45" s="45" t="str">
        <f>IF(AND('Mapa final'!$AI$37="Baja",'Mapa final'!$AK$37="Mayor"),CONCATENATE("R2C",'Mapa final'!$S$37),"")</f>
        <v/>
      </c>
      <c r="AH45" s="46" t="str">
        <f>IF(AND('Mapa final'!$AI$38="Baja",'Mapa final'!$AK$38="Mayor"),CONCATENATE("R2C",'Mapa final'!$S$38),"")</f>
        <v/>
      </c>
      <c r="AI45" s="47" t="str">
        <f>IF(AND('Mapa final'!$AI$33="Baja",'Mapa final'!$AK$33="Catastrófico"),CONCATENATE("R2C",'Mapa final'!$S$33),"")</f>
        <v/>
      </c>
      <c r="AJ45" s="48" t="str">
        <f>IF(AND('Mapa final'!$AI$34="Baja",'Mapa final'!$AK$34="Catastrófico"),CONCATENATE("R2C",'Mapa final'!$S$34),"")</f>
        <v/>
      </c>
      <c r="AK45" s="48" t="str">
        <f>IF(AND('Mapa final'!$AI$35="Baja",'Mapa final'!$AK$35="Catastrófico"),CONCATENATE("R2C",'Mapa final'!$S$35),"")</f>
        <v/>
      </c>
      <c r="AL45" s="48" t="str">
        <f>IF(AND('Mapa final'!$AI$36="Baja",'Mapa final'!$AK$36="Catastrófico"),CONCATENATE("R2C",'Mapa final'!$S$36),"")</f>
        <v/>
      </c>
      <c r="AM45" s="48" t="str">
        <f>IF(AND('Mapa final'!$AI$37="Baja",'Mapa final'!$AK$37="LCatastrófico"),CONCATENATE("R2C",'Mapa final'!$S$37),"")</f>
        <v/>
      </c>
      <c r="AN45" s="49" t="str">
        <f>IF(AND('Mapa final'!$AI$38="Baja",'Mapa final'!$AK$38="Catastrófico"),CONCATENATE("R2C",'Mapa final'!$S$38),"")</f>
        <v/>
      </c>
      <c r="AO45" s="75"/>
      <c r="AP45" s="455"/>
      <c r="AQ45" s="456"/>
      <c r="AR45" s="456"/>
      <c r="AS45" s="456"/>
      <c r="AT45" s="456"/>
      <c r="AU45" s="457"/>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row>
    <row r="46" spans="2:77" ht="15" customHeight="1" x14ac:dyDescent="0.25">
      <c r="B46" s="75"/>
      <c r="C46" s="336"/>
      <c r="D46" s="336"/>
      <c r="E46" s="337"/>
      <c r="F46" s="435"/>
      <c r="G46" s="434"/>
      <c r="H46" s="434"/>
      <c r="I46" s="434"/>
      <c r="J46" s="434"/>
      <c r="K46" s="68" t="str">
        <f>IF(AND('Mapa final'!$AI$39="Baja",'Mapa final'!$AK$39="Leve"),CONCATENATE("R2C",'Mapa final'!$S$39),"")</f>
        <v/>
      </c>
      <c r="L46" s="69" t="str">
        <f>IF(AND('Mapa final'!$AI$40="Baja",'Mapa final'!$AK$40="Leve"),CONCATENATE("R2C",'Mapa final'!$S$40),"")</f>
        <v/>
      </c>
      <c r="M46" s="69" t="str">
        <f>IF(AND('Mapa final'!$AI$41="Baja",'Mapa final'!$AK$41="Leve"),CONCATENATE("R2C",'Mapa final'!$S$41),"")</f>
        <v/>
      </c>
      <c r="N46" s="69" t="str">
        <f>IF(AND('Mapa final'!$AI$42="Baja",'Mapa final'!$AK$42="Leve"),CONCATENATE("R2C",'Mapa final'!$S$42),"")</f>
        <v/>
      </c>
      <c r="O46" s="69" t="str">
        <f>IF(AND('Mapa final'!$AI$43="Baja",'Mapa final'!$AK$43="Leve"),CONCATENATE("R2C",'Mapa final'!$S$43),"")</f>
        <v/>
      </c>
      <c r="P46" s="70" t="str">
        <f>IF(AND('Mapa final'!$AI$44="Baja",'Mapa final'!$AK$44="Leve"),CONCATENATE("R2C",'Mapa final'!$S$44),"")</f>
        <v/>
      </c>
      <c r="Q46" s="59" t="str">
        <f>IF(AND('Mapa final'!$AI$39="Baja",'Mapa final'!$AK$39="Menor"),CONCATENATE("R2C",'Mapa final'!$S$39),"")</f>
        <v/>
      </c>
      <c r="R46" s="60" t="str">
        <f>IF(AND('Mapa final'!$AI$40="Baja",'Mapa final'!$AK$40="Menor"),CONCATENATE("R2C",'Mapa final'!$S$40),"")</f>
        <v/>
      </c>
      <c r="S46" s="60" t="str">
        <f>IF(AND('Mapa final'!$AI$41="Baja",'Mapa final'!$AK$41="Menor"),CONCATENATE("R2C",'Mapa final'!$S$41),"")</f>
        <v/>
      </c>
      <c r="T46" s="60" t="str">
        <f>IF(AND('Mapa final'!$AI$42="Baja",'Mapa final'!$AK$42="Menor"),CONCATENATE("R2C",'Mapa final'!$S$42),"")</f>
        <v/>
      </c>
      <c r="U46" s="60" t="str">
        <f>IF(AND('Mapa final'!$AI$43="Baja",'Mapa final'!$AK$43="Menor"),CONCATENATE("R2C",'Mapa final'!$S$43),"")</f>
        <v/>
      </c>
      <c r="V46" s="61" t="str">
        <f>IF(AND('Mapa final'!$AI$44="Baja",'Mapa final'!$AK$44="Menor"),CONCATENATE("R2C",'Mapa final'!$S$44),"")</f>
        <v/>
      </c>
      <c r="W46" s="59" t="str">
        <f>IF(AND('Mapa final'!$AI$39="Baja",'Mapa final'!$AK$39="Moderado"),CONCATENATE("R2C",'Mapa final'!$S$39),"")</f>
        <v/>
      </c>
      <c r="X46" s="60" t="str">
        <f>IF(AND('Mapa final'!$AI$40="Baja",'Mapa final'!$AK$40="Moderado"),CONCATENATE("R2C",'Mapa final'!$S$40),"")</f>
        <v/>
      </c>
      <c r="Y46" s="60" t="str">
        <f>IF(AND('Mapa final'!$AI$41="Baja",'Mapa final'!$AK$41="Moderado"),CONCATENATE("R2C",'Mapa final'!$S$41),"")</f>
        <v/>
      </c>
      <c r="Z46" s="60" t="str">
        <f>IF(AND('Mapa final'!$AI$42="Baja",'Mapa final'!$AK$42="Moderado"),CONCATENATE("R2C",'Mapa final'!$S$42),"")</f>
        <v/>
      </c>
      <c r="AA46" s="60" t="str">
        <f>IF(AND('Mapa final'!$AI$43="Baja",'Mapa final'!$AK$43="Moderado"),CONCATENATE("R2C",'Mapa final'!$S$43),"")</f>
        <v/>
      </c>
      <c r="AB46" s="61" t="str">
        <f>IF(AND('Mapa final'!$AI$44="Baja",'Mapa final'!$AK$44="Moderado"),CONCATENATE("R2C",'Mapa final'!$S$44),"")</f>
        <v/>
      </c>
      <c r="AC46" s="44" t="str">
        <f>IF(AND('Mapa final'!$AI$39="Baja",'Mapa final'!$AK$39="Mayor"),CONCATENATE("R2C",'Mapa final'!$S$39),"")</f>
        <v/>
      </c>
      <c r="AD46" s="45" t="str">
        <f>IF(AND('Mapa final'!$AI$40="Baja",'Mapa final'!$AK$40="Mayor"),CONCATENATE("R2C",'Mapa final'!$S$40),"")</f>
        <v/>
      </c>
      <c r="AE46" s="45" t="str">
        <f>IF(AND('Mapa final'!$AI$41="Baja",'Mapa final'!$AK$41="Mayor"),CONCATENATE("R2C",'Mapa final'!$S$41),"")</f>
        <v/>
      </c>
      <c r="AF46" s="45" t="str">
        <f>IF(AND('Mapa final'!$AI$42="Baja",'Mapa final'!$AK$42="Mayor"),CONCATENATE("R2C",'Mapa final'!$S$42),"")</f>
        <v/>
      </c>
      <c r="AG46" s="45" t="str">
        <f>IF(AND('Mapa final'!$AI$43="Baja",'Mapa final'!$AK$43="Mayor"),CONCATENATE("R2C",'Mapa final'!$S$43),"")</f>
        <v/>
      </c>
      <c r="AH46" s="46" t="str">
        <f>IF(AND('Mapa final'!$AI$44="Baja",'Mapa final'!$AK$44="Mayor"),CONCATENATE("R2C",'Mapa final'!$S$44),"")</f>
        <v/>
      </c>
      <c r="AI46" s="47" t="str">
        <f>IF(AND('Mapa final'!$AI$39="Baja",'Mapa final'!$AK$39="Catastrófico"),CONCATENATE("R2C",'Mapa final'!$S$39),"")</f>
        <v/>
      </c>
      <c r="AJ46" s="48" t="str">
        <f>IF(AND('Mapa final'!$AI$40="Baja",'Mapa final'!$AK$40="Catastrófico"),CONCATENATE("R2C",'Mapa final'!$S$40),"")</f>
        <v/>
      </c>
      <c r="AK46" s="48" t="str">
        <f>IF(AND('Mapa final'!$AI$41="Baja",'Mapa final'!$AK$41="Catastrófico"),CONCATENATE("R2C",'Mapa final'!$S$41),"")</f>
        <v/>
      </c>
      <c r="AL46" s="48" t="str">
        <f>IF(AND('Mapa final'!$AI$42="Baja",'Mapa final'!$AK$42="Catastrófico"),CONCATENATE("R2C",'Mapa final'!$S$42),"")</f>
        <v/>
      </c>
      <c r="AM46" s="48" t="str">
        <f>IF(AND('Mapa final'!$AI$43="Baja",'Mapa final'!$AK$43="Catastrófico"),CONCATENATE("R2C",'Mapa final'!$S$43),"")</f>
        <v/>
      </c>
      <c r="AN46" s="49" t="str">
        <f>IF(AND('Mapa final'!$AI$44="Baja",'Mapa final'!$AK$44="Catastrófico"),CONCATENATE("R2C",'Mapa final'!$S$44),"")</f>
        <v/>
      </c>
      <c r="AO46" s="75"/>
      <c r="AP46" s="455"/>
      <c r="AQ46" s="456"/>
      <c r="AR46" s="456"/>
      <c r="AS46" s="456"/>
      <c r="AT46" s="456"/>
      <c r="AU46" s="457"/>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row>
    <row r="47" spans="2:77" ht="15" customHeight="1" x14ac:dyDescent="0.25">
      <c r="B47" s="75"/>
      <c r="C47" s="336"/>
      <c r="D47" s="336"/>
      <c r="E47" s="337"/>
      <c r="F47" s="435"/>
      <c r="G47" s="434"/>
      <c r="H47" s="434"/>
      <c r="I47" s="434"/>
      <c r="J47" s="434"/>
      <c r="K47" s="68" t="str">
        <f>IF(AND('Mapa final'!$AI$45="Baja",'Mapa final'!$AK$45="Leve"),CONCATENATE("R2C",'Mapa final'!$S$45),"")</f>
        <v/>
      </c>
      <c r="L47" s="69" t="str">
        <f>IF(AND('Mapa final'!$AI$46="Baja",'Mapa final'!$AK$46="Leve"),CONCATENATE("R2C",'Mapa final'!$S$46),"")</f>
        <v/>
      </c>
      <c r="M47" s="69" t="str">
        <f>IF(AND('Mapa final'!$AI$47="Baja",'Mapa final'!$AK$47="Leve"),CONCATENATE("R2C",'Mapa final'!$S$47),"")</f>
        <v/>
      </c>
      <c r="N47" s="69" t="str">
        <f>IF(AND('Mapa final'!$AI$48="Baja",'Mapa final'!$AK$48="Leve"),CONCATENATE("R2C",'Mapa final'!$S$48),"")</f>
        <v/>
      </c>
      <c r="O47" s="69" t="str">
        <f>IF(AND('Mapa final'!$AI$49="Baja",'Mapa final'!$AK$49="Leve"),CONCATENATE("R2C",'Mapa final'!$S$49),"")</f>
        <v/>
      </c>
      <c r="P47" s="70" t="str">
        <f>IF(AND('Mapa final'!$AI$60="Baja",'Mapa final'!$AK$50="Leve"),CONCATENATE("R2C",'Mapa final'!$S$50),"")</f>
        <v/>
      </c>
      <c r="Q47" s="59" t="str">
        <f>IF(AND('Mapa final'!$AI$45="Baja",'Mapa final'!$AK$45="Menor"),CONCATENATE("R2C",'Mapa final'!$S$45),"")</f>
        <v/>
      </c>
      <c r="R47" s="60" t="str">
        <f>IF(AND('Mapa final'!$AI$46="Baja",'Mapa final'!$AK$46="Menor"),CONCATENATE("R2C",'Mapa final'!$S$46),"")</f>
        <v/>
      </c>
      <c r="S47" s="60" t="str">
        <f>IF(AND('Mapa final'!$AI$47="Baja",'Mapa final'!$AK$47="Menor"),CONCATENATE("R2C",'Mapa final'!$S$47),"")</f>
        <v/>
      </c>
      <c r="T47" s="60" t="str">
        <f>IF(AND('Mapa final'!$AI$48="Baja",'Mapa final'!$AK$48="Menor"),CONCATENATE("R2C",'Mapa final'!$S$48),"")</f>
        <v/>
      </c>
      <c r="U47" s="60" t="str">
        <f>IF(AND('Mapa final'!$AI$49="Baja",'Mapa final'!$AK$49="Menor"),CONCATENATE("R2C",'Mapa final'!$S$49),"")</f>
        <v/>
      </c>
      <c r="V47" s="61" t="str">
        <f>IF(AND('Mapa final'!$AI$60="Baja",'Mapa final'!$AK$50="Menor"),CONCATENATE("R2C",'Mapa final'!$S$50),"")</f>
        <v/>
      </c>
      <c r="W47" s="59" t="str">
        <f>IF(AND('Mapa final'!$AI$45="Baja",'Mapa final'!$AK$45="Moderado"),CONCATENATE("R2C",'Mapa final'!$S$45),"")</f>
        <v/>
      </c>
      <c r="X47" s="60" t="str">
        <f>IF(AND('Mapa final'!$AI$46="Baja",'Mapa final'!$AK$46="Moderado"),CONCATENATE("R2C",'Mapa final'!$S$46),"")</f>
        <v/>
      </c>
      <c r="Y47" s="60" t="str">
        <f>IF(AND('Mapa final'!$AI$47="Baja",'Mapa final'!$AK$47="Moderado"),CONCATENATE("R2C",'Mapa final'!$S$47),"")</f>
        <v/>
      </c>
      <c r="Z47" s="60" t="str">
        <f>IF(AND('Mapa final'!$AI$48="Baja",'Mapa final'!$AK$48="Moderado"),CONCATENATE("R2C",'Mapa final'!$S$48),"")</f>
        <v/>
      </c>
      <c r="AA47" s="60" t="str">
        <f>IF(AND('Mapa final'!$AI$49="Baja",'Mapa final'!$AK$49="Moderado"),CONCATENATE("R2C",'Mapa final'!$S$49),"")</f>
        <v/>
      </c>
      <c r="AB47" s="61" t="str">
        <f>IF(AND('Mapa final'!$AI$60="Baja",'Mapa final'!$AK$50="Moderado"),CONCATENATE("R2C",'Mapa final'!$S$50),"")</f>
        <v/>
      </c>
      <c r="AC47" s="44" t="str">
        <f>IF(AND('Mapa final'!$AI$45="Baja",'Mapa final'!$AK$45="Mayor"),CONCATENATE("R2C",'Mapa final'!$S$45),"")</f>
        <v/>
      </c>
      <c r="AD47" s="45" t="str">
        <f>IF(AND('Mapa final'!$AI$46="Baja",'Mapa final'!$AK$46="Mayor"),CONCATENATE("R2C",'Mapa final'!$S$46),"")</f>
        <v/>
      </c>
      <c r="AE47" s="45" t="str">
        <f>IF(AND('Mapa final'!$AI$47="Baja",'Mapa final'!$AK$47="Mayor"),CONCATENATE("R2C",'Mapa final'!$S$47),"")</f>
        <v/>
      </c>
      <c r="AF47" s="45" t="str">
        <f>IF(AND('Mapa final'!$AI$48="Baja",'Mapa final'!$AK$48="Mayor"),CONCATENATE("R2C",'Mapa final'!$S$48),"")</f>
        <v/>
      </c>
      <c r="AG47" s="45" t="str">
        <f>IF(AND('Mapa final'!$AI$49="Baja",'Mapa final'!$AK$49="Mayor"),CONCATENATE("R2C",'Mapa final'!$S$49),"")</f>
        <v/>
      </c>
      <c r="AH47" s="46" t="str">
        <f>IF(AND('Mapa final'!$AI$60="Baja",'Mapa final'!$AK$50="Mayor"),CONCATENATE("R2C",'Mapa final'!$S$50),"")</f>
        <v/>
      </c>
      <c r="AI47" s="47" t="str">
        <f>IF(AND('Mapa final'!$AI$45="Baja",'Mapa final'!$AK$45="Catastrófico"),CONCATENATE("R2C",'Mapa final'!$S$45),"")</f>
        <v/>
      </c>
      <c r="AJ47" s="48" t="str">
        <f>IF(AND('Mapa final'!$AI$46="Baja",'Mapa final'!$AK$46="Catastrófico"),CONCATENATE("R2C",'Mapa final'!$S$46),"")</f>
        <v/>
      </c>
      <c r="AK47" s="48" t="str">
        <f>IF(AND('Mapa final'!$AI$47="Baja",'Mapa final'!$AK$47="Catastrófico"),CONCATENATE("R2C",'Mapa final'!$S$47),"")</f>
        <v/>
      </c>
      <c r="AL47" s="48" t="str">
        <f>IF(AND('Mapa final'!$AI$48="Baja",'Mapa final'!$AK$48="Catastrófico"),CONCATENATE("R2C",'Mapa final'!$S$48),"")</f>
        <v/>
      </c>
      <c r="AM47" s="48" t="str">
        <f>IF(AND('Mapa final'!$AI$49="Baja",'Mapa final'!$AK$49="Catastrófico"),CONCATENATE("R2C",'Mapa final'!$S$49),"")</f>
        <v/>
      </c>
      <c r="AN47" s="49" t="str">
        <f>IF(AND('Mapa final'!$AI$60="Baja",'Mapa final'!$AK$50="Catastrófico"),CONCATENATE("R2C",'Mapa final'!$S$50),"")</f>
        <v/>
      </c>
      <c r="AO47" s="75"/>
      <c r="AP47" s="455"/>
      <c r="AQ47" s="456"/>
      <c r="AR47" s="456"/>
      <c r="AS47" s="456"/>
      <c r="AT47" s="456"/>
      <c r="AU47" s="457"/>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row>
    <row r="48" spans="2:77" ht="15" customHeight="1" x14ac:dyDescent="0.25">
      <c r="B48" s="75"/>
      <c r="C48" s="336"/>
      <c r="D48" s="336"/>
      <c r="E48" s="337"/>
      <c r="F48" s="435"/>
      <c r="G48" s="434"/>
      <c r="H48" s="434"/>
      <c r="I48" s="434"/>
      <c r="J48" s="434"/>
      <c r="K48" s="68" t="str">
        <f>IF(AND('Mapa final'!$AI$51="Baja",'Mapa final'!$AK$51="Leve"),CONCATENATE("R2C",'Mapa final'!$S$51),"")</f>
        <v/>
      </c>
      <c r="L48" s="69" t="str">
        <f>IF(AND('Mapa final'!$AI$52="Baja",'Mapa final'!$AK$52="Leve"),CONCATENATE("R2C",'Mapa final'!$S$52),"")</f>
        <v/>
      </c>
      <c r="M48" s="69" t="str">
        <f>IF(AND('Mapa final'!$AI$53="Baja",'Mapa final'!$AK$53="Leve"),CONCATENATE("R2C",'Mapa final'!$S$53),"")</f>
        <v/>
      </c>
      <c r="N48" s="69" t="str">
        <f>IF(AND('Mapa final'!$AI$54="Baja",'Mapa final'!$AK$54="Leve"),CONCATENATE("R2C",'Mapa final'!$S$54),"")</f>
        <v/>
      </c>
      <c r="O48" s="69" t="str">
        <f>IF(AND('Mapa final'!$AI$55="Baja",'Mapa final'!$AK$55="Leve"),CONCATENATE("R2C",'Mapa final'!$S$55),"")</f>
        <v/>
      </c>
      <c r="P48" s="70" t="str">
        <f>IF(AND('Mapa final'!$AI$56="Baja",'Mapa final'!$AK$56="Leve"),CONCATENATE("R2C",'Mapa final'!$S$56),"")</f>
        <v/>
      </c>
      <c r="Q48" s="59" t="str">
        <f>IF(AND('Mapa final'!$AI$51="Baja",'Mapa final'!$AK$51="Menor"),CONCATENATE("R2C",'Mapa final'!$S$51),"")</f>
        <v/>
      </c>
      <c r="R48" s="60" t="str">
        <f>IF(AND('Mapa final'!$AI$52="Baja",'Mapa final'!$AK$52="Menor"),CONCATENATE("R2C",'Mapa final'!$S$52),"")</f>
        <v/>
      </c>
      <c r="S48" s="60" t="str">
        <f>IF(AND('Mapa final'!$AI$53="Baja",'Mapa final'!$AK$53="Menor"),CONCATENATE("R2C",'Mapa final'!$S$53),"")</f>
        <v/>
      </c>
      <c r="T48" s="60" t="str">
        <f>IF(AND('Mapa final'!$AI$54="Baja",'Mapa final'!$AK$54="Menor"),CONCATENATE("R2C",'Mapa final'!$S$54),"")</f>
        <v/>
      </c>
      <c r="U48" s="60" t="str">
        <f>IF(AND('Mapa final'!$AI$55="Baja",'Mapa final'!$AK$55="Menor"),CONCATENATE("R2C",'Mapa final'!$S$55),"")</f>
        <v/>
      </c>
      <c r="V48" s="61" t="str">
        <f>IF(AND('Mapa final'!$AI$56="Baja",'Mapa final'!$AK$56="Menor"),CONCATENATE("R2C",'Mapa final'!$S$56),"")</f>
        <v/>
      </c>
      <c r="W48" s="59" t="str">
        <f>IF(AND('Mapa final'!$AI$51="Baja",'Mapa final'!$AK$51="Moderado"),CONCATENATE("R2C",'Mapa final'!$S$51),"")</f>
        <v/>
      </c>
      <c r="X48" s="60" t="str">
        <f>IF(AND('Mapa final'!$AI$52="Baja",'Mapa final'!$AK$52="Moderado"),CONCATENATE("R2C",'Mapa final'!$S$52),"")</f>
        <v/>
      </c>
      <c r="Y48" s="60" t="str">
        <f>IF(AND('Mapa final'!$AI$53="Baja",'Mapa final'!$AK$53="Moderado"),CONCATENATE("R2C",'Mapa final'!$S$53),"")</f>
        <v/>
      </c>
      <c r="Z48" s="60" t="str">
        <f>IF(AND('Mapa final'!$AI$54="Baja",'Mapa final'!$AK$54="Moderado"),CONCATENATE("R2C",'Mapa final'!$S$54),"")</f>
        <v/>
      </c>
      <c r="AA48" s="60" t="str">
        <f>IF(AND('Mapa final'!$AI$55="Baja",'Mapa final'!$AK$55="Moderado"),CONCATENATE("R2C",'Mapa final'!$S$55),"")</f>
        <v/>
      </c>
      <c r="AB48" s="61" t="str">
        <f>IF(AND('Mapa final'!$AI$56="Baja",'Mapa final'!$AK$56="Moderado"),CONCATENATE("R2C",'Mapa final'!$S$56),"")</f>
        <v/>
      </c>
      <c r="AC48" s="44" t="str">
        <f>IF(AND('Mapa final'!$AI$51="Baja",'Mapa final'!$AK$51="Mayor"),CONCATENATE("R2C",'Mapa final'!$S$51),"")</f>
        <v/>
      </c>
      <c r="AD48" s="45" t="str">
        <f>IF(AND('Mapa final'!$AI$52="Baja",'Mapa final'!$AK$52="Mayor"),CONCATENATE("R2C",'Mapa final'!$S$52),"")</f>
        <v/>
      </c>
      <c r="AE48" s="45" t="str">
        <f>IF(AND('Mapa final'!$AI$53="Baja",'Mapa final'!$AK$53="Mayor"),CONCATENATE("R2C",'Mapa final'!$S$53),"")</f>
        <v/>
      </c>
      <c r="AF48" s="45" t="str">
        <f>IF(AND('Mapa final'!$AI$54="Baja",'Mapa final'!$AK$54="Mayor"),CONCATENATE("R2C",'Mapa final'!$S$54),"")</f>
        <v/>
      </c>
      <c r="AG48" s="45" t="str">
        <f>IF(AND('Mapa final'!$AI$55="Baja",'Mapa final'!$AK$55="Mayor"),CONCATENATE("R2C",'Mapa final'!$S$55),"")</f>
        <v/>
      </c>
      <c r="AH48" s="46" t="str">
        <f>IF(AND('Mapa final'!$AI$56="Baja",'Mapa final'!$AK$56="Mayor"),CONCATENATE("R2C",'Mapa final'!$S$56),"")</f>
        <v/>
      </c>
      <c r="AI48" s="47" t="str">
        <f>IF(AND('Mapa final'!$AI$51="Baja",'Mapa final'!$AK$51="Catastrófico"),CONCATENATE("R2C",'Mapa final'!$S$51),"")</f>
        <v/>
      </c>
      <c r="AJ48" s="48" t="str">
        <f>IF(AND('Mapa final'!$AI$52="Baja",'Mapa final'!$AK$52="Catastrófico"),CONCATENATE("R2C",'Mapa final'!$S$52),"")</f>
        <v/>
      </c>
      <c r="AK48" s="48" t="str">
        <f>IF(AND('Mapa final'!$AI$53="Baja",'Mapa final'!$AK$53="Catastrófico"),CONCATENATE("R2C",'Mapa final'!$S$53),"")</f>
        <v/>
      </c>
      <c r="AL48" s="48" t="str">
        <f>IF(AND('Mapa final'!$AI$54="Baja",'Mapa final'!$AK$54="Catastrófico"),CONCATENATE("R2C",'Mapa final'!$S$54),"")</f>
        <v/>
      </c>
      <c r="AM48" s="48" t="str">
        <f>IF(AND('Mapa final'!$AI$55="Baja",'Mapa final'!$AK$55="Catastrófico"),CONCATENATE("R2C",'Mapa final'!$S$55),"")</f>
        <v/>
      </c>
      <c r="AN48" s="49" t="str">
        <f>IF(AND('Mapa final'!$AI$56="Baja",'Mapa final'!$AK$56="Catastrófico"),CONCATENATE("R2C",'Mapa final'!$S$56),"")</f>
        <v/>
      </c>
      <c r="AO48" s="75"/>
      <c r="AP48" s="455"/>
      <c r="AQ48" s="456"/>
      <c r="AR48" s="456"/>
      <c r="AS48" s="456"/>
      <c r="AT48" s="456"/>
      <c r="AU48" s="457"/>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row>
    <row r="49" spans="2:81" ht="15" customHeight="1" x14ac:dyDescent="0.25">
      <c r="B49" s="75"/>
      <c r="C49" s="336"/>
      <c r="D49" s="336"/>
      <c r="E49" s="337"/>
      <c r="F49" s="435"/>
      <c r="G49" s="434"/>
      <c r="H49" s="434"/>
      <c r="I49" s="434"/>
      <c r="J49" s="434"/>
      <c r="K49" s="68" t="str">
        <f>IF(AND('Mapa final'!$AI$57="Baja",'Mapa final'!$AK$57="Leve"),CONCATENATE("R2C",'Mapa final'!$S$57),"")</f>
        <v/>
      </c>
      <c r="L49" s="69" t="str">
        <f>IF(AND('Mapa final'!$AI$58="Baja",'Mapa final'!$AK$58="Leve"),CONCATENATE("R2C",'Mapa final'!$S$58),"")</f>
        <v/>
      </c>
      <c r="M49" s="69" t="str">
        <f>IF(AND('Mapa final'!$AI$59="Baja",'Mapa final'!$AK$59="Leve"),CONCATENATE("R2C",'Mapa final'!$S$59),"")</f>
        <v/>
      </c>
      <c r="N49" s="69" t="str">
        <f>IF(AND('Mapa final'!$AI$60="Baja",'Mapa final'!$AK$60="Leve"),CONCATENATE("R2C",'Mapa final'!$S$60),"")</f>
        <v/>
      </c>
      <c r="O49" s="69" t="str">
        <f>IF(AND('Mapa final'!$AI$61="Baja",'Mapa final'!$AK$61="Leve"),CONCATENATE("R2C",'Mapa final'!$S$61),"")</f>
        <v/>
      </c>
      <c r="P49" s="70" t="str">
        <f>IF(AND('Mapa final'!$AI$62="Baja",'Mapa final'!$AK$62="Leve"),CONCATENATE("R2C",'Mapa final'!$S$62),"")</f>
        <v/>
      </c>
      <c r="Q49" s="59" t="str">
        <f>IF(AND('Mapa final'!$AI$57="Baja",'Mapa final'!$AK$57="Menor"),CONCATENATE("R2C",'Mapa final'!$S$57),"")</f>
        <v/>
      </c>
      <c r="R49" s="60" t="str">
        <f>IF(AND('Mapa final'!$AI$58="Baja",'Mapa final'!$AK$58="Menor"),CONCATENATE("R2C",'Mapa final'!$S$58),"")</f>
        <v/>
      </c>
      <c r="S49" s="60" t="str">
        <f>IF(AND('Mapa final'!$AI$59="Baja",'Mapa final'!$AK$59="Menor"),CONCATENATE("R2C",'Mapa final'!$S$59),"")</f>
        <v/>
      </c>
      <c r="T49" s="60" t="str">
        <f>IF(AND('Mapa final'!$AI$60="Baja",'Mapa final'!$AK$60="Menor"),CONCATENATE("R2C",'Mapa final'!$S$60),"")</f>
        <v/>
      </c>
      <c r="U49" s="60" t="str">
        <f>IF(AND('Mapa final'!$AI$61="Baja",'Mapa final'!$AK$61="Menor"),CONCATENATE("R2C",'Mapa final'!$S$61),"")</f>
        <v/>
      </c>
      <c r="V49" s="61" t="str">
        <f>IF(AND('Mapa final'!$AI$62="Baja",'Mapa final'!$AK$62="Menor"),CONCATENATE("R2C",'Mapa final'!$S$62),"")</f>
        <v/>
      </c>
      <c r="W49" s="59" t="str">
        <f>IF(AND('Mapa final'!$AI$57="Baja",'Mapa final'!$AK$57="Moderado"),CONCATENATE("R2C",'Mapa final'!$S$57),"")</f>
        <v/>
      </c>
      <c r="X49" s="60" t="str">
        <f>IF(AND('Mapa final'!$AI$58="Baja",'Mapa final'!$AK$58="Moderado"),CONCATENATE("R2C",'Mapa final'!$S$58),"")</f>
        <v/>
      </c>
      <c r="Y49" s="60" t="str">
        <f>IF(AND('Mapa final'!$AI$59="Baja",'Mapa final'!$AK$59="Moderado"),CONCATENATE("R2C",'Mapa final'!$S$59),"")</f>
        <v/>
      </c>
      <c r="Z49" s="60" t="str">
        <f>IF(AND('Mapa final'!$AI$60="Baja",'Mapa final'!$AK$60="Moderado"),CONCATENATE("R2C",'Mapa final'!$S$60),"")</f>
        <v/>
      </c>
      <c r="AA49" s="60" t="str">
        <f>IF(AND('Mapa final'!$AI$61="Baja",'Mapa final'!$AK$61="Moderado"),CONCATENATE("R2C",'Mapa final'!$S$61),"")</f>
        <v/>
      </c>
      <c r="AB49" s="61" t="str">
        <f>IF(AND('Mapa final'!$AI$62="Baja",'Mapa final'!$AK$62="Moderado"),CONCATENATE("R2C",'Mapa final'!$S$62),"")</f>
        <v/>
      </c>
      <c r="AC49" s="44" t="str">
        <f>IF(AND('Mapa final'!$AI$57="Baja",'Mapa final'!$AK$57="Mayor"),CONCATENATE("R2C",'Mapa final'!$S$57),"")</f>
        <v/>
      </c>
      <c r="AD49" s="45" t="str">
        <f>IF(AND('Mapa final'!$AI$58="Baja",'Mapa final'!$AK$58="Mayor"),CONCATENATE("R2C",'Mapa final'!$S$58),"")</f>
        <v/>
      </c>
      <c r="AE49" s="45" t="str">
        <f>IF(AND('Mapa final'!$AI$59="Baja",'Mapa final'!$AK$59="Mayor"),CONCATENATE("R2C",'Mapa final'!$S$59),"")</f>
        <v/>
      </c>
      <c r="AF49" s="45" t="str">
        <f>IF(AND('Mapa final'!$AI$60="Baja",'Mapa final'!$AK$60="Mayor"),CONCATENATE("R2C",'Mapa final'!$S$60),"")</f>
        <v/>
      </c>
      <c r="AG49" s="45" t="str">
        <f>IF(AND('Mapa final'!$AI$61="Baja",'Mapa final'!$AK$61="Mayor"),CONCATENATE("R2C",'Mapa final'!$S$61),"")</f>
        <v/>
      </c>
      <c r="AH49" s="46" t="str">
        <f>IF(AND('Mapa final'!$AI$62="Baja",'Mapa final'!$AK$62="Mayor"),CONCATENATE("R2C",'Mapa final'!$S$62),"")</f>
        <v/>
      </c>
      <c r="AI49" s="47" t="str">
        <f>IF(AND('Mapa final'!$AI$57="Baja",'Mapa final'!$AK$57="Catastrófico"),CONCATENATE("R2C",'Mapa final'!$S$57),"")</f>
        <v/>
      </c>
      <c r="AJ49" s="48" t="str">
        <f>IF(AND('Mapa final'!$AI$58="Baja",'Mapa final'!$AK$58="Catastrófico"),CONCATENATE("R2C",'Mapa final'!$S$58),"")</f>
        <v/>
      </c>
      <c r="AK49" s="48" t="str">
        <f>IF(AND('Mapa final'!$AI$59="Baja",'Mapa final'!$AK$59="Catastrófico"),CONCATENATE("R2C",'Mapa final'!$S$59),"")</f>
        <v/>
      </c>
      <c r="AL49" s="48" t="str">
        <f>IF(AND('Mapa final'!$AI$60="Baja",'Mapa final'!$AK$60="Catastrófico"),CONCATENATE("R2C",'Mapa final'!$S$60),"")</f>
        <v/>
      </c>
      <c r="AM49" s="48" t="str">
        <f>IF(AND('Mapa final'!$AI$61="Baja",'Mapa final'!$AK$61="Catastrófico"),CONCATENATE("R2C",'Mapa final'!$S$61),"")</f>
        <v/>
      </c>
      <c r="AN49" s="49" t="str">
        <f>IF(AND('Mapa final'!$AI$62="Baja",'Mapa final'!$AK$62="Catastrófico"),CONCATENATE("R2C",'Mapa final'!$S$62),"")</f>
        <v/>
      </c>
      <c r="AO49" s="75"/>
      <c r="AP49" s="455"/>
      <c r="AQ49" s="456"/>
      <c r="AR49" s="456"/>
      <c r="AS49" s="456"/>
      <c r="AT49" s="456"/>
      <c r="AU49" s="457"/>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row>
    <row r="50" spans="2:81" ht="15" customHeight="1" x14ac:dyDescent="0.25">
      <c r="B50" s="75"/>
      <c r="C50" s="336"/>
      <c r="D50" s="336"/>
      <c r="E50" s="337"/>
      <c r="F50" s="435"/>
      <c r="G50" s="434"/>
      <c r="H50" s="434"/>
      <c r="I50" s="434"/>
      <c r="J50" s="434"/>
      <c r="K50" s="68" t="str">
        <f>IF(AND('Mapa final'!$AI$63="Baja",'Mapa final'!$AK$63="Leve"),CONCATENATE("R2C",'Mapa final'!$S$63),"")</f>
        <v/>
      </c>
      <c r="L50" s="69" t="str">
        <f>IF(AND('Mapa final'!$AI$64="Baja",'Mapa final'!$AK$64="Leve"),CONCATENATE("R2C",'Mapa final'!$S$64),"")</f>
        <v/>
      </c>
      <c r="M50" s="69" t="str">
        <f>IF(AND('Mapa final'!$AI$65="Baja",'Mapa final'!$AK$65="Leve"),CONCATENATE("R2C",'Mapa final'!$S$65),"")</f>
        <v/>
      </c>
      <c r="N50" s="69" t="str">
        <f>IF(AND('Mapa final'!$AI$66="Baja",'Mapa final'!$AK$66="Leve"),CONCATENATE("R2C",'Mapa final'!$S$66),"")</f>
        <v/>
      </c>
      <c r="O50" s="69" t="str">
        <f>IF(AND('Mapa final'!$AI$67="Baja",'Mapa final'!$AK$67="Leve"),CONCATENATE("R2C",'Mapa final'!$S$67),"")</f>
        <v/>
      </c>
      <c r="P50" s="70" t="str">
        <f>IF(AND('Mapa final'!$AI$68="Baja",'Mapa final'!$AK$68="Leve"),CONCATENATE("R2C",'Mapa final'!$S$68),"")</f>
        <v/>
      </c>
      <c r="Q50" s="59" t="str">
        <f>IF(AND('Mapa final'!$AI$63="Baja",'Mapa final'!$AK$63="Menor"),CONCATENATE("R2C",'Mapa final'!$S$63),"")</f>
        <v/>
      </c>
      <c r="R50" s="60" t="str">
        <f>IF(AND('Mapa final'!$AI$64="Baja",'Mapa final'!$AK$64="Menor"),CONCATENATE("R2C",'Mapa final'!$S$64),"")</f>
        <v/>
      </c>
      <c r="S50" s="60" t="str">
        <f>IF(AND('Mapa final'!$AI$65="Baja",'Mapa final'!$AK$65="Menor"),CONCATENATE("R2C",'Mapa final'!$S$65),"")</f>
        <v/>
      </c>
      <c r="T50" s="60" t="str">
        <f>IF(AND('Mapa final'!$AI$66="Baja",'Mapa final'!$AK$66="Menor"),CONCATENATE("R2C",'Mapa final'!$S$66),"")</f>
        <v/>
      </c>
      <c r="U50" s="60" t="str">
        <f>IF(AND('Mapa final'!$AI$67="Baja",'Mapa final'!$AK$67="Menor"),CONCATENATE("R2C",'Mapa final'!$S$67),"")</f>
        <v/>
      </c>
      <c r="V50" s="61" t="str">
        <f>IF(AND('Mapa final'!$AI$68="Baja",'Mapa final'!$AK$68="Menor"),CONCATENATE("R2C",'Mapa final'!$S$68),"")</f>
        <v/>
      </c>
      <c r="W50" s="59" t="str">
        <f>IF(AND('Mapa final'!$AI$63="Baja",'Mapa final'!$AK$63="Moderado"),CONCATENATE("R2C",'Mapa final'!$S$63),"")</f>
        <v/>
      </c>
      <c r="X50" s="60" t="str">
        <f>IF(AND('Mapa final'!$AI$64="Baja",'Mapa final'!$AK$64="Moderado"),CONCATENATE("R2C",'Mapa final'!$S$64),"")</f>
        <v/>
      </c>
      <c r="Y50" s="60" t="str">
        <f>IF(AND('Mapa final'!$AI$65="Baja",'Mapa final'!$AK$65="Moderado"),CONCATENATE("R2C",'Mapa final'!$S$65),"")</f>
        <v/>
      </c>
      <c r="Z50" s="60" t="str">
        <f>IF(AND('Mapa final'!$AI$66="Baja",'Mapa final'!$AK$66="Moderado"),CONCATENATE("R2C",'Mapa final'!$S$66),"")</f>
        <v/>
      </c>
      <c r="AA50" s="60" t="str">
        <f>IF(AND('Mapa final'!$AI$67="Baja",'Mapa final'!$AK$67="Moderado"),CONCATENATE("R2C",'Mapa final'!$S$67),"")</f>
        <v/>
      </c>
      <c r="AB50" s="61" t="str">
        <f>IF(AND('Mapa final'!$AI$68="Baja",'Mapa final'!$AK$68="Moderado"),CONCATENATE("R2C",'Mapa final'!$S$68),"")</f>
        <v/>
      </c>
      <c r="AC50" s="44" t="str">
        <f>IF(AND('Mapa final'!$AI$63="Baja",'Mapa final'!$AK$63="Mayor"),CONCATENATE("R2C",'Mapa final'!$S$63),"")</f>
        <v/>
      </c>
      <c r="AD50" s="45" t="str">
        <f>IF(AND('Mapa final'!$AI$64="Baja",'Mapa final'!$AK$64="Mayor"),CONCATENATE("R2C",'Mapa final'!$S$64),"")</f>
        <v/>
      </c>
      <c r="AE50" s="45" t="str">
        <f>IF(AND('Mapa final'!$AI$65="Baja",'Mapa final'!$AK$65="Mayor"),CONCATENATE("R2C",'Mapa final'!$S$65),"")</f>
        <v/>
      </c>
      <c r="AF50" s="45" t="str">
        <f>IF(AND('Mapa final'!$AI$66="Baja",'Mapa final'!$AK$66="Mayor"),CONCATENATE("R2C",'Mapa final'!$S$66),"")</f>
        <v/>
      </c>
      <c r="AG50" s="45" t="str">
        <f>IF(AND('Mapa final'!$AI$67="Baja",'Mapa final'!$AK$67="Mayor"),CONCATENATE("R2C",'Mapa final'!$S$67),"")</f>
        <v/>
      </c>
      <c r="AH50" s="46" t="str">
        <f>IF(AND('Mapa final'!$AI$68="Baja",'Mapa final'!$AK$68="Mayor"),CONCATENATE("R2C",'Mapa final'!$S$68),"")</f>
        <v/>
      </c>
      <c r="AI50" s="47" t="str">
        <f>IF(AND('Mapa final'!$AI$63="Baja",'Mapa final'!$AK$63="Catastrófico"),CONCATENATE("R2C",'Mapa final'!$S$63),"")</f>
        <v/>
      </c>
      <c r="AJ50" s="48" t="str">
        <f>IF(AND('Mapa final'!$AI$64="Baja",'Mapa final'!$AK$64="Catastrófico"),CONCATENATE("R2C",'Mapa final'!$S$64),"")</f>
        <v/>
      </c>
      <c r="AK50" s="48" t="str">
        <f>IF(AND('Mapa final'!$AI$65="Baja",'Mapa final'!$AK$65="Catastrófico"),CONCATENATE("R2C",'Mapa final'!$S$65),"")</f>
        <v/>
      </c>
      <c r="AL50" s="48" t="str">
        <f>IF(AND('Mapa final'!$AI$66="Baja",'Mapa final'!$AK$66="Catastrófico"),CONCATENATE("R2C",'Mapa final'!$S$66),"")</f>
        <v/>
      </c>
      <c r="AM50" s="48" t="str">
        <f>IF(AND('Mapa final'!$AI$67="Baja",'Mapa final'!$AK$67="Catastrófico"),CONCATENATE("R2C",'Mapa final'!$S$67),"")</f>
        <v/>
      </c>
      <c r="AN50" s="49" t="str">
        <f>IF(AND('Mapa final'!$AI$68="Baja",'Mapa final'!$AK$68="Catastrófico"),CONCATENATE("R2C",'Mapa final'!$S$68),"")</f>
        <v/>
      </c>
      <c r="AO50" s="75"/>
      <c r="AP50" s="455"/>
      <c r="AQ50" s="456"/>
      <c r="AR50" s="456"/>
      <c r="AS50" s="456"/>
      <c r="AT50" s="456"/>
      <c r="AU50" s="457"/>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row>
    <row r="51" spans="2:81" ht="15.75" customHeight="1" thickBot="1" x14ac:dyDescent="0.3">
      <c r="B51" s="75"/>
      <c r="C51" s="336"/>
      <c r="D51" s="336"/>
      <c r="E51" s="337"/>
      <c r="F51" s="436"/>
      <c r="G51" s="437"/>
      <c r="H51" s="437"/>
      <c r="I51" s="437"/>
      <c r="J51" s="437"/>
      <c r="K51" s="71" t="str">
        <f>IF(AND('Mapa final'!$AI$69="Baja",'Mapa final'!$AK$69="Leve"),CONCATENATE("R2C",'Mapa final'!$S$69),"")</f>
        <v/>
      </c>
      <c r="L51" s="72" t="str">
        <f>IF(AND('Mapa final'!$AI$70="Baja",'Mapa final'!$AK$70="Leve"),CONCATENATE("R2C",'Mapa final'!$S$70),"")</f>
        <v/>
      </c>
      <c r="M51" s="72" t="str">
        <f>IF(AND('Mapa final'!$AI$71="Baja",'Mapa final'!$AK$71="Leve"),CONCATENATE("R2C",'Mapa final'!$S$71),"")</f>
        <v/>
      </c>
      <c r="N51" s="72" t="str">
        <f>IF(AND('Mapa final'!$AI$72="Baja",'Mapa final'!$AK$72="Leve"),CONCATENATE("R2C",'Mapa final'!$S$72),"")</f>
        <v/>
      </c>
      <c r="O51" s="72" t="str">
        <f>IF(AND('Mapa final'!$AI$74="Baja",'Mapa final'!$AK$74="Leve"),CONCATENATE("R2C",'Mapa final'!$S$74),"")</f>
        <v/>
      </c>
      <c r="P51" s="73" t="str">
        <f>IF(AND('Mapa final'!$AI$75="Baja",'Mapa final'!$AK$75="Leve"),CONCATENATE("R2C",'Mapa final'!$S$75),"")</f>
        <v/>
      </c>
      <c r="Q51" s="59" t="str">
        <f>IF(AND('Mapa final'!$AI$69="Baja",'Mapa final'!$AK$69="Menor"),CONCATENATE("R2C",'Mapa final'!$S$69),"")</f>
        <v/>
      </c>
      <c r="R51" s="60" t="str">
        <f>IF(AND('Mapa final'!$AI$70="Baja",'Mapa final'!$AK$70="Menor"),CONCATENATE("R2C",'Mapa final'!$S$70),"")</f>
        <v/>
      </c>
      <c r="S51" s="60" t="str">
        <f>IF(AND('Mapa final'!$AI$71="Baja",'Mapa final'!$AK$71="Menor"),CONCATENATE("R2C",'Mapa final'!$S$71),"")</f>
        <v/>
      </c>
      <c r="T51" s="60" t="str">
        <f>IF(AND('Mapa final'!$AI$72="Baja",'Mapa final'!$AK$72="Menor"),CONCATENATE("R2C",'Mapa final'!$S$72),"")</f>
        <v/>
      </c>
      <c r="U51" s="60" t="str">
        <f>IF(AND('Mapa final'!$AI$74="Baja",'Mapa final'!$AK$74="Menor"),CONCATENATE("R2C",'Mapa final'!$S$74),"")</f>
        <v/>
      </c>
      <c r="V51" s="61" t="str">
        <f>IF(AND('Mapa final'!$AI$75="Baja",'Mapa final'!$AK$75="Menor"),CONCATENATE("R2C",'Mapa final'!$S$75),"")</f>
        <v/>
      </c>
      <c r="W51" s="62" t="str">
        <f>IF(AND('Mapa final'!$AI$69="Baja",'Mapa final'!$AK$69="Moderado"),CONCATENATE("R2C",'Mapa final'!$S$69),"")</f>
        <v/>
      </c>
      <c r="X51" s="63" t="str">
        <f>IF(AND('Mapa final'!$AI$70="Baja",'Mapa final'!$AK$70="Moderado"),CONCATENATE("R2C",'Mapa final'!$S$70),"")</f>
        <v/>
      </c>
      <c r="Y51" s="63" t="str">
        <f>IF(AND('Mapa final'!$AI$71="Baja",'Mapa final'!$AK$71="Moderado"),CONCATENATE("R2C",'Mapa final'!$S$71),"")</f>
        <v/>
      </c>
      <c r="Z51" s="63" t="str">
        <f>IF(AND('Mapa final'!$AI$72="Baja",'Mapa final'!$AK$72="Moderado"),CONCATENATE("R2C",'Mapa final'!$S$72),"")</f>
        <v/>
      </c>
      <c r="AA51" s="63" t="str">
        <f>IF(AND('Mapa final'!$AI$74="Baja",'Mapa final'!$AK$74="Moderado"),CONCATENATE("R2C",'Mapa final'!$S$74),"")</f>
        <v/>
      </c>
      <c r="AB51" s="64" t="str">
        <f>IF(AND('Mapa final'!$AI$75="Baja",'Mapa final'!$AK$75="Moderado"),CONCATENATE("R2C",'Mapa final'!$S$75),"")</f>
        <v/>
      </c>
      <c r="AC51" s="50" t="str">
        <f>IF(AND('Mapa final'!$AI$69="Baja",'Mapa final'!$AK$69="Mayor"),CONCATENATE("R2C",'Mapa final'!$S$69),"")</f>
        <v/>
      </c>
      <c r="AD51" s="51" t="str">
        <f>IF(AND('Mapa final'!$AI$70="Baja",'Mapa final'!$AK$70="Mayor"),CONCATENATE("R2C",'Mapa final'!$S$70),"")</f>
        <v/>
      </c>
      <c r="AE51" s="51" t="str">
        <f>IF(AND('Mapa final'!$AI$71="Baja",'Mapa final'!$AK$71="Mayor"),CONCATENATE("R2C",'Mapa final'!$S$71),"")</f>
        <v/>
      </c>
      <c r="AF51" s="51" t="str">
        <f>IF(AND('Mapa final'!$AI$72="Baja",'Mapa final'!$AK$72="Mayor"),CONCATENATE("R2C",'Mapa final'!$S$72),"")</f>
        <v/>
      </c>
      <c r="AG51" s="51" t="str">
        <f>IF(AND('Mapa final'!$AI$74="Baja",'Mapa final'!$AK$74="Mayor"),CONCATENATE("R2C",'Mapa final'!$S$74),"")</f>
        <v/>
      </c>
      <c r="AH51" s="52" t="str">
        <f>IF(AND('Mapa final'!$AI$75="Baja",'Mapa final'!$AK$75="Mayor"),CONCATENATE("R2C",'Mapa final'!$S$75),"")</f>
        <v/>
      </c>
      <c r="AI51" s="53" t="str">
        <f>IF(AND('Mapa final'!$AI$69="Baja",'Mapa final'!$AK$69="Catastrófico"),CONCATENATE("R2C",'Mapa final'!$S$69),"")</f>
        <v/>
      </c>
      <c r="AJ51" s="54" t="str">
        <f>IF(AND('Mapa final'!$AI$70="Baja",'Mapa final'!$AK$70="Catastrófico"),CONCATENATE("R2C",'Mapa final'!$S$70),"")</f>
        <v/>
      </c>
      <c r="AK51" s="54" t="str">
        <f>IF(AND('Mapa final'!$AI$71="Baja",'Mapa final'!$AK$71="Catastrófico"),CONCATENATE("R2C",'Mapa final'!$S$71),"")</f>
        <v/>
      </c>
      <c r="AL51" s="54" t="str">
        <f>IF(AND('Mapa final'!$AI$72="Baja",'Mapa final'!$AK$72="Catastrófico"),CONCATENATE("R2C",'Mapa final'!$S$72),"")</f>
        <v/>
      </c>
      <c r="AM51" s="54" t="str">
        <f>IF(AND('Mapa final'!$AI$74="Baja",'Mapa final'!$AK$74="Catastrófico"),CONCATENATE("R2C",'Mapa final'!$S$74),"")</f>
        <v/>
      </c>
      <c r="AN51" s="55" t="str">
        <f>IF(AND('Mapa final'!$AI$75="Baja",'Mapa final'!$AK$75="Catastrófico"),CONCATENATE("R2C",'Mapa final'!$S$75),"")</f>
        <v/>
      </c>
      <c r="AO51" s="75"/>
      <c r="AP51" s="458"/>
      <c r="AQ51" s="459"/>
      <c r="AR51" s="459"/>
      <c r="AS51" s="459"/>
      <c r="AT51" s="459"/>
      <c r="AU51" s="460"/>
    </row>
    <row r="52" spans="2:81" ht="41.25" customHeight="1" x14ac:dyDescent="0.35">
      <c r="B52" s="75"/>
      <c r="C52" s="336"/>
      <c r="D52" s="336"/>
      <c r="E52" s="337"/>
      <c r="F52" s="431" t="s">
        <v>112</v>
      </c>
      <c r="G52" s="432"/>
      <c r="H52" s="432"/>
      <c r="I52" s="432"/>
      <c r="J52" s="449"/>
      <c r="K52" s="65" t="str">
        <f>IF(AND('Mapa final'!$AI$15="Muy Baja",'Mapa final'!$AK$15="Leve"),CONCATENATE("R2C",'Mapa final'!$S$15),"")</f>
        <v/>
      </c>
      <c r="L52" s="66" t="str">
        <f>IF(AND('Mapa final'!$AI$16="Muy Baja",'Mapa final'!$AK$16="Leve"),CONCATENATE("R2C",'Mapa final'!$S$16),"")</f>
        <v/>
      </c>
      <c r="M52" s="66" t="str">
        <f>IF(AND('Mapa final'!$AI$17="Muy Baja",'Mapa final'!$AK$17="Leve"),CONCATENATE("R2C",'Mapa final'!$S$17),"")</f>
        <v/>
      </c>
      <c r="N52" s="66" t="str">
        <f>IF(AND('Mapa final'!$AI$18="Muy Baja",'Mapa final'!$AK$18="Leve"),CONCATENATE("R2C",'Mapa final'!$S$18),"")</f>
        <v/>
      </c>
      <c r="O52" s="66" t="str">
        <f>IF(AND('Mapa final'!$AI$19="Muy Baja",'Mapa final'!$AK$19="Leve"),CONCATENATE("R2C",'Mapa final'!$S$19),"")</f>
        <v/>
      </c>
      <c r="P52" s="67" t="str">
        <f>IF(AND('Mapa final'!$AI$20="Muy Baja",'Mapa final'!$AK$20="Leve"),CONCATENATE("R2C",'Mapa final'!$S$20),"")</f>
        <v/>
      </c>
      <c r="Q52" s="65" t="str">
        <f>IF(AND('Mapa final'!$AI$15="Muy Baja",'Mapa final'!$AK$15="Menor"),CONCATENATE("R2C",'Mapa final'!$S$15),"")</f>
        <v/>
      </c>
      <c r="R52" s="66" t="str">
        <f>IF(AND('Mapa final'!$AI$16="Muy Baja",'Mapa final'!$AK$16="Menore"),CONCATENATE("R2C",'Mapa final'!$S$16),"")</f>
        <v/>
      </c>
      <c r="S52" s="66" t="str">
        <f>IF(AND('Mapa final'!$AI$17="Muy Baja",'Mapa final'!$AK$17="Menor"),CONCATENATE("R2C",'Mapa final'!$S$17),"")</f>
        <v/>
      </c>
      <c r="T52" s="66" t="str">
        <f>IF(AND('Mapa final'!$AI$18="Muy Baja",'Mapa final'!$AK$18="Menor"),CONCATENATE("R2C",'Mapa final'!$S$18),"")</f>
        <v/>
      </c>
      <c r="U52" s="66" t="str">
        <f>IF(AND('Mapa final'!$AI$19="Muy Baja",'Mapa final'!$AK$19="Menor"),CONCATENATE("R2C",'Mapa final'!$S$19),"")</f>
        <v/>
      </c>
      <c r="V52" s="67" t="str">
        <f>IF(AND('Mapa final'!$AI$20="Muy Baja",'Mapa final'!$AK$20="Menor"),CONCATENATE("R2C",'Mapa final'!$S$20),"")</f>
        <v/>
      </c>
      <c r="W52" s="56" t="str">
        <f>IF(AND('Mapa final'!$AI$15="Muy Baja",'Mapa final'!$AK$15="Moderado"),CONCATENATE("R2C",'Mapa final'!$S$15),"")</f>
        <v/>
      </c>
      <c r="X52" s="74" t="str">
        <f>IF(AND('Mapa final'!$AI$16="Muy Baja",'Mapa final'!$AK$16="Moderado"),CONCATENATE("R2C",'Mapa final'!$S$16),"")</f>
        <v/>
      </c>
      <c r="Y52" s="57"/>
      <c r="Z52" s="57" t="str">
        <f>IF(AND('Mapa final'!$AI$18="Muy Baja",'Mapa final'!$AK$18="Moderado"),CONCATENATE("R2C",'Mapa final'!$S$18),"")</f>
        <v/>
      </c>
      <c r="AA52" s="57" t="str">
        <f>IF(AND('Mapa final'!$AI$19="Muy Baja",'Mapa final'!$AK$19="Moderado"),CONCATENATE("R2C",'Mapa final'!$S$19),"")</f>
        <v/>
      </c>
      <c r="AB52" s="58" t="str">
        <f>IF(AND('Mapa final'!$AI$20="Muy Baja",'Mapa final'!$AK$20="Moderado"),CONCATENATE("R2C",'Mapa final'!$S$20),"")</f>
        <v/>
      </c>
      <c r="AC52" s="38" t="str">
        <f>IF(AND('Mapa final'!$AI$15="Muy Baja",'Mapa final'!$AK$15="Mayor"),CONCATENATE("R2C",'Mapa final'!$S$15),"")</f>
        <v/>
      </c>
      <c r="AD52" s="39" t="str">
        <f>IF(AND('Mapa final'!$AI$16="Muy Baja",'Mapa final'!$AK$16="Mayor"),CONCATENATE("R2C",'Mapa final'!$S$16),"")</f>
        <v/>
      </c>
      <c r="AE52" s="39" t="str">
        <f>IF(AND('Mapa final'!$AI$17="Muy Baja",'Mapa final'!$AK$17="Mayor"),CONCATENATE("R2C",'Mapa final'!$S$17),"")</f>
        <v/>
      </c>
      <c r="AF52" s="39" t="str">
        <f>IF(AND('Mapa final'!$AI$18="Muy Baja",'Mapa final'!$AK$18="Mayor"),CONCATENATE("R2C",'Mapa final'!$S$18),"")</f>
        <v/>
      </c>
      <c r="AG52" s="39" t="str">
        <f>IF(AND('Mapa final'!$AI$19="Muy Baja",'Mapa final'!$AK$19="Mayor"),CONCATENATE("R2C",'Mapa final'!$S$19),"")</f>
        <v/>
      </c>
      <c r="AH52" s="40" t="str">
        <f>IF(AND('Mapa final'!$AI$20="Muy Baja",'Mapa final'!$AK$20="Mayor"),CONCATENATE("R2C",'Mapa final'!$S$20),"")</f>
        <v/>
      </c>
      <c r="AI52" s="41" t="str">
        <f>IF(AND('Mapa final'!$AI$15="Muy Baja",'Mapa final'!$AK$15="Catastrófico"),CONCATENATE("R2C",'Mapa final'!$S$15),"")</f>
        <v/>
      </c>
      <c r="AJ52" s="42" t="str">
        <f>IF(AND('Mapa final'!$AI$16="Muy Baja",'Mapa final'!$AK$16="Catastrófico"),CONCATENATE("R2C",'Mapa final'!$S$16),"")</f>
        <v/>
      </c>
      <c r="AK52" s="42" t="str">
        <f>IF(AND('Mapa final'!$AI$17="Muy Baja",'Mapa final'!$AK$17="Catastrófico"),CONCATENATE("R2C",'Mapa final'!$S$17),"")</f>
        <v/>
      </c>
      <c r="AL52" s="42" t="str">
        <f>IF(AND('Mapa final'!$AI$18="Muy Baja",'Mapa final'!$AK$18="Catastrófico"),CONCATENATE("R2C",'Mapa final'!$S$18),"")</f>
        <v/>
      </c>
      <c r="AM52" s="42" t="str">
        <f>IF(AND('Mapa final'!$AI$19="Muy Baja",'Mapa final'!$AK$19="Catastrófico"),CONCATENATE("R2C",'Mapa final'!$S$19),"")</f>
        <v/>
      </c>
      <c r="AN52" s="43" t="str">
        <f>IF(AND('Mapa final'!$AI$20="Muy Baja",'Mapa final'!$AK$20="Catastrófico"),CONCATENATE("R2C",'Mapa final'!$S$20),"")</f>
        <v/>
      </c>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row>
    <row r="53" spans="2:81" ht="57.75" customHeight="1" x14ac:dyDescent="0.25">
      <c r="B53" s="75"/>
      <c r="C53" s="336"/>
      <c r="D53" s="336"/>
      <c r="E53" s="337"/>
      <c r="F53" s="433"/>
      <c r="G53" s="434"/>
      <c r="H53" s="434"/>
      <c r="I53" s="434"/>
      <c r="J53" s="450"/>
      <c r="K53" s="68" t="str">
        <f>IF(AND('Mapa final'!$AI$21="Muy Baja",'Mapa final'!$AK$21="Leve"),CONCATENATE("R2C",'Mapa final'!$S$21),"")</f>
        <v/>
      </c>
      <c r="L53" s="69" t="str">
        <f>IF(AND('Mapa final'!$AI$22="Muy Baja",'Mapa final'!$AK$22="Leve"),CONCATENATE("R2C",'Mapa final'!$S$22),"")</f>
        <v/>
      </c>
      <c r="M53" s="69" t="str">
        <f>IF(AND('Mapa final'!$AI$23="Muy Baja",'Mapa final'!$AK$23="Leve"),CONCATENATE("R2C",'Mapa final'!$S$23),"")</f>
        <v/>
      </c>
      <c r="N53" s="69" t="str">
        <f>IF(AND('Mapa final'!$AI$24="Muy Baja",'Mapa final'!$AK$24="Leve"),CONCATENATE("R2C",'Mapa final'!$S$24),"")</f>
        <v/>
      </c>
      <c r="O53" s="69" t="str">
        <f>IF(AND('Mapa final'!$AI$25="Muy Baja",'Mapa final'!$AK$25="Leve"),CONCATENATE("R2C",'Mapa final'!$S$25),"")</f>
        <v/>
      </c>
      <c r="P53" s="70" t="str">
        <f>IF(AND('Mapa final'!$AI$26="Muy Baja",'Mapa final'!$AK$26="Leve"),CONCATENATE("R2C",'Mapa final'!$S$26),"")</f>
        <v/>
      </c>
      <c r="Q53" s="68" t="str">
        <f>IF(AND('Mapa final'!$AI$21="Muy Baja",'Mapa final'!$AK$21="Menor"),CONCATENATE("R2C",'Mapa final'!$S$21),"")</f>
        <v/>
      </c>
      <c r="R53" s="69" t="str">
        <f>IF(AND('Mapa final'!$AI$22="Muy Baja",'Mapa final'!$AK$22="Menor"),CONCATENATE("R2C",'Mapa final'!$S$22),"")</f>
        <v/>
      </c>
      <c r="S53" s="69" t="str">
        <f>IF(AND('Mapa final'!$AI$23="Muy Baja",'Mapa final'!$AK$23="Menor"),CONCATENATE("R2C",'Mapa final'!$S$23),"")</f>
        <v/>
      </c>
      <c r="T53" s="69" t="str">
        <f>IF(AND('Mapa final'!$AI$24="Muy Baja",'Mapa final'!$AK$24="Menor"),CONCATENATE("R2C",'Mapa final'!$S$24),"")</f>
        <v/>
      </c>
      <c r="U53" s="69" t="str">
        <f>IF(AND('Mapa final'!$AI$25="Muy Baja",'Mapa final'!$AK$25="Menor"),CONCATENATE("R2C",'Mapa final'!$S$25),"")</f>
        <v/>
      </c>
      <c r="V53" s="70" t="str">
        <f>IF(AND('Mapa final'!$AI$26="Muy Baja",'Mapa final'!$AK$26="Menor"),CONCATENATE("R2C",'Mapa final'!$S$26),"")</f>
        <v/>
      </c>
      <c r="W53" s="59" t="str">
        <f>IF(AND('Mapa final'!$AI$21="Muy Baja",'Mapa final'!$AK$21="Moderado"),CONCATENATE("R2C",'Mapa final'!$S$21),"")</f>
        <v/>
      </c>
      <c r="X53" s="60" t="str">
        <f>IF(AND('Mapa final'!$AI$22="Muy Baja",'Mapa final'!$AK$22="Moderado"),CONCATENATE("R2C",'Mapa final'!$S$22),"")</f>
        <v/>
      </c>
      <c r="Y53" s="60" t="str">
        <f>IF(AND('Mapa final'!$AI$23="Muy Baja",'Mapa final'!$AK$23="Moderado"),CONCATENATE("R2C",'Mapa final'!$S$23),"")</f>
        <v/>
      </c>
      <c r="Z53" s="60" t="str">
        <f>IF(AND('Mapa final'!$AI$24="Muy Baja",'Mapa final'!$AK$24="Moderado"),CONCATENATE("R2C",'Mapa final'!$S$24),"")</f>
        <v/>
      </c>
      <c r="AA53" s="60" t="str">
        <f>IF(AND('Mapa final'!$AI$25="Muy Baja",'Mapa final'!$AK$25="Moderado"),CONCATENATE("R2C",'Mapa final'!$S$25),"")</f>
        <v/>
      </c>
      <c r="AB53" s="61" t="str">
        <f>IF(AND('Mapa final'!$AI$26="Muy Baja",'Mapa final'!$AK$26="Moderado"),CONCATENATE("R2C",'Mapa final'!$S$26),"")</f>
        <v/>
      </c>
      <c r="AC53" s="44" t="str">
        <f>IF(AND('Mapa final'!$AI$21="Muy Baja",'Mapa final'!$AK$21="Mayor"),CONCATENATE("R2C",'Mapa final'!$S$21),"")</f>
        <v/>
      </c>
      <c r="AD53" s="45" t="str">
        <f>IF(AND('Mapa final'!$AI$22="Muy Baja",'Mapa final'!$AK$22="Mayor"),CONCATENATE("R2C",'Mapa final'!$S$22),"")</f>
        <v/>
      </c>
      <c r="AE53" s="45" t="str">
        <f>IF(AND('Mapa final'!$AI$23="Muy Baja",'Mapa final'!$AK$23="Mayor"),CONCATENATE("R2C",'Mapa final'!$S$23),"")</f>
        <v/>
      </c>
      <c r="AF53" s="45" t="str">
        <f>IF(AND('Mapa final'!$AI$24="Muy Baja",'Mapa final'!$AK$24="Mayor"),CONCATENATE("R2C",'Mapa final'!$S$24),"")</f>
        <v/>
      </c>
      <c r="AG53" s="45" t="str">
        <f>IF(AND('Mapa final'!$AI$25="Muy Baja",'Mapa final'!$AK$25="Mayor"),CONCATENATE("R2C",'Mapa final'!$S$25),"")</f>
        <v/>
      </c>
      <c r="AH53" s="46" t="str">
        <f>IF(AND('Mapa final'!$AI$26="Muy Baja",'Mapa final'!$AK$26="Mayor"),CONCATENATE("R2C",'Mapa final'!$S$26),"")</f>
        <v/>
      </c>
      <c r="AI53" s="47" t="str">
        <f>IF(AND('Mapa final'!$AI$21="Muy Baja",'Mapa final'!$AK$21="Catastrófico"),CONCATENATE("R2C",'Mapa final'!$S$21),"")</f>
        <v/>
      </c>
      <c r="AJ53" s="48" t="str">
        <f>IF(AND('Mapa final'!$AI$22="Muy Baja",'Mapa final'!$AK$22="Catastrófico"),CONCATENATE("R2C",'Mapa final'!$S$22),"")</f>
        <v/>
      </c>
      <c r="AK53" s="48" t="str">
        <f>IF(AND('Mapa final'!$AI$23="Muy Baja",'Mapa final'!$AK$23="Catastrófico"),CONCATENATE("R2C",'Mapa final'!$S$23),"")</f>
        <v/>
      </c>
      <c r="AL53" s="48" t="str">
        <f>IF(AND('Mapa final'!$AI$24="Muy Baja",'Mapa final'!$AK$24="Catastrófico"),CONCATENATE("R2C",'Mapa final'!$S$24),"")</f>
        <v/>
      </c>
      <c r="AM53" s="48" t="str">
        <f>IF(AND('Mapa final'!$AI$25="Muy Baja",'Mapa final'!$AK$25="Catastrófico"),CONCATENATE("R2C",'Mapa final'!$S$25),"")</f>
        <v/>
      </c>
      <c r="AN53" s="49" t="str">
        <f>IF(AND('Mapa final'!$AI$26="Muy Baja",'Mapa final'!$AK$26="Catastrófico"),CONCATENATE("R2C",'Mapa final'!$S$26),"")</f>
        <v/>
      </c>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c r="CC53" s="75"/>
    </row>
    <row r="54" spans="2:81" ht="15" customHeight="1" x14ac:dyDescent="0.25">
      <c r="B54" s="75"/>
      <c r="C54" s="336"/>
      <c r="D54" s="336"/>
      <c r="E54" s="337"/>
      <c r="F54" s="433"/>
      <c r="G54" s="434"/>
      <c r="H54" s="434"/>
      <c r="I54" s="434"/>
      <c r="J54" s="450"/>
      <c r="K54" s="68" t="str">
        <f>IF(AND('Mapa final'!$AI$27="Muy Baja",'Mapa final'!$AK$27="Leve"),CONCATENATE("R2C",'Mapa final'!$S$27),"")</f>
        <v/>
      </c>
      <c r="L54" s="69" t="str">
        <f>IF(AND('Mapa final'!$AI$28="Muy Baja",'Mapa final'!$AK$28="Leve"),CONCATENATE("R2C",'Mapa final'!$S$28),"")</f>
        <v/>
      </c>
      <c r="M54" s="69" t="str">
        <f>IF(AND('Mapa final'!$AI$29="Muy Baja",'Mapa final'!$AK$29="Leve"),CONCATENATE("R2C",'Mapa final'!$S$29),"")</f>
        <v/>
      </c>
      <c r="N54" s="69" t="str">
        <f>IF(AND('Mapa final'!$AI$30="Muy Baja",'Mapa final'!$AK$30="Leve"),CONCATENATE("R2C",'Mapa final'!$S$30),"")</f>
        <v/>
      </c>
      <c r="O54" s="69" t="str">
        <f>IF(AND('Mapa final'!$AI$31="Muy Baja",'Mapa final'!$AK$31="Leve"),CONCATENATE("R2C",'Mapa final'!$S$31),"")</f>
        <v/>
      </c>
      <c r="P54" s="70" t="str">
        <f>IF(AND('Mapa final'!$AI$32="Muy Baja",'Mapa final'!$AK$32="Leve"),CONCATENATE("R2C",'Mapa final'!$S$32),"")</f>
        <v/>
      </c>
      <c r="Q54" s="68" t="str">
        <f>IF(AND('Mapa final'!$AI$27="Muy Baja",'Mapa final'!$AK$27="Menor"),CONCATENATE("R2C",'Mapa final'!$S$27),"")</f>
        <v/>
      </c>
      <c r="R54" s="69" t="str">
        <f>IF(AND('Mapa final'!$AI$28="Muy Baja",'Mapa final'!$AK$28="Menor"),CONCATENATE("R2C",'Mapa final'!$S$28),"")</f>
        <v/>
      </c>
      <c r="S54" s="69" t="str">
        <f>IF(AND('Mapa final'!$AI$29="Muy Baja",'Mapa final'!$AK$29="Menor"),CONCATENATE("R2C",'Mapa final'!$S$29),"")</f>
        <v/>
      </c>
      <c r="T54" s="69" t="str">
        <f>IF(AND('Mapa final'!$AI$30="Muy Baja",'Mapa final'!$AK$30="Menor"),CONCATENATE("R2C",'Mapa final'!$S$30),"")</f>
        <v/>
      </c>
      <c r="U54" s="69" t="str">
        <f>IF(AND('Mapa final'!$AI$31="Muy Baja",'Mapa final'!$AK$31="Menor"),CONCATENATE("R2C",'Mapa final'!$S$31),"")</f>
        <v/>
      </c>
      <c r="V54" s="70" t="str">
        <f>IF(AND('Mapa final'!$AI$32="Muy Baja",'Mapa final'!$AK$32="Menor"),CONCATENATE("R2C",'Mapa final'!$S$32),"")</f>
        <v/>
      </c>
      <c r="W54" s="59" t="str">
        <f>IF(AND('Mapa final'!$AI$27="Muy Baja",'Mapa final'!$AK$27="Moderado"),CONCATENATE("R2C",'Mapa final'!$S$27),"")</f>
        <v/>
      </c>
      <c r="X54" s="60" t="str">
        <f>IF(AND('Mapa final'!$AI$28="Muy Baja",'Mapa final'!$AK$28="Moderado"),CONCATENATE("R2C",'Mapa final'!$S$28),"")</f>
        <v/>
      </c>
      <c r="Y54" s="60" t="str">
        <f>IF(AND('Mapa final'!$AI$29="Muy Baja",'Mapa final'!$AK$29="Moderado"),CONCATENATE("R2C",'Mapa final'!$S$29),"")</f>
        <v/>
      </c>
      <c r="Z54" s="60" t="str">
        <f>IF(AND('Mapa final'!$AI$30="Muy Baja",'Mapa final'!$AK$30="Moderado"),CONCATENATE("R2C",'Mapa final'!$S$30),"")</f>
        <v/>
      </c>
      <c r="AA54" s="60" t="str">
        <f>IF(AND('Mapa final'!$AI$31="Muy Baja",'Mapa final'!$AK$31="Moderado"),CONCATENATE("R2C",'Mapa final'!$S$31),"")</f>
        <v/>
      </c>
      <c r="AB54" s="61" t="str">
        <f>IF(AND('Mapa final'!$AI$32="Muy Baja",'Mapa final'!$AK$32="Moderado"),CONCATENATE("R2C",'Mapa final'!$S$32),"")</f>
        <v/>
      </c>
      <c r="AC54" s="44" t="str">
        <f>IF(AND('Mapa final'!$AI$27="Muy Baja",'Mapa final'!$AK$27="Mayor"),CONCATENATE("R2C",'Mapa final'!$S$27),"")</f>
        <v/>
      </c>
      <c r="AD54" s="45" t="str">
        <f>IF(AND('Mapa final'!$AI$28="Muy Baja",'Mapa final'!$AK$28="Mayor"),CONCATENATE("R2C",'Mapa final'!$S$28),"")</f>
        <v/>
      </c>
      <c r="AE54" s="45" t="str">
        <f>IF(AND('Mapa final'!$AI$29="Muy Baja",'Mapa final'!$AK$29="Mayor"),CONCATENATE("R2C",'Mapa final'!$S$29),"")</f>
        <v/>
      </c>
      <c r="AF54" s="45" t="str">
        <f>IF(AND('Mapa final'!$AI$30="Muy Baja",'Mapa final'!$AK$30="Mayor"),CONCATENATE("R2C",'Mapa final'!$S$30),"")</f>
        <v/>
      </c>
      <c r="AG54" s="45" t="str">
        <f>IF(AND('Mapa final'!$AI$31="Muy Baja",'Mapa final'!$AK$31="Mayor"),CONCATENATE("R2C",'Mapa final'!$S$31),"")</f>
        <v/>
      </c>
      <c r="AH54" s="46" t="str">
        <f>IF(AND('Mapa final'!$AI$32="Muy Baja",'Mapa final'!$AK$32="Mayor"),CONCATENATE("R2C",'Mapa final'!$S$32),"")</f>
        <v/>
      </c>
      <c r="AI54" s="47" t="str">
        <f>IF(AND('Mapa final'!$AI$27="Muy Baja",'Mapa final'!$AK$27="Catastrófico"),CONCATENATE("R2C",'Mapa final'!$S$27),"")</f>
        <v/>
      </c>
      <c r="AJ54" s="48" t="str">
        <f>IF(AND('Mapa final'!$AI$28="Muy Baja",'Mapa final'!$AK$28="Catastrófico"),CONCATENATE("R2C",'Mapa final'!$S$28),"")</f>
        <v/>
      </c>
      <c r="AK54" s="48" t="str">
        <f>IF(AND('Mapa final'!$AI$29="Muy Baja",'Mapa final'!$AK$29="Catastrófico"),CONCATENATE("R2C",'Mapa final'!$S$29),"")</f>
        <v/>
      </c>
      <c r="AL54" s="48" t="str">
        <f>IF(AND('Mapa final'!$AI$30="Muy Baja",'Mapa final'!$AK$30="Catastrófico"),CONCATENATE("R2C",'Mapa final'!$S$30),"")</f>
        <v/>
      </c>
      <c r="AM54" s="48" t="str">
        <f>IF(AND('Mapa final'!$AI$31="Muy Baja",'Mapa final'!$AK$31="Catastrófico"),CONCATENATE("R2C",'Mapa final'!$S$31),"")</f>
        <v/>
      </c>
      <c r="AN54" s="49" t="str">
        <f>IF(AND('Mapa final'!$AI$32="Muy Baja",'Mapa final'!$AK$32="Catastrófico"),CONCATENATE("R2C",'Mapa final'!$S$32),"")</f>
        <v/>
      </c>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c r="CC54" s="75"/>
    </row>
    <row r="55" spans="2:81" ht="15" customHeight="1" x14ac:dyDescent="0.25">
      <c r="B55" s="75"/>
      <c r="C55" s="336"/>
      <c r="D55" s="336"/>
      <c r="E55" s="337"/>
      <c r="F55" s="435"/>
      <c r="G55" s="434"/>
      <c r="H55" s="434"/>
      <c r="I55" s="434"/>
      <c r="J55" s="450"/>
      <c r="K55" s="68" t="str">
        <f>IF(AND('Mapa final'!$AI$33="Muy Baja",'Mapa final'!$AK$33="Leve"),CONCATENATE("R2C",'Mapa final'!$S$33),"")</f>
        <v/>
      </c>
      <c r="L55" s="69" t="str">
        <f>IF(AND('Mapa final'!$AI$34="Muy Baja",'Mapa final'!$AK$34="Leve"),CONCATENATE("R2C",'Mapa final'!$S$34),"")</f>
        <v/>
      </c>
      <c r="M55" s="69" t="str">
        <f>IF(AND('Mapa final'!$AI$35="Muy Baja",'Mapa final'!$AK$35="Leve"),CONCATENATE("R2C",'Mapa final'!$S$35),"")</f>
        <v/>
      </c>
      <c r="N55" s="69" t="str">
        <f>IF(AND('Mapa final'!$AI$36="Muy Baja",'Mapa final'!$AK$36="Leve"),CONCATENATE("R2C",'Mapa final'!$S$36),"")</f>
        <v/>
      </c>
      <c r="O55" s="69" t="str">
        <f>IF(AND('Mapa final'!$AI$37="Muy Baja",'Mapa final'!$AK$37="Leve"),CONCATENATE("R2C",'Mapa final'!$S$37),"")</f>
        <v/>
      </c>
      <c r="P55" s="70" t="str">
        <f>IF(AND('Mapa final'!$AI$38="Muy Baja",'Mapa final'!$AK$38="Leve"),CONCATENATE("R2C",'Mapa final'!$S$38),"")</f>
        <v/>
      </c>
      <c r="Q55" s="68" t="str">
        <f>IF(AND('Mapa final'!$AI$33="Muy Baja",'Mapa final'!$AK$33="Menor"),CONCATENATE("R2C",'Mapa final'!$S$33),"")</f>
        <v/>
      </c>
      <c r="R55" s="69" t="str">
        <f>IF(AND('Mapa final'!$AI$34="Muy Baja",'Mapa final'!$AK$34="Menor"),CONCATENATE("R2C",'Mapa final'!$S$34),"")</f>
        <v/>
      </c>
      <c r="S55" s="69" t="str">
        <f>IF(AND('Mapa final'!$AI$35="Muy Baja",'Mapa final'!$AK$35="Menor"),CONCATENATE("R2C",'Mapa final'!$S$35),"")</f>
        <v/>
      </c>
      <c r="T55" s="69" t="str">
        <f>IF(AND('Mapa final'!$AI$36="Muy Baja",'Mapa final'!$AK$36="Menor"),CONCATENATE("R2C",'Mapa final'!$S$36),"")</f>
        <v/>
      </c>
      <c r="U55" s="69" t="str">
        <f>IF(AND('Mapa final'!$AI$37="Muy Baja",'Mapa final'!$AK$37="LMenor"),CONCATENATE("R2C",'Mapa final'!$S$37),"")</f>
        <v/>
      </c>
      <c r="V55" s="70" t="str">
        <f>IF(AND('Mapa final'!$AI$38="Muy Baja",'Mapa final'!$AK$38="Menor"),CONCATENATE("R2C",'Mapa final'!$S$38),"")</f>
        <v/>
      </c>
      <c r="W55" s="59" t="str">
        <f>IF(AND('Mapa final'!$AI$33="Muy Baja",'Mapa final'!$AK$33="Moderado"),CONCATENATE("R2C",'Mapa final'!$S$33),"")</f>
        <v/>
      </c>
      <c r="X55" s="60" t="str">
        <f>IF(AND('Mapa final'!$AI$34="Muy Baja",'Mapa final'!$AK$34="Moderado"),CONCATENATE("R2C",'Mapa final'!$S$34),"")</f>
        <v/>
      </c>
      <c r="Y55" s="60" t="str">
        <f>IF(AND('Mapa final'!$AI$35="Muy Baja",'Mapa final'!$AK$35="Moderado"),CONCATENATE("R2C",'Mapa final'!$S$35),"")</f>
        <v/>
      </c>
      <c r="Z55" s="60" t="str">
        <f>IF(AND('Mapa final'!$AI$36="Muy Baja",'Mapa final'!$AK$36="Moderado"),CONCATENATE("R2C",'Mapa final'!$S$36),"")</f>
        <v/>
      </c>
      <c r="AA55" s="60" t="str">
        <f>IF(AND('Mapa final'!$AI$37="Muy Baja",'Mapa final'!$AK$37="Moderado"),CONCATENATE("R2C",'Mapa final'!$S$37),"")</f>
        <v/>
      </c>
      <c r="AB55" s="61" t="str">
        <f>IF(AND('Mapa final'!$AI$38="Muy Baja",'Mapa final'!$AK$38="Moderado"),CONCATENATE("R2C",'Mapa final'!$S$38),"")</f>
        <v/>
      </c>
      <c r="AC55" s="44" t="str">
        <f>IF(AND('Mapa final'!$AI$33="Muy Baja",'Mapa final'!$AK$33="Mayor"),CONCATENATE("R2C",'Mapa final'!$S$33),"")</f>
        <v/>
      </c>
      <c r="AD55" s="45" t="str">
        <f>IF(AND('Mapa final'!$AI$34="Muy Baja",'Mapa final'!$AK$34="Mayor"),CONCATENATE("R2C",'Mapa final'!$S$34),"")</f>
        <v/>
      </c>
      <c r="AE55" s="45" t="str">
        <f>IF(AND('Mapa final'!$AI$35="Muy Baja",'Mapa final'!$AK$35="Mayor"),CONCATENATE("R2C",'Mapa final'!$S$35),"")</f>
        <v/>
      </c>
      <c r="AF55" s="45" t="str">
        <f>IF(AND('Mapa final'!$AI$36="Muy Baja",'Mapa final'!$AK$36="Mayor"),CONCATENATE("R2C",'Mapa final'!$S$36),"")</f>
        <v/>
      </c>
      <c r="AG55" s="45" t="str">
        <f>IF(AND('Mapa final'!$AI$37="Muy Baja",'Mapa final'!$AK$37="Mayor"),CONCATENATE("R2C",'Mapa final'!$S$37),"")</f>
        <v/>
      </c>
      <c r="AH55" s="46" t="str">
        <f>IF(AND('Mapa final'!$AI$38="Muy Baja",'Mapa final'!$AK$38="Mayor"),CONCATENATE("R2C",'Mapa final'!$S$38),"")</f>
        <v/>
      </c>
      <c r="AI55" s="47" t="str">
        <f>IF(AND('Mapa final'!$AI$33="Muy Baja",'Mapa final'!$AK$33="Catastrófico"),CONCATENATE("R2C",'Mapa final'!$S$33),"")</f>
        <v/>
      </c>
      <c r="AJ55" s="48" t="str">
        <f>IF(AND('Mapa final'!$AI$34="Muy Baja",'Mapa final'!$AK$34="Catastrófico"),CONCATENATE("R2C",'Mapa final'!$S$34),"")</f>
        <v/>
      </c>
      <c r="AK55" s="48" t="str">
        <f>IF(AND('Mapa final'!$AI$35="Muy Baja",'Mapa final'!$AK$35="Catastrófico"),CONCATENATE("R2C",'Mapa final'!$S$35),"")</f>
        <v/>
      </c>
      <c r="AL55" s="48" t="str">
        <f>IF(AND('Mapa final'!$AI$36="Muy Baja",'Mapa final'!$AK$36="Catastrófico"),CONCATENATE("R2C",'Mapa final'!$S$36),"")</f>
        <v/>
      </c>
      <c r="AM55" s="48" t="str">
        <f>IF(AND('Mapa final'!$AI$37="Muy Baja",'Mapa final'!$AK$37="LCatastrófico"),CONCATENATE("R2C",'Mapa final'!$S$37),"")</f>
        <v/>
      </c>
      <c r="AN55" s="49" t="str">
        <f>IF(AND('Mapa final'!$AI$38="Muy Baja",'Mapa final'!$AK$38="Catastrófico"),CONCATENATE("R2C",'Mapa final'!$S$38),"")</f>
        <v/>
      </c>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row>
    <row r="56" spans="2:81" ht="15" customHeight="1" x14ac:dyDescent="0.25">
      <c r="B56" s="75"/>
      <c r="C56" s="336"/>
      <c r="D56" s="336"/>
      <c r="E56" s="337"/>
      <c r="F56" s="435"/>
      <c r="G56" s="434"/>
      <c r="H56" s="434"/>
      <c r="I56" s="434"/>
      <c r="J56" s="450"/>
      <c r="K56" s="68" t="str">
        <f>IF(AND('Mapa final'!$AI$39="Muy Baja",'Mapa final'!$AK$39="Leve"),CONCATENATE("R2C",'Mapa final'!$S$39),"")</f>
        <v/>
      </c>
      <c r="L56" s="69" t="str">
        <f>IF(AND('Mapa final'!$AI$40="Muy Baja",'Mapa final'!$AK$40="Leve"),CONCATENATE("R2C",'Mapa final'!$S$40),"")</f>
        <v/>
      </c>
      <c r="M56" s="69" t="str">
        <f>IF(AND('Mapa final'!$AI$41="Muy Baja",'Mapa final'!$AK$41="Leve"),CONCATENATE("R2C",'Mapa final'!$S$41),"")</f>
        <v/>
      </c>
      <c r="N56" s="69" t="str">
        <f>IF(AND('Mapa final'!$AI$42="Muy Baja",'Mapa final'!$AK$42="Leve"),CONCATENATE("R2C",'Mapa final'!$S$42),"")</f>
        <v/>
      </c>
      <c r="O56" s="69" t="str">
        <f>IF(AND('Mapa final'!$AI$43="Muy Baja",'Mapa final'!$AK$43="Leve"),CONCATENATE("R2C",'Mapa final'!$S$43),"")</f>
        <v/>
      </c>
      <c r="P56" s="70" t="str">
        <f>IF(AND('Mapa final'!$AI$44="Muy Baja",'Mapa final'!$AK$44="Leve"),CONCATENATE("R2C",'Mapa final'!$S$44),"")</f>
        <v/>
      </c>
      <c r="Q56" s="68" t="str">
        <f>IF(AND('Mapa final'!$AI$39="Muy Baja",'Mapa final'!$AK$39="Menor"),CONCATENATE("R2C",'Mapa final'!$S$39),"")</f>
        <v/>
      </c>
      <c r="R56" s="69" t="str">
        <f>IF(AND('Mapa final'!$AI$40="Muy Baja",'Mapa final'!$AK$40="Menor"),CONCATENATE("R2C",'Mapa final'!$S$40),"")</f>
        <v/>
      </c>
      <c r="S56" s="69" t="str">
        <f>IF(AND('Mapa final'!$AI$41="Muy Baja",'Mapa final'!$AK$41="Menor"),CONCATENATE("R2C",'Mapa final'!$S$41),"")</f>
        <v/>
      </c>
      <c r="T56" s="69" t="str">
        <f>IF(AND('Mapa final'!$AI$42="Muy Baja",'Mapa final'!$AK$42="Menor"),CONCATENATE("R2C",'Mapa final'!$S$42),"")</f>
        <v/>
      </c>
      <c r="U56" s="69" t="str">
        <f>IF(AND('Mapa final'!$AI$43="Muy Baja",'Mapa final'!$AK$43="Menor"),CONCATENATE("R2C",'Mapa final'!$S$43),"")</f>
        <v/>
      </c>
      <c r="V56" s="70" t="str">
        <f>IF(AND('Mapa final'!$AI$44="Muy Baja",'Mapa final'!$AK$44="Menor"),CONCATENATE("R2C",'Mapa final'!$S$44),"")</f>
        <v/>
      </c>
      <c r="W56" s="59" t="str">
        <f>IF(AND('Mapa final'!$AI$39="Muy Baja",'Mapa final'!$AK$39="Moderado"),CONCATENATE("R2C",'Mapa final'!$S$39),"")</f>
        <v/>
      </c>
      <c r="X56" s="60" t="str">
        <f>IF(AND('Mapa final'!$AI$40="Muy Baja",'Mapa final'!$AK$40="Moderado"),CONCATENATE("R2C",'Mapa final'!$S$40),"")</f>
        <v/>
      </c>
      <c r="Y56" s="60" t="str">
        <f>IF(AND('Mapa final'!$AI$41="Muy Baja",'Mapa final'!$AK$41="Moderado"),CONCATENATE("R2C",'Mapa final'!$S$41),"")</f>
        <v/>
      </c>
      <c r="Z56" s="60" t="str">
        <f>IF(AND('Mapa final'!$AI$42="Muy Baja",'Mapa final'!$AK$42="Moderado"),CONCATENATE("R2C",'Mapa final'!$S$42),"")</f>
        <v/>
      </c>
      <c r="AA56" s="60" t="str">
        <f>IF(AND('Mapa final'!$AI$43="Muy Baja",'Mapa final'!$AK$43="Moderado"),CONCATENATE("R2C",'Mapa final'!$S$43),"")</f>
        <v/>
      </c>
      <c r="AB56" s="61" t="str">
        <f>IF(AND('Mapa final'!$AI$44="Muy Baja",'Mapa final'!$AK$44="Moderado"),CONCATENATE("R2C",'Mapa final'!$S$44),"")</f>
        <v/>
      </c>
      <c r="AC56" s="44" t="str">
        <f>IF(AND('Mapa final'!$AI$39="Muy Baja",'Mapa final'!$AK$39="Mayor"),CONCATENATE("R2C",'Mapa final'!$S$39),"")</f>
        <v/>
      </c>
      <c r="AD56" s="45" t="str">
        <f>IF(AND('Mapa final'!$AI$40="Muy Baja",'Mapa final'!$AK$40="Mayor"),CONCATENATE("R2C",'Mapa final'!$S$40),"")</f>
        <v/>
      </c>
      <c r="AE56" s="45" t="str">
        <f>IF(AND('Mapa final'!$AI$41="Muy Baja",'Mapa final'!$AK$41="Mayor"),CONCATENATE("R2C",'Mapa final'!$S$41),"")</f>
        <v/>
      </c>
      <c r="AF56" s="45" t="str">
        <f>IF(AND('Mapa final'!$AI$42="Muy Baja",'Mapa final'!$AK$42="Mayor"),CONCATENATE("R2C",'Mapa final'!$S$42),"")</f>
        <v/>
      </c>
      <c r="AG56" s="45" t="str">
        <f>IF(AND('Mapa final'!$AI$43="Muy Baja",'Mapa final'!$AK$43="Mayor"),CONCATENATE("R2C",'Mapa final'!$S$43),"")</f>
        <v/>
      </c>
      <c r="AH56" s="46" t="str">
        <f>IF(AND('Mapa final'!$AI$44="Muy Baja",'Mapa final'!$AK$44="Mayor"),CONCATENATE("R2C",'Mapa final'!$S$44),"")</f>
        <v/>
      </c>
      <c r="AI56" s="47" t="str">
        <f>IF(AND('Mapa final'!$AI$39="Muy Baja",'Mapa final'!$AK$39="Catastrófico"),CONCATENATE("R2C",'Mapa final'!$S$39),"")</f>
        <v/>
      </c>
      <c r="AJ56" s="48" t="str">
        <f>IF(AND('Mapa final'!$AI$40="Muy Baja",'Mapa final'!$AK$40="Catastrófico"),CONCATENATE("R2C",'Mapa final'!$S$40),"")</f>
        <v/>
      </c>
      <c r="AK56" s="48" t="str">
        <f>IF(AND('Mapa final'!$AI$41="Muy Baja",'Mapa final'!$AK$41="Catastrófico"),CONCATENATE("R2C",'Mapa final'!$S$41),"")</f>
        <v/>
      </c>
      <c r="AL56" s="48" t="str">
        <f>IF(AND('Mapa final'!$AI$42="Muy Baja",'Mapa final'!$AK$42="Catastrófico"),CONCATENATE("R2C",'Mapa final'!$S$42),"")</f>
        <v/>
      </c>
      <c r="AM56" s="48" t="str">
        <f>IF(AND('Mapa final'!$AI$43="Muy Baja",'Mapa final'!$AK$43="Catastrófico"),CONCATENATE("R2C",'Mapa final'!$S$43),"")</f>
        <v/>
      </c>
      <c r="AN56" s="49" t="str">
        <f>IF(AND('Mapa final'!$AI$44="Muy Baja",'Mapa final'!$AK$44="Catastrófico"),CONCATENATE("R2C",'Mapa final'!$S$44),"")</f>
        <v/>
      </c>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c r="CC56" s="75"/>
    </row>
    <row r="57" spans="2:81" ht="15" customHeight="1" x14ac:dyDescent="0.25">
      <c r="B57" s="75"/>
      <c r="C57" s="336"/>
      <c r="D57" s="336"/>
      <c r="E57" s="337"/>
      <c r="F57" s="435"/>
      <c r="G57" s="434"/>
      <c r="H57" s="434"/>
      <c r="I57" s="434"/>
      <c r="J57" s="450"/>
      <c r="K57" s="68" t="str">
        <f>IF(AND('Mapa final'!$AI$45="Muy Baja",'Mapa final'!$AK$45="Leve"),CONCATENATE("R2C",'Mapa final'!$S$45),"")</f>
        <v/>
      </c>
      <c r="L57" s="69" t="str">
        <f>IF(AND('Mapa final'!$AI$46="Muy Baja",'Mapa final'!$AK$46="Leve"),CONCATENATE("R2C",'Mapa final'!$S$46),"")</f>
        <v/>
      </c>
      <c r="M57" s="69" t="str">
        <f>IF(AND('Mapa final'!$AI$47="Muy Baja",'Mapa final'!$AK$47="Leve"),CONCATENATE("R2C",'Mapa final'!$S$47),"")</f>
        <v/>
      </c>
      <c r="N57" s="69" t="str">
        <f>IF(AND('Mapa final'!$AI$48="Muy Baja",'Mapa final'!$AK$48="Leve"),CONCATENATE("R2C",'Mapa final'!$S$48),"")</f>
        <v/>
      </c>
      <c r="O57" s="69" t="str">
        <f>IF(AND('Mapa final'!$AI$49="Muy Baja",'Mapa final'!$AK$49="Leve"),CONCATENATE("R2C",'Mapa final'!$S$49),"")</f>
        <v/>
      </c>
      <c r="P57" s="70" t="str">
        <f>IF(AND('Mapa final'!$AI$60="Muy Baja",'Mapa final'!$AK$50="Leve"),CONCATENATE("R2C",'Mapa final'!$S$50),"")</f>
        <v/>
      </c>
      <c r="Q57" s="68" t="str">
        <f>IF(AND('Mapa final'!$AI$45="Muy Baja",'Mapa final'!$AK$45="Menor"),CONCATENATE("R2C",'Mapa final'!$S$45),"")</f>
        <v/>
      </c>
      <c r="R57" s="69" t="str">
        <f>IF(AND('Mapa final'!$AI$46="Muy Baja",'Mapa final'!$AK$46="Menor"),CONCATENATE("R2C",'Mapa final'!$S$46),"")</f>
        <v/>
      </c>
      <c r="S57" s="69" t="str">
        <f>IF(AND('Mapa final'!$AI$47="Muy Baja",'Mapa final'!$AK$47="Menor"),CONCATENATE("R2C",'Mapa final'!$S$47),"")</f>
        <v/>
      </c>
      <c r="T57" s="69" t="str">
        <f>IF(AND('Mapa final'!$AI$48="Muy Baja",'Mapa final'!$AK$48="Menor"),CONCATENATE("R2C",'Mapa final'!$S$48),"")</f>
        <v/>
      </c>
      <c r="U57" s="69" t="str">
        <f>IF(AND('Mapa final'!$AI$49="Muy Baja",'Mapa final'!$AK$49="Menor"),CONCATENATE("R2C",'Mapa final'!$S$49),"")</f>
        <v/>
      </c>
      <c r="V57" s="70" t="str">
        <f>IF(AND('Mapa final'!$AI$60="Muy Baja",'Mapa final'!$AK$50="Menor"),CONCATENATE("R2C",'Mapa final'!$S$50),"")</f>
        <v/>
      </c>
      <c r="W57" s="59" t="str">
        <f>IF(AND('Mapa final'!$AI$45="Muy Baja",'Mapa final'!$AK$45="Moderado"),CONCATENATE("R2C",'Mapa final'!$S$45),"")</f>
        <v/>
      </c>
      <c r="X57" s="60" t="str">
        <f>IF(AND('Mapa final'!$AI$46="Muy Baja",'Mapa final'!$AK$46="Moderado"),CONCATENATE("R2C",'Mapa final'!$S$46),"")</f>
        <v/>
      </c>
      <c r="Y57" s="60" t="str">
        <f>IF(AND('Mapa final'!$AI$47="Muy Baja",'Mapa final'!$AK$47="Moderado"),CONCATENATE("R2C",'Mapa final'!$S$47),"")</f>
        <v/>
      </c>
      <c r="Z57" s="60" t="str">
        <f>IF(AND('Mapa final'!$AI$48="Muy Baja",'Mapa final'!$AK$48="Moderado"),CONCATENATE("R2C",'Mapa final'!$S$48),"")</f>
        <v/>
      </c>
      <c r="AA57" s="60" t="str">
        <f>IF(AND('Mapa final'!$AI$49="Muy Baja",'Mapa final'!$AK$49="Moderado"),CONCATENATE("R2C",'Mapa final'!$S$49),"")</f>
        <v/>
      </c>
      <c r="AB57" s="61" t="str">
        <f>IF(AND('Mapa final'!$AI$60="Muy Baja",'Mapa final'!$AK$50="Moderado"),CONCATENATE("R2C",'Mapa final'!$S$50),"")</f>
        <v/>
      </c>
      <c r="AC57" s="44" t="str">
        <f>IF(AND('Mapa final'!$AI$45="Muy Baja",'Mapa final'!$AK$45="Mayor"),CONCATENATE("R2C",'Mapa final'!$S$45),"")</f>
        <v/>
      </c>
      <c r="AD57" s="45" t="str">
        <f>IF(AND('Mapa final'!$AI$46="Muy Baja",'Mapa final'!$AK$46="Mayor"),CONCATENATE("R2C",'Mapa final'!$S$46),"")</f>
        <v/>
      </c>
      <c r="AE57" s="45" t="str">
        <f>IF(AND('Mapa final'!$AI$47="Muy Baja",'Mapa final'!$AK$47="Mayor"),CONCATENATE("R2C",'Mapa final'!$S$47),"")</f>
        <v/>
      </c>
      <c r="AF57" s="45" t="str">
        <f>IF(AND('Mapa final'!$AI$48="Muy Baja",'Mapa final'!$AK$48="Mayor"),CONCATENATE("R2C",'Mapa final'!$S$48),"")</f>
        <v/>
      </c>
      <c r="AG57" s="45" t="str">
        <f>IF(AND('Mapa final'!$AI$49="Muy Baja",'Mapa final'!$AK$49="Mayor"),CONCATENATE("R2C",'Mapa final'!$S$49),"")</f>
        <v/>
      </c>
      <c r="AH57" s="46" t="str">
        <f>IF(AND('Mapa final'!$AI$60="Muy Baja",'Mapa final'!$AK$50="Mayor"),CONCATENATE("R2C",'Mapa final'!$S$50),"")</f>
        <v/>
      </c>
      <c r="AI57" s="47" t="str">
        <f>IF(AND('Mapa final'!$AI$45="Muy Baja",'Mapa final'!$AK$45="Catastrófico"),CONCATENATE("R2C",'Mapa final'!$S$45),"")</f>
        <v/>
      </c>
      <c r="AJ57" s="48" t="str">
        <f>IF(AND('Mapa final'!$AI$46="Muy Baja",'Mapa final'!$AK$46="Catastrófico"),CONCATENATE("R2C",'Mapa final'!$S$46),"")</f>
        <v/>
      </c>
      <c r="AK57" s="48" t="str">
        <f>IF(AND('Mapa final'!$AI$47="Muy Baja",'Mapa final'!$AK$47="Catastrófico"),CONCATENATE("R2C",'Mapa final'!$S$47),"")</f>
        <v/>
      </c>
      <c r="AL57" s="48" t="str">
        <f>IF(AND('Mapa final'!$AI$48="Muy Baja",'Mapa final'!$AK$48="Catastrófico"),CONCATENATE("R2C",'Mapa final'!$S$48),"")</f>
        <v/>
      </c>
      <c r="AM57" s="48" t="str">
        <f>IF(AND('Mapa final'!$AI$49="Muy Baja",'Mapa final'!$AK$49="Catastrófico"),CONCATENATE("R2C",'Mapa final'!$S$49),"")</f>
        <v/>
      </c>
      <c r="AN57" s="49" t="str">
        <f>IF(AND('Mapa final'!$AI$60="Muy Baja",'Mapa final'!$AK$50="Catastrófico"),CONCATENATE("R2C",'Mapa final'!$S$50),"")</f>
        <v/>
      </c>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c r="CC57" s="75"/>
    </row>
    <row r="58" spans="2:81" ht="15" customHeight="1" x14ac:dyDescent="0.25">
      <c r="B58" s="75"/>
      <c r="C58" s="336"/>
      <c r="D58" s="336"/>
      <c r="E58" s="337"/>
      <c r="F58" s="435"/>
      <c r="G58" s="434"/>
      <c r="H58" s="434"/>
      <c r="I58" s="434"/>
      <c r="J58" s="450"/>
      <c r="K58" s="68" t="str">
        <f>IF(AND('Mapa final'!$AI$51="Muy Baja",'Mapa final'!$AK$51="Leve"),CONCATENATE("R2C",'Mapa final'!$S$51),"")</f>
        <v/>
      </c>
      <c r="L58" s="69" t="str">
        <f>IF(AND('Mapa final'!$AI$52="Muy Baja",'Mapa final'!$AK$52="Leve"),CONCATENATE("R2C",'Mapa final'!$S$52),"")</f>
        <v/>
      </c>
      <c r="M58" s="69" t="str">
        <f>IF(AND('Mapa final'!$AI$53="Muy Baja",'Mapa final'!$AK$53="Leve"),CONCATENATE("R2C",'Mapa final'!$S$53),"")</f>
        <v/>
      </c>
      <c r="N58" s="69" t="str">
        <f>IF(AND('Mapa final'!$AI$54="Muy Baja",'Mapa final'!$AK$54="Leve"),CONCATENATE("R2C",'Mapa final'!$S$54),"")</f>
        <v/>
      </c>
      <c r="O58" s="69" t="str">
        <f>IF(AND('Mapa final'!$AI$55="Muy Baja",'Mapa final'!$AK$55="Leve"),CONCATENATE("R2C",'Mapa final'!$S$55),"")</f>
        <v/>
      </c>
      <c r="P58" s="70" t="str">
        <f>IF(AND('Mapa final'!$AI$56="Muy Baja",'Mapa final'!$AK$56="Leve"),CONCATENATE("R2C",'Mapa final'!$S$56),"")</f>
        <v/>
      </c>
      <c r="Q58" s="68" t="str">
        <f>IF(AND('Mapa final'!$AI$51="Muy Baja",'Mapa final'!$AK$51="Menor"),CONCATENATE("R2C",'Mapa final'!$S$51),"")</f>
        <v/>
      </c>
      <c r="R58" s="69" t="str">
        <f>IF(AND('Mapa final'!$AI$52="Muy Baja",'Mapa final'!$AK$52="Menor"),CONCATENATE("R2C",'Mapa final'!$S$52),"")</f>
        <v/>
      </c>
      <c r="S58" s="69" t="str">
        <f>IF(AND('Mapa final'!$AI$53="Muy Baja",'Mapa final'!$AK$53="Menor"),CONCATENATE("R2C",'Mapa final'!$S$53),"")</f>
        <v/>
      </c>
      <c r="T58" s="69" t="str">
        <f>IF(AND('Mapa final'!$AI$54="Muy Baja",'Mapa final'!$AK$54="Menor"),CONCATENATE("R2C",'Mapa final'!$S$54),"")</f>
        <v/>
      </c>
      <c r="U58" s="69" t="str">
        <f>IF(AND('Mapa final'!$AI$55="Muy Baja",'Mapa final'!$AK$55="Menor"),CONCATENATE("R2C",'Mapa final'!$S$55),"")</f>
        <v/>
      </c>
      <c r="V58" s="70" t="str">
        <f>IF(AND('Mapa final'!$AI$56="Muy Baja",'Mapa final'!$AK$56="Menor"),CONCATENATE("R2C",'Mapa final'!$S$56),"")</f>
        <v/>
      </c>
      <c r="W58" s="59" t="str">
        <f>IF(AND('Mapa final'!$AI$51="Muy Baja",'Mapa final'!$AK$51="Moderado"),CONCATENATE("R2C",'Mapa final'!$S$51),"")</f>
        <v/>
      </c>
      <c r="X58" s="60" t="str">
        <f>IF(AND('Mapa final'!$AI$52="Muy Baja",'Mapa final'!$AK$52="Moderado"),CONCATENATE("R2C",'Mapa final'!$S$52),"")</f>
        <v/>
      </c>
      <c r="Y58" s="60" t="str">
        <f>IF(AND('Mapa final'!$AI$53="Muy Baja",'Mapa final'!$AK$53="Moderado"),CONCATENATE("R2C",'Mapa final'!$S$53),"")</f>
        <v/>
      </c>
      <c r="Z58" s="60" t="str">
        <f>IF(AND('Mapa final'!$AI$54="Muy Baja",'Mapa final'!$AK$54="Moderado"),CONCATENATE("R2C",'Mapa final'!$S$54),"")</f>
        <v/>
      </c>
      <c r="AA58" s="60" t="str">
        <f>IF(AND('Mapa final'!$AI$55="Muy Baja",'Mapa final'!$AK$55="Moderado"),CONCATENATE("R2C",'Mapa final'!$S$55),"")</f>
        <v/>
      </c>
      <c r="AB58" s="61" t="str">
        <f>IF(AND('Mapa final'!$AI$56="Muy Baja",'Mapa final'!$AK$56="Moderado"),CONCATENATE("R2C",'Mapa final'!$S$56),"")</f>
        <v/>
      </c>
      <c r="AC58" s="44" t="str">
        <f>IF(AND('Mapa final'!$AI$51="Muy Baja",'Mapa final'!$AK$51="Mayor"),CONCATENATE("R2C",'Mapa final'!$S$51),"")</f>
        <v/>
      </c>
      <c r="AD58" s="45" t="str">
        <f>IF(AND('Mapa final'!$AI$52="Muy Baja",'Mapa final'!$AK$52="Mayor"),CONCATENATE("R2C",'Mapa final'!$S$52),"")</f>
        <v/>
      </c>
      <c r="AE58" s="45" t="str">
        <f>IF(AND('Mapa final'!$AI$53="Muy Baja",'Mapa final'!$AK$53="Mayor"),CONCATENATE("R2C",'Mapa final'!$S$53),"")</f>
        <v/>
      </c>
      <c r="AF58" s="45" t="str">
        <f>IF(AND('Mapa final'!$AI$54="Muy Baja",'Mapa final'!$AK$54="Mayor"),CONCATENATE("R2C",'Mapa final'!$S$54),"")</f>
        <v/>
      </c>
      <c r="AG58" s="45" t="str">
        <f>IF(AND('Mapa final'!$AI$55="Muy Baja",'Mapa final'!$AK$55="Mayor"),CONCATENATE("R2C",'Mapa final'!$S$55),"")</f>
        <v/>
      </c>
      <c r="AH58" s="46" t="str">
        <f>IF(AND('Mapa final'!$AI$56="Muy Baja",'Mapa final'!$AK$56="Mayor"),CONCATENATE("R2C",'Mapa final'!$S$56),"")</f>
        <v/>
      </c>
      <c r="AI58" s="47" t="str">
        <f>IF(AND('Mapa final'!$AI$51="Muy Baja",'Mapa final'!$AK$51="Catastrófico"),CONCATENATE("R2C",'Mapa final'!$S$51),"")</f>
        <v/>
      </c>
      <c r="AJ58" s="48" t="str">
        <f>IF(AND('Mapa final'!$AI$52="Muy Baja",'Mapa final'!$AK$52="Catastrófico"),CONCATENATE("R2C",'Mapa final'!$S$52),"")</f>
        <v/>
      </c>
      <c r="AK58" s="48" t="str">
        <f>IF(AND('Mapa final'!$AI$53="Muy Baja",'Mapa final'!$AK$53="Catastrófico"),CONCATENATE("R2C",'Mapa final'!$S$53),"")</f>
        <v/>
      </c>
      <c r="AL58" s="48" t="str">
        <f>IF(AND('Mapa final'!$AI$54="Muy Baja",'Mapa final'!$AK$54="Catastrófico"),CONCATENATE("R2C",'Mapa final'!$S$54),"")</f>
        <v/>
      </c>
      <c r="AM58" s="48" t="str">
        <f>IF(AND('Mapa final'!$AI$55="Muy Baja",'Mapa final'!$AK$55="Catastrófico"),CONCATENATE("R2C",'Mapa final'!$S$55),"")</f>
        <v/>
      </c>
      <c r="AN58" s="49" t="str">
        <f>IF(AND('Mapa final'!$AI$56="Muy Baja",'Mapa final'!$AK$56="Catastrófico"),CONCATENATE("R2C",'Mapa final'!$S$56),"")</f>
        <v/>
      </c>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c r="CC58" s="75"/>
    </row>
    <row r="59" spans="2:81" ht="15" customHeight="1" x14ac:dyDescent="0.25">
      <c r="B59" s="75"/>
      <c r="C59" s="336"/>
      <c r="D59" s="336"/>
      <c r="E59" s="337"/>
      <c r="F59" s="435"/>
      <c r="G59" s="434"/>
      <c r="H59" s="434"/>
      <c r="I59" s="434"/>
      <c r="J59" s="450"/>
      <c r="K59" s="68" t="str">
        <f>IF(AND('Mapa final'!$AI$57="Muy Baja",'Mapa final'!$AK$57="Leve"),CONCATENATE("R2C",'Mapa final'!$S$57),"")</f>
        <v/>
      </c>
      <c r="L59" s="69" t="str">
        <f>IF(AND('Mapa final'!$AI$58="Muy Baja",'Mapa final'!$AK$58="Leve"),CONCATENATE("R2C",'Mapa final'!$S$58),"")</f>
        <v/>
      </c>
      <c r="M59" s="69" t="str">
        <f>IF(AND('Mapa final'!$AI$59="Muy Baja",'Mapa final'!$AK$59="Leve"),CONCATENATE("R2C",'Mapa final'!$S$59),"")</f>
        <v/>
      </c>
      <c r="N59" s="69" t="str">
        <f>IF(AND('Mapa final'!$AI$60="Muy Baja",'Mapa final'!$AK$60="Leve"),CONCATENATE("R2C",'Mapa final'!$S$60),"")</f>
        <v/>
      </c>
      <c r="O59" s="69" t="str">
        <f>IF(AND('Mapa final'!$AI$61="Muy Baja",'Mapa final'!$AK$61="Leve"),CONCATENATE("R2C",'Mapa final'!$S$61),"")</f>
        <v/>
      </c>
      <c r="P59" s="70" t="str">
        <f>IF(AND('Mapa final'!$AI$62="Muy Baja",'Mapa final'!$AK$62="Leve"),CONCATENATE("R2C",'Mapa final'!$S$62),"")</f>
        <v/>
      </c>
      <c r="Q59" s="68" t="str">
        <f>IF(AND('Mapa final'!$AI$57="Muy Baja",'Mapa final'!$AK$57="Menor"),CONCATENATE("R2C",'Mapa final'!$S$57),"")</f>
        <v/>
      </c>
      <c r="R59" s="69" t="str">
        <f>IF(AND('Mapa final'!$AI$58="Muy Baja",'Mapa final'!$AK$58="Menor"),CONCATENATE("R2C",'Mapa final'!$S$58),"")</f>
        <v/>
      </c>
      <c r="S59" s="69" t="str">
        <f>IF(AND('Mapa final'!$AI$59="Muy Baja",'Mapa final'!$AK$59="Menor"),CONCATENATE("R2C",'Mapa final'!$S$59),"")</f>
        <v/>
      </c>
      <c r="T59" s="69" t="str">
        <f>IF(AND('Mapa final'!$AI$60="Muy Baja",'Mapa final'!$AK$60="Menor"),CONCATENATE("R2C",'Mapa final'!$S$60),"")</f>
        <v/>
      </c>
      <c r="U59" s="69" t="str">
        <f>IF(AND('Mapa final'!$AI$61="Muy Baja",'Mapa final'!$AK$61="Menor"),CONCATENATE("R2C",'Mapa final'!$S$61),"")</f>
        <v/>
      </c>
      <c r="V59" s="70" t="str">
        <f>IF(AND('Mapa final'!$AI$62="Muy Baja",'Mapa final'!$AK$62="Menor"),CONCATENATE("R2C",'Mapa final'!$S$62),"")</f>
        <v/>
      </c>
      <c r="W59" s="59" t="str">
        <f>IF(AND('Mapa final'!$AI$57="Muy Baja",'Mapa final'!$AK$57="Moderado"),CONCATENATE("R2C",'Mapa final'!$S$57),"")</f>
        <v/>
      </c>
      <c r="X59" s="60" t="str">
        <f>IF(AND('Mapa final'!$AI$58="Muy Baja",'Mapa final'!$AK$58="Moderado"),CONCATENATE("R2C",'Mapa final'!$S$58),"")</f>
        <v/>
      </c>
      <c r="Y59" s="60" t="str">
        <f>IF(AND('Mapa final'!$AI$59="Muy Baja",'Mapa final'!$AK$59="Moderado"),CONCATENATE("R2C",'Mapa final'!$S$59),"")</f>
        <v/>
      </c>
      <c r="Z59" s="60" t="str">
        <f>IF(AND('Mapa final'!$AI$60="Muy Baja",'Mapa final'!$AK$60="Moderado"),CONCATENATE("R2C",'Mapa final'!$S$60),"")</f>
        <v/>
      </c>
      <c r="AA59" s="60" t="str">
        <f>IF(AND('Mapa final'!$AI$61="Muy Baja",'Mapa final'!$AK$61="Moderado"),CONCATENATE("R2C",'Mapa final'!$S$61),"")</f>
        <v/>
      </c>
      <c r="AB59" s="61" t="str">
        <f>IF(AND('Mapa final'!$AI$62="Muy Baja",'Mapa final'!$AK$62="Moderado"),CONCATENATE("R2C",'Mapa final'!$S$62),"")</f>
        <v/>
      </c>
      <c r="AC59" s="44" t="str">
        <f>IF(AND('Mapa final'!$AI$57="Muy Baja",'Mapa final'!$AK$57="Mayor"),CONCATENATE("R2C",'Mapa final'!$S$57),"")</f>
        <v/>
      </c>
      <c r="AD59" s="45" t="str">
        <f>IF(AND('Mapa final'!$AI$58="Muy Baja",'Mapa final'!$AK$58="Mayor"),CONCATENATE("R2C",'Mapa final'!$S$58),"")</f>
        <v/>
      </c>
      <c r="AE59" s="45" t="str">
        <f>IF(AND('Mapa final'!$AI$59="Muy Baja",'Mapa final'!$AK$59="Mayor"),CONCATENATE("R2C",'Mapa final'!$S$59),"")</f>
        <v/>
      </c>
      <c r="AF59" s="45" t="str">
        <f>IF(AND('Mapa final'!$AI$60="Muy Baja",'Mapa final'!$AK$60="Mayor"),CONCATENATE("R2C",'Mapa final'!$S$60),"")</f>
        <v/>
      </c>
      <c r="AG59" s="45" t="str">
        <f>IF(AND('Mapa final'!$AI$61="Muy Baja",'Mapa final'!$AK$61="Mayor"),CONCATENATE("R2C",'Mapa final'!$S$61),"")</f>
        <v/>
      </c>
      <c r="AH59" s="46" t="str">
        <f>IF(AND('Mapa final'!$AI$62="Muy Baja",'Mapa final'!$AK$62="Mayor"),CONCATENATE("R2C",'Mapa final'!$S$62),"")</f>
        <v/>
      </c>
      <c r="AI59" s="47" t="str">
        <f>IF(AND('Mapa final'!$AI$57="Muy Baja",'Mapa final'!$AK$57="Catastrófico"),CONCATENATE("R2C",'Mapa final'!$S$57),"")</f>
        <v/>
      </c>
      <c r="AJ59" s="48" t="str">
        <f>IF(AND('Mapa final'!$AI$58="Muy Baja",'Mapa final'!$AK$58="Catastrófico"),CONCATENATE("R2C",'Mapa final'!$S$58),"")</f>
        <v/>
      </c>
      <c r="AK59" s="48" t="str">
        <f>IF(AND('Mapa final'!$AI$59="Muy Baja",'Mapa final'!$AK$59="Catastrófico"),CONCATENATE("R2C",'Mapa final'!$S$59),"")</f>
        <v/>
      </c>
      <c r="AL59" s="48" t="str">
        <f>IF(AND('Mapa final'!$AI$60="Muy Baja",'Mapa final'!$AK$60="Catastrófico"),CONCATENATE("R2C",'Mapa final'!$S$60),"")</f>
        <v/>
      </c>
      <c r="AM59" s="48" t="str">
        <f>IF(AND('Mapa final'!$AI$61="Muy Baja",'Mapa final'!$AK$61="Catastrófico"),CONCATENATE("R2C",'Mapa final'!$S$61),"")</f>
        <v/>
      </c>
      <c r="AN59" s="49" t="str">
        <f>IF(AND('Mapa final'!$AI$62="Muy Baja",'Mapa final'!$AK$62="Catastrófico"),CONCATENATE("R2C",'Mapa final'!$S$62),"")</f>
        <v/>
      </c>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c r="CC59" s="75"/>
    </row>
    <row r="60" spans="2:81" ht="15" customHeight="1" x14ac:dyDescent="0.25">
      <c r="B60" s="75"/>
      <c r="C60" s="336"/>
      <c r="D60" s="336"/>
      <c r="E60" s="337"/>
      <c r="F60" s="435"/>
      <c r="G60" s="434"/>
      <c r="H60" s="434"/>
      <c r="I60" s="434"/>
      <c r="J60" s="450"/>
      <c r="K60" s="68" t="str">
        <f>IF(AND('Mapa final'!$AI$63="Muy Baja",'Mapa final'!$AK$63="Leve"),CONCATENATE("R2C",'Mapa final'!$S$63),"")</f>
        <v/>
      </c>
      <c r="L60" s="69" t="str">
        <f>IF(AND('Mapa final'!$AI$64="Muy Baja",'Mapa final'!$AK$64="Leve"),CONCATENATE("R2C",'Mapa final'!$S$64),"")</f>
        <v/>
      </c>
      <c r="M60" s="69" t="str">
        <f>IF(AND('Mapa final'!$AI$65="Muy Baja",'Mapa final'!$AK$65="Leve"),CONCATENATE("R2C",'Mapa final'!$S$65),"")</f>
        <v/>
      </c>
      <c r="N60" s="69" t="str">
        <f>IF(AND('Mapa final'!$AI$66="Muy Baja",'Mapa final'!$AK$66="Leve"),CONCATENATE("R2C",'Mapa final'!$S$66),"")</f>
        <v/>
      </c>
      <c r="O60" s="69" t="str">
        <f>IF(AND('Mapa final'!$AI$67="Muy Baja",'Mapa final'!$AK$67="Leve"),CONCATENATE("R2C",'Mapa final'!$S$67),"")</f>
        <v/>
      </c>
      <c r="P60" s="70" t="str">
        <f>IF(AND('Mapa final'!$AI$68="Muy Baja",'Mapa final'!$AK$68="Leve"),CONCATENATE("R2C",'Mapa final'!$S$68),"")</f>
        <v/>
      </c>
      <c r="Q60" s="68" t="str">
        <f>IF(AND('Mapa final'!$AI$63="Muy Baja",'Mapa final'!$AK$63="Menor"),CONCATENATE("R2C",'Mapa final'!$S$63),"")</f>
        <v/>
      </c>
      <c r="R60" s="69" t="str">
        <f>IF(AND('Mapa final'!$AI$64="Muy Baja",'Mapa final'!$AK$64="Menor"),CONCATENATE("R2C",'Mapa final'!$S$64),"")</f>
        <v/>
      </c>
      <c r="S60" s="69" t="str">
        <f>IF(AND('Mapa final'!$AI$65="Muy Baja",'Mapa final'!$AK$65="Menor"),CONCATENATE("R2C",'Mapa final'!$S$65),"")</f>
        <v/>
      </c>
      <c r="T60" s="69" t="str">
        <f>IF(AND('Mapa final'!$AI$66="Muy Baja",'Mapa final'!$AK$66="Menor"),CONCATENATE("R2C",'Mapa final'!$S$66),"")</f>
        <v/>
      </c>
      <c r="U60" s="69" t="str">
        <f>IF(AND('Mapa final'!$AI$67="Muy Baja",'Mapa final'!$AK$67="Menor"),CONCATENATE("R2C",'Mapa final'!$S$67),"")</f>
        <v/>
      </c>
      <c r="V60" s="70" t="str">
        <f>IF(AND('Mapa final'!$AI$68="Muy Baja",'Mapa final'!$AK$68="Menor"),CONCATENATE("R2C",'Mapa final'!$S$68),"")</f>
        <v/>
      </c>
      <c r="W60" s="59" t="str">
        <f>IF(AND('Mapa final'!$AI$63="Muy Baja",'Mapa final'!$AK$63="Moderado"),CONCATENATE("R2C",'Mapa final'!$S$63),"")</f>
        <v/>
      </c>
      <c r="X60" s="60" t="str">
        <f>IF(AND('Mapa final'!$AI$64="Muy Baja",'Mapa final'!$AK$64="Moderado"),CONCATENATE("R2C",'Mapa final'!$S$64),"")</f>
        <v/>
      </c>
      <c r="Y60" s="60" t="str">
        <f>IF(AND('Mapa final'!$AI$65="Muy Baja",'Mapa final'!$AK$65="Moderado"),CONCATENATE("R2C",'Mapa final'!$S$65),"")</f>
        <v/>
      </c>
      <c r="Z60" s="60" t="str">
        <f>IF(AND('Mapa final'!$AI$66="Muy Baja",'Mapa final'!$AK$66="Moderado"),CONCATENATE("R2C",'Mapa final'!$S$66),"")</f>
        <v/>
      </c>
      <c r="AA60" s="60" t="str">
        <f>IF(AND('Mapa final'!$AI$67="Muy Baja",'Mapa final'!$AK$67="Moderado"),CONCATENATE("R2C",'Mapa final'!$S$67),"")</f>
        <v/>
      </c>
      <c r="AB60" s="61" t="str">
        <f>IF(AND('Mapa final'!$AI$68="Muy Baja",'Mapa final'!$AK$68="Moderado"),CONCATENATE("R2C",'Mapa final'!$S$68),"")</f>
        <v/>
      </c>
      <c r="AC60" s="44" t="str">
        <f>IF(AND('Mapa final'!$AI$63="Muy Baja",'Mapa final'!$AK$63="Mayor"),CONCATENATE("R2C",'Mapa final'!$S$63),"")</f>
        <v/>
      </c>
      <c r="AD60" s="45" t="str">
        <f>IF(AND('Mapa final'!$AI$64="Muy Baja",'Mapa final'!$AK$64="Mayor"),CONCATENATE("R2C",'Mapa final'!$S$64),"")</f>
        <v/>
      </c>
      <c r="AE60" s="45" t="str">
        <f>IF(AND('Mapa final'!$AI$65="Muy Baja",'Mapa final'!$AK$65="Mayor"),CONCATENATE("R2C",'Mapa final'!$S$65),"")</f>
        <v/>
      </c>
      <c r="AF60" s="45" t="str">
        <f>IF(AND('Mapa final'!$AI$66="Muy Baja",'Mapa final'!$AK$66="Mayor"),CONCATENATE("R2C",'Mapa final'!$S$66),"")</f>
        <v/>
      </c>
      <c r="AG60" s="45" t="str">
        <f>IF(AND('Mapa final'!$AI$67="Muy Baja",'Mapa final'!$AK$67="Mayor"),CONCATENATE("R2C",'Mapa final'!$S$67),"")</f>
        <v/>
      </c>
      <c r="AH60" s="46" t="str">
        <f>IF(AND('Mapa final'!$AI$68="Muy Baja",'Mapa final'!$AK$68="Mayor"),CONCATENATE("R2C",'Mapa final'!$S$68),"")</f>
        <v/>
      </c>
      <c r="AI60" s="47" t="str">
        <f>IF(AND('Mapa final'!$AI$63="Muy Baja",'Mapa final'!$AK$63="Catastrófico"),CONCATENATE("R2C",'Mapa final'!$S$63),"")</f>
        <v/>
      </c>
      <c r="AJ60" s="48" t="str">
        <f>IF(AND('Mapa final'!$AI$64="Muy Baja",'Mapa final'!$AK$64="Catastrófico"),CONCATENATE("R2C",'Mapa final'!$S$64),"")</f>
        <v/>
      </c>
      <c r="AK60" s="48" t="str">
        <f>IF(AND('Mapa final'!$AI$65="Muy Baja",'Mapa final'!$AK$65="Catastrófico"),CONCATENATE("R2C",'Mapa final'!$S$65),"")</f>
        <v/>
      </c>
      <c r="AL60" s="48" t="str">
        <f>IF(AND('Mapa final'!$AI$66="Muy Baja",'Mapa final'!$AK$66="Catastrófico"),CONCATENATE("R2C",'Mapa final'!$S$66),"")</f>
        <v/>
      </c>
      <c r="AM60" s="48" t="str">
        <f>IF(AND('Mapa final'!$AI$67="Muy Baja",'Mapa final'!$AK$67="Catastrófico"),CONCATENATE("R2C",'Mapa final'!$S$67),"")</f>
        <v/>
      </c>
      <c r="AN60" s="49" t="str">
        <f>IF(AND('Mapa final'!$AI$68="Muy Baja",'Mapa final'!$AK$68="Catastrófico"),CONCATENATE("R2C",'Mapa final'!$S$68),"")</f>
        <v/>
      </c>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c r="CC60" s="75"/>
    </row>
    <row r="61" spans="2:81" ht="15.75" customHeight="1" thickBot="1" x14ac:dyDescent="0.3">
      <c r="B61" s="75"/>
      <c r="C61" s="336"/>
      <c r="D61" s="336"/>
      <c r="E61" s="337"/>
      <c r="F61" s="436"/>
      <c r="G61" s="437"/>
      <c r="H61" s="437"/>
      <c r="I61" s="437"/>
      <c r="J61" s="451"/>
      <c r="K61" s="71" t="str">
        <f>IF(AND('Mapa final'!$AI$69="Muy Baja",'Mapa final'!$AK$69="Leve"),CONCATENATE("R2C",'Mapa final'!$S$69),"")</f>
        <v/>
      </c>
      <c r="L61" s="72" t="str">
        <f>IF(AND('Mapa final'!$AI$70="Muy Baja",'Mapa final'!$AK$70="Leve"),CONCATENATE("R2C",'Mapa final'!$S$70),"")</f>
        <v/>
      </c>
      <c r="M61" s="72" t="str">
        <f>IF(AND('Mapa final'!$AI$71="Muy Baja",'Mapa final'!$AK$71="Leve"),CONCATENATE("R2C",'Mapa final'!$S$71),"")</f>
        <v/>
      </c>
      <c r="N61" s="72" t="str">
        <f>IF(AND('Mapa final'!$AI$72="Muy Baja",'Mapa final'!$AK$72="Leve"),CONCATENATE("R2C",'Mapa final'!$S$72),"")</f>
        <v/>
      </c>
      <c r="O61" s="72" t="str">
        <f>IF(AND('Mapa final'!$AI$74="Muy Baja",'Mapa final'!$AK$74="Leve"),CONCATENATE("R2C",'Mapa final'!$S$74),"")</f>
        <v/>
      </c>
      <c r="P61" s="73" t="str">
        <f>IF(AND('Mapa final'!$AI$75="Muy Baja",'Mapa final'!$AK$75="Leve"),CONCATENATE("R2C",'Mapa final'!$S$75),"")</f>
        <v/>
      </c>
      <c r="Q61" s="71" t="str">
        <f>IF(AND('Mapa final'!$AI$69="Muy Baja",'Mapa final'!$AK$69="Menor"),CONCATENATE("R2C",'Mapa final'!$S$69),"")</f>
        <v/>
      </c>
      <c r="R61" s="72" t="str">
        <f>IF(AND('Mapa final'!$AI$70="Muy Baja",'Mapa final'!$AK$70="Menor"),CONCATENATE("R2C",'Mapa final'!$S$70),"")</f>
        <v/>
      </c>
      <c r="S61" s="72" t="str">
        <f>IF(AND('Mapa final'!$AI$71="Muy Baja",'Mapa final'!$AK$71="Menor"),CONCATENATE("R2C",'Mapa final'!$S$71),"")</f>
        <v/>
      </c>
      <c r="T61" s="72" t="str">
        <f>IF(AND('Mapa final'!$AI$72="Muy Baja",'Mapa final'!$AK$72="Menor"),CONCATENATE("R2C",'Mapa final'!$S$72),"")</f>
        <v/>
      </c>
      <c r="U61" s="72" t="str">
        <f>IF(AND('Mapa final'!$AI$74="Muy Baja",'Mapa final'!$AK$74="Menor"),CONCATENATE("R2C",'Mapa final'!$S$74),"")</f>
        <v/>
      </c>
      <c r="V61" s="73" t="str">
        <f>IF(AND('Mapa final'!$AI$75="Muy Baja",'Mapa final'!$AK$75="Menor"),CONCATENATE("R2C",'Mapa final'!$S$75),"")</f>
        <v/>
      </c>
      <c r="W61" s="62" t="str">
        <f>IF(AND('Mapa final'!$AI$69="Muy Baja",'Mapa final'!$AK$69="Moderado"),CONCATENATE("R2C",'Mapa final'!$S$69),"")</f>
        <v/>
      </c>
      <c r="X61" s="63" t="str">
        <f>IF(AND('Mapa final'!$AI$70="Muy Baja",'Mapa final'!$AK$70="Moderado"),CONCATENATE("R2C",'Mapa final'!$S$70),"")</f>
        <v/>
      </c>
      <c r="Y61" s="63" t="str">
        <f>IF(AND('Mapa final'!$AI$71="Muy Baja",'Mapa final'!$AK$71="Moderado"),CONCATENATE("R2C",'Mapa final'!$S$71),"")</f>
        <v/>
      </c>
      <c r="Z61" s="63" t="str">
        <f>IF(AND('Mapa final'!$AI$72="Muy Baja",'Mapa final'!$AK$72="Moderado"),CONCATENATE("R2C",'Mapa final'!$S$72),"")</f>
        <v/>
      </c>
      <c r="AA61" s="63" t="str">
        <f>IF(AND('Mapa final'!$AI$74="Muy Baja",'Mapa final'!$AK$74="Moderado"),CONCATENATE("R2C",'Mapa final'!$S$74),"")</f>
        <v/>
      </c>
      <c r="AB61" s="64" t="str">
        <f>IF(AND('Mapa final'!$AI$75="Muy Baja",'Mapa final'!$AK$75="Moderado"),CONCATENATE("R2C",'Mapa final'!$S$75),"")</f>
        <v/>
      </c>
      <c r="AC61" s="50" t="str">
        <f>IF(AND('Mapa final'!$AI$69="Muy Baja",'Mapa final'!$AK$69="Mayor"),CONCATENATE("R2C",'Mapa final'!$S$69),"")</f>
        <v/>
      </c>
      <c r="AD61" s="51" t="str">
        <f>IF(AND('Mapa final'!$AI$70="Muy Baja",'Mapa final'!$AK$70="Mayor"),CONCATENATE("R2C",'Mapa final'!$S$70),"")</f>
        <v/>
      </c>
      <c r="AE61" s="51" t="str">
        <f>IF(AND('Mapa final'!$AI$71="Muy Baja",'Mapa final'!$AK$71="Mayor"),CONCATENATE("R2C",'Mapa final'!$S$71),"")</f>
        <v/>
      </c>
      <c r="AF61" s="51" t="str">
        <f>IF(AND('Mapa final'!$AI$72="Muy Baja",'Mapa final'!$AK$72="Mayor"),CONCATENATE("R2C",'Mapa final'!$S$72),"")</f>
        <v/>
      </c>
      <c r="AG61" s="51" t="str">
        <f>IF(AND('Mapa final'!$AI$74="Muy Baja",'Mapa final'!$AK$74="Mayor"),CONCATENATE("R2C",'Mapa final'!$S$74),"")</f>
        <v/>
      </c>
      <c r="AH61" s="52" t="str">
        <f>IF(AND('Mapa final'!$AI$75="Muy Baja",'Mapa final'!$AK$75="Mayor"),CONCATENATE("R2C",'Mapa final'!$S$75),"")</f>
        <v/>
      </c>
      <c r="AI61" s="53" t="str">
        <f>IF(AND('Mapa final'!$AI$69="Muy Baja",'Mapa final'!$AK$69="Catastrófico"),CONCATENATE("R2C",'Mapa final'!$S$69),"")</f>
        <v/>
      </c>
      <c r="AJ61" s="54" t="str">
        <f>IF(AND('Mapa final'!$AI$70="Muy Baja",'Mapa final'!$AK$70="Catastrófico"),CONCATENATE("R2C",'Mapa final'!$S$70),"")</f>
        <v/>
      </c>
      <c r="AK61" s="54" t="str">
        <f>IF(AND('Mapa final'!$AI$71="Muy Baja",'Mapa final'!$AK$71="Catastrófico"),CONCATENATE("R2C",'Mapa final'!$S$71),"")</f>
        <v/>
      </c>
      <c r="AL61" s="54" t="str">
        <f>IF(AND('Mapa final'!$AI$72="Muy Baja",'Mapa final'!$AK$72="Catastrófico"),CONCATENATE("R2C",'Mapa final'!$S$72),"")</f>
        <v/>
      </c>
      <c r="AM61" s="54" t="str">
        <f>IF(AND('Mapa final'!$AI$74="Muy Baja",'Mapa final'!$AK$74="Catastrófico"),CONCATENATE("R2C",'Mapa final'!$S$74),"")</f>
        <v/>
      </c>
      <c r="AN61" s="55" t="str">
        <f>IF(AND('Mapa final'!$AI$75="Muy Baja",'Mapa final'!$AK$75="Catastrófico"),CONCATENATE("R2C",'Mapa final'!$S$75),"")</f>
        <v/>
      </c>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c r="CC61" s="75"/>
    </row>
    <row r="62" spans="2:81" x14ac:dyDescent="0.25">
      <c r="B62" s="75"/>
      <c r="C62" s="75"/>
      <c r="D62" s="75"/>
      <c r="E62" s="75"/>
      <c r="F62" s="75"/>
      <c r="G62" s="75"/>
      <c r="H62" s="75"/>
      <c r="I62" s="75"/>
      <c r="J62" s="75"/>
      <c r="K62" s="431" t="s">
        <v>111</v>
      </c>
      <c r="L62" s="432"/>
      <c r="M62" s="432"/>
      <c r="N62" s="432"/>
      <c r="O62" s="432"/>
      <c r="P62" s="449"/>
      <c r="Q62" s="431" t="s">
        <v>110</v>
      </c>
      <c r="R62" s="432"/>
      <c r="S62" s="432"/>
      <c r="T62" s="432"/>
      <c r="U62" s="432"/>
      <c r="V62" s="449"/>
      <c r="W62" s="431" t="s">
        <v>109</v>
      </c>
      <c r="X62" s="432"/>
      <c r="Y62" s="432"/>
      <c r="Z62" s="432"/>
      <c r="AA62" s="432"/>
      <c r="AB62" s="449"/>
      <c r="AC62" s="431" t="s">
        <v>108</v>
      </c>
      <c r="AD62" s="470"/>
      <c r="AE62" s="432"/>
      <c r="AF62" s="432"/>
      <c r="AG62" s="432"/>
      <c r="AH62" s="449"/>
      <c r="AI62" s="431" t="s">
        <v>107</v>
      </c>
      <c r="AJ62" s="432"/>
      <c r="AK62" s="432"/>
      <c r="AL62" s="432"/>
      <c r="AM62" s="432"/>
      <c r="AN62" s="449"/>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row>
    <row r="63" spans="2:81" x14ac:dyDescent="0.25">
      <c r="B63" s="75"/>
      <c r="C63" s="75"/>
      <c r="D63" s="75"/>
      <c r="E63" s="75"/>
      <c r="F63" s="75"/>
      <c r="G63" s="75"/>
      <c r="H63" s="75"/>
      <c r="I63" s="75"/>
      <c r="J63" s="75"/>
      <c r="K63" s="435"/>
      <c r="L63" s="434"/>
      <c r="M63" s="434"/>
      <c r="N63" s="434"/>
      <c r="O63" s="434"/>
      <c r="P63" s="450"/>
      <c r="Q63" s="435"/>
      <c r="R63" s="434"/>
      <c r="S63" s="434"/>
      <c r="T63" s="434"/>
      <c r="U63" s="434"/>
      <c r="V63" s="450"/>
      <c r="W63" s="435"/>
      <c r="X63" s="434"/>
      <c r="Y63" s="434"/>
      <c r="Z63" s="434"/>
      <c r="AA63" s="434"/>
      <c r="AB63" s="450"/>
      <c r="AC63" s="435"/>
      <c r="AD63" s="434"/>
      <c r="AE63" s="434"/>
      <c r="AF63" s="434"/>
      <c r="AG63" s="434"/>
      <c r="AH63" s="450"/>
      <c r="AI63" s="435"/>
      <c r="AJ63" s="434"/>
      <c r="AK63" s="434"/>
      <c r="AL63" s="434"/>
      <c r="AM63" s="434"/>
      <c r="AN63" s="450"/>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c r="CC63" s="75"/>
    </row>
    <row r="64" spans="2:81" x14ac:dyDescent="0.25">
      <c r="B64" s="75"/>
      <c r="C64" s="75"/>
      <c r="D64" s="75"/>
      <c r="E64" s="75"/>
      <c r="F64" s="75"/>
      <c r="G64" s="75"/>
      <c r="H64" s="75"/>
      <c r="I64" s="75"/>
      <c r="J64" s="75"/>
      <c r="K64" s="435"/>
      <c r="L64" s="434"/>
      <c r="M64" s="434"/>
      <c r="N64" s="434"/>
      <c r="O64" s="434"/>
      <c r="P64" s="450"/>
      <c r="Q64" s="435"/>
      <c r="R64" s="434"/>
      <c r="S64" s="434"/>
      <c r="T64" s="434"/>
      <c r="U64" s="434"/>
      <c r="V64" s="450"/>
      <c r="W64" s="435"/>
      <c r="X64" s="434"/>
      <c r="Y64" s="434"/>
      <c r="Z64" s="434"/>
      <c r="AA64" s="434"/>
      <c r="AB64" s="450"/>
      <c r="AC64" s="435"/>
      <c r="AD64" s="434"/>
      <c r="AE64" s="434"/>
      <c r="AF64" s="434"/>
      <c r="AG64" s="434"/>
      <c r="AH64" s="450"/>
      <c r="AI64" s="435"/>
      <c r="AJ64" s="434"/>
      <c r="AK64" s="434"/>
      <c r="AL64" s="434"/>
      <c r="AM64" s="434"/>
      <c r="AN64" s="450"/>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c r="CC64" s="75"/>
    </row>
    <row r="65" spans="2:81" x14ac:dyDescent="0.25">
      <c r="B65" s="75"/>
      <c r="C65" s="75"/>
      <c r="D65" s="75"/>
      <c r="E65" s="75"/>
      <c r="F65" s="75"/>
      <c r="G65" s="75"/>
      <c r="H65" s="75"/>
      <c r="I65" s="75"/>
      <c r="J65" s="75"/>
      <c r="K65" s="435"/>
      <c r="L65" s="434"/>
      <c r="M65" s="434"/>
      <c r="N65" s="434"/>
      <c r="O65" s="434"/>
      <c r="P65" s="450"/>
      <c r="Q65" s="435"/>
      <c r="R65" s="434"/>
      <c r="S65" s="434"/>
      <c r="T65" s="434"/>
      <c r="U65" s="434"/>
      <c r="V65" s="450"/>
      <c r="W65" s="435"/>
      <c r="X65" s="434"/>
      <c r="Y65" s="434"/>
      <c r="Z65" s="434"/>
      <c r="AA65" s="434"/>
      <c r="AB65" s="450"/>
      <c r="AC65" s="435"/>
      <c r="AD65" s="434"/>
      <c r="AE65" s="434"/>
      <c r="AF65" s="434"/>
      <c r="AG65" s="434"/>
      <c r="AH65" s="450"/>
      <c r="AI65" s="435"/>
      <c r="AJ65" s="434"/>
      <c r="AK65" s="434"/>
      <c r="AL65" s="434"/>
      <c r="AM65" s="434"/>
      <c r="AN65" s="450"/>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c r="CC65" s="75"/>
    </row>
    <row r="66" spans="2:81" x14ac:dyDescent="0.25">
      <c r="B66" s="75"/>
      <c r="C66" s="75"/>
      <c r="D66" s="75"/>
      <c r="E66" s="75"/>
      <c r="F66" s="75"/>
      <c r="G66" s="75"/>
      <c r="H66" s="75"/>
      <c r="I66" s="75"/>
      <c r="J66" s="75"/>
      <c r="K66" s="435"/>
      <c r="L66" s="434"/>
      <c r="M66" s="434"/>
      <c r="N66" s="434"/>
      <c r="O66" s="434"/>
      <c r="P66" s="450"/>
      <c r="Q66" s="435"/>
      <c r="R66" s="434"/>
      <c r="S66" s="434"/>
      <c r="T66" s="434"/>
      <c r="U66" s="434"/>
      <c r="V66" s="450"/>
      <c r="W66" s="435"/>
      <c r="X66" s="434"/>
      <c r="Y66" s="434"/>
      <c r="Z66" s="434"/>
      <c r="AA66" s="434"/>
      <c r="AB66" s="450"/>
      <c r="AC66" s="435"/>
      <c r="AD66" s="434"/>
      <c r="AE66" s="434"/>
      <c r="AF66" s="434"/>
      <c r="AG66" s="434"/>
      <c r="AH66" s="450"/>
      <c r="AI66" s="435"/>
      <c r="AJ66" s="434"/>
      <c r="AK66" s="434"/>
      <c r="AL66" s="434"/>
      <c r="AM66" s="434"/>
      <c r="AN66" s="450"/>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c r="CC66" s="75"/>
    </row>
    <row r="67" spans="2:81" ht="15.75" thickBot="1" x14ac:dyDescent="0.3">
      <c r="B67" s="75"/>
      <c r="C67" s="75"/>
      <c r="D67" s="75"/>
      <c r="E67" s="75"/>
      <c r="F67" s="75"/>
      <c r="G67" s="75"/>
      <c r="H67" s="75"/>
      <c r="I67" s="75"/>
      <c r="J67" s="75"/>
      <c r="K67" s="436"/>
      <c r="L67" s="437"/>
      <c r="M67" s="437"/>
      <c r="N67" s="437"/>
      <c r="O67" s="437"/>
      <c r="P67" s="451"/>
      <c r="Q67" s="436"/>
      <c r="R67" s="437"/>
      <c r="S67" s="437"/>
      <c r="T67" s="437"/>
      <c r="U67" s="437"/>
      <c r="V67" s="451"/>
      <c r="W67" s="436"/>
      <c r="X67" s="437"/>
      <c r="Y67" s="437"/>
      <c r="Z67" s="437"/>
      <c r="AA67" s="437"/>
      <c r="AB67" s="451"/>
      <c r="AC67" s="436"/>
      <c r="AD67" s="437"/>
      <c r="AE67" s="437"/>
      <c r="AF67" s="437"/>
      <c r="AG67" s="437"/>
      <c r="AH67" s="451"/>
      <c r="AI67" s="436"/>
      <c r="AJ67" s="437"/>
      <c r="AK67" s="437"/>
      <c r="AL67" s="437"/>
      <c r="AM67" s="437"/>
      <c r="AN67" s="451"/>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c r="CC67" s="75"/>
    </row>
    <row r="68" spans="2:81" x14ac:dyDescent="0.2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2:81" ht="15" customHeight="1" x14ac:dyDescent="0.25">
      <c r="B69" s="75"/>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5"/>
      <c r="AW69" s="75"/>
      <c r="AX69" s="75"/>
      <c r="AY69" s="75"/>
      <c r="AZ69" s="75"/>
      <c r="BA69" s="75"/>
      <c r="BB69" s="75"/>
      <c r="BC69" s="75"/>
      <c r="BD69" s="75"/>
      <c r="BE69" s="75"/>
      <c r="BF69" s="75"/>
      <c r="BG69" s="75"/>
      <c r="BH69" s="75"/>
      <c r="BI69" s="75"/>
    </row>
    <row r="70" spans="2:81" ht="15" customHeight="1" x14ac:dyDescent="0.25">
      <c r="B70" s="75"/>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5"/>
      <c r="AW70" s="75"/>
      <c r="AX70" s="75"/>
      <c r="AY70" s="75"/>
      <c r="AZ70" s="75"/>
      <c r="BA70" s="75"/>
      <c r="BB70" s="75"/>
      <c r="BC70" s="75"/>
      <c r="BD70" s="75"/>
      <c r="BE70" s="75"/>
      <c r="BF70" s="75"/>
      <c r="BG70" s="75"/>
      <c r="BH70" s="75"/>
      <c r="BI70" s="75"/>
    </row>
    <row r="71" spans="2:81" x14ac:dyDescent="0.2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2:81" x14ac:dyDescent="0.2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2:81" x14ac:dyDescent="0.2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2:81" x14ac:dyDescent="0.2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2:81" x14ac:dyDescent="0.2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2:81" x14ac:dyDescent="0.2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2:81" x14ac:dyDescent="0.2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2:81" x14ac:dyDescent="0.2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2:81" x14ac:dyDescent="0.2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2:81" x14ac:dyDescent="0.2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2:61" x14ac:dyDescent="0.2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2:61" x14ac:dyDescent="0.2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2:61" x14ac:dyDescent="0.2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2:61" x14ac:dyDescent="0.2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2:61" x14ac:dyDescent="0.2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2:61" x14ac:dyDescent="0.2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2:61" x14ac:dyDescent="0.2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2:61" x14ac:dyDescent="0.2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2:61" x14ac:dyDescent="0.2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2:61" x14ac:dyDescent="0.2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2:61" x14ac:dyDescent="0.2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2:61" x14ac:dyDescent="0.2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2:61" x14ac:dyDescent="0.2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2:61" x14ac:dyDescent="0.2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2:61" x14ac:dyDescent="0.2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2:61" x14ac:dyDescent="0.2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2:61" x14ac:dyDescent="0.2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2:61" x14ac:dyDescent="0.2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2:61" x14ac:dyDescent="0.2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2:61" x14ac:dyDescent="0.2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2:61" x14ac:dyDescent="0.2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2:61" x14ac:dyDescent="0.2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2:61" x14ac:dyDescent="0.2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2:61" x14ac:dyDescent="0.2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2:61" x14ac:dyDescent="0.2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2:61" x14ac:dyDescent="0.2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2:61" x14ac:dyDescent="0.2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2:61" x14ac:dyDescent="0.2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2:61" x14ac:dyDescent="0.2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row>
    <row r="110" spans="2:61" x14ac:dyDescent="0.2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row>
    <row r="111" spans="2:61" x14ac:dyDescent="0.2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row>
    <row r="112" spans="2:61" x14ac:dyDescent="0.2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row>
    <row r="113" spans="2:61" x14ac:dyDescent="0.2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row>
    <row r="114" spans="2:61" x14ac:dyDescent="0.2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row>
    <row r="115" spans="2:61" x14ac:dyDescent="0.2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row>
    <row r="116" spans="2:61" x14ac:dyDescent="0.2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row>
    <row r="117" spans="2:61" x14ac:dyDescent="0.2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row>
    <row r="118" spans="2:61" x14ac:dyDescent="0.2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row>
    <row r="119" spans="2:61" x14ac:dyDescent="0.2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row>
    <row r="120" spans="2:61" x14ac:dyDescent="0.2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row>
    <row r="121" spans="2:61" x14ac:dyDescent="0.2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row>
    <row r="122" spans="2:61"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row>
    <row r="123" spans="2:61"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row>
    <row r="124" spans="2:61"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row>
    <row r="125" spans="2:61"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row>
    <row r="126" spans="2:61"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row>
    <row r="127" spans="2:61"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row>
    <row r="128" spans="2:61"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row>
    <row r="129" spans="2:61"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row>
    <row r="130" spans="2:61"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row>
    <row r="131" spans="2:61"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row>
    <row r="132" spans="2:61"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row>
    <row r="133" spans="2:61"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row>
    <row r="134" spans="2:61"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row>
    <row r="135" spans="2:61"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row>
    <row r="136" spans="2:61"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row>
    <row r="137" spans="2:61" x14ac:dyDescent="0.2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c r="BI137" s="75"/>
    </row>
    <row r="138" spans="2:61" x14ac:dyDescent="0.2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c r="BI138" s="75"/>
    </row>
    <row r="139" spans="2:61" x14ac:dyDescent="0.2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c r="BI139" s="75"/>
    </row>
    <row r="140" spans="2:61" x14ac:dyDescent="0.2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c r="BI140" s="75"/>
    </row>
    <row r="141" spans="2:61" x14ac:dyDescent="0.2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c r="BI141" s="75"/>
    </row>
    <row r="142" spans="2:61" x14ac:dyDescent="0.2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c r="BI142" s="75"/>
    </row>
    <row r="143" spans="2:61" x14ac:dyDescent="0.2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c r="BI143" s="75"/>
    </row>
    <row r="144" spans="2:61" x14ac:dyDescent="0.2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c r="BI144" s="75"/>
    </row>
    <row r="145" spans="2:61" x14ac:dyDescent="0.2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c r="BI145" s="75"/>
    </row>
    <row r="146" spans="2:61" x14ac:dyDescent="0.2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c r="BI146" s="75"/>
    </row>
    <row r="147" spans="2:61" x14ac:dyDescent="0.2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c r="BI147" s="75"/>
    </row>
    <row r="148" spans="2:61" x14ac:dyDescent="0.2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c r="BI148" s="75"/>
    </row>
    <row r="149" spans="2:61" x14ac:dyDescent="0.2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c r="BI149" s="75"/>
    </row>
    <row r="150" spans="2:61" x14ac:dyDescent="0.2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c r="BI150" s="75"/>
    </row>
    <row r="151" spans="2:61" x14ac:dyDescent="0.2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c r="BI151" s="75"/>
    </row>
    <row r="152" spans="2:61" x14ac:dyDescent="0.2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c r="BI152" s="75"/>
    </row>
    <row r="153" spans="2:61" x14ac:dyDescent="0.2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c r="BI153" s="75"/>
    </row>
    <row r="154" spans="2:61" x14ac:dyDescent="0.2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c r="BI154" s="75"/>
    </row>
    <row r="155" spans="2:61" x14ac:dyDescent="0.2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c r="BI155" s="75"/>
    </row>
    <row r="156" spans="2:61" x14ac:dyDescent="0.2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c r="BI156" s="75"/>
    </row>
    <row r="157" spans="2:61" x14ac:dyDescent="0.2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c r="BI157" s="75"/>
    </row>
    <row r="158" spans="2:61" x14ac:dyDescent="0.2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c r="BI158" s="75"/>
    </row>
    <row r="159" spans="2:61" x14ac:dyDescent="0.2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c r="BI159" s="75"/>
    </row>
    <row r="160" spans="2:61" x14ac:dyDescent="0.2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c r="BI160" s="75"/>
    </row>
    <row r="161" spans="2:61" x14ac:dyDescent="0.2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c r="BI161" s="75"/>
    </row>
    <row r="162" spans="2:61" x14ac:dyDescent="0.2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c r="BI162" s="75"/>
    </row>
    <row r="163" spans="2:61" x14ac:dyDescent="0.2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c r="BI163" s="75"/>
    </row>
    <row r="164" spans="2:61" x14ac:dyDescent="0.2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c r="BI164" s="75"/>
    </row>
    <row r="165" spans="2:61" x14ac:dyDescent="0.2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c r="BI165" s="75"/>
    </row>
    <row r="166" spans="2:61" x14ac:dyDescent="0.2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c r="BI166" s="75"/>
    </row>
    <row r="167" spans="2:61" x14ac:dyDescent="0.2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c r="BI167" s="75"/>
    </row>
    <row r="168" spans="2:61" x14ac:dyDescent="0.2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c r="BI168" s="75"/>
    </row>
    <row r="169" spans="2:61" x14ac:dyDescent="0.2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c r="BI169" s="75"/>
    </row>
    <row r="170" spans="2:61" x14ac:dyDescent="0.2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c r="BI170" s="75"/>
    </row>
    <row r="171" spans="2:61" x14ac:dyDescent="0.2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c r="BI171" s="75"/>
    </row>
    <row r="172" spans="2:61" x14ac:dyDescent="0.2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c r="BI172" s="75"/>
    </row>
    <row r="173" spans="2:61" x14ac:dyDescent="0.2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c r="BI173" s="75"/>
    </row>
    <row r="174" spans="2:61" x14ac:dyDescent="0.2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c r="BI174" s="75"/>
    </row>
    <row r="175" spans="2:61" x14ac:dyDescent="0.2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c r="BI175" s="75"/>
    </row>
    <row r="176" spans="2:61" x14ac:dyDescent="0.2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c r="BI176" s="75"/>
    </row>
    <row r="177" spans="2:61" x14ac:dyDescent="0.2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c r="BI177" s="75"/>
    </row>
    <row r="178" spans="2:61" x14ac:dyDescent="0.2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c r="BI178" s="75"/>
    </row>
    <row r="179" spans="2:61" x14ac:dyDescent="0.2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c r="BI179" s="75"/>
    </row>
    <row r="180" spans="2:61" x14ac:dyDescent="0.2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c r="BI180" s="75"/>
    </row>
    <row r="181" spans="2:61" x14ac:dyDescent="0.2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c r="BI181" s="75"/>
    </row>
    <row r="182" spans="2:61" x14ac:dyDescent="0.2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c r="BI182" s="75"/>
    </row>
    <row r="183" spans="2:61" x14ac:dyDescent="0.2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c r="BI183" s="75"/>
    </row>
    <row r="184" spans="2:61" x14ac:dyDescent="0.2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c r="BI184" s="75"/>
    </row>
    <row r="185" spans="2:61" x14ac:dyDescent="0.2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c r="BI185" s="75"/>
    </row>
    <row r="186" spans="2:61" x14ac:dyDescent="0.2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c r="BI186" s="75"/>
    </row>
    <row r="187" spans="2:61" x14ac:dyDescent="0.2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c r="BI187" s="75"/>
    </row>
    <row r="188" spans="2:61" x14ac:dyDescent="0.2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c r="BI188" s="75"/>
    </row>
    <row r="189" spans="2:61" x14ac:dyDescent="0.2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c r="BI189" s="75"/>
    </row>
    <row r="190" spans="2:61" x14ac:dyDescent="0.2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c r="BI190" s="75"/>
    </row>
    <row r="191" spans="2:61" x14ac:dyDescent="0.25">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c r="BI191" s="75"/>
    </row>
    <row r="192" spans="2:61" x14ac:dyDescent="0.25">
      <c r="B192" s="75"/>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c r="BI192" s="75"/>
    </row>
    <row r="193" spans="2:61" x14ac:dyDescent="0.25">
      <c r="B193" s="75"/>
      <c r="C193" s="75"/>
      <c r="D193" s="75"/>
      <c r="E193" s="75"/>
      <c r="F193" s="75"/>
      <c r="G193" s="75"/>
      <c r="H193" s="75"/>
      <c r="I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c r="BI193" s="75"/>
    </row>
    <row r="194" spans="2:61" x14ac:dyDescent="0.25">
      <c r="B194" s="75"/>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c r="BI194" s="75"/>
    </row>
    <row r="195" spans="2:61" x14ac:dyDescent="0.25">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c r="BI195" s="75"/>
    </row>
    <row r="196" spans="2:61" x14ac:dyDescent="0.25">
      <c r="B196" s="75"/>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c r="BI196" s="75"/>
    </row>
    <row r="197" spans="2:61" x14ac:dyDescent="0.25">
      <c r="B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c r="BI197" s="75"/>
    </row>
    <row r="198" spans="2:61" x14ac:dyDescent="0.25">
      <c r="B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c r="BI198" s="75"/>
    </row>
    <row r="199" spans="2:61" x14ac:dyDescent="0.25">
      <c r="B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c r="BI199" s="75"/>
    </row>
    <row r="200" spans="2:61" x14ac:dyDescent="0.25">
      <c r="B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c r="BI200" s="75"/>
    </row>
    <row r="201" spans="2:61" x14ac:dyDescent="0.25">
      <c r="B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c r="BI201" s="75"/>
    </row>
    <row r="202" spans="2:61" x14ac:dyDescent="0.25">
      <c r="B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c r="BI202" s="75"/>
    </row>
    <row r="203" spans="2:61" x14ac:dyDescent="0.25">
      <c r="B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c r="BI203" s="75"/>
    </row>
    <row r="204" spans="2:61" x14ac:dyDescent="0.25">
      <c r="B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c r="BI204" s="75"/>
    </row>
    <row r="205" spans="2:61" x14ac:dyDescent="0.25">
      <c r="B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c r="BI205" s="75"/>
    </row>
    <row r="206" spans="2:61" x14ac:dyDescent="0.25">
      <c r="B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c r="BI206" s="75"/>
    </row>
    <row r="207" spans="2:61" x14ac:dyDescent="0.25">
      <c r="B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c r="BI207" s="75"/>
    </row>
    <row r="208" spans="2:61" x14ac:dyDescent="0.25">
      <c r="B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c r="BI208" s="75"/>
    </row>
    <row r="209" spans="2:61" x14ac:dyDescent="0.25">
      <c r="B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c r="BI209" s="75"/>
    </row>
    <row r="210" spans="2:61" x14ac:dyDescent="0.25">
      <c r="B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c r="BI210" s="75"/>
    </row>
    <row r="211" spans="2:61" x14ac:dyDescent="0.25">
      <c r="B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c r="BI211" s="75"/>
    </row>
    <row r="212" spans="2:61" x14ac:dyDescent="0.25">
      <c r="B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c r="BI212" s="75"/>
    </row>
    <row r="213" spans="2:61" x14ac:dyDescent="0.25">
      <c r="B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c r="BI213" s="75"/>
    </row>
    <row r="214" spans="2:61" x14ac:dyDescent="0.25">
      <c r="B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c r="BI214" s="75"/>
    </row>
    <row r="215" spans="2:61" x14ac:dyDescent="0.25">
      <c r="B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c r="BI215" s="75"/>
    </row>
    <row r="216" spans="2:61" x14ac:dyDescent="0.25">
      <c r="B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c r="BI216" s="75"/>
    </row>
    <row r="217" spans="2:61" x14ac:dyDescent="0.25">
      <c r="B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c r="BI217" s="75"/>
    </row>
    <row r="218" spans="2:61" x14ac:dyDescent="0.25">
      <c r="B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c r="BI218" s="75"/>
    </row>
    <row r="219" spans="2:61" x14ac:dyDescent="0.25">
      <c r="B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c r="BI219" s="75"/>
    </row>
    <row r="220" spans="2:61" x14ac:dyDescent="0.25">
      <c r="B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c r="BI220" s="75"/>
    </row>
    <row r="221" spans="2:61" x14ac:dyDescent="0.25">
      <c r="B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c r="BI221" s="75"/>
    </row>
    <row r="222" spans="2:61" x14ac:dyDescent="0.25">
      <c r="B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c r="BI222" s="75"/>
    </row>
    <row r="223" spans="2:61" x14ac:dyDescent="0.25">
      <c r="B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c r="BI223" s="75"/>
    </row>
    <row r="224" spans="2:61" x14ac:dyDescent="0.25">
      <c r="B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c r="BI224" s="75"/>
    </row>
    <row r="225" spans="2:61" x14ac:dyDescent="0.25">
      <c r="B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c r="BI225" s="75"/>
    </row>
    <row r="226" spans="2:61" x14ac:dyDescent="0.25">
      <c r="B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c r="BI226" s="75"/>
    </row>
    <row r="227" spans="2:61" x14ac:dyDescent="0.25">
      <c r="B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c r="BI227" s="75"/>
    </row>
    <row r="228" spans="2:61" x14ac:dyDescent="0.25">
      <c r="B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c r="BI228" s="75"/>
    </row>
    <row r="229" spans="2:61" x14ac:dyDescent="0.25">
      <c r="B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c r="BI229" s="75"/>
    </row>
    <row r="230" spans="2:61" x14ac:dyDescent="0.25">
      <c r="B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c r="BI230" s="75"/>
    </row>
    <row r="231" spans="2:61" x14ac:dyDescent="0.25">
      <c r="B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c r="BI231" s="75"/>
    </row>
    <row r="232" spans="2:61" x14ac:dyDescent="0.25">
      <c r="B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c r="BI232" s="75"/>
    </row>
    <row r="233" spans="2:61" x14ac:dyDescent="0.25">
      <c r="B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c r="BI233" s="75"/>
    </row>
    <row r="234" spans="2:61" x14ac:dyDescent="0.25">
      <c r="B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c r="BI234" s="75"/>
    </row>
    <row r="235" spans="2:61" x14ac:dyDescent="0.25">
      <c r="B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c r="BI235" s="75"/>
    </row>
    <row r="236" spans="2:61" x14ac:dyDescent="0.25">
      <c r="B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c r="BI236" s="75"/>
    </row>
    <row r="237" spans="2:61" x14ac:dyDescent="0.25">
      <c r="B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c r="BI237" s="75"/>
    </row>
    <row r="238" spans="2:61" x14ac:dyDescent="0.25">
      <c r="B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c r="BI238" s="75"/>
    </row>
    <row r="239" spans="2:61" x14ac:dyDescent="0.25">
      <c r="B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c r="BI239" s="75"/>
    </row>
    <row r="240" spans="2:61" x14ac:dyDescent="0.25">
      <c r="B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c r="BI240" s="75"/>
    </row>
    <row r="241" spans="2:61" x14ac:dyDescent="0.25">
      <c r="B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c r="BI241" s="75"/>
    </row>
    <row r="242" spans="2:61" x14ac:dyDescent="0.25">
      <c r="B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c r="BI242" s="75"/>
    </row>
    <row r="243" spans="2:61" x14ac:dyDescent="0.25">
      <c r="B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c r="BI243" s="75"/>
    </row>
    <row r="244" spans="2:61" x14ac:dyDescent="0.25">
      <c r="B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c r="BI244" s="75"/>
    </row>
    <row r="245" spans="2:61" x14ac:dyDescent="0.25">
      <c r="B245" s="75"/>
      <c r="K245" s="75"/>
      <c r="L245" s="75"/>
      <c r="M245" s="75"/>
      <c r="N245" s="75"/>
      <c r="O245" s="75"/>
      <c r="P245" s="75"/>
      <c r="Q245" s="75"/>
      <c r="R245" s="75"/>
      <c r="S245" s="75"/>
      <c r="T245" s="75"/>
      <c r="U245" s="75"/>
      <c r="V245" s="75"/>
      <c r="W245" s="75"/>
      <c r="X245" s="75"/>
      <c r="Y245" s="75"/>
      <c r="Z245" s="75"/>
      <c r="AA245" s="75"/>
      <c r="AB245" s="75"/>
      <c r="AC245" s="75"/>
      <c r="AD245" s="75"/>
      <c r="AE245" s="75"/>
      <c r="AF245" s="75"/>
      <c r="AG245" s="75"/>
      <c r="AH245" s="75"/>
      <c r="AI245" s="75"/>
      <c r="AJ245" s="75"/>
      <c r="AK245" s="75"/>
      <c r="AL245" s="75"/>
      <c r="AM245" s="75"/>
      <c r="AN245" s="75"/>
      <c r="AO245" s="75"/>
      <c r="AP245" s="75"/>
      <c r="AQ245" s="75"/>
      <c r="AR245" s="75"/>
      <c r="AS245" s="75"/>
      <c r="AT245" s="75"/>
      <c r="AU245" s="75"/>
      <c r="AV245" s="75"/>
      <c r="AW245" s="75"/>
      <c r="AX245" s="75"/>
      <c r="AY245" s="75"/>
      <c r="AZ245" s="75"/>
      <c r="BA245" s="75"/>
      <c r="BB245" s="75"/>
      <c r="BC245" s="75"/>
      <c r="BD245" s="75"/>
      <c r="BE245" s="75"/>
      <c r="BF245" s="75"/>
      <c r="BG245" s="75"/>
      <c r="BH245" s="75"/>
      <c r="BI245" s="75"/>
    </row>
    <row r="246" spans="2:61" x14ac:dyDescent="0.25">
      <c r="B246" s="75"/>
      <c r="K246" s="75"/>
      <c r="L246" s="75"/>
      <c r="M246" s="75"/>
      <c r="N246" s="75"/>
      <c r="O246" s="75"/>
      <c r="P246" s="75"/>
      <c r="Q246" s="75"/>
      <c r="R246" s="75"/>
      <c r="S246" s="75"/>
      <c r="T246" s="75"/>
      <c r="U246" s="75"/>
      <c r="V246" s="75"/>
      <c r="W246" s="75"/>
      <c r="X246" s="75"/>
      <c r="Y246" s="75"/>
      <c r="Z246" s="75"/>
      <c r="AA246" s="75"/>
      <c r="AB246" s="75"/>
      <c r="AC246" s="75"/>
      <c r="AD246" s="75"/>
      <c r="AE246" s="75"/>
      <c r="AF246" s="75"/>
      <c r="AG246" s="75"/>
      <c r="AH246" s="75"/>
      <c r="AI246" s="75"/>
      <c r="AJ246" s="75"/>
      <c r="AK246" s="75"/>
      <c r="AL246" s="75"/>
      <c r="AM246" s="75"/>
      <c r="AN246" s="75"/>
      <c r="AO246" s="75"/>
      <c r="AP246" s="75"/>
      <c r="AQ246" s="75"/>
      <c r="AR246" s="75"/>
      <c r="AS246" s="75"/>
      <c r="AT246" s="75"/>
      <c r="AU246" s="75"/>
      <c r="AV246" s="75"/>
      <c r="AW246" s="75"/>
      <c r="AX246" s="75"/>
      <c r="AY246" s="75"/>
      <c r="AZ246" s="75"/>
      <c r="BA246" s="75"/>
      <c r="BB246" s="75"/>
      <c r="BC246" s="75"/>
      <c r="BD246" s="75"/>
      <c r="BE246" s="75"/>
      <c r="BF246" s="75"/>
      <c r="BG246" s="75"/>
      <c r="BH246" s="75"/>
      <c r="BI246" s="75"/>
    </row>
    <row r="247" spans="2:61" x14ac:dyDescent="0.25">
      <c r="B247" s="75"/>
      <c r="K247" s="75"/>
      <c r="L247" s="75"/>
      <c r="M247" s="75"/>
      <c r="N247" s="75"/>
      <c r="O247" s="75"/>
      <c r="P247" s="75"/>
      <c r="Q247" s="75"/>
      <c r="R247" s="75"/>
      <c r="S247" s="75"/>
      <c r="T247" s="75"/>
      <c r="U247" s="75"/>
      <c r="V247" s="75"/>
      <c r="W247" s="75"/>
      <c r="X247" s="75"/>
      <c r="Y247" s="75"/>
      <c r="Z247" s="75"/>
      <c r="AA247" s="75"/>
      <c r="AB247" s="75"/>
      <c r="AC247" s="75"/>
      <c r="AD247" s="75"/>
      <c r="AE247" s="75"/>
      <c r="AF247" s="75"/>
      <c r="AG247" s="75"/>
      <c r="AH247" s="75"/>
      <c r="AI247" s="75"/>
      <c r="AJ247" s="75"/>
      <c r="AK247" s="75"/>
      <c r="AL247" s="75"/>
      <c r="AM247" s="75"/>
      <c r="AN247" s="75"/>
      <c r="AO247" s="75"/>
      <c r="AP247" s="75"/>
      <c r="AQ247" s="75"/>
      <c r="AR247" s="75"/>
      <c r="AS247" s="75"/>
      <c r="AT247" s="75"/>
      <c r="AU247" s="75"/>
      <c r="AV247" s="75"/>
      <c r="AW247" s="75"/>
      <c r="AX247" s="75"/>
      <c r="AY247" s="75"/>
      <c r="AZ247" s="75"/>
      <c r="BA247" s="75"/>
      <c r="BB247" s="75"/>
      <c r="BC247" s="75"/>
      <c r="BD247" s="75"/>
      <c r="BE247" s="75"/>
      <c r="BF247" s="75"/>
      <c r="BG247" s="75"/>
      <c r="BH247" s="75"/>
      <c r="BI247" s="75"/>
    </row>
    <row r="248" spans="2:61" x14ac:dyDescent="0.25">
      <c r="B248" s="75"/>
      <c r="K248" s="75"/>
      <c r="L248" s="75"/>
      <c r="M248" s="75"/>
      <c r="N248" s="75"/>
      <c r="O248" s="75"/>
      <c r="P248" s="75"/>
      <c r="Q248" s="75"/>
      <c r="R248" s="75"/>
      <c r="S248" s="75"/>
      <c r="T248" s="75"/>
      <c r="U248" s="75"/>
      <c r="V248" s="75"/>
      <c r="W248" s="75"/>
      <c r="X248" s="75"/>
      <c r="Y248" s="75"/>
      <c r="Z248" s="75"/>
      <c r="AA248" s="75"/>
      <c r="AB248" s="75"/>
      <c r="AC248" s="75"/>
      <c r="AD248" s="75"/>
      <c r="AE248" s="75"/>
      <c r="AF248" s="75"/>
      <c r="AG248" s="75"/>
      <c r="AH248" s="75"/>
      <c r="AI248" s="75"/>
      <c r="AJ248" s="75"/>
      <c r="AK248" s="75"/>
      <c r="AL248" s="75"/>
      <c r="AM248" s="75"/>
      <c r="AN248" s="75"/>
      <c r="AO248" s="75"/>
      <c r="AP248" s="75"/>
      <c r="AQ248" s="75"/>
      <c r="AR248" s="75"/>
      <c r="AS248" s="75"/>
      <c r="AT248" s="75"/>
      <c r="AU248" s="75"/>
      <c r="AV248" s="75"/>
      <c r="AW248" s="75"/>
      <c r="AX248" s="75"/>
      <c r="AY248" s="75"/>
      <c r="AZ248" s="75"/>
      <c r="BA248" s="75"/>
      <c r="BB248" s="75"/>
      <c r="BC248" s="75"/>
      <c r="BD248" s="75"/>
      <c r="BE248" s="75"/>
      <c r="BF248" s="75"/>
      <c r="BG248" s="75"/>
      <c r="BH248" s="75"/>
      <c r="BI248" s="75"/>
    </row>
    <row r="249" spans="2:61" x14ac:dyDescent="0.25">
      <c r="B249" s="75"/>
      <c r="K249" s="75"/>
      <c r="L249" s="75"/>
      <c r="M249" s="75"/>
      <c r="N249" s="75"/>
      <c r="O249" s="75"/>
      <c r="P249" s="75"/>
      <c r="Q249" s="75"/>
      <c r="R249" s="75"/>
      <c r="S249" s="75"/>
      <c r="T249" s="75"/>
      <c r="U249" s="75"/>
      <c r="V249" s="75"/>
      <c r="W249" s="75"/>
      <c r="X249" s="75"/>
      <c r="Y249" s="75"/>
      <c r="Z249" s="75"/>
      <c r="AA249" s="75"/>
      <c r="AB249" s="75"/>
      <c r="AC249" s="75"/>
      <c r="AD249" s="75"/>
      <c r="AE249" s="75"/>
      <c r="AF249" s="75"/>
      <c r="AG249" s="75"/>
      <c r="AH249" s="75"/>
      <c r="AI249" s="75"/>
      <c r="AJ249" s="75"/>
      <c r="AK249" s="75"/>
      <c r="AL249" s="75"/>
      <c r="AM249" s="75"/>
      <c r="AN249" s="75"/>
      <c r="AO249" s="75"/>
      <c r="AP249" s="75"/>
      <c r="AQ249" s="75"/>
      <c r="AR249" s="75"/>
      <c r="AS249" s="75"/>
      <c r="AT249" s="75"/>
      <c r="AU249" s="75"/>
      <c r="AV249" s="75"/>
      <c r="AW249" s="75"/>
      <c r="AX249" s="75"/>
      <c r="AY249" s="75"/>
      <c r="AZ249" s="75"/>
      <c r="BA249" s="75"/>
      <c r="BB249" s="75"/>
      <c r="BC249" s="75"/>
      <c r="BD249" s="75"/>
      <c r="BE249" s="75"/>
      <c r="BF249" s="75"/>
      <c r="BG249" s="75"/>
      <c r="BH249" s="75"/>
      <c r="BI249" s="75"/>
    </row>
    <row r="250" spans="2:61" x14ac:dyDescent="0.25">
      <c r="B250" s="75"/>
      <c r="K250" s="75"/>
      <c r="L250" s="75"/>
      <c r="M250" s="75"/>
      <c r="N250" s="75"/>
      <c r="O250" s="75"/>
      <c r="P250" s="75"/>
      <c r="Q250" s="75"/>
      <c r="R250" s="75"/>
      <c r="S250" s="75"/>
      <c r="T250" s="75"/>
      <c r="U250" s="75"/>
      <c r="V250" s="75"/>
      <c r="W250" s="75"/>
      <c r="X250" s="75"/>
      <c r="Y250" s="75"/>
      <c r="Z250" s="75"/>
      <c r="AA250" s="75"/>
      <c r="AB250" s="75"/>
      <c r="AC250" s="75"/>
      <c r="AD250" s="75"/>
      <c r="AE250" s="75"/>
      <c r="AF250" s="75"/>
      <c r="AG250" s="75"/>
      <c r="AH250" s="75"/>
      <c r="AI250" s="75"/>
      <c r="AJ250" s="75"/>
      <c r="AK250" s="75"/>
      <c r="AL250" s="75"/>
      <c r="AM250" s="75"/>
      <c r="AN250" s="75"/>
      <c r="AO250" s="75"/>
      <c r="AP250" s="75"/>
      <c r="AQ250" s="75"/>
      <c r="AR250" s="75"/>
      <c r="AS250" s="75"/>
      <c r="AT250" s="75"/>
      <c r="AU250" s="75"/>
      <c r="AV250" s="75"/>
      <c r="AW250" s="75"/>
      <c r="AX250" s="75"/>
      <c r="AY250" s="75"/>
      <c r="AZ250" s="75"/>
      <c r="BA250" s="75"/>
      <c r="BB250" s="75"/>
      <c r="BC250" s="75"/>
      <c r="BD250" s="75"/>
      <c r="BE250" s="75"/>
      <c r="BF250" s="75"/>
      <c r="BG250" s="75"/>
      <c r="BH250" s="75"/>
      <c r="BI250" s="75"/>
    </row>
    <row r="251" spans="2:61" x14ac:dyDescent="0.25">
      <c r="B251" s="75"/>
    </row>
    <row r="252" spans="2:61" x14ac:dyDescent="0.25">
      <c r="B252" s="75"/>
    </row>
    <row r="253" spans="2:61" x14ac:dyDescent="0.25">
      <c r="B253" s="75"/>
    </row>
    <row r="254" spans="2:61" x14ac:dyDescent="0.25">
      <c r="B254" s="75"/>
    </row>
  </sheetData>
  <mergeCells count="23">
    <mergeCell ref="K62:P67"/>
    <mergeCell ref="Q62:V67"/>
    <mergeCell ref="W62:AB67"/>
    <mergeCell ref="AC62:AH67"/>
    <mergeCell ref="AI62:AN67"/>
    <mergeCell ref="AP22:AU31"/>
    <mergeCell ref="F22:J31"/>
    <mergeCell ref="AP12:AU21"/>
    <mergeCell ref="C8:J10"/>
    <mergeCell ref="K8:AN10"/>
    <mergeCell ref="C12:E61"/>
    <mergeCell ref="F12:J21"/>
    <mergeCell ref="F52:J61"/>
    <mergeCell ref="AP42:AU51"/>
    <mergeCell ref="F42:J51"/>
    <mergeCell ref="AP32:AU41"/>
    <mergeCell ref="F32:J41"/>
    <mergeCell ref="C2:J5"/>
    <mergeCell ref="K2:AN5"/>
    <mergeCell ref="AO2:AU2"/>
    <mergeCell ref="AO3:AU3"/>
    <mergeCell ref="AO4:AU4"/>
    <mergeCell ref="AO5:AU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16A3-BFC2-416A-8CEF-76212CC8DDB3}">
  <sheetPr>
    <tabColor rgb="FF26783C"/>
    <pageSetUpPr fitToPage="1"/>
  </sheetPr>
  <dimension ref="A1:F25"/>
  <sheetViews>
    <sheetView workbookViewId="0"/>
  </sheetViews>
  <sheetFormatPr baseColWidth="10" defaultColWidth="11.42578125" defaultRowHeight="15" x14ac:dyDescent="0.25"/>
  <cols>
    <col min="1" max="1" width="10.28515625" style="157" customWidth="1"/>
    <col min="2" max="2" width="32.42578125" style="157" customWidth="1"/>
    <col min="3" max="3" width="77" style="157" customWidth="1"/>
    <col min="4" max="4" width="21" style="157" customWidth="1"/>
    <col min="5" max="5" width="23.85546875" style="157" customWidth="1"/>
    <col min="6" max="16384" width="11.42578125" style="157"/>
  </cols>
  <sheetData>
    <row r="1" spans="1:6" ht="7.9" customHeight="1" thickBot="1" x14ac:dyDescent="0.3"/>
    <row r="2" spans="1:6" ht="15.75" customHeight="1" x14ac:dyDescent="0.25">
      <c r="B2" s="471" t="s">
        <v>246</v>
      </c>
      <c r="C2" s="474" t="s">
        <v>205</v>
      </c>
      <c r="D2" s="475"/>
      <c r="E2" s="158" t="s">
        <v>392</v>
      </c>
      <c r="F2" s="159"/>
    </row>
    <row r="3" spans="1:6" ht="15.75" customHeight="1" x14ac:dyDescent="0.25">
      <c r="B3" s="472"/>
      <c r="C3" s="225"/>
      <c r="D3" s="227"/>
      <c r="E3" s="158" t="s">
        <v>266</v>
      </c>
      <c r="F3" s="159"/>
    </row>
    <row r="4" spans="1:6" ht="16.5" customHeight="1" x14ac:dyDescent="0.25">
      <c r="B4" s="472"/>
      <c r="C4" s="225"/>
      <c r="D4" s="227"/>
      <c r="E4" s="158" t="s">
        <v>391</v>
      </c>
      <c r="F4" s="159"/>
    </row>
    <row r="5" spans="1:6" ht="15" customHeight="1" thickBot="1" x14ac:dyDescent="0.3">
      <c r="B5" s="473"/>
      <c r="C5" s="476"/>
      <c r="D5" s="477"/>
      <c r="E5" s="158" t="s">
        <v>247</v>
      </c>
      <c r="F5" s="159"/>
    </row>
    <row r="7" spans="1:6" x14ac:dyDescent="0.25">
      <c r="A7" s="478" t="s">
        <v>268</v>
      </c>
      <c r="B7" s="176" t="s">
        <v>248</v>
      </c>
      <c r="C7" s="177" t="s">
        <v>249</v>
      </c>
      <c r="D7" s="177" t="s">
        <v>250</v>
      </c>
      <c r="E7" s="177" t="s">
        <v>251</v>
      </c>
    </row>
    <row r="8" spans="1:6" x14ac:dyDescent="0.25">
      <c r="A8" s="478"/>
      <c r="B8" s="160"/>
      <c r="C8" s="161"/>
      <c r="D8" s="162"/>
      <c r="E8" s="162"/>
    </row>
    <row r="9" spans="1:6" x14ac:dyDescent="0.25">
      <c r="A9" s="478"/>
      <c r="B9" s="160"/>
      <c r="C9" s="161"/>
      <c r="D9" s="162"/>
      <c r="E9" s="162"/>
    </row>
    <row r="10" spans="1:6" x14ac:dyDescent="0.25">
      <c r="A10" s="478"/>
      <c r="B10" s="160"/>
      <c r="C10" s="161"/>
      <c r="D10" s="162"/>
      <c r="E10" s="162"/>
    </row>
    <row r="11" spans="1:6" x14ac:dyDescent="0.25">
      <c r="A11" s="478"/>
      <c r="B11" s="160"/>
      <c r="C11" s="161"/>
      <c r="D11" s="162"/>
      <c r="E11" s="162"/>
    </row>
    <row r="12" spans="1:6" x14ac:dyDescent="0.25">
      <c r="A12" s="478"/>
      <c r="B12" s="160"/>
      <c r="C12" s="161"/>
      <c r="D12" s="162"/>
      <c r="E12" s="162"/>
    </row>
    <row r="13" spans="1:6" x14ac:dyDescent="0.25">
      <c r="A13" s="178"/>
      <c r="B13" s="160"/>
      <c r="C13" s="161"/>
      <c r="D13" s="162"/>
      <c r="E13" s="162"/>
    </row>
    <row r="14" spans="1:6" x14ac:dyDescent="0.25">
      <c r="A14" s="178"/>
      <c r="B14" s="160"/>
      <c r="C14" s="161"/>
      <c r="D14" s="162"/>
      <c r="E14" s="162"/>
    </row>
    <row r="15" spans="1:6" x14ac:dyDescent="0.25">
      <c r="A15" s="178"/>
      <c r="B15" s="160"/>
      <c r="C15" s="161"/>
      <c r="D15" s="162"/>
      <c r="E15" s="162"/>
    </row>
    <row r="16" spans="1:6" x14ac:dyDescent="0.25">
      <c r="A16" s="178"/>
      <c r="B16" s="160"/>
      <c r="C16" s="161"/>
      <c r="D16" s="162"/>
      <c r="E16" s="162"/>
    </row>
    <row r="17" spans="1:5" x14ac:dyDescent="0.25">
      <c r="A17" s="178"/>
      <c r="B17" s="160"/>
      <c r="C17" s="161"/>
      <c r="D17" s="162"/>
      <c r="E17" s="162"/>
    </row>
    <row r="18" spans="1:5" x14ac:dyDescent="0.25">
      <c r="A18" s="178"/>
      <c r="B18" s="160"/>
      <c r="C18" s="161"/>
      <c r="D18" s="162"/>
      <c r="E18" s="162"/>
    </row>
    <row r="19" spans="1:5" x14ac:dyDescent="0.25">
      <c r="B19" s="160"/>
      <c r="C19" s="163"/>
      <c r="D19" s="162"/>
      <c r="E19" s="162"/>
    </row>
    <row r="20" spans="1:5" x14ac:dyDescent="0.25">
      <c r="B20" s="160"/>
      <c r="C20" s="161"/>
      <c r="D20" s="162"/>
      <c r="E20" s="162"/>
    </row>
    <row r="25" spans="1:5" x14ac:dyDescent="0.25">
      <c r="C25" s="164"/>
    </row>
  </sheetData>
  <mergeCells count="3">
    <mergeCell ref="B2:B5"/>
    <mergeCell ref="C2:D5"/>
    <mergeCell ref="A7:A12"/>
  </mergeCells>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PORTADA </vt:lpstr>
      <vt:lpstr>CRITERIOS R CORRUPCION</vt:lpstr>
      <vt:lpstr>Mapa final</vt:lpstr>
      <vt:lpstr>Hoja2</vt:lpstr>
      <vt:lpstr>Apayo Visual </vt:lpstr>
      <vt:lpstr>eliminar</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anay pinto valencia</cp:lastModifiedBy>
  <cp:lastPrinted>2020-05-13T01:12:22Z</cp:lastPrinted>
  <dcterms:created xsi:type="dcterms:W3CDTF">2020-03-24T23:12:47Z</dcterms:created>
  <dcterms:modified xsi:type="dcterms:W3CDTF">2024-09-30T05:26:06Z</dcterms:modified>
</cp:coreProperties>
</file>