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2/Riesgos/"/>
    </mc:Choice>
  </mc:AlternateContent>
  <xr:revisionPtr revIDLastSave="3" documentId="8_{0CB68143-CAC9-4C05-92CF-2492C7DD1A6B}" xr6:coauthVersionLast="47" xr6:coauthVersionMax="47" xr10:uidLastSave="{9B14E9DE-230F-44F3-B754-23228CA5F427}"/>
  <bookViews>
    <workbookView xWindow="-120" yWindow="-120" windowWidth="20730" windowHeight="1104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91029"/>
  <pivotCaches>
    <pivotCache cacheId="6"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3" i="1" l="1"/>
  <c r="O12" i="1"/>
  <c r="O11" i="1"/>
  <c r="P11" i="1" s="1"/>
  <c r="Q11" i="1" s="1"/>
  <c r="L11" i="1"/>
  <c r="M11" i="1" s="1"/>
  <c r="R11" i="1" l="1"/>
  <c r="L18" i="1" l="1"/>
  <c r="F221" i="13" l="1"/>
  <c r="F211" i="13"/>
  <c r="F212" i="13"/>
  <c r="F213" i="13"/>
  <c r="F214" i="13"/>
  <c r="F215" i="13"/>
  <c r="F216" i="13"/>
  <c r="F217" i="13"/>
  <c r="F218" i="13"/>
  <c r="F219" i="13"/>
  <c r="F220" i="13"/>
  <c r="F210" i="13"/>
  <c r="B221" i="13" a="1"/>
  <c r="B221" i="1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<sst xmlns="http://schemas.openxmlformats.org/spreadsheetml/2006/main" count="427" uniqueCount="284">
  <si>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</si>
  <si>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</si>
  <si>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</si>
  <si>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</si>
  <si>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</si>
  <si>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</si>
  <si>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</si>
  <si>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</si>
  <si>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</si>
  <si>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</si>
  <si>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</si>
  <si>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</si>
  <si>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</si>
  <si>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</si>
  <si>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</si>
  <si>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</si>
  <si>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</si>
  <si>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</si>
  <si>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</si>
  <si>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</si>
  <si>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</si>
  <si>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</si>
  <si>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</si>
  <si>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</si>
  <si>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</si>
  <si>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</si>
  <si>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</si>
  <si>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</si>
  <si>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</si>
  <si>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</si>
  <si>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</si>
  <si>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</si>
  <si>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</si>
  <si>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</si>
  <si>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</si>
  <si>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</si>
  <si>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</si>
  <si>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</si>
  <si>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</si>
  <si>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</si>
  <si>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</si>
  <si>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</si>
  <si>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</si>
  <si>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</si>
  <si>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</si>
  <si>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</si>
  <si>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</si>
  <si>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</si>
  <si>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</si>
  <si>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</si>
  <si>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</si>
  <si>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</si>
  <si>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</si>
  <si>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</si>
  <si>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</si>
  <si>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</si>
  <si>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</si>
  <si>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</si>
  <si>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</si>
  <si>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</si>
  <si>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</si>
  <si>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</si>
  <si>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</si>
  <si>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</si>
  <si>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</si>
  <si>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</si>
  <si>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</si>
  <si>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</si>
  <si>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</si>
  <si>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</si>
  <si>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</si>
  <si>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</si>
  <si>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</si>
  <si>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</si>
  <si>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</si>
  <si>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</si>
  <si>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</si>
  <si>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</si>
  <si>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</si>
  <si>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</si>
  <si>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</si>
  <si>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</si>
  <si>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</si>
  <si>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</si>
  <si>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</si>
  <si>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</si>
  <si>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</si>
  <si>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</si>
  <si>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</si>
  <si>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</si>
  <si>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</si>
  <si>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</si>
  <si>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</si>
  <si>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</si>
  <si>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</si>
  <si>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</si>
  <si>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</si>
  <si>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</si>
  <si>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</si>
  <si>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</si>
  <si>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</si>
  <si>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</si>
  <si>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</si>
  <si>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</si>
  <si>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</si>
  <si>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</si>
  <si>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</si>
  <si>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</si>
  <si>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</si>
  <si>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</si>
  <si>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</si>
  <si>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</si>
  <si>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</si>
  <si>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</si>
  <si>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</si>
  <si>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</si>
  <si>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</si>
  <si>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</si>
  <si>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</si>
  <si>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</si>
  <si>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</si>
  <si>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</si>
  <si>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</si>
  <si>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</si>
  <si>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</si>
  <si>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</si>
  <si>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</si>
  <si>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</si>
  <si>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</si>
  <si>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</si>
  <si>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</si>
  <si>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</si>
  <si>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</si>
  <si>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</si>
  <si>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</si>
  <si>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</si>
  <si>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</si>
  <si>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</si>
  <si>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</si>
  <si>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</si>
  <si>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</si>
  <si>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</si>
  <si>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</si>
  <si>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</si>
  <si>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</si>
  <si>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</si>
  <si>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</si>
  <si>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</si>
  <si>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</si>
  <si>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</si>
  <si>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</si>
  <si>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</si>
  <si>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</si>
  <si>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</si>
  <si>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</si>
  <si>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</si>
  <si>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</si>
  <si>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</si>
  <si>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</si>
  <si>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</si>
  <si>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</si>
  <si>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</si>
  <si>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</si>
  <si>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</si>
  <si>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</si>
  <si>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</si>
  <si>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</si>
  <si>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</si>
  <si>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</si>
  <si>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</si>
  <si>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</si>
  <si>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</si>
  <si>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</si>
  <si>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</si>
  <si>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</si>
  <si>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</si>
  <si>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</si>
  <si>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</si>
  <si>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</si>
  <si>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</si>
  <si>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</si>
  <si>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</si>
  <si>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</si>
  <si>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</si>
  <si>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</si>
  <si>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</si>
  <si>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</si>
  <si>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</si>
  <si>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</si>
  <si>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</si>
  <si>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</si>
  <si>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</si>
  <si>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</si>
  <si>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</si>
  <si>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</si>
  <si>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</si>
  <si>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</si>
  <si>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</si>
  <si>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</si>
  <si>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</si>
  <si>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</si>
  <si>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</si>
  <si>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</si>
  <si>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</si>
  <si>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</si>
  <si>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</si>
  <si>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</si>
  <si>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</si>
  <si>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</si>
  <si>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</si>
  <si>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</si>
  <si>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</si>
  <si>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</si>
  <si>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Escuela Tecnológica
Instituto Técnico Central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</si>
  <si>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</si>
  <si>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</si>
  <si>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</si>
  <si>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</si>
  <si>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</si>
  <si>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</si>
  <si>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</si>
  <si>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</si>
  <si>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</si>
  <si>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</si>
  <si>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</si>
  <si>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</si>
  <si>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</si>
  <si>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</si>
  <si>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</si>
  <si>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</si>
  <si>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</si>
  <si>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</si>
  <si>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</si>
  <si>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</si>
  <si>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</si>
  <si>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</si>
  <si>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</si>
  <si>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</si>
  <si>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</si>
  <si>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</si>
  <si>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</si>
  <si>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</si>
  <si>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</si>
  <si>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</si>
  <si>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</si>
  <si>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</si>
  <si>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</si>
  <si>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</si>
  <si>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</si>
  <si>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</si>
  <si>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</si>
  <si>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</si>
  <si>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</si>
  <si>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</si>
  <si>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GESTIÓN DE CONTROL INTERNO</t>
  </si>
  <si>
    <t>Realizar evaluación a la gestión institucional a través de auditorias y seguimientos, brindando a la Dirección información pertinente para la toma de decisiones, que contribuyan al cumplimiento de los objetivos institucionales.</t>
  </si>
  <si>
    <t>Desde la identificación de necesidades de evaluación hasta el seguimiento a los planes de mejoramiento por procesos. Involucra todos los procesos</t>
  </si>
  <si>
    <t xml:space="preserve">
Multa o sanción  al jefe de Control Interno o el Rector de la Escuela  </t>
  </si>
  <si>
    <t xml:space="preserve">
Por el incumplimiento en la presentación de informes dentro del termino establecido porque:
1. Poco personal en el proceso o no contar con un equipo multidisciplinario
2. Inoportunidad en el suministro de Información de las áreas a Control Interno</t>
  </si>
  <si>
    <t>Profesional verifica la completitud de la información que suministran las áreas para la elaboración y presentación de informes y hace los requerimientos que sean necesarios respecto a la su oportunidad y completitud.</t>
  </si>
  <si>
    <t>Elaboración de cronograma de presentación de informes de acuerdo a la normatividad vigente.</t>
  </si>
  <si>
    <t>Equipo de trabajo Control Interno</t>
  </si>
  <si>
    <t>Correos electronicos enviados a las areas o lideres de procesos para solicitud de información requerida.</t>
  </si>
  <si>
    <t>Correos electronicos enviados al rector  de la ETITC con los informes para su respectiva revisión, aprobación y firma.</t>
  </si>
  <si>
    <t>40%</t>
  </si>
  <si>
    <t>30%</t>
  </si>
  <si>
    <t>25%</t>
  </si>
  <si>
    <t xml:space="preserve">Probabilidad de afectación económica por multa o sanción al jefe de Control Interno por un ente de control debido al incumplimiento en la presentación de informes dentro del término establecido
</t>
  </si>
  <si>
    <r>
      <rPr>
        <b/>
        <sz val="14"/>
        <rFont val="Arial Narrow"/>
        <family val="2"/>
      </rPr>
      <t>LIDER DEL PROCESO:</t>
    </r>
    <r>
      <rPr>
        <sz val="14"/>
        <rFont val="Arial Narrow"/>
        <family val="2"/>
      </rPr>
      <t xml:space="preserve"> Hno Ariosto Ardila Silva</t>
    </r>
  </si>
  <si>
    <t>Cronograma de consecución de información</t>
  </si>
  <si>
    <t>Soportes de correos enviados solicitando información</t>
  </si>
  <si>
    <t>Informes con frma del Rector</t>
  </si>
  <si>
    <t>El rector de la ETITC revisar el informe y aprueba el envió, si el mismo no cumple con lo requerido solicita ajustes.</t>
  </si>
  <si>
    <t xml:space="preserve">El jefe de control interno verifica los informes que se deben presentar frente a los recursos humanos y técnicos disponibles y elabora cronograma para la consecución de la información, de igual forma si los recursos son insuficientes hace requerimiento a la Dirección (elaborar estudios previos para suscripción,definir perfiles específicos)
 </t>
  </si>
  <si>
    <t>Mediante la elaboración del cronograma del proceso de Control Interno para la vigencia 2022, fueron relacionados los informes de requerimiento legal y de seguimiento que se deben presentar al Jefe de Control Interno encargado, para la respectiva aprobación y posterior publicación en la página web de la Entidad, para el primer seguimiento fueron emitidos los siguientes informes:
Informe de Evaluación Independiente del Sistema de Control Interno;Avance a la estrategia Anticorrupcion del ultimo cuatrimestre de 2021,
Austeridad en el gasto para el cierre de la vigencia 2021,
seguimiento al tramite de PQRSD del 2do semestre 2021, 
Seguimiento al cumplimiento de la ley de transparencia y acceso a la información, asi como o la Resolución 1519 con sus anexos, Reporte del indice de Desempeño Institucional -FURAG, Reporte de control interno contable, Seguimiento a las funciones del comite de conciliacion 2021, sguimiento al tramite de los procesos judiciales y el reporte a traves del sistema ekogui correspondiente al segundo semstre de 2021, reporte de seguimiento al Software legal y derechos de autor de la vigencia 2021, y Austeridad en el gasto primer trimestre 2022.</t>
  </si>
  <si>
    <t>Para la elaboración de los informes de requerimiento legal y de seguimiento emitidos por Control Interno, fue necesaria la solicitud de información mediante correo electronico de las actividades realizadas por los procesos y areas intervinientes en la austeridad en el gasto, reportes de pqrsd, información relacionada con el sofware que maneja la Entidad, asi mismo, fueron programados los seguimientos mediante reuniones a través de la plataforma teams para la verificación de evidencias.</t>
  </si>
  <si>
    <t>Una vez fueron elaborados los informes de Control Interno correspondientes al periodo, estos fueron enviados mediante correo electrónico al asesor de rectoria para su revisión y posterior firma del Rector quien se desempeña funciones de control interno por ausencia del Profesional Especializado designado por la Presidencia de la Republica.</t>
  </si>
  <si>
    <t>Las responsables de la OCI presentan el cronograma de actividades e informes a rendir en la vigencia 2022, se informa que todos los informes se han rendido en los términos de Ley.
Entre mayo y julio han presentado los siguientes informes:
- Seguimiento al PAAC con corte al primer cuatrimestre
- Informe de seguimiento a la Ley 1712/2014, y cumplimiento de la Resolución 1519-2020 y sus anexos, con corte al primer cuatrimestre
- Informe de seguimiento al Sistema de Información del Empleo Público - SIGEP, con corte a 30 de mayo de 2022.
- Seguimiento a Planes de Mejoramiento con corte a mayo de 2022
- Elaboración del Informe de Evaluación Independiente del Sistema de Control Interno, con corte al 1º semestre
- Informe de seguimiento a la Austeridad en el Gasto con corte al 2º trimestre
- Seguimiento a gestión de PQRSD con corte al 1º semestre</t>
  </si>
  <si>
    <t>Para el periodo de reporte, la OCI solicitó información para elaboración de informes a las siguientes áreas de la entidad:
- Talento Humano
- Calidad
- Aseguramiento de la Calidad
- Asuntos Disciplinarios
- Jurídica
- Secretaría General
- Seguridad y Salud en el Trabajo
- Vicerrectoría Académica
- Rectoría
- Viceinvestigación
- Almacen
- Gestión Ambiental
- Gestión Documental
- Informática y Comunicaciones
- ORII
- Líderes de proceso con riesgos de corrupción en sus mapas y planes de tratamiento de riesgos.
Como soporte de lo anterior, se presentaron los correos solicitando información a los responsables.</t>
  </si>
  <si>
    <t>Entre mayo y julio han presentado los siguientes informes:
- Seguimiento al PAAC con corte al primer cuatrimestre
- Informe de seguimiento a la Ley 1712/2014, y cumplimiento de la Resolución 1519-2020 y sus anexos, con corte al primer cuatrimestre
- Informe de seguimiento al Sistema de Información del Empleo Público - SIGEP, con corte a 30 de mayo de 2022.
- Seguimiento a Planes de Mejoramiento con corte a mayo de 2022
- Elaboración del Informe de Evaluación Independiente del Sistema de Control Interno, con corte al 1º semestre
- Informe de seguimiento a la Austeridad en el Gasto con corte al 2º trimestre
- Seguimiento a gestión de PQRSD con corte al 1º semestre
Los informes respectivos cuentan con la firma del Rector, que evidencian su revisión y aprobación, para lo anterior, las responsables de la OCI envían los informes elaborados a la profesional de apoyo de Rectoría, quien revisa en primera instancia y solicita las aclaraciones pertinentes, una vez son subsanadas, el Rector procede con la firma de los informes.</t>
  </si>
  <si>
    <t>Fecha: 08-11-2022</t>
  </si>
  <si>
    <t>Se evidencio que de acuerdo con la programación, durante el periodo se realizarn las auditorías programadas de: Direccionamiento Institucional y Calidad, asi mismo, se realizaron los seguimientos relacionados con el PAAC, Transparencia, ejecución presupuestal, Sireci, planes de mejoramiento, evaluación de desempeño y acuerdos de gestión, mapa de riesgos, austeridad del gasto, participación ciudadana.
Asi mismo,  la aplicación del control es efectiva ya que no se presentó la materialización del riesgo.</t>
  </si>
  <si>
    <t>Se evidenciaron los correos envíados para la solicitud de información relacionada con el PAAC, presupuesto, austeridad del gasto y participación ciudadana a las dependencias responsables. Asi mismo,  la aplicación del control es efectiva ya que no se presentó la materialización del riesgo.</t>
  </si>
  <si>
    <t>Se verificó la aprobación y prublicación de los seguimientos relacionados con el PAAC, Transparencia, ejecución presupuestal, Sireci, planes de mejoramiento, evaluación de desempeño y acuerdos de gestión, mapa de riesgos, austeridad del gasto, participación ciudadana.
Asi mismo,  la aplicación del control es efectiva ya que no se presentó la materialización del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</si>
</sst>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7">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386">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4"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4"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4"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23" fillId="13" borderId="12" xfId="0" applyFont="1" applyFill="1" applyBorder="1" applyAlignment="1" applyProtection="1">
      <alignment horizontal="center" wrapText="1" readingOrder="1"/>
      <protection hidden="1"/>
    </xf>
    <xf numFmtId="0" fontId="0" fillId="3" borderId="0" xfId="0" applyFill="1"/>
    <xf numFmtId="0" fontId="48" fillId="3" borderId="39" xfId="2" applyFont="1" applyFill="1" applyBorder="1"/>
    <xf numFmtId="0" fontId="48" fillId="3" borderId="40" xfId="2" applyFont="1" applyFill="1" applyBorder="1"/>
    <xf numFmtId="0" fontId="48" fillId="3" borderId="41"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22" xfId="0" applyFont="1" applyFill="1" applyBorder="1" applyAlignment="1">
      <alignment horizontal="center" vertical="center" wrapText="1" readingOrder="1"/>
    </xf>
    <xf numFmtId="0" fontId="37" fillId="3" borderId="22" xfId="0" applyFont="1" applyFill="1" applyBorder="1" applyAlignment="1">
      <alignment horizontal="justify" vertical="center" wrapText="1" readingOrder="1"/>
    </xf>
    <xf numFmtId="9" fontId="36" fillId="3" borderId="31" xfId="0" applyNumberFormat="1"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7" fillId="3" borderId="21" xfId="0" applyFont="1" applyFill="1" applyBorder="1" applyAlignment="1">
      <alignment horizontal="justify" vertical="center" wrapText="1" readingOrder="1"/>
    </xf>
    <xf numFmtId="9" fontId="36" fillId="3" borderId="26" xfId="0" applyNumberFormat="1"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7" fillId="3" borderId="28" xfId="0" applyFont="1" applyFill="1" applyBorder="1" applyAlignment="1">
      <alignment horizontal="justify" vertical="center" wrapText="1" readingOrder="1"/>
    </xf>
    <xf numFmtId="0" fontId="37" fillId="3" borderId="29" xfId="0" applyFont="1" applyFill="1" applyBorder="1" applyAlignment="1">
      <alignment horizontal="center" vertical="center" wrapText="1" readingOrder="1"/>
    </xf>
    <xf numFmtId="0" fontId="45" fillId="3" borderId="0" xfId="0" applyFont="1" applyFill="1"/>
    <xf numFmtId="0" fontId="36" fillId="15" borderId="33" xfId="0" applyFont="1" applyFill="1" applyBorder="1" applyAlignment="1">
      <alignment horizontal="center" vertical="center" wrapText="1" readingOrder="1"/>
    </xf>
    <xf numFmtId="0" fontId="36" fillId="15" borderId="3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7"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8" xfId="2" applyFont="1" applyFill="1" applyBorder="1"/>
    <xf numFmtId="0" fontId="48" fillId="3" borderId="9" xfId="2" applyFont="1" applyFill="1" applyBorder="1"/>
    <xf numFmtId="0" fontId="48" fillId="3" borderId="11" xfId="2" applyFont="1" applyFill="1" applyBorder="1"/>
    <xf numFmtId="0" fontId="48" fillId="3" borderId="10"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7"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6" fillId="0" borderId="21" xfId="0" applyFont="1" applyBorder="1" applyAlignment="1" applyProtection="1">
      <alignment horizontal="justify" vertical="top" wrapText="1"/>
      <protection locked="0"/>
    </xf>
    <xf numFmtId="0" fontId="6" fillId="0" borderId="21" xfId="0" applyFont="1" applyBorder="1" applyAlignment="1" applyProtection="1">
      <alignment horizontal="left" vertical="top" wrapText="1"/>
      <protection locked="0"/>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wrapText="1"/>
      <protection hidden="1"/>
    </xf>
    <xf numFmtId="9" fontId="1" fillId="0" borderId="21" xfId="0" applyNumberFormat="1" applyFont="1" applyBorder="1" applyAlignment="1" applyProtection="1">
      <alignment horizontal="center" vertical="center"/>
      <protection hidden="1"/>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61" fillId="7" borderId="21" xfId="0" applyFont="1" applyFill="1" applyBorder="1" applyAlignment="1">
      <alignment horizontal="center" vertical="center" textRotation="90"/>
    </xf>
    <xf numFmtId="0" fontId="46" fillId="0" borderId="7" xfId="0" applyFont="1" applyBorder="1" applyAlignment="1">
      <alignment vertical="center" wrapText="1"/>
    </xf>
    <xf numFmtId="0" fontId="46"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2" fillId="0" borderId="0" xfId="0" applyFont="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left" vertical="center" wrapText="1"/>
    </xf>
    <xf numFmtId="0" fontId="63" fillId="0" borderId="0" xfId="0" applyFont="1" applyAlignment="1">
      <alignment horizontal="center"/>
    </xf>
    <xf numFmtId="0" fontId="66"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6" fillId="0" borderId="0" xfId="0" applyFont="1" applyAlignment="1">
      <alignment vertical="center" wrapText="1"/>
    </xf>
    <xf numFmtId="0" fontId="66" fillId="0" borderId="74" xfId="0" applyFont="1" applyBorder="1" applyAlignment="1">
      <alignment horizontal="center" vertical="center" wrapText="1"/>
    </xf>
    <xf numFmtId="0" fontId="65" fillId="0" borderId="74" xfId="0" applyFont="1" applyBorder="1" applyAlignment="1">
      <alignment vertical="center" wrapText="1"/>
    </xf>
    <xf numFmtId="0" fontId="1" fillId="0" borderId="2" xfId="0" applyFont="1" applyBorder="1" applyAlignment="1">
      <alignment horizontal="center" vertical="center"/>
    </xf>
    <xf numFmtId="9" fontId="1" fillId="0" borderId="21" xfId="0" applyNumberFormat="1" applyFont="1" applyBorder="1" applyAlignment="1" applyProtection="1">
      <alignment horizontal="center" vertical="top" wrapText="1"/>
      <protection hidden="1"/>
    </xf>
    <xf numFmtId="0" fontId="1" fillId="0" borderId="21" xfId="0" applyFont="1" applyBorder="1" applyAlignment="1">
      <alignment horizontal="center" vertical="top"/>
    </xf>
    <xf numFmtId="0" fontId="1" fillId="0" borderId="21" xfId="0" applyFont="1" applyBorder="1" applyAlignment="1" applyProtection="1">
      <alignment horizontal="justify" vertical="top"/>
      <protection locked="0"/>
    </xf>
    <xf numFmtId="0" fontId="1" fillId="0" borderId="21" xfId="0" applyFont="1" applyBorder="1" applyAlignment="1" applyProtection="1">
      <alignment horizontal="left" vertical="center" wrapText="1"/>
      <protection locked="0"/>
    </xf>
    <xf numFmtId="0" fontId="1" fillId="0" borderId="21" xfId="0" applyFont="1" applyBorder="1" applyAlignment="1" applyProtection="1">
      <alignment vertical="center" wrapText="1"/>
      <protection locked="0"/>
    </xf>
    <xf numFmtId="0" fontId="54" fillId="3" borderId="52" xfId="2" applyFont="1" applyFill="1" applyBorder="1" applyAlignment="1">
      <alignment horizontal="justify" vertical="center" wrapText="1"/>
    </xf>
    <xf numFmtId="0" fontId="54" fillId="3" borderId="53" xfId="2" applyFont="1" applyFill="1" applyBorder="1" applyAlignment="1">
      <alignment horizontal="justify" vertical="center" wrapText="1"/>
    </xf>
    <xf numFmtId="0" fontId="53" fillId="3" borderId="59" xfId="0" applyFont="1" applyFill="1" applyBorder="1" applyAlignment="1">
      <alignment horizontal="left" vertical="center" wrapText="1"/>
    </xf>
    <xf numFmtId="0" fontId="53" fillId="3" borderId="60" xfId="0" applyFont="1" applyFill="1" applyBorder="1" applyAlignment="1">
      <alignment horizontal="left" vertical="center" wrapText="1"/>
    </xf>
    <xf numFmtId="0" fontId="53" fillId="3" borderId="46" xfId="3" applyFont="1" applyFill="1" applyBorder="1" applyAlignment="1">
      <alignment horizontal="left" vertical="top" wrapText="1" readingOrder="1"/>
    </xf>
    <xf numFmtId="0" fontId="53" fillId="3" borderId="47" xfId="3" applyFont="1" applyFill="1" applyBorder="1" applyAlignment="1">
      <alignment horizontal="left" vertical="top" wrapText="1" readingOrder="1"/>
    </xf>
    <xf numFmtId="0" fontId="54" fillId="3" borderId="48" xfId="2" applyFont="1" applyFill="1" applyBorder="1" applyAlignment="1">
      <alignment horizontal="justify" vertical="center" wrapText="1"/>
    </xf>
    <xf numFmtId="0" fontId="54" fillId="3" borderId="49" xfId="2" applyFont="1" applyFill="1" applyBorder="1" applyAlignment="1">
      <alignment horizontal="justify" vertical="center" wrapText="1"/>
    </xf>
    <xf numFmtId="0" fontId="53" fillId="3" borderId="50" xfId="0" applyFont="1" applyFill="1" applyBorder="1" applyAlignment="1">
      <alignment horizontal="left" vertical="center" wrapText="1"/>
    </xf>
    <xf numFmtId="0" fontId="53" fillId="3" borderId="51" xfId="0" applyFont="1" applyFill="1" applyBorder="1" applyAlignment="1">
      <alignment horizontal="left" vertical="center" wrapText="1"/>
    </xf>
    <xf numFmtId="0" fontId="48" fillId="3" borderId="7"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8" xfId="2" applyFont="1" applyFill="1" applyBorder="1" applyAlignment="1">
      <alignment horizontal="left" vertical="top" wrapText="1"/>
    </xf>
    <xf numFmtId="0" fontId="53" fillId="3" borderId="61" xfId="0" applyFont="1" applyFill="1" applyBorder="1" applyAlignment="1">
      <alignment horizontal="left" vertical="center" wrapText="1"/>
    </xf>
    <xf numFmtId="0" fontId="53" fillId="3" borderId="62" xfId="0" applyFont="1" applyFill="1" applyBorder="1" applyAlignment="1">
      <alignment horizontal="left" vertical="center" wrapText="1"/>
    </xf>
    <xf numFmtId="0" fontId="54" fillId="3" borderId="54" xfId="0" applyFont="1" applyFill="1" applyBorder="1" applyAlignment="1">
      <alignment horizontal="justify" vertical="center" wrapText="1"/>
    </xf>
    <xf numFmtId="0" fontId="54" fillId="3" borderId="55" xfId="0" applyFont="1" applyFill="1" applyBorder="1" applyAlignment="1">
      <alignment horizontal="justify" vertical="center" wrapText="1"/>
    </xf>
    <xf numFmtId="0" fontId="49" fillId="14" borderId="36" xfId="2" applyFont="1" applyFill="1" applyBorder="1" applyAlignment="1">
      <alignment horizontal="center" vertical="center" wrapText="1"/>
    </xf>
    <xf numFmtId="0" fontId="49" fillId="14" borderId="37" xfId="2" applyFont="1" applyFill="1" applyBorder="1" applyAlignment="1">
      <alignment horizontal="center" vertical="center" wrapText="1"/>
    </xf>
    <xf numFmtId="0" fontId="49" fillId="14" borderId="38" xfId="2" applyFont="1" applyFill="1" applyBorder="1" applyAlignment="1">
      <alignment horizontal="center" vertical="center" wrapText="1"/>
    </xf>
    <xf numFmtId="0" fontId="48" fillId="0" borderId="7"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8" xfId="2" quotePrefix="1" applyFont="1" applyBorder="1" applyAlignment="1">
      <alignment horizontal="left" vertical="center" wrapText="1"/>
    </xf>
    <xf numFmtId="0" fontId="48" fillId="0" borderId="56" xfId="2" quotePrefix="1" applyFont="1" applyBorder="1" applyAlignment="1">
      <alignment horizontal="left" vertical="center" wrapText="1"/>
    </xf>
    <xf numFmtId="0" fontId="48" fillId="0" borderId="57" xfId="2" quotePrefix="1" applyFont="1" applyBorder="1" applyAlignment="1">
      <alignment horizontal="left" vertical="center" wrapText="1"/>
    </xf>
    <xf numFmtId="0" fontId="48" fillId="0" borderId="58" xfId="2" quotePrefix="1" applyFont="1" applyBorder="1" applyAlignment="1">
      <alignment horizontal="left" vertical="center" wrapText="1"/>
    </xf>
    <xf numFmtId="0" fontId="50" fillId="3" borderId="39" xfId="2" quotePrefix="1" applyFont="1" applyFill="1" applyBorder="1" applyAlignment="1">
      <alignment horizontal="left" vertical="top" wrapText="1"/>
    </xf>
    <xf numFmtId="0" fontId="51" fillId="3" borderId="40" xfId="2" quotePrefix="1" applyFont="1" applyFill="1" applyBorder="1" applyAlignment="1">
      <alignment horizontal="left" vertical="top" wrapText="1"/>
    </xf>
    <xf numFmtId="0" fontId="51" fillId="3" borderId="41" xfId="2" quotePrefix="1" applyFont="1" applyFill="1" applyBorder="1" applyAlignment="1">
      <alignment horizontal="left" vertical="top" wrapText="1"/>
    </xf>
    <xf numFmtId="0" fontId="48" fillId="0" borderId="7"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8" xfId="2" quotePrefix="1" applyFont="1" applyBorder="1" applyAlignment="1">
      <alignment horizontal="left" vertical="top" wrapText="1"/>
    </xf>
    <xf numFmtId="0" fontId="53" fillId="14" borderId="42" xfId="3" applyFont="1" applyFill="1" applyBorder="1" applyAlignment="1">
      <alignment horizontal="center" vertical="center" wrapText="1"/>
    </xf>
    <xf numFmtId="0" fontId="53" fillId="14" borderId="43" xfId="3" applyFont="1" applyFill="1" applyBorder="1" applyAlignment="1">
      <alignment horizontal="center" vertical="center" wrapText="1"/>
    </xf>
    <xf numFmtId="0" fontId="53" fillId="14" borderId="44" xfId="2" applyFont="1" applyFill="1" applyBorder="1" applyAlignment="1">
      <alignment horizontal="center" vertical="center"/>
    </xf>
    <xf numFmtId="0" fontId="53"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 fillId="0" borderId="22" xfId="0" applyFont="1" applyBorder="1" applyAlignment="1">
      <alignment horizontal="center" vertical="center"/>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75" xfId="0" applyFont="1" applyBorder="1" applyAlignment="1" applyProtection="1">
      <alignment horizontal="center" vertical="center" wrapText="1"/>
      <protection locked="0"/>
    </xf>
    <xf numFmtId="0" fontId="1" fillId="0" borderId="76"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61" fillId="7" borderId="22" xfId="0" applyFont="1" applyFill="1" applyBorder="1" applyAlignment="1">
      <alignment horizontal="center" vertical="center"/>
    </xf>
    <xf numFmtId="0" fontId="61" fillId="7" borderId="21" xfId="0" applyFont="1" applyFill="1" applyBorder="1" applyAlignment="1">
      <alignment horizontal="center" vertical="center" textRotation="90" wrapText="1"/>
    </xf>
    <xf numFmtId="0" fontId="61" fillId="7" borderId="21" xfId="0" applyFont="1" applyFill="1" applyBorder="1" applyAlignment="1">
      <alignment horizontal="center" vertical="center" wrapText="1"/>
    </xf>
    <xf numFmtId="0" fontId="61" fillId="7" borderId="21" xfId="0" applyFont="1" applyFill="1" applyBorder="1" applyAlignment="1">
      <alignment horizontal="center" vertical="center"/>
    </xf>
    <xf numFmtId="0" fontId="60" fillId="7" borderId="72" xfId="0" applyFont="1" applyFill="1" applyBorder="1" applyAlignment="1">
      <alignment horizontal="center" vertical="center"/>
    </xf>
    <xf numFmtId="0" fontId="60" fillId="7" borderId="73" xfId="0" applyFont="1" applyFill="1" applyBorder="1" applyAlignment="1">
      <alignment horizontal="center" vertical="center"/>
    </xf>
    <xf numFmtId="0" fontId="61" fillId="7" borderId="21" xfId="0" applyFont="1" applyFill="1" applyBorder="1" applyAlignment="1">
      <alignment horizontal="center" vertical="center" textRotation="90"/>
    </xf>
    <xf numFmtId="0" fontId="1" fillId="0" borderId="2" xfId="0" applyFont="1" applyBorder="1" applyAlignment="1">
      <alignment horizontal="left" vertical="center" wrapText="1"/>
    </xf>
    <xf numFmtId="0" fontId="1" fillId="0" borderId="69" xfId="0" applyFont="1" applyBorder="1" applyAlignment="1">
      <alignment horizontal="left" vertical="center" wrapText="1"/>
    </xf>
    <xf numFmtId="0" fontId="1" fillId="0" borderId="70" xfId="0" applyFont="1" applyBorder="1" applyAlignment="1">
      <alignment horizontal="left" vertical="center" wrapText="1"/>
    </xf>
    <xf numFmtId="0" fontId="64" fillId="0" borderId="21" xfId="0" applyFont="1" applyBorder="1" applyAlignment="1">
      <alignment horizontal="left" vertical="center" wrapText="1"/>
    </xf>
    <xf numFmtId="0" fontId="4" fillId="0" borderId="21" xfId="0" applyFont="1" applyBorder="1" applyAlignment="1" applyProtection="1">
      <alignment horizontal="center" vertical="top"/>
      <protection hidden="1"/>
    </xf>
    <xf numFmtId="9" fontId="1" fillId="0" borderId="75" xfId="0" applyNumberFormat="1" applyFont="1" applyBorder="1" applyAlignment="1" applyProtection="1">
      <alignment horizontal="center" vertical="top" wrapText="1"/>
      <protection hidden="1"/>
    </xf>
    <xf numFmtId="9" fontId="1" fillId="0" borderId="76" xfId="0" applyNumberFormat="1" applyFont="1" applyBorder="1" applyAlignment="1" applyProtection="1">
      <alignment horizontal="center" vertical="top" wrapText="1"/>
      <protection hidden="1"/>
    </xf>
    <xf numFmtId="9" fontId="1" fillId="0" borderId="22" xfId="0" applyNumberFormat="1" applyFont="1" applyBorder="1" applyAlignment="1" applyProtection="1">
      <alignment horizontal="center" vertical="top" wrapText="1"/>
      <protection hidden="1"/>
    </xf>
    <xf numFmtId="0" fontId="1" fillId="0" borderId="21" xfId="0" applyFont="1" applyBorder="1" applyAlignment="1" applyProtection="1">
      <alignment horizontal="center" vertical="center"/>
      <protection locked="0"/>
    </xf>
    <xf numFmtId="0" fontId="4" fillId="0" borderId="21" xfId="0" applyFont="1" applyBorder="1" applyAlignment="1" applyProtection="1">
      <alignment horizontal="center" vertical="top"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65" fillId="0" borderId="74" xfId="0" applyFont="1" applyBorder="1" applyAlignment="1">
      <alignment horizontal="center" vertical="center" wrapText="1"/>
    </xf>
    <xf numFmtId="0" fontId="66" fillId="0" borderId="74" xfId="0" applyFont="1" applyBorder="1" applyAlignment="1">
      <alignment horizontal="center" vertical="center" wrapText="1"/>
    </xf>
    <xf numFmtId="0" fontId="49" fillId="0" borderId="72" xfId="0" applyFont="1" applyBorder="1" applyAlignment="1">
      <alignment horizontal="left" vertical="center" wrapText="1"/>
    </xf>
    <xf numFmtId="0" fontId="49" fillId="0" borderId="71" xfId="0" applyFont="1" applyBorder="1" applyAlignment="1">
      <alignment horizontal="left" vertical="center" wrapText="1"/>
    </xf>
    <xf numFmtId="0" fontId="49" fillId="0" borderId="73" xfId="0" applyFont="1" applyBorder="1" applyAlignment="1">
      <alignment horizontal="left" vertical="center" wrapText="1"/>
    </xf>
    <xf numFmtId="0" fontId="57" fillId="0" borderId="67" xfId="0" applyFont="1" applyBorder="1" applyAlignment="1">
      <alignment horizontal="left" vertical="center"/>
    </xf>
    <xf numFmtId="0" fontId="57" fillId="0" borderId="66" xfId="0" applyFont="1" applyBorder="1" applyAlignment="1">
      <alignment horizontal="left" vertical="center"/>
    </xf>
    <xf numFmtId="0" fontId="57" fillId="0" borderId="63" xfId="0" applyFont="1" applyBorder="1" applyAlignment="1">
      <alignment horizontal="left" vertical="center"/>
    </xf>
    <xf numFmtId="0" fontId="57" fillId="0" borderId="64" xfId="0" applyFont="1" applyBorder="1" applyAlignment="1">
      <alignment horizontal="left" vertical="center"/>
    </xf>
    <xf numFmtId="0" fontId="57" fillId="0" borderId="68" xfId="0" applyFont="1" applyBorder="1" applyAlignment="1">
      <alignment horizontal="left" vertical="center"/>
    </xf>
    <xf numFmtId="0" fontId="57" fillId="0" borderId="65" xfId="0" applyFont="1" applyBorder="1" applyAlignment="1">
      <alignment horizontal="left" vertical="center"/>
    </xf>
    <xf numFmtId="0" fontId="62" fillId="0" borderId="72" xfId="0" applyFont="1" applyBorder="1" applyAlignment="1">
      <alignment horizontal="left" vertical="center"/>
    </xf>
    <xf numFmtId="0" fontId="62" fillId="0" borderId="71" xfId="0" applyFont="1" applyBorder="1" applyAlignment="1">
      <alignment horizontal="left" vertical="center"/>
    </xf>
    <xf numFmtId="0" fontId="62" fillId="0" borderId="73" xfId="0" applyFont="1" applyBorder="1" applyAlignment="1">
      <alignment horizontal="left" vertical="center"/>
    </xf>
    <xf numFmtId="0" fontId="62" fillId="0" borderId="72" xfId="0" applyFont="1" applyBorder="1" applyAlignment="1">
      <alignment horizontal="left" vertical="center" wrapText="1"/>
    </xf>
    <xf numFmtId="0" fontId="58" fillId="0" borderId="21" xfId="0" applyFont="1" applyBorder="1" applyAlignment="1" applyProtection="1">
      <alignment horizontal="center" vertical="center"/>
      <protection locked="0"/>
    </xf>
    <xf numFmtId="0" fontId="61" fillId="7" borderId="68" xfId="0" applyFont="1" applyFill="1" applyBorder="1" applyAlignment="1">
      <alignment horizontal="center" vertical="center"/>
    </xf>
    <xf numFmtId="0" fontId="61" fillId="7" borderId="57" xfId="0" applyFont="1" applyFill="1" applyBorder="1" applyAlignment="1">
      <alignment horizontal="center" vertical="center"/>
    </xf>
    <xf numFmtId="0" fontId="59" fillId="0" borderId="21" xfId="0" applyFont="1" applyBorder="1" applyAlignment="1" applyProtection="1">
      <alignment horizontal="center" wrapText="1"/>
      <protection locked="0"/>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12" xfId="0" applyFont="1" applyBorder="1" applyAlignment="1">
      <alignment horizontal="center" vertical="center" wrapText="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5" fillId="0" borderId="0" xfId="0" applyFont="1" applyAlignment="1">
      <alignment horizontal="center" vertical="center" wrapText="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1" fillId="11" borderId="19" xfId="0" applyFont="1" applyFill="1" applyBorder="1" applyAlignment="1">
      <alignment horizontal="center" vertical="center" wrapText="1" readingOrder="1"/>
    </xf>
    <xf numFmtId="0" fontId="41" fillId="11" borderId="20"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12" xfId="0" applyFont="1" applyBorder="1" applyAlignment="1">
      <alignment horizontal="center" vertical="center"/>
    </xf>
    <xf numFmtId="0" fontId="42" fillId="0" borderId="7" xfId="0" applyFont="1" applyBorder="1" applyAlignment="1">
      <alignment horizontal="center" vertical="center" wrapText="1"/>
    </xf>
    <xf numFmtId="0" fontId="42" fillId="0" borderId="0" xfId="0" applyFont="1" applyAlignment="1">
      <alignment horizontal="center" vertical="center"/>
    </xf>
    <xf numFmtId="0" fontId="42" fillId="0" borderId="7" xfId="0" applyFont="1" applyBorder="1" applyAlignment="1">
      <alignment horizontal="center" vertical="center"/>
    </xf>
    <xf numFmtId="0" fontId="42" fillId="0" borderId="9" xfId="0" applyFont="1" applyBorder="1" applyAlignment="1">
      <alignment horizontal="center" vertical="center"/>
    </xf>
    <xf numFmtId="0" fontId="42" fillId="0" borderId="11" xfId="0" applyFont="1" applyBorder="1" applyAlignment="1">
      <alignment horizontal="center" vertical="center"/>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1" fillId="12" borderId="19" xfId="0" applyFont="1" applyFill="1" applyBorder="1" applyAlignment="1">
      <alignment horizontal="center" vertical="center" wrapText="1" readingOrder="1"/>
    </xf>
    <xf numFmtId="0" fontId="41" fillId="12" borderId="20"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2" fillId="0" borderId="6" xfId="0" applyFont="1" applyBorder="1" applyAlignment="1">
      <alignment horizontal="center" vertical="center"/>
    </xf>
    <xf numFmtId="0" fontId="42" fillId="0" borderId="8" xfId="0" applyFont="1" applyBorder="1" applyAlignment="1">
      <alignment horizontal="center" vertical="center"/>
    </xf>
    <xf numFmtId="0" fontId="42" fillId="0" borderId="10" xfId="0" applyFont="1" applyBorder="1" applyAlignment="1">
      <alignment horizontal="center" vertical="center"/>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5" borderId="19" xfId="0" applyFont="1" applyFill="1" applyBorder="1" applyAlignment="1">
      <alignment horizontal="center" vertical="center" wrapText="1" readingOrder="1"/>
    </xf>
    <xf numFmtId="0" fontId="41" fillId="5" borderId="20"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1" fillId="13" borderId="19"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23" xfId="0" applyFont="1" applyFill="1" applyBorder="1" applyAlignment="1">
      <alignment horizontal="center" vertical="center" wrapText="1" readingOrder="1"/>
    </xf>
    <xf numFmtId="0" fontId="39" fillId="15" borderId="24" xfId="0" applyFont="1" applyFill="1" applyBorder="1" applyAlignment="1">
      <alignment horizontal="center" vertical="center" wrapText="1" readingOrder="1"/>
    </xf>
    <xf numFmtId="0" fontId="39" fillId="15" borderId="35"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32" xfId="0" applyFont="1" applyFill="1" applyBorder="1" applyAlignment="1">
      <alignment horizontal="center" vertical="center" wrapText="1" readingOrder="1"/>
    </xf>
    <xf numFmtId="0" fontId="36" fillId="15" borderId="33" xfId="0" applyFont="1" applyFill="1" applyBorder="1" applyAlignment="1">
      <alignment horizontal="center" vertical="center" wrapText="1" readingOrder="1"/>
    </xf>
    <xf numFmtId="0" fontId="36" fillId="3" borderId="30"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7"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3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798317</xdr:colOff>
      <xdr:row>0</xdr:row>
      <xdr:rowOff>55418</xdr:rowOff>
    </xdr:from>
    <xdr:to>
      <xdr:col>2</xdr:col>
      <xdr:colOff>784935</xdr:colOff>
      <xdr:row>1</xdr:row>
      <xdr:rowOff>322778</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4003" y="55418"/>
          <a:ext cx="813932" cy="75721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stadistica_itc_edu_co/Documents/D.F.P.G/2022/6.%20Riesgos/O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1E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6"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0" zoomScale="130" zoomScaleNormal="130" workbookViewId="0">
      <selection activeCell="C25" sqref="C25:D25"/>
    </sheetView>
  </sheetViews>
  <sheetFormatPr baseColWidth="10" defaultColWidth="11.42578125" defaultRowHeight="15" x14ac:dyDescent="0.25"/>
  <cols>
    <col min="1" max="1" width="2.7109375" style="75" customWidth="1"/>
    <col min="2" max="3" width="24.7109375" style="75" customWidth="1"/>
    <col min="4" max="4" width="16" style="75" customWidth="1"/>
    <col min="5" max="5" width="24.7109375" style="75" customWidth="1"/>
    <col min="6" max="6" width="27.7109375" style="75" customWidth="1"/>
    <col min="7" max="8" width="24.7109375" style="75" customWidth="1"/>
    <col min="9" max="16384" width="11.42578125" style="75"/>
  </cols>
  <sheetData>
    <row r="1" spans="2:8" ht="15.75" thickBot="1" x14ac:dyDescent="0.3"/>
    <row r="2" spans="2:8" ht="18" x14ac:dyDescent="0.25">
      <c r="B2" s="166" t="s">
        <v>163</v>
      </c>
      <c r="C2" s="167"/>
      <c r="D2" s="167"/>
      <c r="E2" s="167"/>
      <c r="F2" s="167"/>
      <c r="G2" s="167"/>
      <c r="H2" s="168"/>
    </row>
    <row r="3" spans="2:8" x14ac:dyDescent="0.25">
      <c r="B3" s="76"/>
      <c r="C3" s="77"/>
      <c r="D3" s="77"/>
      <c r="E3" s="77"/>
      <c r="F3" s="77"/>
      <c r="G3" s="77"/>
      <c r="H3" s="78"/>
    </row>
    <row r="4" spans="2:8" ht="63" customHeight="1" x14ac:dyDescent="0.25">
      <c r="B4" s="169" t="s">
        <v>206</v>
      </c>
      <c r="C4" s="170"/>
      <c r="D4" s="170"/>
      <c r="E4" s="170"/>
      <c r="F4" s="170"/>
      <c r="G4" s="170"/>
      <c r="H4" s="171"/>
    </row>
    <row r="5" spans="2:8" ht="63" customHeight="1" x14ac:dyDescent="0.25">
      <c r="B5" s="172"/>
      <c r="C5" s="173"/>
      <c r="D5" s="173"/>
      <c r="E5" s="173"/>
      <c r="F5" s="173"/>
      <c r="G5" s="173"/>
      <c r="H5" s="174"/>
    </row>
    <row r="6" spans="2:8" ht="16.5" x14ac:dyDescent="0.25">
      <c r="B6" s="175" t="s">
        <v>161</v>
      </c>
      <c r="C6" s="176"/>
      <c r="D6" s="176"/>
      <c r="E6" s="176"/>
      <c r="F6" s="176"/>
      <c r="G6" s="176"/>
      <c r="H6" s="177"/>
    </row>
    <row r="7" spans="2:8" ht="95.25" customHeight="1" x14ac:dyDescent="0.25">
      <c r="B7" s="185" t="s">
        <v>166</v>
      </c>
      <c r="C7" s="186"/>
      <c r="D7" s="186"/>
      <c r="E7" s="186"/>
      <c r="F7" s="186"/>
      <c r="G7" s="186"/>
      <c r="H7" s="187"/>
    </row>
    <row r="8" spans="2:8" ht="16.5" x14ac:dyDescent="0.25">
      <c r="B8" s="112"/>
      <c r="C8" s="113"/>
      <c r="D8" s="113"/>
      <c r="E8" s="113"/>
      <c r="F8" s="113"/>
      <c r="G8" s="113"/>
      <c r="H8" s="114"/>
    </row>
    <row r="9" spans="2:8" ht="16.5" customHeight="1" x14ac:dyDescent="0.25">
      <c r="B9" s="178" t="s">
        <v>199</v>
      </c>
      <c r="C9" s="179"/>
      <c r="D9" s="179"/>
      <c r="E9" s="179"/>
      <c r="F9" s="179"/>
      <c r="G9" s="179"/>
      <c r="H9" s="180"/>
    </row>
    <row r="10" spans="2:8" ht="44.25" customHeight="1" x14ac:dyDescent="0.25">
      <c r="B10" s="178"/>
      <c r="C10" s="179"/>
      <c r="D10" s="179"/>
      <c r="E10" s="179"/>
      <c r="F10" s="179"/>
      <c r="G10" s="179"/>
      <c r="H10" s="180"/>
    </row>
    <row r="11" spans="2:8" ht="15.75" thickBot="1" x14ac:dyDescent="0.3">
      <c r="B11" s="101"/>
      <c r="C11" s="104"/>
      <c r="D11" s="109"/>
      <c r="E11" s="110"/>
      <c r="F11" s="110"/>
      <c r="G11" s="111"/>
      <c r="H11" s="105"/>
    </row>
    <row r="12" spans="2:8" ht="15.75" thickTop="1" x14ac:dyDescent="0.25">
      <c r="B12" s="101"/>
      <c r="C12" s="181" t="s">
        <v>162</v>
      </c>
      <c r="D12" s="182"/>
      <c r="E12" s="183" t="s">
        <v>200</v>
      </c>
      <c r="F12" s="184"/>
      <c r="G12" s="104"/>
      <c r="H12" s="105"/>
    </row>
    <row r="13" spans="2:8" ht="35.25" customHeight="1" x14ac:dyDescent="0.25">
      <c r="B13" s="101"/>
      <c r="C13" s="153" t="s">
        <v>193</v>
      </c>
      <c r="D13" s="154"/>
      <c r="E13" s="155" t="s">
        <v>198</v>
      </c>
      <c r="F13" s="156"/>
      <c r="G13" s="104"/>
      <c r="H13" s="105"/>
    </row>
    <row r="14" spans="2:8" ht="17.25" customHeight="1" x14ac:dyDescent="0.25">
      <c r="B14" s="101"/>
      <c r="C14" s="153" t="s">
        <v>194</v>
      </c>
      <c r="D14" s="154"/>
      <c r="E14" s="155" t="s">
        <v>196</v>
      </c>
      <c r="F14" s="156"/>
      <c r="G14" s="104"/>
      <c r="H14" s="105"/>
    </row>
    <row r="15" spans="2:8" ht="19.5" customHeight="1" x14ac:dyDescent="0.25">
      <c r="B15" s="101"/>
      <c r="C15" s="153" t="s">
        <v>195</v>
      </c>
      <c r="D15" s="154"/>
      <c r="E15" s="155" t="s">
        <v>197</v>
      </c>
      <c r="F15" s="156"/>
      <c r="G15" s="104"/>
      <c r="H15" s="105"/>
    </row>
    <row r="16" spans="2:8" ht="69.75" customHeight="1" x14ac:dyDescent="0.25">
      <c r="B16" s="101"/>
      <c r="C16" s="153" t="s">
        <v>164</v>
      </c>
      <c r="D16" s="154"/>
      <c r="E16" s="155" t="s">
        <v>165</v>
      </c>
      <c r="F16" s="156"/>
      <c r="G16" s="104"/>
      <c r="H16" s="105"/>
    </row>
    <row r="17" spans="2:8" ht="34.5" customHeight="1" x14ac:dyDescent="0.25">
      <c r="B17" s="101"/>
      <c r="C17" s="157" t="s">
        <v>2</v>
      </c>
      <c r="D17" s="158"/>
      <c r="E17" s="149" t="s">
        <v>207</v>
      </c>
      <c r="F17" s="150"/>
      <c r="G17" s="104"/>
      <c r="H17" s="105"/>
    </row>
    <row r="18" spans="2:8" ht="27.75" customHeight="1" x14ac:dyDescent="0.25">
      <c r="B18" s="101"/>
      <c r="C18" s="157" t="s">
        <v>3</v>
      </c>
      <c r="D18" s="158"/>
      <c r="E18" s="149" t="s">
        <v>208</v>
      </c>
      <c r="F18" s="150"/>
      <c r="G18" s="104"/>
      <c r="H18" s="105"/>
    </row>
    <row r="19" spans="2:8" ht="28.5" customHeight="1" x14ac:dyDescent="0.25">
      <c r="B19" s="101"/>
      <c r="C19" s="157" t="s">
        <v>41</v>
      </c>
      <c r="D19" s="158"/>
      <c r="E19" s="149" t="s">
        <v>209</v>
      </c>
      <c r="F19" s="150"/>
      <c r="G19" s="104"/>
      <c r="H19" s="105"/>
    </row>
    <row r="20" spans="2:8" ht="72.75" customHeight="1" x14ac:dyDescent="0.25">
      <c r="B20" s="101"/>
      <c r="C20" s="157" t="s">
        <v>1</v>
      </c>
      <c r="D20" s="158"/>
      <c r="E20" s="149" t="s">
        <v>210</v>
      </c>
      <c r="F20" s="150"/>
      <c r="G20" s="104"/>
      <c r="H20" s="105"/>
    </row>
    <row r="21" spans="2:8" ht="64.5" customHeight="1" x14ac:dyDescent="0.25">
      <c r="B21" s="101"/>
      <c r="C21" s="157" t="s">
        <v>49</v>
      </c>
      <c r="D21" s="158"/>
      <c r="E21" s="149" t="s">
        <v>168</v>
      </c>
      <c r="F21" s="150"/>
      <c r="G21" s="104"/>
      <c r="H21" s="105"/>
    </row>
    <row r="22" spans="2:8" ht="71.25" customHeight="1" x14ac:dyDescent="0.25">
      <c r="B22" s="101"/>
      <c r="C22" s="157" t="s">
        <v>167</v>
      </c>
      <c r="D22" s="158"/>
      <c r="E22" s="149" t="s">
        <v>169</v>
      </c>
      <c r="F22" s="150"/>
      <c r="G22" s="104"/>
      <c r="H22" s="105"/>
    </row>
    <row r="23" spans="2:8" ht="55.5" customHeight="1" x14ac:dyDescent="0.25">
      <c r="B23" s="101"/>
      <c r="C23" s="151" t="s">
        <v>170</v>
      </c>
      <c r="D23" s="152"/>
      <c r="E23" s="149" t="s">
        <v>171</v>
      </c>
      <c r="F23" s="150"/>
      <c r="G23" s="104"/>
      <c r="H23" s="105"/>
    </row>
    <row r="24" spans="2:8" ht="42" customHeight="1" x14ac:dyDescent="0.25">
      <c r="B24" s="101"/>
      <c r="C24" s="151" t="s">
        <v>47</v>
      </c>
      <c r="D24" s="152"/>
      <c r="E24" s="149" t="s">
        <v>172</v>
      </c>
      <c r="F24" s="150"/>
      <c r="G24" s="104"/>
      <c r="H24" s="105"/>
    </row>
    <row r="25" spans="2:8" ht="59.25" customHeight="1" x14ac:dyDescent="0.25">
      <c r="B25" s="101"/>
      <c r="C25" s="151" t="s">
        <v>160</v>
      </c>
      <c r="D25" s="152"/>
      <c r="E25" s="149" t="s">
        <v>173</v>
      </c>
      <c r="F25" s="150"/>
      <c r="G25" s="104"/>
      <c r="H25" s="105"/>
    </row>
    <row r="26" spans="2:8" ht="23.25" customHeight="1" x14ac:dyDescent="0.25">
      <c r="B26" s="101"/>
      <c r="C26" s="151" t="s">
        <v>12</v>
      </c>
      <c r="D26" s="152"/>
      <c r="E26" s="149" t="s">
        <v>174</v>
      </c>
      <c r="F26" s="150"/>
      <c r="G26" s="104"/>
      <c r="H26" s="105"/>
    </row>
    <row r="27" spans="2:8" ht="30.75" customHeight="1" x14ac:dyDescent="0.25">
      <c r="B27" s="101"/>
      <c r="C27" s="151" t="s">
        <v>178</v>
      </c>
      <c r="D27" s="152"/>
      <c r="E27" s="149" t="s">
        <v>175</v>
      </c>
      <c r="F27" s="150"/>
      <c r="G27" s="104"/>
      <c r="H27" s="105"/>
    </row>
    <row r="28" spans="2:8" ht="35.25" customHeight="1" x14ac:dyDescent="0.25">
      <c r="B28" s="101"/>
      <c r="C28" s="151" t="s">
        <v>179</v>
      </c>
      <c r="D28" s="152"/>
      <c r="E28" s="149" t="s">
        <v>176</v>
      </c>
      <c r="F28" s="150"/>
      <c r="G28" s="104"/>
      <c r="H28" s="105"/>
    </row>
    <row r="29" spans="2:8" ht="33" customHeight="1" x14ac:dyDescent="0.25">
      <c r="B29" s="101"/>
      <c r="C29" s="151" t="s">
        <v>179</v>
      </c>
      <c r="D29" s="152"/>
      <c r="E29" s="149" t="s">
        <v>176</v>
      </c>
      <c r="F29" s="150"/>
      <c r="G29" s="104"/>
      <c r="H29" s="105"/>
    </row>
    <row r="30" spans="2:8" ht="30" customHeight="1" x14ac:dyDescent="0.25">
      <c r="B30" s="101"/>
      <c r="C30" s="151" t="s">
        <v>180</v>
      </c>
      <c r="D30" s="152"/>
      <c r="E30" s="149" t="s">
        <v>177</v>
      </c>
      <c r="F30" s="150"/>
      <c r="G30" s="104"/>
      <c r="H30" s="105"/>
    </row>
    <row r="31" spans="2:8" ht="35.25" customHeight="1" x14ac:dyDescent="0.25">
      <c r="B31" s="101"/>
      <c r="C31" s="151" t="s">
        <v>181</v>
      </c>
      <c r="D31" s="152"/>
      <c r="E31" s="149" t="s">
        <v>182</v>
      </c>
      <c r="F31" s="150"/>
      <c r="G31" s="104"/>
      <c r="H31" s="105"/>
    </row>
    <row r="32" spans="2:8" ht="31.5" customHeight="1" x14ac:dyDescent="0.25">
      <c r="B32" s="101"/>
      <c r="C32" s="151" t="s">
        <v>183</v>
      </c>
      <c r="D32" s="152"/>
      <c r="E32" s="149" t="s">
        <v>184</v>
      </c>
      <c r="F32" s="150"/>
      <c r="G32" s="104"/>
      <c r="H32" s="105"/>
    </row>
    <row r="33" spans="2:8" ht="35.25" customHeight="1" x14ac:dyDescent="0.25">
      <c r="B33" s="101"/>
      <c r="C33" s="151" t="s">
        <v>185</v>
      </c>
      <c r="D33" s="152"/>
      <c r="E33" s="149" t="s">
        <v>186</v>
      </c>
      <c r="F33" s="150"/>
      <c r="G33" s="104"/>
      <c r="H33" s="105"/>
    </row>
    <row r="34" spans="2:8" ht="59.25" customHeight="1" x14ac:dyDescent="0.25">
      <c r="B34" s="101"/>
      <c r="C34" s="151" t="s">
        <v>187</v>
      </c>
      <c r="D34" s="152"/>
      <c r="E34" s="149" t="s">
        <v>188</v>
      </c>
      <c r="F34" s="150"/>
      <c r="G34" s="104"/>
      <c r="H34" s="105"/>
    </row>
    <row r="35" spans="2:8" ht="29.25" customHeight="1" x14ac:dyDescent="0.25">
      <c r="B35" s="101"/>
      <c r="C35" s="151" t="s">
        <v>29</v>
      </c>
      <c r="D35" s="152"/>
      <c r="E35" s="149" t="s">
        <v>189</v>
      </c>
      <c r="F35" s="150"/>
      <c r="G35" s="104"/>
      <c r="H35" s="105"/>
    </row>
    <row r="36" spans="2:8" ht="82.5" customHeight="1" x14ac:dyDescent="0.25">
      <c r="B36" s="101"/>
      <c r="C36" s="151" t="s">
        <v>191</v>
      </c>
      <c r="D36" s="152"/>
      <c r="E36" s="149" t="s">
        <v>190</v>
      </c>
      <c r="F36" s="150"/>
      <c r="G36" s="104"/>
      <c r="H36" s="105"/>
    </row>
    <row r="37" spans="2:8" ht="46.5" customHeight="1" x14ac:dyDescent="0.25">
      <c r="B37" s="101"/>
      <c r="C37" s="151" t="s">
        <v>38</v>
      </c>
      <c r="D37" s="152"/>
      <c r="E37" s="149" t="s">
        <v>192</v>
      </c>
      <c r="F37" s="150"/>
      <c r="G37" s="104"/>
      <c r="H37" s="105"/>
    </row>
    <row r="38" spans="2:8" ht="6.75" customHeight="1" thickBot="1" x14ac:dyDescent="0.3">
      <c r="B38" s="101"/>
      <c r="C38" s="162"/>
      <c r="D38" s="163"/>
      <c r="E38" s="164"/>
      <c r="F38" s="165"/>
      <c r="G38" s="104"/>
      <c r="H38" s="105"/>
    </row>
    <row r="39" spans="2:8" ht="15.75" thickTop="1" x14ac:dyDescent="0.25">
      <c r="B39" s="101"/>
      <c r="C39" s="102"/>
      <c r="D39" s="102"/>
      <c r="E39" s="103"/>
      <c r="F39" s="103"/>
      <c r="G39" s="104"/>
      <c r="H39" s="105"/>
    </row>
    <row r="40" spans="2:8" ht="21" customHeight="1" x14ac:dyDescent="0.25">
      <c r="B40" s="159" t="s">
        <v>201</v>
      </c>
      <c r="C40" s="160"/>
      <c r="D40" s="160"/>
      <c r="E40" s="160"/>
      <c r="F40" s="160"/>
      <c r="G40" s="160"/>
      <c r="H40" s="161"/>
    </row>
    <row r="41" spans="2:8" ht="20.25" customHeight="1" x14ac:dyDescent="0.25">
      <c r="B41" s="159" t="s">
        <v>202</v>
      </c>
      <c r="C41" s="160"/>
      <c r="D41" s="160"/>
      <c r="E41" s="160"/>
      <c r="F41" s="160"/>
      <c r="G41" s="160"/>
      <c r="H41" s="161"/>
    </row>
    <row r="42" spans="2:8" ht="20.25" customHeight="1" x14ac:dyDescent="0.25">
      <c r="B42" s="159" t="s">
        <v>203</v>
      </c>
      <c r="C42" s="160"/>
      <c r="D42" s="160"/>
      <c r="E42" s="160"/>
      <c r="F42" s="160"/>
      <c r="G42" s="160"/>
      <c r="H42" s="161"/>
    </row>
    <row r="43" spans="2:8" ht="20.25" customHeight="1" x14ac:dyDescent="0.25">
      <c r="B43" s="159" t="s">
        <v>204</v>
      </c>
      <c r="C43" s="160"/>
      <c r="D43" s="160"/>
      <c r="E43" s="160"/>
      <c r="F43" s="160"/>
      <c r="G43" s="160"/>
      <c r="H43" s="161"/>
    </row>
    <row r="44" spans="2:8" x14ac:dyDescent="0.25">
      <c r="B44" s="159" t="s">
        <v>205</v>
      </c>
      <c r="C44" s="160"/>
      <c r="D44" s="160"/>
      <c r="E44" s="160"/>
      <c r="F44" s="160"/>
      <c r="G44" s="160"/>
      <c r="H44" s="161"/>
    </row>
    <row r="45" spans="2:8" ht="15.75" thickBot="1" x14ac:dyDescent="0.3">
      <c r="B45" s="106"/>
      <c r="C45" s="107"/>
      <c r="D45" s="107"/>
      <c r="E45" s="107"/>
      <c r="F45" s="107"/>
      <c r="G45" s="107"/>
      <c r="H45" s="108"/>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U20"/>
  <sheetViews>
    <sheetView showGridLines="0" tabSelected="1" topLeftCell="A13" zoomScale="70" zoomScaleNormal="70" workbookViewId="0">
      <selection activeCell="J26" sqref="J26"/>
    </sheetView>
  </sheetViews>
  <sheetFormatPr baseColWidth="10" defaultColWidth="11.42578125" defaultRowHeight="16.5" x14ac:dyDescent="0.3"/>
  <cols>
    <col min="1" max="1" width="4.7109375" style="2" customWidth="1"/>
    <col min="2" max="3" width="12" style="2" customWidth="1"/>
    <col min="4" max="4" width="14.140625" style="2" customWidth="1"/>
    <col min="5" max="5" width="13.140625" style="2" customWidth="1"/>
    <col min="6" max="6" width="41.28515625" style="2" customWidth="1"/>
    <col min="7" max="7" width="32.42578125" style="1" customWidth="1"/>
    <col min="8" max="10" width="19" style="4" customWidth="1"/>
    <col min="11" max="11" width="17.7109375" style="1" customWidth="1"/>
    <col min="12" max="12" width="16.42578125" style="1" customWidth="1"/>
    <col min="13" max="13" width="6.28515625" style="1" bestFit="1" customWidth="1"/>
    <col min="14" max="14" width="27.28515625" style="1" bestFit="1" customWidth="1"/>
    <col min="15" max="15" width="30.42578125" style="1" hidden="1" customWidth="1"/>
    <col min="16" max="16" width="17.42578125" style="1" customWidth="1"/>
    <col min="17" max="17" width="6.28515625" style="1" bestFit="1" customWidth="1"/>
    <col min="18" max="18" width="16" style="1" customWidth="1"/>
    <col min="19" max="19" width="5.7109375" style="1" customWidth="1"/>
    <col min="20" max="21" width="31" style="1" customWidth="1"/>
    <col min="22" max="22" width="15.140625" style="1" bestFit="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38.28515625" style="1" hidden="1" customWidth="1"/>
    <col min="30" max="30" width="8.7109375" style="1" customWidth="1"/>
    <col min="31" max="31" width="10.42578125" style="1" customWidth="1"/>
    <col min="32" max="32" width="9.28515625" style="1" customWidth="1"/>
    <col min="33" max="33" width="9.140625" style="1" customWidth="1"/>
    <col min="34" max="34" width="8.42578125" style="1" customWidth="1"/>
    <col min="35" max="35" width="7.28515625" style="1" customWidth="1"/>
    <col min="36" max="36" width="23" style="1" customWidth="1"/>
    <col min="37" max="37" width="18.7109375" style="1" customWidth="1"/>
    <col min="38" max="38" width="16.7109375" style="1" customWidth="1"/>
    <col min="39" max="39" width="14.7109375" style="1" customWidth="1"/>
    <col min="40" max="40" width="56.5703125" style="1" customWidth="1"/>
    <col min="41" max="41" width="21" style="1" customWidth="1"/>
    <col min="42" max="42" width="14.140625" style="1" customWidth="1"/>
    <col min="43" max="43" width="62.28515625" style="1" customWidth="1"/>
    <col min="44" max="44" width="20.7109375" style="1" customWidth="1"/>
    <col min="45" max="45" width="15.42578125" style="1" customWidth="1"/>
    <col min="46" max="46" width="52.5703125" style="1" customWidth="1"/>
    <col min="47" max="47" width="17.28515625" style="1" customWidth="1"/>
    <col min="48" max="16384" width="11.42578125" style="1"/>
  </cols>
  <sheetData>
    <row r="1" spans="1:73" ht="38.450000000000003" customHeight="1" x14ac:dyDescent="0.3">
      <c r="A1" s="236" t="s">
        <v>213</v>
      </c>
      <c r="B1" s="236"/>
      <c r="C1" s="236"/>
      <c r="D1" s="236"/>
      <c r="E1" s="233" t="s">
        <v>214</v>
      </c>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23" t="s">
        <v>215</v>
      </c>
      <c r="AU1" s="224"/>
    </row>
    <row r="2" spans="1:73" ht="33.6" customHeight="1" x14ac:dyDescent="0.3">
      <c r="A2" s="236"/>
      <c r="B2" s="236"/>
      <c r="C2" s="236"/>
      <c r="D2" s="236"/>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25" t="s">
        <v>222</v>
      </c>
      <c r="AU2" s="226"/>
    </row>
    <row r="3" spans="1:73" ht="13.9" customHeight="1" x14ac:dyDescent="0.3">
      <c r="A3" s="236"/>
      <c r="B3" s="236"/>
      <c r="C3" s="236"/>
      <c r="D3" s="236"/>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25" t="s">
        <v>223</v>
      </c>
      <c r="AU3" s="226"/>
    </row>
    <row r="4" spans="1:73" ht="13.9" customHeight="1" x14ac:dyDescent="0.3">
      <c r="A4" s="236"/>
      <c r="B4" s="236"/>
      <c r="C4" s="236"/>
      <c r="D4" s="236"/>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27" t="s">
        <v>216</v>
      </c>
      <c r="AU4" s="228"/>
    </row>
    <row r="5" spans="1:73" ht="26.25" customHeight="1" x14ac:dyDescent="0.3">
      <c r="A5" s="203" t="s">
        <v>42</v>
      </c>
      <c r="B5" s="204"/>
      <c r="C5" s="229" t="s">
        <v>254</v>
      </c>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1"/>
      <c r="AV5" s="5"/>
      <c r="AW5" s="5"/>
      <c r="AX5" s="5"/>
      <c r="AY5" s="5"/>
      <c r="AZ5" s="5"/>
      <c r="BA5" s="5"/>
      <c r="BB5" s="5"/>
      <c r="BC5" s="5"/>
      <c r="BD5" s="5"/>
      <c r="BE5" s="5"/>
      <c r="BF5" s="5"/>
      <c r="BG5" s="5"/>
      <c r="BH5" s="5"/>
      <c r="BI5" s="5"/>
      <c r="BJ5" s="5"/>
      <c r="BK5" s="5"/>
      <c r="BL5" s="5"/>
      <c r="BM5" s="5"/>
      <c r="BN5" s="5"/>
      <c r="BO5" s="5"/>
      <c r="BP5" s="5"/>
      <c r="BQ5" s="5"/>
      <c r="BR5" s="5"/>
      <c r="BS5" s="5"/>
      <c r="BT5" s="5"/>
      <c r="BU5" s="5"/>
    </row>
    <row r="6" spans="1:73" ht="30" customHeight="1" x14ac:dyDescent="0.3">
      <c r="A6" s="203" t="s">
        <v>129</v>
      </c>
      <c r="B6" s="204"/>
      <c r="C6" s="232" t="s">
        <v>255</v>
      </c>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1"/>
      <c r="AV6" s="5"/>
      <c r="AW6" s="5"/>
      <c r="AX6" s="5"/>
      <c r="AY6" s="5"/>
      <c r="AZ6" s="5"/>
      <c r="BA6" s="5"/>
      <c r="BB6" s="5"/>
      <c r="BC6" s="5"/>
      <c r="BD6" s="5"/>
      <c r="BE6" s="5"/>
      <c r="BF6" s="5"/>
      <c r="BG6" s="5"/>
      <c r="BH6" s="5"/>
      <c r="BI6" s="5"/>
      <c r="BJ6" s="5"/>
      <c r="BK6" s="5"/>
      <c r="BL6" s="5"/>
      <c r="BM6" s="5"/>
      <c r="BN6" s="5"/>
      <c r="BO6" s="5"/>
      <c r="BP6" s="5"/>
      <c r="BQ6" s="5"/>
      <c r="BR6" s="5"/>
      <c r="BS6" s="5"/>
      <c r="BT6" s="5"/>
      <c r="BU6" s="5"/>
    </row>
    <row r="7" spans="1:73" ht="24" customHeight="1" x14ac:dyDescent="0.3">
      <c r="A7" s="203" t="s">
        <v>43</v>
      </c>
      <c r="B7" s="204"/>
      <c r="C7" s="229" t="s">
        <v>256</v>
      </c>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1"/>
      <c r="AV7" s="5"/>
      <c r="AW7" s="5"/>
      <c r="AX7" s="5"/>
      <c r="AY7" s="5"/>
      <c r="AZ7" s="5"/>
      <c r="BA7" s="5"/>
      <c r="BB7" s="5"/>
      <c r="BC7" s="5"/>
      <c r="BD7" s="5"/>
      <c r="BE7" s="5"/>
      <c r="BF7" s="5"/>
      <c r="BG7" s="5"/>
      <c r="BH7" s="5"/>
      <c r="BI7" s="5"/>
      <c r="BJ7" s="5"/>
      <c r="BK7" s="5"/>
      <c r="BL7" s="5"/>
      <c r="BM7" s="5"/>
      <c r="BN7" s="5"/>
      <c r="BO7" s="5"/>
      <c r="BP7" s="5"/>
      <c r="BQ7" s="5"/>
      <c r="BR7" s="5"/>
      <c r="BS7" s="5"/>
      <c r="BT7" s="5"/>
      <c r="BU7" s="5"/>
    </row>
    <row r="8" spans="1:73" x14ac:dyDescent="0.3">
      <c r="A8" s="202" t="s">
        <v>138</v>
      </c>
      <c r="B8" s="202"/>
      <c r="C8" s="202"/>
      <c r="D8" s="202"/>
      <c r="E8" s="199"/>
      <c r="F8" s="199"/>
      <c r="G8" s="199"/>
      <c r="H8" s="199"/>
      <c r="I8" s="199"/>
      <c r="J8" s="199"/>
      <c r="K8" s="199"/>
      <c r="L8" s="199" t="s">
        <v>139</v>
      </c>
      <c r="M8" s="199"/>
      <c r="N8" s="199"/>
      <c r="O8" s="199"/>
      <c r="P8" s="199"/>
      <c r="Q8" s="199"/>
      <c r="R8" s="199"/>
      <c r="S8" s="199" t="s">
        <v>140</v>
      </c>
      <c r="T8" s="199"/>
      <c r="U8" s="199"/>
      <c r="V8" s="199"/>
      <c r="W8" s="199"/>
      <c r="X8" s="199"/>
      <c r="Y8" s="199"/>
      <c r="Z8" s="199"/>
      <c r="AA8" s="199"/>
      <c r="AB8" s="199"/>
      <c r="AC8" s="199" t="s">
        <v>141</v>
      </c>
      <c r="AD8" s="199"/>
      <c r="AE8" s="199"/>
      <c r="AF8" s="199"/>
      <c r="AG8" s="199"/>
      <c r="AH8" s="199"/>
      <c r="AI8" s="199"/>
      <c r="AJ8" s="234" t="s">
        <v>34</v>
      </c>
      <c r="AK8" s="235"/>
      <c r="AL8" s="235"/>
      <c r="AM8" s="235"/>
      <c r="AN8" s="235"/>
      <c r="AO8" s="235"/>
      <c r="AP8" s="235"/>
      <c r="AQ8" s="235"/>
      <c r="AR8" s="235"/>
      <c r="AS8" s="235"/>
      <c r="AT8" s="235"/>
      <c r="AU8" s="235"/>
      <c r="AV8" s="5"/>
      <c r="AW8" s="5"/>
      <c r="AX8" s="5"/>
      <c r="AY8" s="5"/>
      <c r="AZ8" s="5"/>
      <c r="BA8" s="5"/>
      <c r="BB8" s="5"/>
      <c r="BC8" s="5"/>
      <c r="BD8" s="5"/>
      <c r="BE8" s="5"/>
      <c r="BF8" s="5"/>
      <c r="BG8" s="5"/>
      <c r="BH8" s="5"/>
      <c r="BI8" s="5"/>
      <c r="BJ8" s="5"/>
      <c r="BK8" s="5"/>
      <c r="BL8" s="5"/>
      <c r="BM8" s="5"/>
      <c r="BN8" s="5"/>
      <c r="BO8" s="5"/>
      <c r="BP8" s="5"/>
      <c r="BQ8" s="5"/>
      <c r="BR8" s="5"/>
      <c r="BS8" s="5"/>
      <c r="BT8" s="5"/>
      <c r="BU8" s="5"/>
    </row>
    <row r="9" spans="1:73" ht="16.5" customHeight="1" x14ac:dyDescent="0.3">
      <c r="A9" s="205" t="s">
        <v>0</v>
      </c>
      <c r="B9" s="202" t="s">
        <v>13</v>
      </c>
      <c r="C9" s="202" t="s">
        <v>236</v>
      </c>
      <c r="D9" s="202" t="s">
        <v>2</v>
      </c>
      <c r="E9" s="201" t="s">
        <v>3</v>
      </c>
      <c r="F9" s="201" t="s">
        <v>41</v>
      </c>
      <c r="G9" s="202" t="s">
        <v>1</v>
      </c>
      <c r="H9" s="201" t="s">
        <v>49</v>
      </c>
      <c r="I9" s="201" t="s">
        <v>252</v>
      </c>
      <c r="J9" s="201" t="s">
        <v>253</v>
      </c>
      <c r="K9" s="201" t="s">
        <v>134</v>
      </c>
      <c r="L9" s="201" t="s">
        <v>33</v>
      </c>
      <c r="M9" s="202" t="s">
        <v>5</v>
      </c>
      <c r="N9" s="201" t="s">
        <v>86</v>
      </c>
      <c r="O9" s="201" t="s">
        <v>91</v>
      </c>
      <c r="P9" s="201" t="s">
        <v>44</v>
      </c>
      <c r="Q9" s="202" t="s">
        <v>5</v>
      </c>
      <c r="R9" s="201" t="s">
        <v>47</v>
      </c>
      <c r="S9" s="200" t="s">
        <v>11</v>
      </c>
      <c r="T9" s="201" t="s">
        <v>160</v>
      </c>
      <c r="U9" s="201" t="s">
        <v>212</v>
      </c>
      <c r="V9" s="201" t="s">
        <v>12</v>
      </c>
      <c r="W9" s="201" t="s">
        <v>8</v>
      </c>
      <c r="X9" s="201"/>
      <c r="Y9" s="201"/>
      <c r="Z9" s="201"/>
      <c r="AA9" s="201"/>
      <c r="AB9" s="201"/>
      <c r="AC9" s="200" t="s">
        <v>137</v>
      </c>
      <c r="AD9" s="200" t="s">
        <v>45</v>
      </c>
      <c r="AE9" s="200" t="s">
        <v>5</v>
      </c>
      <c r="AF9" s="200" t="s">
        <v>46</v>
      </c>
      <c r="AG9" s="200" t="s">
        <v>5</v>
      </c>
      <c r="AH9" s="200" t="s">
        <v>48</v>
      </c>
      <c r="AI9" s="200" t="s">
        <v>29</v>
      </c>
      <c r="AJ9" s="201" t="s">
        <v>34</v>
      </c>
      <c r="AK9" s="201" t="s">
        <v>35</v>
      </c>
      <c r="AL9" s="201" t="s">
        <v>36</v>
      </c>
      <c r="AM9" s="201" t="s">
        <v>37</v>
      </c>
      <c r="AN9" s="201" t="s">
        <v>224</v>
      </c>
      <c r="AO9" s="201" t="s">
        <v>38</v>
      </c>
      <c r="AP9" s="201" t="s">
        <v>37</v>
      </c>
      <c r="AQ9" s="201" t="s">
        <v>225</v>
      </c>
      <c r="AR9" s="201" t="s">
        <v>38</v>
      </c>
      <c r="AS9" s="201" t="s">
        <v>37</v>
      </c>
      <c r="AT9" s="201" t="s">
        <v>226</v>
      </c>
      <c r="AU9" s="201" t="s">
        <v>38</v>
      </c>
      <c r="AV9" s="5"/>
      <c r="AW9" s="5"/>
      <c r="AX9" s="5"/>
      <c r="AY9" s="5"/>
      <c r="AZ9" s="5"/>
      <c r="BA9" s="5"/>
      <c r="BB9" s="5"/>
      <c r="BC9" s="5"/>
      <c r="BD9" s="5"/>
      <c r="BE9" s="5"/>
      <c r="BF9" s="5"/>
      <c r="BG9" s="5"/>
      <c r="BH9" s="5"/>
      <c r="BI9" s="5"/>
      <c r="BJ9" s="5"/>
      <c r="BK9" s="5"/>
      <c r="BL9" s="5"/>
      <c r="BM9" s="5"/>
      <c r="BN9" s="5"/>
      <c r="BO9" s="5"/>
      <c r="BP9" s="5"/>
      <c r="BQ9" s="5"/>
      <c r="BR9" s="5"/>
      <c r="BS9" s="5"/>
      <c r="BT9" s="5"/>
      <c r="BU9" s="5"/>
    </row>
    <row r="10" spans="1:73" s="3" customFormat="1" ht="94.5" customHeight="1" x14ac:dyDescent="0.25">
      <c r="A10" s="205"/>
      <c r="B10" s="202"/>
      <c r="C10" s="202"/>
      <c r="D10" s="202"/>
      <c r="E10" s="201"/>
      <c r="F10" s="201"/>
      <c r="G10" s="202"/>
      <c r="H10" s="201"/>
      <c r="I10" s="201"/>
      <c r="J10" s="201"/>
      <c r="K10" s="201"/>
      <c r="L10" s="201"/>
      <c r="M10" s="202"/>
      <c r="N10" s="201"/>
      <c r="O10" s="201"/>
      <c r="P10" s="202"/>
      <c r="Q10" s="202"/>
      <c r="R10" s="201"/>
      <c r="S10" s="200"/>
      <c r="T10" s="201"/>
      <c r="U10" s="201"/>
      <c r="V10" s="201"/>
      <c r="W10" s="128" t="s">
        <v>13</v>
      </c>
      <c r="X10" s="128" t="s">
        <v>17</v>
      </c>
      <c r="Y10" s="128" t="s">
        <v>28</v>
      </c>
      <c r="Z10" s="128" t="s">
        <v>18</v>
      </c>
      <c r="AA10" s="128" t="s">
        <v>21</v>
      </c>
      <c r="AB10" s="128" t="s">
        <v>24</v>
      </c>
      <c r="AC10" s="200"/>
      <c r="AD10" s="200"/>
      <c r="AE10" s="200"/>
      <c r="AF10" s="200"/>
      <c r="AG10" s="200"/>
      <c r="AH10" s="200"/>
      <c r="AI10" s="200"/>
      <c r="AJ10" s="201"/>
      <c r="AK10" s="201"/>
      <c r="AL10" s="201"/>
      <c r="AM10" s="201"/>
      <c r="AN10" s="201"/>
      <c r="AO10" s="201"/>
      <c r="AP10" s="201"/>
      <c r="AQ10" s="201"/>
      <c r="AR10" s="201"/>
      <c r="AS10" s="201"/>
      <c r="AT10" s="201"/>
      <c r="AU10" s="20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row>
    <row r="11" spans="1:73" ht="291.60000000000002" customHeight="1" x14ac:dyDescent="0.3">
      <c r="A11" s="188">
        <v>1</v>
      </c>
      <c r="B11" s="188" t="s">
        <v>231</v>
      </c>
      <c r="C11" s="191" t="s">
        <v>240</v>
      </c>
      <c r="D11" s="197" t="s">
        <v>132</v>
      </c>
      <c r="E11" s="197" t="s">
        <v>257</v>
      </c>
      <c r="F11" s="197" t="s">
        <v>258</v>
      </c>
      <c r="G11" s="198" t="s">
        <v>267</v>
      </c>
      <c r="H11" s="197" t="s">
        <v>122</v>
      </c>
      <c r="I11" s="194" t="s">
        <v>246</v>
      </c>
      <c r="J11" s="194" t="s">
        <v>249</v>
      </c>
      <c r="K11" s="214">
        <v>43</v>
      </c>
      <c r="L11" s="215" t="str">
        <f>IF(K11&lt;=0,"",IF(K11&lt;=2,"Muy Baja",IF(K11&lt;=24,"Baja",IF(K11&lt;=500,"Media",IF(K11&lt;=5000,"Alta","Muy Alta")))))</f>
        <v>Media</v>
      </c>
      <c r="M11" s="216">
        <f>IF(L11="","",IF(L11="Muy Baja",0.2,IF(L11="Baja",0.4,IF(L11="Media",0.6,IF(L11="Alta",0.8,IF(L11="Muy Alta",1,))))))</f>
        <v>0.6</v>
      </c>
      <c r="N11" s="217" t="s">
        <v>151</v>
      </c>
      <c r="O11" s="144" t="str">
        <f>IF(NOT(ISERROR(MATCH(N11,'[1]Tabla Impacto'!$B$221:$B$223,0))),'[1]Tabla Impacto'!$F$223&amp;"Por favor no seleccionar los criterios de impacto(Afectación Económica o presupuestal y Pérdida Reputacional)",N11)</f>
        <v xml:space="preserve">     El riesgo afecta la imagen de la entidad internamente, de conocimiento general, nivel interno, de junta dircetiva y accionistas y/o de provedores</v>
      </c>
      <c r="P11" s="215" t="str">
        <f>IF(OR(O11='[1]Tabla Impacto'!$C$11,O11='[1]Tabla Impacto'!$D$11),"Leve",IF(OR(O11='[1]Tabla Impacto'!$C$12,O11='[1]Tabla Impacto'!$D$12),"Menor",IF(OR(O11='[1]Tabla Impacto'!$C$13,O11='[1]Tabla Impacto'!$D$13),"Moderado",IF(OR(O11='[1]Tabla Impacto'!$C$14,O11='[1]Tabla Impacto'!$D$14),"Mayor",IF(OR(O11='[1]Tabla Impacto'!$C$15,O11='[1]Tabla Impacto'!$D$15),"Catastrófico","")))))</f>
        <v>Menor</v>
      </c>
      <c r="Q11" s="211">
        <f>IF(P11="","",IF(P11="Leve",0.2,IF(P11="Menor",0.4,IF(P11="Moderado",0.6,IF(P11="Mayor",0.8,IF(P11="Catastrófico",1,))))))</f>
        <v>0.4</v>
      </c>
      <c r="R11" s="210"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Moderado</v>
      </c>
      <c r="S11" s="145">
        <v>1</v>
      </c>
      <c r="T11" s="118" t="s">
        <v>273</v>
      </c>
      <c r="U11" s="119" t="s">
        <v>269</v>
      </c>
      <c r="V11" s="120" t="s">
        <v>4</v>
      </c>
      <c r="W11" s="121" t="s">
        <v>14</v>
      </c>
      <c r="X11" s="121" t="s">
        <v>9</v>
      </c>
      <c r="Y11" s="122" t="s">
        <v>264</v>
      </c>
      <c r="Z11" s="121" t="s">
        <v>20</v>
      </c>
      <c r="AA11" s="121" t="s">
        <v>23</v>
      </c>
      <c r="AB11" s="121" t="s">
        <v>119</v>
      </c>
      <c r="AC11" s="123">
        <v>0.36</v>
      </c>
      <c r="AD11" s="124" t="s">
        <v>52</v>
      </c>
      <c r="AE11" s="125">
        <v>0.36</v>
      </c>
      <c r="AF11" s="124" t="s">
        <v>83</v>
      </c>
      <c r="AG11" s="125">
        <v>0.4</v>
      </c>
      <c r="AH11" s="126" t="s">
        <v>80</v>
      </c>
      <c r="AI11" s="121" t="s">
        <v>135</v>
      </c>
      <c r="AJ11" s="116" t="s">
        <v>260</v>
      </c>
      <c r="AK11" s="116" t="s">
        <v>261</v>
      </c>
      <c r="AL11" s="127">
        <v>44580</v>
      </c>
      <c r="AM11" s="127">
        <v>44694</v>
      </c>
      <c r="AN11" s="148" t="s">
        <v>274</v>
      </c>
      <c r="AO11" s="117" t="s">
        <v>40</v>
      </c>
      <c r="AP11" s="127">
        <v>44782</v>
      </c>
      <c r="AQ11" s="147" t="s">
        <v>277</v>
      </c>
      <c r="AR11" s="117" t="s">
        <v>40</v>
      </c>
      <c r="AS11" s="127">
        <v>44873</v>
      </c>
      <c r="AT11" s="116" t="s">
        <v>281</v>
      </c>
      <c r="AU11" s="117" t="s">
        <v>39</v>
      </c>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row>
    <row r="12" spans="1:73" ht="312" customHeight="1" x14ac:dyDescent="0.3">
      <c r="A12" s="189"/>
      <c r="B12" s="189"/>
      <c r="C12" s="192"/>
      <c r="D12" s="197"/>
      <c r="E12" s="197"/>
      <c r="F12" s="197"/>
      <c r="G12" s="198"/>
      <c r="H12" s="197"/>
      <c r="I12" s="195"/>
      <c r="J12" s="195"/>
      <c r="K12" s="214"/>
      <c r="L12" s="215"/>
      <c r="M12" s="216"/>
      <c r="N12" s="217"/>
      <c r="O12" s="144">
        <f>IF(NOT(ISERROR(MATCH(N12,_xlfn.ANCHORARRAY(#REF!),0))),#REF!&amp;"Por favor no seleccionar los criterios de impacto",N12)</f>
        <v>0</v>
      </c>
      <c r="P12" s="215"/>
      <c r="Q12" s="212"/>
      <c r="R12" s="210"/>
      <c r="S12" s="145">
        <v>2</v>
      </c>
      <c r="T12" s="118" t="s">
        <v>259</v>
      </c>
      <c r="U12" s="119" t="s">
        <v>270</v>
      </c>
      <c r="V12" s="120" t="s">
        <v>4</v>
      </c>
      <c r="W12" s="121" t="s">
        <v>15</v>
      </c>
      <c r="X12" s="121" t="s">
        <v>9</v>
      </c>
      <c r="Y12" s="122" t="s">
        <v>265</v>
      </c>
      <c r="Z12" s="121" t="s">
        <v>19</v>
      </c>
      <c r="AA12" s="121" t="s">
        <v>22</v>
      </c>
      <c r="AB12" s="121" t="s">
        <v>118</v>
      </c>
      <c r="AC12" s="123">
        <v>0.252</v>
      </c>
      <c r="AD12" s="124" t="s">
        <v>52</v>
      </c>
      <c r="AE12" s="125">
        <v>0.252</v>
      </c>
      <c r="AF12" s="124" t="s">
        <v>83</v>
      </c>
      <c r="AG12" s="125">
        <v>0.4</v>
      </c>
      <c r="AH12" s="126" t="s">
        <v>80</v>
      </c>
      <c r="AI12" s="121" t="s">
        <v>135</v>
      </c>
      <c r="AJ12" s="116" t="s">
        <v>262</v>
      </c>
      <c r="AK12" s="116" t="s">
        <v>261</v>
      </c>
      <c r="AL12" s="127">
        <v>44580</v>
      </c>
      <c r="AM12" s="127">
        <v>44694</v>
      </c>
      <c r="AN12" s="148" t="s">
        <v>275</v>
      </c>
      <c r="AO12" s="117" t="s">
        <v>40</v>
      </c>
      <c r="AP12" s="127">
        <v>44782</v>
      </c>
      <c r="AQ12" s="147" t="s">
        <v>278</v>
      </c>
      <c r="AR12" s="117" t="s">
        <v>40</v>
      </c>
      <c r="AS12" s="127">
        <v>44873</v>
      </c>
      <c r="AT12" s="116" t="s">
        <v>282</v>
      </c>
      <c r="AU12" s="117" t="s">
        <v>39</v>
      </c>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row>
    <row r="13" spans="1:73" ht="248.45" customHeight="1" x14ac:dyDescent="0.3">
      <c r="A13" s="190"/>
      <c r="B13" s="190"/>
      <c r="C13" s="193"/>
      <c r="D13" s="197"/>
      <c r="E13" s="197"/>
      <c r="F13" s="197"/>
      <c r="G13" s="198"/>
      <c r="H13" s="197"/>
      <c r="I13" s="196"/>
      <c r="J13" s="196"/>
      <c r="K13" s="214"/>
      <c r="L13" s="215"/>
      <c r="M13" s="216"/>
      <c r="N13" s="217"/>
      <c r="O13" s="144">
        <f>IF(NOT(ISERROR(MATCH(N13,_xlfn.ANCHORARRAY(#REF!),0))),#REF!&amp;"Por favor no seleccionar los criterios de impacto",N13)</f>
        <v>0</v>
      </c>
      <c r="P13" s="215"/>
      <c r="Q13" s="213"/>
      <c r="R13" s="210"/>
      <c r="S13" s="145">
        <v>3</v>
      </c>
      <c r="T13" s="146" t="s">
        <v>272</v>
      </c>
      <c r="U13" s="119" t="s">
        <v>271</v>
      </c>
      <c r="V13" s="120" t="s">
        <v>2</v>
      </c>
      <c r="W13" s="121" t="s">
        <v>16</v>
      </c>
      <c r="X13" s="121" t="s">
        <v>9</v>
      </c>
      <c r="Y13" s="122" t="s">
        <v>266</v>
      </c>
      <c r="Z13" s="121"/>
      <c r="AA13" s="121"/>
      <c r="AB13" s="121"/>
      <c r="AC13" s="123">
        <v>0.252</v>
      </c>
      <c r="AD13" s="124" t="s">
        <v>52</v>
      </c>
      <c r="AE13" s="125">
        <v>0.252</v>
      </c>
      <c r="AF13" s="124" t="s">
        <v>83</v>
      </c>
      <c r="AG13" s="125">
        <v>0.30000000000000004</v>
      </c>
      <c r="AH13" s="126" t="s">
        <v>80</v>
      </c>
      <c r="AI13" s="121" t="s">
        <v>135</v>
      </c>
      <c r="AJ13" s="116" t="s">
        <v>263</v>
      </c>
      <c r="AK13" s="116" t="s">
        <v>261</v>
      </c>
      <c r="AL13" s="127">
        <v>44580</v>
      </c>
      <c r="AM13" s="127">
        <v>44694</v>
      </c>
      <c r="AN13" s="148" t="s">
        <v>276</v>
      </c>
      <c r="AO13" s="117" t="s">
        <v>40</v>
      </c>
      <c r="AP13" s="127">
        <v>44782</v>
      </c>
      <c r="AQ13" s="147" t="s">
        <v>279</v>
      </c>
      <c r="AR13" s="117" t="s">
        <v>40</v>
      </c>
      <c r="AS13" s="127">
        <v>44873</v>
      </c>
      <c r="AT13" s="116" t="s">
        <v>283</v>
      </c>
      <c r="AU13" s="117" t="s">
        <v>39</v>
      </c>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row>
    <row r="14" spans="1:73" ht="49.5" customHeight="1" x14ac:dyDescent="0.3">
      <c r="A14" s="115"/>
      <c r="B14" s="143"/>
      <c r="C14" s="143"/>
      <c r="D14" s="206" t="s">
        <v>130</v>
      </c>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8"/>
    </row>
    <row r="16" spans="1:73" x14ac:dyDescent="0.3">
      <c r="A16" s="129"/>
      <c r="B16" s="130"/>
      <c r="C16" s="130"/>
      <c r="D16" s="130"/>
      <c r="E16" s="130"/>
      <c r="F16" s="130"/>
      <c r="G16" s="130"/>
      <c r="H16" s="1"/>
      <c r="I16" s="1"/>
      <c r="J16" s="1"/>
      <c r="L16" s="133"/>
      <c r="M16" s="130"/>
      <c r="N16" s="130"/>
      <c r="O16" s="130"/>
      <c r="P16" s="130"/>
      <c r="Q16" s="130"/>
      <c r="R16" s="130"/>
      <c r="S16" s="130"/>
      <c r="T16" s="130"/>
      <c r="U16" s="130"/>
      <c r="V16" s="134"/>
      <c r="W16" s="134"/>
      <c r="X16" s="130"/>
      <c r="Y16" s="130"/>
      <c r="Z16" s="130"/>
      <c r="AA16" s="130"/>
      <c r="AB16" s="130"/>
      <c r="AC16" s="130"/>
      <c r="AD16" s="130"/>
      <c r="AE16" s="130"/>
      <c r="AF16" s="130"/>
      <c r="AG16" s="130"/>
      <c r="AH16" s="130"/>
      <c r="AI16" s="135"/>
      <c r="AJ16" s="135"/>
      <c r="AK16" s="130"/>
      <c r="AL16" s="130"/>
      <c r="AM16" s="130"/>
      <c r="AN16" s="130"/>
      <c r="AO16" s="130"/>
      <c r="AP16" s="130"/>
      <c r="AQ16" s="130"/>
    </row>
    <row r="17" spans="1:43" ht="18" x14ac:dyDescent="0.3">
      <c r="A17" s="209" t="s">
        <v>268</v>
      </c>
      <c r="B17" s="209"/>
      <c r="C17" s="209"/>
      <c r="D17" s="209"/>
      <c r="E17" s="209"/>
      <c r="F17" s="209"/>
      <c r="G17" s="209"/>
      <c r="H17" s="1"/>
      <c r="I17" s="1"/>
      <c r="J17" s="1"/>
      <c r="K17" s="220" t="s">
        <v>280</v>
      </c>
      <c r="L17" s="221"/>
      <c r="M17" s="221"/>
      <c r="N17" s="222"/>
      <c r="O17" s="130"/>
      <c r="P17" s="130"/>
      <c r="Q17" s="130"/>
      <c r="R17" s="130"/>
      <c r="S17" s="130"/>
      <c r="T17" s="130"/>
      <c r="U17" s="135"/>
      <c r="V17" s="134"/>
      <c r="W17" s="134"/>
      <c r="X17" s="130"/>
      <c r="Y17" s="134"/>
      <c r="Z17" s="134"/>
      <c r="AA17" s="130"/>
      <c r="AB17" s="130"/>
      <c r="AC17" s="130"/>
      <c r="AD17" s="130"/>
      <c r="AE17" s="130"/>
      <c r="AF17" s="130"/>
      <c r="AG17" s="130"/>
      <c r="AH17" s="130"/>
      <c r="AI17" s="130"/>
      <c r="AJ17" s="130"/>
      <c r="AK17" s="130"/>
      <c r="AL17" s="130"/>
      <c r="AM17" s="130"/>
      <c r="AN17" s="130"/>
      <c r="AO17" s="130"/>
      <c r="AP17" s="130"/>
      <c r="AQ17" s="130"/>
    </row>
    <row r="18" spans="1:43" ht="17.25" thickBot="1" x14ac:dyDescent="0.35">
      <c r="A18"/>
      <c r="B18"/>
      <c r="C18"/>
      <c r="D18"/>
      <c r="E18"/>
      <c r="F18"/>
      <c r="G18"/>
      <c r="H18" s="1"/>
      <c r="I18" s="1"/>
      <c r="J18" s="1"/>
      <c r="L18" s="131" t="str">
        <f>+IFERROR(VLOOKUP(H18,$H$173:$L$177,3,FALSE)*VLOOKUP(K18,$K$173:$L$177,3,FALSE),"")</f>
        <v/>
      </c>
      <c r="M18"/>
      <c r="N18"/>
      <c r="O18"/>
      <c r="P18"/>
      <c r="Q18"/>
      <c r="R18"/>
      <c r="S18"/>
      <c r="T18"/>
      <c r="U18"/>
      <c r="V18" s="131"/>
      <c r="W18" s="132"/>
      <c r="X18"/>
      <c r="Y18" s="132"/>
      <c r="Z18" s="132"/>
      <c r="AA18" s="138"/>
      <c r="AB18" s="138"/>
      <c r="AC18" s="138"/>
      <c r="AD18" s="138"/>
      <c r="AE18" s="136"/>
      <c r="AF18" s="136"/>
      <c r="AG18" s="138"/>
      <c r="AH18" s="139"/>
      <c r="AI18"/>
      <c r="AJ18"/>
      <c r="AK18"/>
      <c r="AL18" s="138"/>
      <c r="AM18"/>
      <c r="AN18" s="138"/>
      <c r="AO18"/>
      <c r="AP18" s="138"/>
      <c r="AQ18"/>
    </row>
    <row r="19" spans="1:43" ht="17.45" customHeight="1" thickTop="1" thickBot="1" x14ac:dyDescent="0.35">
      <c r="A19" s="218" t="s">
        <v>217</v>
      </c>
      <c r="B19" s="218"/>
      <c r="C19" s="218"/>
      <c r="D19" s="218"/>
      <c r="E19" s="218"/>
      <c r="F19" s="218"/>
      <c r="G19" s="141" t="s">
        <v>218</v>
      </c>
      <c r="H19" s="218" t="s">
        <v>219</v>
      </c>
      <c r="I19" s="218"/>
      <c r="J19" s="218"/>
      <c r="K19" s="218"/>
      <c r="L19" s="218"/>
      <c r="M19" s="218"/>
      <c r="N19" s="218"/>
      <c r="O19" s="142"/>
      <c r="P19" s="219" t="s">
        <v>220</v>
      </c>
      <c r="Q19" s="219"/>
      <c r="R19" s="219"/>
      <c r="S19" s="218" t="s">
        <v>221</v>
      </c>
      <c r="T19" s="218"/>
      <c r="U19" s="218"/>
      <c r="V19" s="218"/>
      <c r="W19" s="219">
        <v>1</v>
      </c>
      <c r="X19" s="219"/>
      <c r="Y19" s="219"/>
      <c r="Z19" s="219"/>
      <c r="AA19" s="140"/>
      <c r="AB19" s="140"/>
      <c r="AC19" s="140"/>
      <c r="AD19" s="140"/>
      <c r="AE19" s="140"/>
      <c r="AF19" s="140"/>
      <c r="AG19" s="140"/>
      <c r="AH19" s="140"/>
      <c r="AI19" s="140"/>
      <c r="AJ19" s="140"/>
      <c r="AK19" s="140"/>
      <c r="AL19" s="140"/>
      <c r="AM19" s="140"/>
      <c r="AN19" s="140"/>
      <c r="AO19" s="140"/>
      <c r="AP19" s="140"/>
      <c r="AQ19" s="137"/>
    </row>
    <row r="20" spans="1:43" ht="17.25" thickTop="1" x14ac:dyDescent="0.3"/>
  </sheetData>
  <dataConsolidate/>
  <mergeCells count="84">
    <mergeCell ref="AU9:AU10"/>
    <mergeCell ref="A1:D4"/>
    <mergeCell ref="AF9:AF10"/>
    <mergeCell ref="AD9:AD10"/>
    <mergeCell ref="AE9:AE10"/>
    <mergeCell ref="K9:K10"/>
    <mergeCell ref="L9:L10"/>
    <mergeCell ref="M9:M10"/>
    <mergeCell ref="P9:P10"/>
    <mergeCell ref="AM9:AM10"/>
    <mergeCell ref="AL9:AL10"/>
    <mergeCell ref="AK9:AK10"/>
    <mergeCell ref="C9:C10"/>
    <mergeCell ref="AT1:AU1"/>
    <mergeCell ref="AT2:AU2"/>
    <mergeCell ref="AT3:AU3"/>
    <mergeCell ref="AT4:AU4"/>
    <mergeCell ref="AJ9:AJ10"/>
    <mergeCell ref="C7:AU7"/>
    <mergeCell ref="C6:AU6"/>
    <mergeCell ref="C5:AU5"/>
    <mergeCell ref="I9:I10"/>
    <mergeCell ref="J9:J10"/>
    <mergeCell ref="AI9:AI10"/>
    <mergeCell ref="AH9:AH10"/>
    <mergeCell ref="E1:AS4"/>
    <mergeCell ref="AP9:AP10"/>
    <mergeCell ref="AQ9:AQ10"/>
    <mergeCell ref="AJ8:AU8"/>
    <mergeCell ref="S19:V19"/>
    <mergeCell ref="W19:Z19"/>
    <mergeCell ref="A19:F19"/>
    <mergeCell ref="K17:N17"/>
    <mergeCell ref="H19:N19"/>
    <mergeCell ref="P19:R19"/>
    <mergeCell ref="D14:AO14"/>
    <mergeCell ref="A17:G17"/>
    <mergeCell ref="G9:G10"/>
    <mergeCell ref="F9:F10"/>
    <mergeCell ref="E9:E10"/>
    <mergeCell ref="D9:D10"/>
    <mergeCell ref="R9:R10"/>
    <mergeCell ref="H9:H10"/>
    <mergeCell ref="R11:R13"/>
    <mergeCell ref="Q11:Q13"/>
    <mergeCell ref="K11:K13"/>
    <mergeCell ref="L11:L13"/>
    <mergeCell ref="M11:M13"/>
    <mergeCell ref="N11:N13"/>
    <mergeCell ref="P11:P13"/>
    <mergeCell ref="J11:J13"/>
    <mergeCell ref="A5:B5"/>
    <mergeCell ref="A6:B6"/>
    <mergeCell ref="A7:B7"/>
    <mergeCell ref="A8:K8"/>
    <mergeCell ref="B9:B10"/>
    <mergeCell ref="A9:A10"/>
    <mergeCell ref="AR9:AR10"/>
    <mergeCell ref="AS9:AS10"/>
    <mergeCell ref="AT9:AT10"/>
    <mergeCell ref="Q9:Q10"/>
    <mergeCell ref="W9:AB9"/>
    <mergeCell ref="AO9:AO10"/>
    <mergeCell ref="AN9:AN10"/>
    <mergeCell ref="AG9:AG10"/>
    <mergeCell ref="AC9:AC10"/>
    <mergeCell ref="U9:U10"/>
    <mergeCell ref="AC8:AI8"/>
    <mergeCell ref="L8:R8"/>
    <mergeCell ref="S8:AB8"/>
    <mergeCell ref="S9:S10"/>
    <mergeCell ref="T9:T10"/>
    <mergeCell ref="V9:V10"/>
    <mergeCell ref="N9:N10"/>
    <mergeCell ref="O9:O10"/>
    <mergeCell ref="A11:A13"/>
    <mergeCell ref="B11:B13"/>
    <mergeCell ref="C11:C13"/>
    <mergeCell ref="I11:I13"/>
    <mergeCell ref="D11:D13"/>
    <mergeCell ref="E11:E13"/>
    <mergeCell ref="F11:F13"/>
    <mergeCell ref="G11:G13"/>
    <mergeCell ref="H11:H13"/>
  </mergeCells>
  <conditionalFormatting sqref="AD11:AD13">
    <cfRule type="cellIs" dxfId="38" priority="327" operator="equal">
      <formula>"Muy Alta"</formula>
    </cfRule>
    <cfRule type="cellIs" dxfId="37" priority="328" operator="equal">
      <formula>"Alta"</formula>
    </cfRule>
    <cfRule type="cellIs" dxfId="36" priority="329" operator="equal">
      <formula>"Media"</formula>
    </cfRule>
    <cfRule type="cellIs" dxfId="35" priority="330" operator="equal">
      <formula>"Baja"</formula>
    </cfRule>
    <cfRule type="cellIs" dxfId="34" priority="331" operator="equal">
      <formula>"Muy Baja"</formula>
    </cfRule>
  </conditionalFormatting>
  <conditionalFormatting sqref="AF11:AF13">
    <cfRule type="cellIs" dxfId="33" priority="322" operator="equal">
      <formula>"Catastrófico"</formula>
    </cfRule>
    <cfRule type="cellIs" dxfId="32" priority="323" operator="equal">
      <formula>"Mayor"</formula>
    </cfRule>
    <cfRule type="cellIs" dxfId="31" priority="324" operator="equal">
      <formula>"Moderado"</formula>
    </cfRule>
    <cfRule type="cellIs" dxfId="30" priority="325" operator="equal">
      <formula>"Menor"</formula>
    </cfRule>
    <cfRule type="cellIs" dxfId="29" priority="326" operator="equal">
      <formula>"Leve"</formula>
    </cfRule>
  </conditionalFormatting>
  <conditionalFormatting sqref="AH11:AH13">
    <cfRule type="cellIs" dxfId="28" priority="318" operator="equal">
      <formula>"Extremo"</formula>
    </cfRule>
    <cfRule type="cellIs" dxfId="27" priority="319" operator="equal">
      <formula>"Alto"</formula>
    </cfRule>
    <cfRule type="cellIs" dxfId="26" priority="320" operator="equal">
      <formula>"Moderado"</formula>
    </cfRule>
    <cfRule type="cellIs" dxfId="25" priority="321" operator="equal">
      <formula>"Bajo"</formula>
    </cfRule>
  </conditionalFormatting>
  <conditionalFormatting sqref="AE16:AE18">
    <cfRule type="cellIs" dxfId="24" priority="47" stopIfTrue="1" operator="equal">
      <formula>#REF!</formula>
    </cfRule>
    <cfRule type="cellIs" dxfId="23" priority="48" operator="equal">
      <formula>#REF!</formula>
    </cfRule>
    <cfRule type="cellIs" dxfId="22" priority="49" operator="equal">
      <formula>#REF!</formula>
    </cfRule>
  </conditionalFormatting>
  <conditionalFormatting sqref="AF16:AF18">
    <cfRule type="cellIs" dxfId="21" priority="50" stopIfTrue="1" operator="equal">
      <formula>#REF!</formula>
    </cfRule>
    <cfRule type="cellIs" dxfId="20" priority="51" stopIfTrue="1" operator="equal">
      <formula>#REF!</formula>
    </cfRule>
    <cfRule type="cellIs" dxfId="19" priority="52" stopIfTrue="1" operator="equal">
      <formula>#REF!</formula>
    </cfRule>
  </conditionalFormatting>
  <conditionalFormatting sqref="L11">
    <cfRule type="cellIs" dxfId="18" priority="42" operator="equal">
      <formula>"Muy Alta"</formula>
    </cfRule>
    <cfRule type="cellIs" dxfId="17" priority="43" operator="equal">
      <formula>"Alta"</formula>
    </cfRule>
    <cfRule type="cellIs" dxfId="16" priority="44" operator="equal">
      <formula>"Media"</formula>
    </cfRule>
    <cfRule type="cellIs" dxfId="15" priority="45" operator="equal">
      <formula>"Baja"</formula>
    </cfRule>
    <cfRule type="cellIs" dxfId="14" priority="46" operator="equal">
      <formula>"Muy Baja"</formula>
    </cfRule>
  </conditionalFormatting>
  <conditionalFormatting sqref="P11">
    <cfRule type="cellIs" dxfId="13" priority="37" operator="equal">
      <formula>"Catastrófico"</formula>
    </cfRule>
    <cfRule type="cellIs" dxfId="12" priority="38" operator="equal">
      <formula>"Mayor"</formula>
    </cfRule>
    <cfRule type="cellIs" dxfId="11" priority="39" operator="equal">
      <formula>"Moderado"</formula>
    </cfRule>
    <cfRule type="cellIs" dxfId="10" priority="40" operator="equal">
      <formula>"Menor"</formula>
    </cfRule>
    <cfRule type="cellIs" dxfId="9" priority="41" operator="equal">
      <formula>"Leve"</formula>
    </cfRule>
  </conditionalFormatting>
  <conditionalFormatting sqref="R11">
    <cfRule type="cellIs" dxfId="8" priority="33" operator="equal">
      <formula>"Extremo"</formula>
    </cfRule>
    <cfRule type="cellIs" dxfId="7" priority="34" operator="equal">
      <formula>"Alto"</formula>
    </cfRule>
    <cfRule type="cellIs" dxfId="6" priority="35" operator="equal">
      <formula>"Moderado"</formula>
    </cfRule>
    <cfRule type="cellIs" dxfId="5" priority="36" operator="equal">
      <formula>"Bajo"</formula>
    </cfRule>
  </conditionalFormatting>
  <conditionalFormatting sqref="O11:O13">
    <cfRule type="containsText" dxfId="4" priority="1" operator="containsText" text="❌">
      <formula>NOT(ISERROR(SEARCH("❌",O11)))</formula>
    </cfRule>
  </conditionalFormatting>
  <dataValidations count="7">
    <dataValidation type="list" allowBlank="1" showInputMessage="1" showErrorMessage="1" sqref="G16" xr:uid="{00000000-0002-0000-0100-000000000000}">
      <formula1>$G$173:$G$182</formula1>
    </dataValidation>
    <dataValidation type="list" allowBlank="1" showInputMessage="1" showErrorMessage="1" sqref="G18 AE18:AF18" xr:uid="{00000000-0002-0000-0100-000001000000}">
      <formula1>#REF!</formula1>
    </dataValidation>
    <dataValidation type="list" allowBlank="1" showInputMessage="1" showErrorMessage="1" sqref="V18" xr:uid="{00000000-0002-0000-0100-000002000000}">
      <formula1>$N$173:$N$174</formula1>
    </dataValidation>
    <dataValidation type="list" allowBlank="1" showInputMessage="1" showErrorMessage="1" sqref="K18" xr:uid="{00000000-0002-0000-0100-000003000000}">
      <formula1>$K$173:$K$177</formula1>
    </dataValidation>
    <dataValidation type="list" allowBlank="1" showInputMessage="1" showErrorMessage="1" sqref="H18:J18" xr:uid="{00000000-0002-0000-0100-000004000000}">
      <formula1>$H$173:$H$177</formula1>
    </dataValidation>
    <dataValidation type="list" allowBlank="1" showInputMessage="1" showErrorMessage="1" sqref="AP18 Y18:AD18 W18 AL18 AN18" xr:uid="{00000000-0002-0000-0100-000005000000}">
      <formula1>$AL$173:$AL$180</formula1>
    </dataValidation>
    <dataValidation allowBlank="1" showInputMessage="1" showErrorMessage="1" error="Recuerde que las acciones se generan bajo la medida de mitigar el riesgo" sqref="AP11:AQ13" xr:uid="{00000000-0002-0000-0100-000006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100-000013000000}">
          <x14:formula1>
            <xm:f>Listas!$A$2:$A$9</xm:f>
          </x14:formula1>
          <xm:sqref>B11</xm:sqref>
        </x14:dataValidation>
        <x14:dataValidation type="list" allowBlank="1" showInputMessage="1" showErrorMessage="1" xr:uid="{00000000-0002-0000-0100-000014000000}">
          <x14:formula1>
            <xm:f>Listas!$B$2:$B$7</xm:f>
          </x14:formula1>
          <xm:sqref>C11</xm:sqref>
        </x14:dataValidation>
        <x14:dataValidation type="list" allowBlank="1" showInputMessage="1" showErrorMessage="1" xr:uid="{00000000-0002-0000-0100-000015000000}">
          <x14:formula1>
            <xm:f>Listas!$C$2:$C$6</xm:f>
          </x14:formula1>
          <xm:sqref>I11</xm:sqref>
        </x14:dataValidation>
        <x14:dataValidation type="list" allowBlank="1" showInputMessage="1" showErrorMessage="1" xr:uid="{00000000-0002-0000-0100-000016000000}">
          <x14:formula1>
            <xm:f>Listas!$D$2:$D$5</xm:f>
          </x14:formula1>
          <xm:sqref>J11</xm:sqref>
        </x14:dataValidation>
        <x14:dataValidation type="list" allowBlank="1" showInputMessage="1" showErrorMessage="1" xr:uid="{00000000-0002-0000-0100-000007000000}">
          <x14:formula1>
            <xm:f>'Opciones Tratamiento'!$B$9:$B$10</xm:f>
          </x14:formula1>
          <xm:sqref>AR11:AR13 AO11:AO13 AU11:AU13</xm:sqref>
        </x14:dataValidation>
        <x14:dataValidation type="list" allowBlank="1" showInputMessage="1" showErrorMessage="1" xr:uid="{00000000-0002-0000-0100-000008000000}">
          <x14:formula1>
            <xm:f>'Tabla Valoración controles'!$D$4:$D$6</xm:f>
          </x14:formula1>
          <xm:sqref>W11:W13</xm:sqref>
        </x14:dataValidation>
        <x14:dataValidation type="list" allowBlank="1" showInputMessage="1" showErrorMessage="1" xr:uid="{00000000-0002-0000-0100-000009000000}">
          <x14:formula1>
            <xm:f>'Tabla Valoración controles'!$D$7:$D$8</xm:f>
          </x14:formula1>
          <xm:sqref>X11:X13</xm:sqref>
        </x14:dataValidation>
        <x14:dataValidation type="list" allowBlank="1" showInputMessage="1" showErrorMessage="1" xr:uid="{00000000-0002-0000-0100-00000A000000}">
          <x14:formula1>
            <xm:f>'Tabla Valoración controles'!$D$9:$D$10</xm:f>
          </x14:formula1>
          <xm:sqref>Z11:Z13</xm:sqref>
        </x14:dataValidation>
        <x14:dataValidation type="list" allowBlank="1" showInputMessage="1" showErrorMessage="1" xr:uid="{00000000-0002-0000-0100-00000B000000}">
          <x14:formula1>
            <xm:f>'Tabla Valoración controles'!$D$11:$D$12</xm:f>
          </x14:formula1>
          <xm:sqref>AA11:AA13</xm:sqref>
        </x14:dataValidation>
        <x14:dataValidation type="list" allowBlank="1" showInputMessage="1" showErrorMessage="1" xr:uid="{00000000-0002-0000-0100-00000C000000}">
          <x14:formula1>
            <xm:f>'Tabla Valoración controles'!$D$13:$D$14</xm:f>
          </x14:formula1>
          <xm:sqref>AB11:AB13</xm:sqref>
        </x14:dataValidation>
        <x14:dataValidation type="list" allowBlank="1" showInputMessage="1" showErrorMessage="1" xr:uid="{00000000-0002-0000-0100-00000D000000}">
          <x14:formula1>
            <xm:f>'Opciones Tratamiento'!$B$2:$B$5</xm:f>
          </x14:formula1>
          <xm:sqref>AI11:AI13</xm:sqref>
        </x14:dataValidation>
        <x14:dataValidation type="custom" allowBlank="1" showInputMessage="1" showErrorMessage="1" error="Recuerde que las acciones se generan bajo la medida de mitigar el riesgo" xr:uid="{00000000-0002-0000-0100-000012000000}">
          <x14:formula1>
            <xm:f>IF(OR(AI11='Opciones Tratamiento'!$B$2,AI11='Opciones Tratamiento'!$B$3,AI11='Opciones Tratamiento'!$B$4),ISBLANK(AI11),ISTEXT(AI11))</xm:f>
          </x14:formula1>
          <xm:sqref>AT11:AT13 AN11:AN13</xm:sqref>
        </x14:dataValidation>
        <x14:dataValidation type="custom" allowBlank="1" showInputMessage="1" showErrorMessage="1" error="Recuerde que las acciones se generan bajo la medida de mitigar el riesgo" xr:uid="{00000000-0002-0000-0100-00000E000000}">
          <x14:formula1>
            <xm:f>IF(OR(AI11='Opciones Tratamiento'!$B$2,AI11='Opciones Tratamiento'!$B$3,AI11='Opciones Tratamiento'!$B$4),ISBLANK(AI11),ISTEXT(AI11))</xm:f>
          </x14:formula1>
          <xm:sqref>AJ11:AJ13</xm:sqref>
        </x14:dataValidation>
        <x14:dataValidation type="custom" allowBlank="1" showInputMessage="1" showErrorMessage="1" error="Recuerde que las acciones se generan bajo la medida de mitigar el riesgo" xr:uid="{00000000-0002-0000-0100-00000F000000}">
          <x14:formula1>
            <xm:f>IF(OR(AI11='Opciones Tratamiento'!$B$2,AI11='Opciones Tratamiento'!$B$3,AI11='Opciones Tratamiento'!$B$4),ISBLANK(AI11),ISTEXT(AI11))</xm:f>
          </x14:formula1>
          <xm:sqref>AK11:AK13</xm:sqref>
        </x14:dataValidation>
        <x14:dataValidation type="custom" allowBlank="1" showInputMessage="1" showErrorMessage="1" error="Recuerde que las acciones se generan bajo la medida de mitigar el riesgo" xr:uid="{00000000-0002-0000-0100-000010000000}">
          <x14:formula1>
            <xm:f>IF(OR(AI11='Opciones Tratamiento'!$B$2,AI11='Opciones Tratamiento'!$B$3,AI11='Opciones Tratamiento'!$B$4),ISBLANK(AI11),ISTEXT(AI11))</xm:f>
          </x14:formula1>
          <xm:sqref>AL11:AL13</xm:sqref>
        </x14:dataValidation>
        <x14:dataValidation type="custom" allowBlank="1" showInputMessage="1" showErrorMessage="1" error="Recuerde que las acciones se generan bajo la medida de mitigar el riesgo" xr:uid="{00000000-0002-0000-0100-000011000000}">
          <x14:formula1>
            <xm:f>IF(OR(AI11='Opciones Tratamiento'!$B$2,AI11='Opciones Tratamiento'!$B$3,AI11='Opciones Tratamiento'!$B$4),ISBLANK(AI11),ISTEXT(AI11))</xm:f>
          </x14:formula1>
          <xm:sqref>AM11:AM13 AS11:AS13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227</v>
      </c>
      <c r="B1" t="s">
        <v>236</v>
      </c>
      <c r="C1" t="s">
        <v>242</v>
      </c>
      <c r="D1" t="s">
        <v>251</v>
      </c>
    </row>
    <row r="2" spans="1:4" x14ac:dyDescent="0.25">
      <c r="A2" t="s">
        <v>235</v>
      </c>
      <c r="B2" t="s">
        <v>237</v>
      </c>
      <c r="C2" t="s">
        <v>243</v>
      </c>
      <c r="D2" t="s">
        <v>248</v>
      </c>
    </row>
    <row r="3" spans="1:4" x14ac:dyDescent="0.25">
      <c r="A3" t="s">
        <v>228</v>
      </c>
      <c r="B3" t="s">
        <v>230</v>
      </c>
      <c r="C3" t="s">
        <v>244</v>
      </c>
      <c r="D3" t="s">
        <v>249</v>
      </c>
    </row>
    <row r="4" spans="1:4" x14ac:dyDescent="0.25">
      <c r="A4" t="s">
        <v>229</v>
      </c>
      <c r="B4" t="s">
        <v>238</v>
      </c>
      <c r="C4" t="s">
        <v>245</v>
      </c>
      <c r="D4" t="s">
        <v>250</v>
      </c>
    </row>
    <row r="5" spans="1:4" x14ac:dyDescent="0.25">
      <c r="A5" t="s">
        <v>230</v>
      </c>
      <c r="B5" t="s">
        <v>239</v>
      </c>
      <c r="C5" t="s">
        <v>246</v>
      </c>
      <c r="D5" t="s">
        <v>247</v>
      </c>
    </row>
    <row r="6" spans="1:4" x14ac:dyDescent="0.25">
      <c r="A6" t="s">
        <v>231</v>
      </c>
      <c r="B6" t="s">
        <v>240</v>
      </c>
      <c r="C6" t="s">
        <v>247</v>
      </c>
    </row>
    <row r="7" spans="1:4" x14ac:dyDescent="0.25">
      <c r="A7" t="s">
        <v>232</v>
      </c>
      <c r="B7" t="s">
        <v>241</v>
      </c>
    </row>
    <row r="8" spans="1:4" x14ac:dyDescent="0.25">
      <c r="A8" t="s">
        <v>233</v>
      </c>
    </row>
    <row r="9" spans="1:4" x14ac:dyDescent="0.25">
      <c r="A9" t="s">
        <v>234</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L8" sqref="L8:M9"/>
    </sheetView>
  </sheetViews>
  <sheetFormatPr baseColWidth="10" defaultRowHeight="15" x14ac:dyDescent="0.25"/>
  <cols>
    <col min="2" max="39" width="5.7109375" customWidth="1"/>
    <col min="41" max="46" width="5.7109375" customWidth="1"/>
  </cols>
  <sheetData>
    <row r="1" spans="1:99"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row>
    <row r="2" spans="1:99" ht="18" customHeight="1" x14ac:dyDescent="0.25">
      <c r="A2" s="75"/>
      <c r="B2" s="322" t="s">
        <v>158</v>
      </c>
      <c r="C2" s="322"/>
      <c r="D2" s="322"/>
      <c r="E2" s="322"/>
      <c r="F2" s="322"/>
      <c r="G2" s="322"/>
      <c r="H2" s="322"/>
      <c r="I2" s="322"/>
      <c r="J2" s="290" t="s">
        <v>2</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row>
    <row r="3" spans="1:99" ht="18.75" customHeight="1" x14ac:dyDescent="0.25">
      <c r="A3" s="75"/>
      <c r="B3" s="322"/>
      <c r="C3" s="322"/>
      <c r="D3" s="322"/>
      <c r="E3" s="322"/>
      <c r="F3" s="322"/>
      <c r="G3" s="322"/>
      <c r="H3" s="322"/>
      <c r="I3" s="322"/>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row>
    <row r="4" spans="1:99" ht="15" customHeight="1" x14ac:dyDescent="0.25">
      <c r="A4" s="75"/>
      <c r="B4" s="322"/>
      <c r="C4" s="322"/>
      <c r="D4" s="322"/>
      <c r="E4" s="322"/>
      <c r="F4" s="322"/>
      <c r="G4" s="322"/>
      <c r="H4" s="322"/>
      <c r="I4" s="322"/>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row>
    <row r="5" spans="1:99"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row>
    <row r="6" spans="1:99" ht="15" customHeight="1" x14ac:dyDescent="0.25">
      <c r="A6" s="75"/>
      <c r="B6" s="237" t="s">
        <v>4</v>
      </c>
      <c r="C6" s="237"/>
      <c r="D6" s="238"/>
      <c r="E6" s="275" t="s">
        <v>115</v>
      </c>
      <c r="F6" s="276"/>
      <c r="G6" s="276"/>
      <c r="H6" s="276"/>
      <c r="I6" s="277"/>
      <c r="J6" s="286" t="e">
        <f>IF(AND('Mapa final'!#REF!="Muy Alta",'Mapa final'!#REF!="Leve"),CONCATENATE("R",'Mapa final'!#REF!),"")</f>
        <v>#REF!</v>
      </c>
      <c r="K6" s="287"/>
      <c r="L6" s="287" t="str">
        <f>IF(AND('Mapa final'!$L$11="Muy Alta",'Mapa final'!$P$11="Leve"),CONCATENATE("R",'Mapa final'!$A$11),"")</f>
        <v/>
      </c>
      <c r="M6" s="287"/>
      <c r="N6" s="287" t="e">
        <f>IF(AND('Mapa final'!#REF!="Muy Alta",'Mapa final'!#REF!="Leve"),CONCATENATE("R",'Mapa final'!#REF!),"")</f>
        <v>#REF!</v>
      </c>
      <c r="O6" s="289"/>
      <c r="P6" s="286" t="e">
        <f>IF(AND('Mapa final'!#REF!="Muy Alta",'Mapa final'!#REF!="Menor"),CONCATENATE("R",'Mapa final'!#REF!),"")</f>
        <v>#REF!</v>
      </c>
      <c r="Q6" s="287"/>
      <c r="R6" s="287" t="str">
        <f>IF(AND('Mapa final'!$L$11="Muy Alta",'Mapa final'!$P$11="Menor"),CONCATENATE("R",'Mapa final'!$A$11),"")</f>
        <v/>
      </c>
      <c r="S6" s="287"/>
      <c r="T6" s="287" t="e">
        <f>IF(AND('Mapa final'!#REF!="Muy Alta",'Mapa final'!#REF!="Menor"),CONCATENATE("R",'Mapa final'!#REF!),"")</f>
        <v>#REF!</v>
      </c>
      <c r="U6" s="289"/>
      <c r="V6" s="286" t="e">
        <f>IF(AND('Mapa final'!#REF!="Muy Alta",'Mapa final'!#REF!="Moderado"),CONCATENATE("R",'Mapa final'!#REF!),"")</f>
        <v>#REF!</v>
      </c>
      <c r="W6" s="287"/>
      <c r="X6" s="287" t="str">
        <f>IF(AND('Mapa final'!$L$11="Muy Alta",'Mapa final'!$P$11="Moderado"),CONCATENATE("R",'Mapa final'!$A$11),"")</f>
        <v/>
      </c>
      <c r="Y6" s="287"/>
      <c r="Z6" s="287" t="e">
        <f>IF(AND('Mapa final'!#REF!="Muy Alta",'Mapa final'!#REF!="Moderado"),CONCATENATE("R",'Mapa final'!#REF!),"")</f>
        <v>#REF!</v>
      </c>
      <c r="AA6" s="289"/>
      <c r="AB6" s="286" t="e">
        <f>IF(AND('Mapa final'!#REF!="Muy Alta",'Mapa final'!#REF!="Mayor"),CONCATENATE("R",'Mapa final'!#REF!),"")</f>
        <v>#REF!</v>
      </c>
      <c r="AC6" s="287"/>
      <c r="AD6" s="287" t="str">
        <f>IF(AND('Mapa final'!$L$11="Muy Alta",'Mapa final'!$P$11="Mayor"),CONCATENATE("R",'Mapa final'!$A$11),"")</f>
        <v/>
      </c>
      <c r="AE6" s="287"/>
      <c r="AF6" s="287" t="e">
        <f>IF(AND('Mapa final'!#REF!="Muy Alta",'Mapa final'!#REF!="Mayor"),CONCATENATE("R",'Mapa final'!#REF!),"")</f>
        <v>#REF!</v>
      </c>
      <c r="AG6" s="289"/>
      <c r="AH6" s="301" t="e">
        <f>IF(AND('Mapa final'!#REF!="Muy Alta",'Mapa final'!#REF!="Catastrófico"),CONCATENATE("R",'Mapa final'!#REF!),"")</f>
        <v>#REF!</v>
      </c>
      <c r="AI6" s="302"/>
      <c r="AJ6" s="302" t="str">
        <f>IF(AND('Mapa final'!$L$11="Muy Alta",'Mapa final'!$P$11="Catastrófico"),CONCATENATE("R",'Mapa final'!$A$11),"")</f>
        <v/>
      </c>
      <c r="AK6" s="302"/>
      <c r="AL6" s="302" t="e">
        <f>IF(AND('Mapa final'!#REF!="Muy Alta",'Mapa final'!#REF!="Catastrófico"),CONCATENATE("R",'Mapa final'!#REF!),"")</f>
        <v>#REF!</v>
      </c>
      <c r="AM6" s="303"/>
      <c r="AO6" s="239" t="s">
        <v>78</v>
      </c>
      <c r="AP6" s="240"/>
      <c r="AQ6" s="240"/>
      <c r="AR6" s="240"/>
      <c r="AS6" s="240"/>
      <c r="AT6" s="241"/>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row>
    <row r="7" spans="1:99" ht="15" customHeight="1" x14ac:dyDescent="0.25">
      <c r="A7" s="75"/>
      <c r="B7" s="237"/>
      <c r="C7" s="237"/>
      <c r="D7" s="238"/>
      <c r="E7" s="278"/>
      <c r="F7" s="279"/>
      <c r="G7" s="279"/>
      <c r="H7" s="279"/>
      <c r="I7" s="280"/>
      <c r="J7" s="288"/>
      <c r="K7" s="284"/>
      <c r="L7" s="284"/>
      <c r="M7" s="284"/>
      <c r="N7" s="284"/>
      <c r="O7" s="285"/>
      <c r="P7" s="288"/>
      <c r="Q7" s="284"/>
      <c r="R7" s="284"/>
      <c r="S7" s="284"/>
      <c r="T7" s="284"/>
      <c r="U7" s="285"/>
      <c r="V7" s="288"/>
      <c r="W7" s="284"/>
      <c r="X7" s="284"/>
      <c r="Y7" s="284"/>
      <c r="Z7" s="284"/>
      <c r="AA7" s="285"/>
      <c r="AB7" s="288"/>
      <c r="AC7" s="284"/>
      <c r="AD7" s="284"/>
      <c r="AE7" s="284"/>
      <c r="AF7" s="284"/>
      <c r="AG7" s="285"/>
      <c r="AH7" s="295"/>
      <c r="AI7" s="296"/>
      <c r="AJ7" s="296"/>
      <c r="AK7" s="296"/>
      <c r="AL7" s="296"/>
      <c r="AM7" s="297"/>
      <c r="AN7" s="75"/>
      <c r="AO7" s="242"/>
      <c r="AP7" s="243"/>
      <c r="AQ7" s="243"/>
      <c r="AR7" s="243"/>
      <c r="AS7" s="243"/>
      <c r="AT7" s="244"/>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row>
    <row r="8" spans="1:99" ht="15" customHeight="1" x14ac:dyDescent="0.25">
      <c r="A8" s="75"/>
      <c r="B8" s="237"/>
      <c r="C8" s="237"/>
      <c r="D8" s="238"/>
      <c r="E8" s="278"/>
      <c r="F8" s="279"/>
      <c r="G8" s="279"/>
      <c r="H8" s="279"/>
      <c r="I8" s="280"/>
      <c r="J8" s="288" t="e">
        <f>IF(AND('Mapa final'!#REF!="Muy Alta",'Mapa final'!#REF!="Leve"),CONCATENATE("R",'Mapa final'!#REF!),"")</f>
        <v>#REF!</v>
      </c>
      <c r="K8" s="284"/>
      <c r="L8" s="284" t="e">
        <f>IF(AND('Mapa final'!#REF!="Muy Alta",'Mapa final'!#REF!="Leve"),CONCATENATE("R",'Mapa final'!#REF!),"")</f>
        <v>#REF!</v>
      </c>
      <c r="M8" s="284"/>
      <c r="N8" s="284" t="e">
        <f>IF(AND('Mapa final'!#REF!="Muy Alta",'Mapa final'!#REF!="Leve"),CONCATENATE("R",'Mapa final'!#REF!),"")</f>
        <v>#REF!</v>
      </c>
      <c r="O8" s="285"/>
      <c r="P8" s="288" t="e">
        <f>IF(AND('Mapa final'!#REF!="Muy Alta",'Mapa final'!#REF!="Menor"),CONCATENATE("R",'Mapa final'!#REF!),"")</f>
        <v>#REF!</v>
      </c>
      <c r="Q8" s="284"/>
      <c r="R8" s="284" t="e">
        <f>IF(AND('Mapa final'!#REF!="Muy Alta",'Mapa final'!#REF!="Menor"),CONCATENATE("R",'Mapa final'!#REF!),"")</f>
        <v>#REF!</v>
      </c>
      <c r="S8" s="284"/>
      <c r="T8" s="284" t="e">
        <f>IF(AND('Mapa final'!#REF!="Muy Alta",'Mapa final'!#REF!="Menor"),CONCATENATE("R",'Mapa final'!#REF!),"")</f>
        <v>#REF!</v>
      </c>
      <c r="U8" s="285"/>
      <c r="V8" s="288" t="e">
        <f>IF(AND('Mapa final'!#REF!="Muy Alta",'Mapa final'!#REF!="Moderado"),CONCATENATE("R",'Mapa final'!#REF!),"")</f>
        <v>#REF!</v>
      </c>
      <c r="W8" s="284"/>
      <c r="X8" s="284" t="e">
        <f>IF(AND('Mapa final'!#REF!="Muy Alta",'Mapa final'!#REF!="Moderado"),CONCATENATE("R",'Mapa final'!#REF!),"")</f>
        <v>#REF!</v>
      </c>
      <c r="Y8" s="284"/>
      <c r="Z8" s="284" t="e">
        <f>IF(AND('Mapa final'!#REF!="Muy Alta",'Mapa final'!#REF!="Moderado"),CONCATENATE("R",'Mapa final'!#REF!),"")</f>
        <v>#REF!</v>
      </c>
      <c r="AA8" s="285"/>
      <c r="AB8" s="288" t="e">
        <f>IF(AND('Mapa final'!#REF!="Muy Alta",'Mapa final'!#REF!="Mayor"),CONCATENATE("R",'Mapa final'!#REF!),"")</f>
        <v>#REF!</v>
      </c>
      <c r="AC8" s="284"/>
      <c r="AD8" s="284" t="e">
        <f>IF(AND('Mapa final'!#REF!="Muy Alta",'Mapa final'!#REF!="Mayor"),CONCATENATE("R",'Mapa final'!#REF!),"")</f>
        <v>#REF!</v>
      </c>
      <c r="AE8" s="284"/>
      <c r="AF8" s="284" t="e">
        <f>IF(AND('Mapa final'!#REF!="Muy Alta",'Mapa final'!#REF!="Mayor"),CONCATENATE("R",'Mapa final'!#REF!),"")</f>
        <v>#REF!</v>
      </c>
      <c r="AG8" s="285"/>
      <c r="AH8" s="295" t="e">
        <f>IF(AND('Mapa final'!#REF!="Muy Alta",'Mapa final'!#REF!="Catastrófico"),CONCATENATE("R",'Mapa final'!#REF!),"")</f>
        <v>#REF!</v>
      </c>
      <c r="AI8" s="296"/>
      <c r="AJ8" s="296" t="e">
        <f>IF(AND('Mapa final'!#REF!="Muy Alta",'Mapa final'!#REF!="Catastrófico"),CONCATENATE("R",'Mapa final'!#REF!),"")</f>
        <v>#REF!</v>
      </c>
      <c r="AK8" s="296"/>
      <c r="AL8" s="296" t="e">
        <f>IF(AND('Mapa final'!#REF!="Muy Alta",'Mapa final'!#REF!="Catastrófico"),CONCATENATE("R",'Mapa final'!#REF!),"")</f>
        <v>#REF!</v>
      </c>
      <c r="AM8" s="297"/>
      <c r="AN8" s="75"/>
      <c r="AO8" s="242"/>
      <c r="AP8" s="243"/>
      <c r="AQ8" s="243"/>
      <c r="AR8" s="243"/>
      <c r="AS8" s="243"/>
      <c r="AT8" s="244"/>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row>
    <row r="9" spans="1:99" ht="15" customHeight="1" x14ac:dyDescent="0.25">
      <c r="A9" s="75"/>
      <c r="B9" s="237"/>
      <c r="C9" s="237"/>
      <c r="D9" s="238"/>
      <c r="E9" s="278"/>
      <c r="F9" s="279"/>
      <c r="G9" s="279"/>
      <c r="H9" s="279"/>
      <c r="I9" s="280"/>
      <c r="J9" s="288"/>
      <c r="K9" s="284"/>
      <c r="L9" s="284"/>
      <c r="M9" s="284"/>
      <c r="N9" s="284"/>
      <c r="O9" s="285"/>
      <c r="P9" s="288"/>
      <c r="Q9" s="284"/>
      <c r="R9" s="284"/>
      <c r="S9" s="284"/>
      <c r="T9" s="284"/>
      <c r="U9" s="285"/>
      <c r="V9" s="288"/>
      <c r="W9" s="284"/>
      <c r="X9" s="284"/>
      <c r="Y9" s="284"/>
      <c r="Z9" s="284"/>
      <c r="AA9" s="285"/>
      <c r="AB9" s="288"/>
      <c r="AC9" s="284"/>
      <c r="AD9" s="284"/>
      <c r="AE9" s="284"/>
      <c r="AF9" s="284"/>
      <c r="AG9" s="285"/>
      <c r="AH9" s="295"/>
      <c r="AI9" s="296"/>
      <c r="AJ9" s="296"/>
      <c r="AK9" s="296"/>
      <c r="AL9" s="296"/>
      <c r="AM9" s="297"/>
      <c r="AN9" s="75"/>
      <c r="AO9" s="242"/>
      <c r="AP9" s="243"/>
      <c r="AQ9" s="243"/>
      <c r="AR9" s="243"/>
      <c r="AS9" s="243"/>
      <c r="AT9" s="244"/>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row>
    <row r="10" spans="1:99" ht="15" customHeight="1" x14ac:dyDescent="0.25">
      <c r="A10" s="75"/>
      <c r="B10" s="237"/>
      <c r="C10" s="237"/>
      <c r="D10" s="238"/>
      <c r="E10" s="278"/>
      <c r="F10" s="279"/>
      <c r="G10" s="279"/>
      <c r="H10" s="279"/>
      <c r="I10" s="280"/>
      <c r="J10" s="288" t="e">
        <f>IF(AND('Mapa final'!#REF!="Muy Alta",'Mapa final'!#REF!="Leve"),CONCATENATE("R",'Mapa final'!#REF!),"")</f>
        <v>#REF!</v>
      </c>
      <c r="K10" s="284"/>
      <c r="L10" s="284" t="e">
        <f>IF(AND('Mapa final'!#REF!="Muy Alta",'Mapa final'!#REF!="Leve"),CONCATENATE("R",'Mapa final'!#REF!),"")</f>
        <v>#REF!</v>
      </c>
      <c r="M10" s="284"/>
      <c r="N10" s="284" t="e">
        <f>IF(AND('Mapa final'!#REF!="Muy Alta",'Mapa final'!#REF!="Leve"),CONCATENATE("R",'Mapa final'!#REF!),"")</f>
        <v>#REF!</v>
      </c>
      <c r="O10" s="285"/>
      <c r="P10" s="288" t="e">
        <f>IF(AND('Mapa final'!#REF!="Muy Alta",'Mapa final'!#REF!="Menor"),CONCATENATE("R",'Mapa final'!#REF!),"")</f>
        <v>#REF!</v>
      </c>
      <c r="Q10" s="284"/>
      <c r="R10" s="284" t="e">
        <f>IF(AND('Mapa final'!#REF!="Muy Alta",'Mapa final'!#REF!="Menor"),CONCATENATE("R",'Mapa final'!#REF!),"")</f>
        <v>#REF!</v>
      </c>
      <c r="S10" s="284"/>
      <c r="T10" s="284" t="e">
        <f>IF(AND('Mapa final'!#REF!="Muy Alta",'Mapa final'!#REF!="Menor"),CONCATENATE("R",'Mapa final'!#REF!),"")</f>
        <v>#REF!</v>
      </c>
      <c r="U10" s="285"/>
      <c r="V10" s="288" t="e">
        <f>IF(AND('Mapa final'!#REF!="Muy Alta",'Mapa final'!#REF!="Moderado"),CONCATENATE("R",'Mapa final'!#REF!),"")</f>
        <v>#REF!</v>
      </c>
      <c r="W10" s="284"/>
      <c r="X10" s="284" t="e">
        <f>IF(AND('Mapa final'!#REF!="Muy Alta",'Mapa final'!#REF!="Moderado"),CONCATENATE("R",'Mapa final'!#REF!),"")</f>
        <v>#REF!</v>
      </c>
      <c r="Y10" s="284"/>
      <c r="Z10" s="284" t="e">
        <f>IF(AND('Mapa final'!#REF!="Muy Alta",'Mapa final'!#REF!="Moderado"),CONCATENATE("R",'Mapa final'!#REF!),"")</f>
        <v>#REF!</v>
      </c>
      <c r="AA10" s="285"/>
      <c r="AB10" s="288" t="e">
        <f>IF(AND('Mapa final'!#REF!="Muy Alta",'Mapa final'!#REF!="Mayor"),CONCATENATE("R",'Mapa final'!#REF!),"")</f>
        <v>#REF!</v>
      </c>
      <c r="AC10" s="284"/>
      <c r="AD10" s="284" t="e">
        <f>IF(AND('Mapa final'!#REF!="Muy Alta",'Mapa final'!#REF!="Mayor"),CONCATENATE("R",'Mapa final'!#REF!),"")</f>
        <v>#REF!</v>
      </c>
      <c r="AE10" s="284"/>
      <c r="AF10" s="284" t="e">
        <f>IF(AND('Mapa final'!#REF!="Muy Alta",'Mapa final'!#REF!="Mayor"),CONCATENATE("R",'Mapa final'!#REF!),"")</f>
        <v>#REF!</v>
      </c>
      <c r="AG10" s="285"/>
      <c r="AH10" s="295" t="e">
        <f>IF(AND('Mapa final'!#REF!="Muy Alta",'Mapa final'!#REF!="Catastrófico"),CONCATENATE("R",'Mapa final'!#REF!),"")</f>
        <v>#REF!</v>
      </c>
      <c r="AI10" s="296"/>
      <c r="AJ10" s="296" t="e">
        <f>IF(AND('Mapa final'!#REF!="Muy Alta",'Mapa final'!#REF!="Catastrófico"),CONCATENATE("R",'Mapa final'!#REF!),"")</f>
        <v>#REF!</v>
      </c>
      <c r="AK10" s="296"/>
      <c r="AL10" s="296" t="e">
        <f>IF(AND('Mapa final'!#REF!="Muy Alta",'Mapa final'!#REF!="Catastrófico"),CONCATENATE("R",'Mapa final'!#REF!),"")</f>
        <v>#REF!</v>
      </c>
      <c r="AM10" s="297"/>
      <c r="AN10" s="75"/>
      <c r="AO10" s="242"/>
      <c r="AP10" s="243"/>
      <c r="AQ10" s="243"/>
      <c r="AR10" s="243"/>
      <c r="AS10" s="243"/>
      <c r="AT10" s="244"/>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row>
    <row r="11" spans="1:99" ht="15" customHeight="1" x14ac:dyDescent="0.25">
      <c r="A11" s="75"/>
      <c r="B11" s="237"/>
      <c r="C11" s="237"/>
      <c r="D11" s="238"/>
      <c r="E11" s="278"/>
      <c r="F11" s="279"/>
      <c r="G11" s="279"/>
      <c r="H11" s="279"/>
      <c r="I11" s="280"/>
      <c r="J11" s="288"/>
      <c r="K11" s="284"/>
      <c r="L11" s="284"/>
      <c r="M11" s="284"/>
      <c r="N11" s="284"/>
      <c r="O11" s="285"/>
      <c r="P11" s="288"/>
      <c r="Q11" s="284"/>
      <c r="R11" s="284"/>
      <c r="S11" s="284"/>
      <c r="T11" s="284"/>
      <c r="U11" s="285"/>
      <c r="V11" s="288"/>
      <c r="W11" s="284"/>
      <c r="X11" s="284"/>
      <c r="Y11" s="284"/>
      <c r="Z11" s="284"/>
      <c r="AA11" s="285"/>
      <c r="AB11" s="288"/>
      <c r="AC11" s="284"/>
      <c r="AD11" s="284"/>
      <c r="AE11" s="284"/>
      <c r="AF11" s="284"/>
      <c r="AG11" s="285"/>
      <c r="AH11" s="295"/>
      <c r="AI11" s="296"/>
      <c r="AJ11" s="296"/>
      <c r="AK11" s="296"/>
      <c r="AL11" s="296"/>
      <c r="AM11" s="297"/>
      <c r="AN11" s="75"/>
      <c r="AO11" s="242"/>
      <c r="AP11" s="243"/>
      <c r="AQ11" s="243"/>
      <c r="AR11" s="243"/>
      <c r="AS11" s="243"/>
      <c r="AT11" s="244"/>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row>
    <row r="12" spans="1:99" ht="15" customHeight="1" x14ac:dyDescent="0.25">
      <c r="A12" s="75"/>
      <c r="B12" s="237"/>
      <c r="C12" s="237"/>
      <c r="D12" s="238"/>
      <c r="E12" s="278"/>
      <c r="F12" s="279"/>
      <c r="G12" s="279"/>
      <c r="H12" s="279"/>
      <c r="I12" s="280"/>
      <c r="J12" s="288" t="e">
        <f>IF(AND('Mapa final'!#REF!="Muy Alta",'Mapa final'!#REF!="Leve"),CONCATENATE("R",'Mapa final'!#REF!),"")</f>
        <v>#REF!</v>
      </c>
      <c r="K12" s="284"/>
      <c r="L12" s="284" t="str">
        <f>IF(AND('Mapa final'!$L$14="Muy Alta",'Mapa final'!$P$14="Leve"),CONCATENATE("R",'Mapa final'!$A$14),"")</f>
        <v/>
      </c>
      <c r="M12" s="284"/>
      <c r="N12" s="284" t="str">
        <f>IF(AND('Mapa final'!$L$16="Muy Alta",'Mapa final'!$P$16="Leve"),CONCATENATE("R",'Mapa final'!$A$16),"")</f>
        <v/>
      </c>
      <c r="O12" s="285"/>
      <c r="P12" s="288" t="e">
        <f>IF(AND('Mapa final'!#REF!="Muy Alta",'Mapa final'!#REF!="Menor"),CONCATENATE("R",'Mapa final'!#REF!),"")</f>
        <v>#REF!</v>
      </c>
      <c r="Q12" s="284"/>
      <c r="R12" s="284" t="str">
        <f>IF(AND('Mapa final'!$L$14="Muy Alta",'Mapa final'!$P$14="Menor"),CONCATENATE("R",'Mapa final'!$A$14),"")</f>
        <v/>
      </c>
      <c r="S12" s="284"/>
      <c r="T12" s="284" t="str">
        <f>IF(AND('Mapa final'!$L$16="Muy Alta",'Mapa final'!$P$16="Menor"),CONCATENATE("R",'Mapa final'!$A$16),"")</f>
        <v/>
      </c>
      <c r="U12" s="285"/>
      <c r="V12" s="288" t="e">
        <f>IF(AND('Mapa final'!#REF!="Muy Alta",'Mapa final'!#REF!="Moderado"),CONCATENATE("R",'Mapa final'!#REF!),"")</f>
        <v>#REF!</v>
      </c>
      <c r="W12" s="284"/>
      <c r="X12" s="284" t="str">
        <f>IF(AND('Mapa final'!$L$14="Muy Alta",'Mapa final'!$P$14="Moderado"),CONCATENATE("R",'Mapa final'!$A$14),"")</f>
        <v/>
      </c>
      <c r="Y12" s="284"/>
      <c r="Z12" s="284" t="str">
        <f>IF(AND('Mapa final'!$L$16="Muy Alta",'Mapa final'!$P$16="Moderado"),CONCATENATE("R",'Mapa final'!$A$16),"")</f>
        <v/>
      </c>
      <c r="AA12" s="285"/>
      <c r="AB12" s="288" t="e">
        <f>IF(AND('Mapa final'!#REF!="Muy Alta",'Mapa final'!#REF!="Mayor"),CONCATENATE("R",'Mapa final'!#REF!),"")</f>
        <v>#REF!</v>
      </c>
      <c r="AC12" s="284"/>
      <c r="AD12" s="284" t="str">
        <f>IF(AND('Mapa final'!$L$14="Muy Alta",'Mapa final'!$P$14="Mayor"),CONCATENATE("R",'Mapa final'!$A$14),"")</f>
        <v/>
      </c>
      <c r="AE12" s="284"/>
      <c r="AF12" s="284" t="str">
        <f>IF(AND('Mapa final'!$L$16="Muy Alta",'Mapa final'!$P$16="Mayor"),CONCATENATE("R",'Mapa final'!$A$16),"")</f>
        <v/>
      </c>
      <c r="AG12" s="285"/>
      <c r="AH12" s="295" t="e">
        <f>IF(AND('Mapa final'!#REF!="Muy Alta",'Mapa final'!#REF!="Catastrófico"),CONCATENATE("R",'Mapa final'!#REF!),"")</f>
        <v>#REF!</v>
      </c>
      <c r="AI12" s="296"/>
      <c r="AJ12" s="296" t="str">
        <f>IF(AND('Mapa final'!$L$14="Muy Alta",'Mapa final'!$P$14="Catastrófico"),CONCATENATE("R",'Mapa final'!$A$14),"")</f>
        <v/>
      </c>
      <c r="AK12" s="296"/>
      <c r="AL12" s="296" t="str">
        <f>IF(AND('Mapa final'!$L$16="Muy Alta",'Mapa final'!$P$16="Catastrófico"),CONCATENATE("R",'Mapa final'!$A$16),"")</f>
        <v/>
      </c>
      <c r="AM12" s="297"/>
      <c r="AN12" s="75"/>
      <c r="AO12" s="242"/>
      <c r="AP12" s="243"/>
      <c r="AQ12" s="243"/>
      <c r="AR12" s="243"/>
      <c r="AS12" s="243"/>
      <c r="AT12" s="244"/>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row>
    <row r="13" spans="1:99" ht="15.75" customHeight="1" thickBot="1" x14ac:dyDescent="0.3">
      <c r="A13" s="75"/>
      <c r="B13" s="237"/>
      <c r="C13" s="237"/>
      <c r="D13" s="238"/>
      <c r="E13" s="281"/>
      <c r="F13" s="282"/>
      <c r="G13" s="282"/>
      <c r="H13" s="282"/>
      <c r="I13" s="283"/>
      <c r="J13" s="288"/>
      <c r="K13" s="284"/>
      <c r="L13" s="284"/>
      <c r="M13" s="284"/>
      <c r="N13" s="284"/>
      <c r="O13" s="285"/>
      <c r="P13" s="288"/>
      <c r="Q13" s="284"/>
      <c r="R13" s="284"/>
      <c r="S13" s="284"/>
      <c r="T13" s="284"/>
      <c r="U13" s="285"/>
      <c r="V13" s="288"/>
      <c r="W13" s="284"/>
      <c r="X13" s="284"/>
      <c r="Y13" s="284"/>
      <c r="Z13" s="284"/>
      <c r="AA13" s="285"/>
      <c r="AB13" s="288"/>
      <c r="AC13" s="284"/>
      <c r="AD13" s="284"/>
      <c r="AE13" s="284"/>
      <c r="AF13" s="284"/>
      <c r="AG13" s="285"/>
      <c r="AH13" s="298"/>
      <c r="AI13" s="299"/>
      <c r="AJ13" s="299"/>
      <c r="AK13" s="299"/>
      <c r="AL13" s="299"/>
      <c r="AM13" s="300"/>
      <c r="AN13" s="75"/>
      <c r="AO13" s="245"/>
      <c r="AP13" s="246"/>
      <c r="AQ13" s="246"/>
      <c r="AR13" s="246"/>
      <c r="AS13" s="246"/>
      <c r="AT13" s="247"/>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row>
    <row r="14" spans="1:99" ht="15" customHeight="1" x14ac:dyDescent="0.25">
      <c r="A14" s="75"/>
      <c r="B14" s="237"/>
      <c r="C14" s="237"/>
      <c r="D14" s="238"/>
      <c r="E14" s="275" t="s">
        <v>114</v>
      </c>
      <c r="F14" s="276"/>
      <c r="G14" s="276"/>
      <c r="H14" s="276"/>
      <c r="I14" s="276"/>
      <c r="J14" s="310" t="e">
        <f>IF(AND('Mapa final'!#REF!="Alta",'Mapa final'!#REF!="Leve"),CONCATENATE("R",'Mapa final'!#REF!),"")</f>
        <v>#REF!</v>
      </c>
      <c r="K14" s="311"/>
      <c r="L14" s="311" t="str">
        <f>IF(AND('Mapa final'!$L$11="Alta",'Mapa final'!$P$11="Leve"),CONCATENATE("R",'Mapa final'!$A$11),"")</f>
        <v/>
      </c>
      <c r="M14" s="311"/>
      <c r="N14" s="311" t="e">
        <f>IF(AND('Mapa final'!#REF!="Alta",'Mapa final'!#REF!="Leve"),CONCATENATE("R",'Mapa final'!#REF!),"")</f>
        <v>#REF!</v>
      </c>
      <c r="O14" s="312"/>
      <c r="P14" s="310" t="e">
        <f>IF(AND('Mapa final'!#REF!="Alta",'Mapa final'!#REF!="Menor"),CONCATENATE("R",'Mapa final'!#REF!),"")</f>
        <v>#REF!</v>
      </c>
      <c r="Q14" s="311"/>
      <c r="R14" s="311" t="str">
        <f>IF(AND('Mapa final'!$L$11="Alta",'Mapa final'!$P$11="Menor"),CONCATENATE("R",'Mapa final'!$A$11),"")</f>
        <v/>
      </c>
      <c r="S14" s="311"/>
      <c r="T14" s="311" t="e">
        <f>IF(AND('Mapa final'!#REF!="Alta",'Mapa final'!#REF!="Menor"),CONCATENATE("R",'Mapa final'!#REF!),"")</f>
        <v>#REF!</v>
      </c>
      <c r="U14" s="312"/>
      <c r="V14" s="286" t="e">
        <f>IF(AND('Mapa final'!#REF!="Alta",'Mapa final'!#REF!="Moderado"),CONCATENATE("R",'Mapa final'!#REF!),"")</f>
        <v>#REF!</v>
      </c>
      <c r="W14" s="287"/>
      <c r="X14" s="287" t="str">
        <f>IF(AND('Mapa final'!$L$11="Alta",'Mapa final'!$P$11="Moderado"),CONCATENATE("R",'Mapa final'!$A$11),"")</f>
        <v/>
      </c>
      <c r="Y14" s="287"/>
      <c r="Z14" s="287" t="e">
        <f>IF(AND('Mapa final'!#REF!="Alta",'Mapa final'!#REF!="Moderado"),CONCATENATE("R",'Mapa final'!#REF!),"")</f>
        <v>#REF!</v>
      </c>
      <c r="AA14" s="289"/>
      <c r="AB14" s="286" t="e">
        <f>IF(AND('Mapa final'!#REF!="Alta",'Mapa final'!#REF!="Mayor"),CONCATENATE("R",'Mapa final'!#REF!),"")</f>
        <v>#REF!</v>
      </c>
      <c r="AC14" s="287"/>
      <c r="AD14" s="287" t="str">
        <f>IF(AND('Mapa final'!$L$11="Alta",'Mapa final'!$P$11="Mayor"),CONCATENATE("R",'Mapa final'!$A$11),"")</f>
        <v/>
      </c>
      <c r="AE14" s="287"/>
      <c r="AF14" s="287" t="e">
        <f>IF(AND('Mapa final'!#REF!="Alta",'Mapa final'!#REF!="Mayor"),CONCATENATE("R",'Mapa final'!#REF!),"")</f>
        <v>#REF!</v>
      </c>
      <c r="AG14" s="289"/>
      <c r="AH14" s="301" t="e">
        <f>IF(AND('Mapa final'!#REF!="Alta",'Mapa final'!#REF!="Catastrófico"),CONCATENATE("R",'Mapa final'!#REF!),"")</f>
        <v>#REF!</v>
      </c>
      <c r="AI14" s="302"/>
      <c r="AJ14" s="302" t="str">
        <f>IF(AND('Mapa final'!$L$11="Alta",'Mapa final'!$P$11="Catastrófico"),CONCATENATE("R",'Mapa final'!$A$11),"")</f>
        <v/>
      </c>
      <c r="AK14" s="302"/>
      <c r="AL14" s="302" t="e">
        <f>IF(AND('Mapa final'!#REF!="Alta",'Mapa final'!#REF!="Catastrófico"),CONCATENATE("R",'Mapa final'!#REF!),"")</f>
        <v>#REF!</v>
      </c>
      <c r="AM14" s="303"/>
      <c r="AN14" s="75"/>
      <c r="AO14" s="248" t="s">
        <v>79</v>
      </c>
      <c r="AP14" s="249"/>
      <c r="AQ14" s="249"/>
      <c r="AR14" s="249"/>
      <c r="AS14" s="249"/>
      <c r="AT14" s="250"/>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row>
    <row r="15" spans="1:99" ht="15" customHeight="1" x14ac:dyDescent="0.25">
      <c r="A15" s="75"/>
      <c r="B15" s="237"/>
      <c r="C15" s="237"/>
      <c r="D15" s="238"/>
      <c r="E15" s="278"/>
      <c r="F15" s="279"/>
      <c r="G15" s="279"/>
      <c r="H15" s="279"/>
      <c r="I15" s="279"/>
      <c r="J15" s="304"/>
      <c r="K15" s="305"/>
      <c r="L15" s="305"/>
      <c r="M15" s="305"/>
      <c r="N15" s="305"/>
      <c r="O15" s="306"/>
      <c r="P15" s="304"/>
      <c r="Q15" s="305"/>
      <c r="R15" s="305"/>
      <c r="S15" s="305"/>
      <c r="T15" s="305"/>
      <c r="U15" s="306"/>
      <c r="V15" s="288"/>
      <c r="W15" s="284"/>
      <c r="X15" s="284"/>
      <c r="Y15" s="284"/>
      <c r="Z15" s="284"/>
      <c r="AA15" s="285"/>
      <c r="AB15" s="288"/>
      <c r="AC15" s="284"/>
      <c r="AD15" s="284"/>
      <c r="AE15" s="284"/>
      <c r="AF15" s="284"/>
      <c r="AG15" s="285"/>
      <c r="AH15" s="295"/>
      <c r="AI15" s="296"/>
      <c r="AJ15" s="296"/>
      <c r="AK15" s="296"/>
      <c r="AL15" s="296"/>
      <c r="AM15" s="297"/>
      <c r="AN15" s="75"/>
      <c r="AO15" s="251"/>
      <c r="AP15" s="252"/>
      <c r="AQ15" s="252"/>
      <c r="AR15" s="252"/>
      <c r="AS15" s="252"/>
      <c r="AT15" s="253"/>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row>
    <row r="16" spans="1:99" ht="15" customHeight="1" x14ac:dyDescent="0.25">
      <c r="A16" s="75"/>
      <c r="B16" s="237"/>
      <c r="C16" s="237"/>
      <c r="D16" s="238"/>
      <c r="E16" s="278"/>
      <c r="F16" s="279"/>
      <c r="G16" s="279"/>
      <c r="H16" s="279"/>
      <c r="I16" s="279"/>
      <c r="J16" s="304" t="e">
        <f>IF(AND('Mapa final'!#REF!="Alta",'Mapa final'!#REF!="Leve"),CONCATENATE("R",'Mapa final'!#REF!),"")</f>
        <v>#REF!</v>
      </c>
      <c r="K16" s="305"/>
      <c r="L16" s="305" t="e">
        <f>IF(AND('Mapa final'!#REF!="Alta",'Mapa final'!#REF!="Leve"),CONCATENATE("R",'Mapa final'!#REF!),"")</f>
        <v>#REF!</v>
      </c>
      <c r="M16" s="305"/>
      <c r="N16" s="305" t="e">
        <f>IF(AND('Mapa final'!#REF!="Alta",'Mapa final'!#REF!="Leve"),CONCATENATE("R",'Mapa final'!#REF!),"")</f>
        <v>#REF!</v>
      </c>
      <c r="O16" s="306"/>
      <c r="P16" s="304" t="e">
        <f>IF(AND('Mapa final'!#REF!="Alta",'Mapa final'!#REF!="Menor"),CONCATENATE("R",'Mapa final'!#REF!),"")</f>
        <v>#REF!</v>
      </c>
      <c r="Q16" s="305"/>
      <c r="R16" s="305" t="e">
        <f>IF(AND('Mapa final'!#REF!="Alta",'Mapa final'!#REF!="Menor"),CONCATENATE("R",'Mapa final'!#REF!),"")</f>
        <v>#REF!</v>
      </c>
      <c r="S16" s="305"/>
      <c r="T16" s="305" t="e">
        <f>IF(AND('Mapa final'!#REF!="Alta",'Mapa final'!#REF!="Menor"),CONCATENATE("R",'Mapa final'!#REF!),"")</f>
        <v>#REF!</v>
      </c>
      <c r="U16" s="306"/>
      <c r="V16" s="288" t="e">
        <f>IF(AND('Mapa final'!#REF!="Alta",'Mapa final'!#REF!="Moderado"),CONCATENATE("R",'Mapa final'!#REF!),"")</f>
        <v>#REF!</v>
      </c>
      <c r="W16" s="284"/>
      <c r="X16" s="284" t="e">
        <f>IF(AND('Mapa final'!#REF!="Alta",'Mapa final'!#REF!="Moderado"),CONCATENATE("R",'Mapa final'!#REF!),"")</f>
        <v>#REF!</v>
      </c>
      <c r="Y16" s="284"/>
      <c r="Z16" s="284" t="e">
        <f>IF(AND('Mapa final'!#REF!="Alta",'Mapa final'!#REF!="Moderado"),CONCATENATE("R",'Mapa final'!#REF!),"")</f>
        <v>#REF!</v>
      </c>
      <c r="AA16" s="285"/>
      <c r="AB16" s="288" t="e">
        <f>IF(AND('Mapa final'!#REF!="Alta",'Mapa final'!#REF!="Mayor"),CONCATENATE("R",'Mapa final'!#REF!),"")</f>
        <v>#REF!</v>
      </c>
      <c r="AC16" s="284"/>
      <c r="AD16" s="284" t="e">
        <f>IF(AND('Mapa final'!#REF!="Alta",'Mapa final'!#REF!="Mayor"),CONCATENATE("R",'Mapa final'!#REF!),"")</f>
        <v>#REF!</v>
      </c>
      <c r="AE16" s="284"/>
      <c r="AF16" s="284" t="e">
        <f>IF(AND('Mapa final'!#REF!="Alta",'Mapa final'!#REF!="Mayor"),CONCATENATE("R",'Mapa final'!#REF!),"")</f>
        <v>#REF!</v>
      </c>
      <c r="AG16" s="285"/>
      <c r="AH16" s="295" t="e">
        <f>IF(AND('Mapa final'!#REF!="Alta",'Mapa final'!#REF!="Catastrófico"),CONCATENATE("R",'Mapa final'!#REF!),"")</f>
        <v>#REF!</v>
      </c>
      <c r="AI16" s="296"/>
      <c r="AJ16" s="296" t="e">
        <f>IF(AND('Mapa final'!#REF!="Alta",'Mapa final'!#REF!="Catastrófico"),CONCATENATE("R",'Mapa final'!#REF!),"")</f>
        <v>#REF!</v>
      </c>
      <c r="AK16" s="296"/>
      <c r="AL16" s="296" t="e">
        <f>IF(AND('Mapa final'!#REF!="Alta",'Mapa final'!#REF!="Catastrófico"),CONCATENATE("R",'Mapa final'!#REF!),"")</f>
        <v>#REF!</v>
      </c>
      <c r="AM16" s="297"/>
      <c r="AN16" s="75"/>
      <c r="AO16" s="251"/>
      <c r="AP16" s="252"/>
      <c r="AQ16" s="252"/>
      <c r="AR16" s="252"/>
      <c r="AS16" s="252"/>
      <c r="AT16" s="253"/>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row>
    <row r="17" spans="1:80" ht="15" customHeight="1" x14ac:dyDescent="0.25">
      <c r="A17" s="75"/>
      <c r="B17" s="237"/>
      <c r="C17" s="237"/>
      <c r="D17" s="238"/>
      <c r="E17" s="278"/>
      <c r="F17" s="279"/>
      <c r="G17" s="279"/>
      <c r="H17" s="279"/>
      <c r="I17" s="279"/>
      <c r="J17" s="304"/>
      <c r="K17" s="305"/>
      <c r="L17" s="305"/>
      <c r="M17" s="305"/>
      <c r="N17" s="305"/>
      <c r="O17" s="306"/>
      <c r="P17" s="304"/>
      <c r="Q17" s="305"/>
      <c r="R17" s="305"/>
      <c r="S17" s="305"/>
      <c r="T17" s="305"/>
      <c r="U17" s="306"/>
      <c r="V17" s="288"/>
      <c r="W17" s="284"/>
      <c r="X17" s="284"/>
      <c r="Y17" s="284"/>
      <c r="Z17" s="284"/>
      <c r="AA17" s="285"/>
      <c r="AB17" s="288"/>
      <c r="AC17" s="284"/>
      <c r="AD17" s="284"/>
      <c r="AE17" s="284"/>
      <c r="AF17" s="284"/>
      <c r="AG17" s="285"/>
      <c r="AH17" s="295"/>
      <c r="AI17" s="296"/>
      <c r="AJ17" s="296"/>
      <c r="AK17" s="296"/>
      <c r="AL17" s="296"/>
      <c r="AM17" s="297"/>
      <c r="AN17" s="75"/>
      <c r="AO17" s="251"/>
      <c r="AP17" s="252"/>
      <c r="AQ17" s="252"/>
      <c r="AR17" s="252"/>
      <c r="AS17" s="252"/>
      <c r="AT17" s="253"/>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row>
    <row r="18" spans="1:80" ht="15" customHeight="1" x14ac:dyDescent="0.25">
      <c r="A18" s="75"/>
      <c r="B18" s="237"/>
      <c r="C18" s="237"/>
      <c r="D18" s="238"/>
      <c r="E18" s="278"/>
      <c r="F18" s="279"/>
      <c r="G18" s="279"/>
      <c r="H18" s="279"/>
      <c r="I18" s="279"/>
      <c r="J18" s="304" t="e">
        <f>IF(AND('Mapa final'!#REF!="Alta",'Mapa final'!#REF!="Leve"),CONCATENATE("R",'Mapa final'!#REF!),"")</f>
        <v>#REF!</v>
      </c>
      <c r="K18" s="305"/>
      <c r="L18" s="305" t="e">
        <f>IF(AND('Mapa final'!#REF!="Alta",'Mapa final'!#REF!="Leve"),CONCATENATE("R",'Mapa final'!#REF!),"")</f>
        <v>#REF!</v>
      </c>
      <c r="M18" s="305"/>
      <c r="N18" s="305" t="e">
        <f>IF(AND('Mapa final'!#REF!="Alta",'Mapa final'!#REF!="Leve"),CONCATENATE("R",'Mapa final'!#REF!),"")</f>
        <v>#REF!</v>
      </c>
      <c r="O18" s="306"/>
      <c r="P18" s="304" t="e">
        <f>IF(AND('Mapa final'!#REF!="Alta",'Mapa final'!#REF!="Menor"),CONCATENATE("R",'Mapa final'!#REF!),"")</f>
        <v>#REF!</v>
      </c>
      <c r="Q18" s="305"/>
      <c r="R18" s="305" t="e">
        <f>IF(AND('Mapa final'!#REF!="Alta",'Mapa final'!#REF!="Menor"),CONCATENATE("R",'Mapa final'!#REF!),"")</f>
        <v>#REF!</v>
      </c>
      <c r="S18" s="305"/>
      <c r="T18" s="305" t="e">
        <f>IF(AND('Mapa final'!#REF!="Alta",'Mapa final'!#REF!="Menor"),CONCATENATE("R",'Mapa final'!#REF!),"")</f>
        <v>#REF!</v>
      </c>
      <c r="U18" s="306"/>
      <c r="V18" s="288" t="e">
        <f>IF(AND('Mapa final'!#REF!="Alta",'Mapa final'!#REF!="Moderado"),CONCATENATE("R",'Mapa final'!#REF!),"")</f>
        <v>#REF!</v>
      </c>
      <c r="W18" s="284"/>
      <c r="X18" s="284" t="e">
        <f>IF(AND('Mapa final'!#REF!="Alta",'Mapa final'!#REF!="Moderado"),CONCATENATE("R",'Mapa final'!#REF!),"")</f>
        <v>#REF!</v>
      </c>
      <c r="Y18" s="284"/>
      <c r="Z18" s="284" t="e">
        <f>IF(AND('Mapa final'!#REF!="Alta",'Mapa final'!#REF!="Moderado"),CONCATENATE("R",'Mapa final'!#REF!),"")</f>
        <v>#REF!</v>
      </c>
      <c r="AA18" s="285"/>
      <c r="AB18" s="288" t="e">
        <f>IF(AND('Mapa final'!#REF!="Alta",'Mapa final'!#REF!="Mayor"),CONCATENATE("R",'Mapa final'!#REF!),"")</f>
        <v>#REF!</v>
      </c>
      <c r="AC18" s="284"/>
      <c r="AD18" s="284" t="e">
        <f>IF(AND('Mapa final'!#REF!="Alta",'Mapa final'!#REF!="Mayor"),CONCATENATE("R",'Mapa final'!#REF!),"")</f>
        <v>#REF!</v>
      </c>
      <c r="AE18" s="284"/>
      <c r="AF18" s="284" t="e">
        <f>IF(AND('Mapa final'!#REF!="Alta",'Mapa final'!#REF!="Mayor"),CONCATENATE("R",'Mapa final'!#REF!),"")</f>
        <v>#REF!</v>
      </c>
      <c r="AG18" s="285"/>
      <c r="AH18" s="295" t="e">
        <f>IF(AND('Mapa final'!#REF!="Alta",'Mapa final'!#REF!="Catastrófico"),CONCATENATE("R",'Mapa final'!#REF!),"")</f>
        <v>#REF!</v>
      </c>
      <c r="AI18" s="296"/>
      <c r="AJ18" s="296" t="e">
        <f>IF(AND('Mapa final'!#REF!="Alta",'Mapa final'!#REF!="Catastrófico"),CONCATENATE("R",'Mapa final'!#REF!),"")</f>
        <v>#REF!</v>
      </c>
      <c r="AK18" s="296"/>
      <c r="AL18" s="296" t="e">
        <f>IF(AND('Mapa final'!#REF!="Alta",'Mapa final'!#REF!="Catastrófico"),CONCATENATE("R",'Mapa final'!#REF!),"")</f>
        <v>#REF!</v>
      </c>
      <c r="AM18" s="297"/>
      <c r="AN18" s="75"/>
      <c r="AO18" s="251"/>
      <c r="AP18" s="252"/>
      <c r="AQ18" s="252"/>
      <c r="AR18" s="252"/>
      <c r="AS18" s="252"/>
      <c r="AT18" s="253"/>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row>
    <row r="19" spans="1:80" ht="15" customHeight="1" x14ac:dyDescent="0.25">
      <c r="A19" s="75"/>
      <c r="B19" s="237"/>
      <c r="C19" s="237"/>
      <c r="D19" s="238"/>
      <c r="E19" s="278"/>
      <c r="F19" s="279"/>
      <c r="G19" s="279"/>
      <c r="H19" s="279"/>
      <c r="I19" s="279"/>
      <c r="J19" s="304"/>
      <c r="K19" s="305"/>
      <c r="L19" s="305"/>
      <c r="M19" s="305"/>
      <c r="N19" s="305"/>
      <c r="O19" s="306"/>
      <c r="P19" s="304"/>
      <c r="Q19" s="305"/>
      <c r="R19" s="305"/>
      <c r="S19" s="305"/>
      <c r="T19" s="305"/>
      <c r="U19" s="306"/>
      <c r="V19" s="288"/>
      <c r="W19" s="284"/>
      <c r="X19" s="284"/>
      <c r="Y19" s="284"/>
      <c r="Z19" s="284"/>
      <c r="AA19" s="285"/>
      <c r="AB19" s="288"/>
      <c r="AC19" s="284"/>
      <c r="AD19" s="284"/>
      <c r="AE19" s="284"/>
      <c r="AF19" s="284"/>
      <c r="AG19" s="285"/>
      <c r="AH19" s="295"/>
      <c r="AI19" s="296"/>
      <c r="AJ19" s="296"/>
      <c r="AK19" s="296"/>
      <c r="AL19" s="296"/>
      <c r="AM19" s="297"/>
      <c r="AN19" s="75"/>
      <c r="AO19" s="251"/>
      <c r="AP19" s="252"/>
      <c r="AQ19" s="252"/>
      <c r="AR19" s="252"/>
      <c r="AS19" s="252"/>
      <c r="AT19" s="253"/>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row>
    <row r="20" spans="1:80" ht="15" customHeight="1" x14ac:dyDescent="0.25">
      <c r="A20" s="75"/>
      <c r="B20" s="237"/>
      <c r="C20" s="237"/>
      <c r="D20" s="238"/>
      <c r="E20" s="278"/>
      <c r="F20" s="279"/>
      <c r="G20" s="279"/>
      <c r="H20" s="279"/>
      <c r="I20" s="279"/>
      <c r="J20" s="304" t="e">
        <f>IF(AND('Mapa final'!#REF!="Alta",'Mapa final'!#REF!="Leve"),CONCATENATE("R",'Mapa final'!#REF!),"")</f>
        <v>#REF!</v>
      </c>
      <c r="K20" s="305"/>
      <c r="L20" s="305" t="str">
        <f>IF(AND('Mapa final'!$L$14="Alta",'Mapa final'!$P$14="Leve"),CONCATENATE("R",'Mapa final'!$A$14),"")</f>
        <v/>
      </c>
      <c r="M20" s="305"/>
      <c r="N20" s="305" t="str">
        <f>IF(AND('Mapa final'!$L$16="Alta",'Mapa final'!$P$16="Leve"),CONCATENATE("R",'Mapa final'!$A$16),"")</f>
        <v/>
      </c>
      <c r="O20" s="306"/>
      <c r="P20" s="304" t="e">
        <f>IF(AND('Mapa final'!#REF!="Alta",'Mapa final'!#REF!="Menor"),CONCATENATE("R",'Mapa final'!#REF!),"")</f>
        <v>#REF!</v>
      </c>
      <c r="Q20" s="305"/>
      <c r="R20" s="305" t="str">
        <f>IF(AND('Mapa final'!$L$14="Alta",'Mapa final'!$P$14="Menor"),CONCATENATE("R",'Mapa final'!$A$14),"")</f>
        <v/>
      </c>
      <c r="S20" s="305"/>
      <c r="T20" s="305" t="str">
        <f>IF(AND('Mapa final'!$L$16="Alta",'Mapa final'!$P$16="Menor"),CONCATENATE("R",'Mapa final'!$A$16),"")</f>
        <v/>
      </c>
      <c r="U20" s="306"/>
      <c r="V20" s="288" t="e">
        <f>IF(AND('Mapa final'!#REF!="Alta",'Mapa final'!#REF!="Moderado"),CONCATENATE("R",'Mapa final'!#REF!),"")</f>
        <v>#REF!</v>
      </c>
      <c r="W20" s="284"/>
      <c r="X20" s="284" t="str">
        <f>IF(AND('Mapa final'!$L$14="Alta",'Mapa final'!$P$14="Moderado"),CONCATENATE("R",'Mapa final'!$A$14),"")</f>
        <v/>
      </c>
      <c r="Y20" s="284"/>
      <c r="Z20" s="284" t="str">
        <f>IF(AND('Mapa final'!$L$16="Alta",'Mapa final'!$P$16="Moderado"),CONCATENATE("R",'Mapa final'!$A$16),"")</f>
        <v/>
      </c>
      <c r="AA20" s="285"/>
      <c r="AB20" s="288" t="e">
        <f>IF(AND('Mapa final'!#REF!="Alta",'Mapa final'!#REF!="Mayor"),CONCATENATE("R",'Mapa final'!#REF!),"")</f>
        <v>#REF!</v>
      </c>
      <c r="AC20" s="284"/>
      <c r="AD20" s="284" t="str">
        <f>IF(AND('Mapa final'!$L$14="Alta",'Mapa final'!$P$14="Mayor"),CONCATENATE("R",'Mapa final'!$A$14),"")</f>
        <v/>
      </c>
      <c r="AE20" s="284"/>
      <c r="AF20" s="284" t="str">
        <f>IF(AND('Mapa final'!$L$16="Alta",'Mapa final'!$P$16="Mayor"),CONCATENATE("R",'Mapa final'!$A$16),"")</f>
        <v/>
      </c>
      <c r="AG20" s="285"/>
      <c r="AH20" s="295" t="e">
        <f>IF(AND('Mapa final'!#REF!="Alta",'Mapa final'!#REF!="Catastrófico"),CONCATENATE("R",'Mapa final'!#REF!),"")</f>
        <v>#REF!</v>
      </c>
      <c r="AI20" s="296"/>
      <c r="AJ20" s="296" t="str">
        <f>IF(AND('Mapa final'!$L$14="Alta",'Mapa final'!$P$14="Catastrófico"),CONCATENATE("R",'Mapa final'!$A$14),"")</f>
        <v/>
      </c>
      <c r="AK20" s="296"/>
      <c r="AL20" s="296" t="str">
        <f>IF(AND('Mapa final'!$L$16="Alta",'Mapa final'!$P$16="Catastrófico"),CONCATENATE("R",'Mapa final'!$A$16),"")</f>
        <v/>
      </c>
      <c r="AM20" s="297"/>
      <c r="AN20" s="75"/>
      <c r="AO20" s="251"/>
      <c r="AP20" s="252"/>
      <c r="AQ20" s="252"/>
      <c r="AR20" s="252"/>
      <c r="AS20" s="252"/>
      <c r="AT20" s="253"/>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row>
    <row r="21" spans="1:80" ht="15.75" customHeight="1" thickBot="1" x14ac:dyDescent="0.3">
      <c r="A21" s="75"/>
      <c r="B21" s="237"/>
      <c r="C21" s="237"/>
      <c r="D21" s="238"/>
      <c r="E21" s="281"/>
      <c r="F21" s="282"/>
      <c r="G21" s="282"/>
      <c r="H21" s="282"/>
      <c r="I21" s="282"/>
      <c r="J21" s="307"/>
      <c r="K21" s="308"/>
      <c r="L21" s="308"/>
      <c r="M21" s="308"/>
      <c r="N21" s="308"/>
      <c r="O21" s="309"/>
      <c r="P21" s="307"/>
      <c r="Q21" s="308"/>
      <c r="R21" s="308"/>
      <c r="S21" s="308"/>
      <c r="T21" s="308"/>
      <c r="U21" s="309"/>
      <c r="V21" s="292"/>
      <c r="W21" s="293"/>
      <c r="X21" s="293"/>
      <c r="Y21" s="293"/>
      <c r="Z21" s="293"/>
      <c r="AA21" s="294"/>
      <c r="AB21" s="292"/>
      <c r="AC21" s="293"/>
      <c r="AD21" s="293"/>
      <c r="AE21" s="293"/>
      <c r="AF21" s="293"/>
      <c r="AG21" s="294"/>
      <c r="AH21" s="298"/>
      <c r="AI21" s="299"/>
      <c r="AJ21" s="299"/>
      <c r="AK21" s="299"/>
      <c r="AL21" s="299"/>
      <c r="AM21" s="300"/>
      <c r="AN21" s="75"/>
      <c r="AO21" s="254"/>
      <c r="AP21" s="255"/>
      <c r="AQ21" s="255"/>
      <c r="AR21" s="255"/>
      <c r="AS21" s="255"/>
      <c r="AT21" s="256"/>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row>
    <row r="22" spans="1:80" x14ac:dyDescent="0.25">
      <c r="A22" s="75"/>
      <c r="B22" s="237"/>
      <c r="C22" s="237"/>
      <c r="D22" s="238"/>
      <c r="E22" s="275" t="s">
        <v>116</v>
      </c>
      <c r="F22" s="276"/>
      <c r="G22" s="276"/>
      <c r="H22" s="276"/>
      <c r="I22" s="277"/>
      <c r="J22" s="310" t="e">
        <f>IF(AND('Mapa final'!#REF!="Media",'Mapa final'!#REF!="Leve"),CONCATENATE("R",'Mapa final'!#REF!),"")</f>
        <v>#REF!</v>
      </c>
      <c r="K22" s="311"/>
      <c r="L22" s="311" t="str">
        <f>IF(AND('Mapa final'!$L$11="Media",'Mapa final'!$P$11="Leve"),CONCATENATE("R",'Mapa final'!$A$11),"")</f>
        <v/>
      </c>
      <c r="M22" s="311"/>
      <c r="N22" s="311" t="e">
        <f>IF(AND('Mapa final'!#REF!="Media",'Mapa final'!#REF!="Leve"),CONCATENATE("R",'Mapa final'!#REF!),"")</f>
        <v>#REF!</v>
      </c>
      <c r="O22" s="312"/>
      <c r="P22" s="310" t="e">
        <f>IF(AND('Mapa final'!#REF!="Media",'Mapa final'!#REF!="Menor"),CONCATENATE("R",'Mapa final'!#REF!),"")</f>
        <v>#REF!</v>
      </c>
      <c r="Q22" s="311"/>
      <c r="R22" s="311" t="str">
        <f>IF(AND('Mapa final'!$L$11="Media",'Mapa final'!$P$11="Menor"),CONCATENATE("R",'Mapa final'!$A$11),"")</f>
        <v>R1</v>
      </c>
      <c r="S22" s="311"/>
      <c r="T22" s="311" t="e">
        <f>IF(AND('Mapa final'!#REF!="Media",'Mapa final'!#REF!="Menor"),CONCATENATE("R",'Mapa final'!#REF!),"")</f>
        <v>#REF!</v>
      </c>
      <c r="U22" s="312"/>
      <c r="V22" s="310" t="e">
        <f>IF(AND('Mapa final'!#REF!="Media",'Mapa final'!#REF!="Moderado"),CONCATENATE("R",'Mapa final'!#REF!),"")</f>
        <v>#REF!</v>
      </c>
      <c r="W22" s="311"/>
      <c r="X22" s="311" t="str">
        <f>IF(AND('Mapa final'!$L$11="Media",'Mapa final'!$P$11="Moderado"),CONCATENATE("R",'Mapa final'!$A$11),"")</f>
        <v/>
      </c>
      <c r="Y22" s="311"/>
      <c r="Z22" s="311" t="e">
        <f>IF(AND('Mapa final'!#REF!="Media",'Mapa final'!#REF!="Moderado"),CONCATENATE("R",'Mapa final'!#REF!),"")</f>
        <v>#REF!</v>
      </c>
      <c r="AA22" s="312"/>
      <c r="AB22" s="286" t="e">
        <f>IF(AND('Mapa final'!#REF!="Media",'Mapa final'!#REF!="Mayor"),CONCATENATE("R",'Mapa final'!#REF!),"")</f>
        <v>#REF!</v>
      </c>
      <c r="AC22" s="287"/>
      <c r="AD22" s="287" t="str">
        <f>IF(AND('Mapa final'!$L$11="Media",'Mapa final'!$P$11="Mayor"),CONCATENATE("R",'Mapa final'!$A$11),"")</f>
        <v/>
      </c>
      <c r="AE22" s="287"/>
      <c r="AF22" s="287" t="e">
        <f>IF(AND('Mapa final'!#REF!="Media",'Mapa final'!#REF!="Mayor"),CONCATENATE("R",'Mapa final'!#REF!),"")</f>
        <v>#REF!</v>
      </c>
      <c r="AG22" s="289"/>
      <c r="AH22" s="301" t="e">
        <f>IF(AND('Mapa final'!#REF!="Media",'Mapa final'!#REF!="Catastrófico"),CONCATENATE("R",'Mapa final'!#REF!),"")</f>
        <v>#REF!</v>
      </c>
      <c r="AI22" s="302"/>
      <c r="AJ22" s="302" t="str">
        <f>IF(AND('Mapa final'!$L$11="Media",'Mapa final'!$P$11="Catastrófico"),CONCATENATE("R",'Mapa final'!$A$11),"")</f>
        <v/>
      </c>
      <c r="AK22" s="302"/>
      <c r="AL22" s="302" t="e">
        <f>IF(AND('Mapa final'!#REF!="Media",'Mapa final'!#REF!="Catastrófico"),CONCATENATE("R",'Mapa final'!#REF!),"")</f>
        <v>#REF!</v>
      </c>
      <c r="AM22" s="303"/>
      <c r="AN22" s="75"/>
      <c r="AO22" s="257" t="s">
        <v>80</v>
      </c>
      <c r="AP22" s="258"/>
      <c r="AQ22" s="258"/>
      <c r="AR22" s="258"/>
      <c r="AS22" s="258"/>
      <c r="AT22" s="259"/>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row>
    <row r="23" spans="1:80" x14ac:dyDescent="0.25">
      <c r="A23" s="75"/>
      <c r="B23" s="237"/>
      <c r="C23" s="237"/>
      <c r="D23" s="238"/>
      <c r="E23" s="278"/>
      <c r="F23" s="279"/>
      <c r="G23" s="279"/>
      <c r="H23" s="279"/>
      <c r="I23" s="280"/>
      <c r="J23" s="304"/>
      <c r="K23" s="305"/>
      <c r="L23" s="305"/>
      <c r="M23" s="305"/>
      <c r="N23" s="305"/>
      <c r="O23" s="306"/>
      <c r="P23" s="304"/>
      <c r="Q23" s="305"/>
      <c r="R23" s="305"/>
      <c r="S23" s="305"/>
      <c r="T23" s="305"/>
      <c r="U23" s="306"/>
      <c r="V23" s="304"/>
      <c r="W23" s="305"/>
      <c r="X23" s="305"/>
      <c r="Y23" s="305"/>
      <c r="Z23" s="305"/>
      <c r="AA23" s="306"/>
      <c r="AB23" s="288"/>
      <c r="AC23" s="284"/>
      <c r="AD23" s="284"/>
      <c r="AE23" s="284"/>
      <c r="AF23" s="284"/>
      <c r="AG23" s="285"/>
      <c r="AH23" s="295"/>
      <c r="AI23" s="296"/>
      <c r="AJ23" s="296"/>
      <c r="AK23" s="296"/>
      <c r="AL23" s="296"/>
      <c r="AM23" s="297"/>
      <c r="AN23" s="75"/>
      <c r="AO23" s="260"/>
      <c r="AP23" s="261"/>
      <c r="AQ23" s="261"/>
      <c r="AR23" s="261"/>
      <c r="AS23" s="261"/>
      <c r="AT23" s="262"/>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row>
    <row r="24" spans="1:80" x14ac:dyDescent="0.25">
      <c r="A24" s="75"/>
      <c r="B24" s="237"/>
      <c r="C24" s="237"/>
      <c r="D24" s="238"/>
      <c r="E24" s="278"/>
      <c r="F24" s="279"/>
      <c r="G24" s="279"/>
      <c r="H24" s="279"/>
      <c r="I24" s="280"/>
      <c r="J24" s="304" t="e">
        <f>IF(AND('Mapa final'!#REF!="Media",'Mapa final'!#REF!="Leve"),CONCATENATE("R",'Mapa final'!#REF!),"")</f>
        <v>#REF!</v>
      </c>
      <c r="K24" s="305"/>
      <c r="L24" s="305" t="e">
        <f>IF(AND('Mapa final'!#REF!="Media",'Mapa final'!#REF!="Leve"),CONCATENATE("R",'Mapa final'!#REF!),"")</f>
        <v>#REF!</v>
      </c>
      <c r="M24" s="305"/>
      <c r="N24" s="305" t="e">
        <f>IF(AND('Mapa final'!#REF!="Media",'Mapa final'!#REF!="Leve"),CONCATENATE("R",'Mapa final'!#REF!),"")</f>
        <v>#REF!</v>
      </c>
      <c r="O24" s="306"/>
      <c r="P24" s="304" t="e">
        <f>IF(AND('Mapa final'!#REF!="Media",'Mapa final'!#REF!="Menor"),CONCATENATE("R",'Mapa final'!#REF!),"")</f>
        <v>#REF!</v>
      </c>
      <c r="Q24" s="305"/>
      <c r="R24" s="305" t="e">
        <f>IF(AND('Mapa final'!#REF!="Media",'Mapa final'!#REF!="Menor"),CONCATENATE("R",'Mapa final'!#REF!),"")</f>
        <v>#REF!</v>
      </c>
      <c r="S24" s="305"/>
      <c r="T24" s="305" t="e">
        <f>IF(AND('Mapa final'!#REF!="Media",'Mapa final'!#REF!="Menor"),CONCATENATE("R",'Mapa final'!#REF!),"")</f>
        <v>#REF!</v>
      </c>
      <c r="U24" s="306"/>
      <c r="V24" s="304" t="e">
        <f>IF(AND('Mapa final'!#REF!="Media",'Mapa final'!#REF!="Moderado"),CONCATENATE("R",'Mapa final'!#REF!),"")</f>
        <v>#REF!</v>
      </c>
      <c r="W24" s="305"/>
      <c r="X24" s="305" t="e">
        <f>IF(AND('Mapa final'!#REF!="Media",'Mapa final'!#REF!="Moderado"),CONCATENATE("R",'Mapa final'!#REF!),"")</f>
        <v>#REF!</v>
      </c>
      <c r="Y24" s="305"/>
      <c r="Z24" s="305" t="e">
        <f>IF(AND('Mapa final'!#REF!="Media",'Mapa final'!#REF!="Moderado"),CONCATENATE("R",'Mapa final'!#REF!),"")</f>
        <v>#REF!</v>
      </c>
      <c r="AA24" s="306"/>
      <c r="AB24" s="288" t="e">
        <f>IF(AND('Mapa final'!#REF!="Media",'Mapa final'!#REF!="Mayor"),CONCATENATE("R",'Mapa final'!#REF!),"")</f>
        <v>#REF!</v>
      </c>
      <c r="AC24" s="284"/>
      <c r="AD24" s="284" t="e">
        <f>IF(AND('Mapa final'!#REF!="Media",'Mapa final'!#REF!="Mayor"),CONCATENATE("R",'Mapa final'!#REF!),"")</f>
        <v>#REF!</v>
      </c>
      <c r="AE24" s="284"/>
      <c r="AF24" s="284" t="e">
        <f>IF(AND('Mapa final'!#REF!="Media",'Mapa final'!#REF!="Mayor"),CONCATENATE("R",'Mapa final'!#REF!),"")</f>
        <v>#REF!</v>
      </c>
      <c r="AG24" s="285"/>
      <c r="AH24" s="295" t="e">
        <f>IF(AND('Mapa final'!#REF!="Media",'Mapa final'!#REF!="Catastrófico"),CONCATENATE("R",'Mapa final'!#REF!),"")</f>
        <v>#REF!</v>
      </c>
      <c r="AI24" s="296"/>
      <c r="AJ24" s="296" t="e">
        <f>IF(AND('Mapa final'!#REF!="Media",'Mapa final'!#REF!="Catastrófico"),CONCATENATE("R",'Mapa final'!#REF!),"")</f>
        <v>#REF!</v>
      </c>
      <c r="AK24" s="296"/>
      <c r="AL24" s="296" t="e">
        <f>IF(AND('Mapa final'!#REF!="Media",'Mapa final'!#REF!="Catastrófico"),CONCATENATE("R",'Mapa final'!#REF!),"")</f>
        <v>#REF!</v>
      </c>
      <c r="AM24" s="297"/>
      <c r="AN24" s="75"/>
      <c r="AO24" s="260"/>
      <c r="AP24" s="261"/>
      <c r="AQ24" s="261"/>
      <c r="AR24" s="261"/>
      <c r="AS24" s="261"/>
      <c r="AT24" s="262"/>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row>
    <row r="25" spans="1:80" x14ac:dyDescent="0.25">
      <c r="A25" s="75"/>
      <c r="B25" s="237"/>
      <c r="C25" s="237"/>
      <c r="D25" s="238"/>
      <c r="E25" s="278"/>
      <c r="F25" s="279"/>
      <c r="G25" s="279"/>
      <c r="H25" s="279"/>
      <c r="I25" s="280"/>
      <c r="J25" s="304"/>
      <c r="K25" s="305"/>
      <c r="L25" s="305"/>
      <c r="M25" s="305"/>
      <c r="N25" s="305"/>
      <c r="O25" s="306"/>
      <c r="P25" s="304"/>
      <c r="Q25" s="305"/>
      <c r="R25" s="305"/>
      <c r="S25" s="305"/>
      <c r="T25" s="305"/>
      <c r="U25" s="306"/>
      <c r="V25" s="304"/>
      <c r="W25" s="305"/>
      <c r="X25" s="305"/>
      <c r="Y25" s="305"/>
      <c r="Z25" s="305"/>
      <c r="AA25" s="306"/>
      <c r="AB25" s="288"/>
      <c r="AC25" s="284"/>
      <c r="AD25" s="284"/>
      <c r="AE25" s="284"/>
      <c r="AF25" s="284"/>
      <c r="AG25" s="285"/>
      <c r="AH25" s="295"/>
      <c r="AI25" s="296"/>
      <c r="AJ25" s="296"/>
      <c r="AK25" s="296"/>
      <c r="AL25" s="296"/>
      <c r="AM25" s="297"/>
      <c r="AN25" s="75"/>
      <c r="AO25" s="260"/>
      <c r="AP25" s="261"/>
      <c r="AQ25" s="261"/>
      <c r="AR25" s="261"/>
      <c r="AS25" s="261"/>
      <c r="AT25" s="262"/>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row>
    <row r="26" spans="1:80" x14ac:dyDescent="0.25">
      <c r="A26" s="75"/>
      <c r="B26" s="237"/>
      <c r="C26" s="237"/>
      <c r="D26" s="238"/>
      <c r="E26" s="278"/>
      <c r="F26" s="279"/>
      <c r="G26" s="279"/>
      <c r="H26" s="279"/>
      <c r="I26" s="280"/>
      <c r="J26" s="304" t="e">
        <f>IF(AND('Mapa final'!#REF!="Media",'Mapa final'!#REF!="Leve"),CONCATENATE("R",'Mapa final'!#REF!),"")</f>
        <v>#REF!</v>
      </c>
      <c r="K26" s="305"/>
      <c r="L26" s="305" t="e">
        <f>IF(AND('Mapa final'!#REF!="Media",'Mapa final'!#REF!="Leve"),CONCATENATE("R",'Mapa final'!#REF!),"")</f>
        <v>#REF!</v>
      </c>
      <c r="M26" s="305"/>
      <c r="N26" s="305" t="e">
        <f>IF(AND('Mapa final'!#REF!="Media",'Mapa final'!#REF!="Leve"),CONCATENATE("R",'Mapa final'!#REF!),"")</f>
        <v>#REF!</v>
      </c>
      <c r="O26" s="306"/>
      <c r="P26" s="304" t="e">
        <f>IF(AND('Mapa final'!#REF!="Media",'Mapa final'!#REF!="Menor"),CONCATENATE("R",'Mapa final'!#REF!),"")</f>
        <v>#REF!</v>
      </c>
      <c r="Q26" s="305"/>
      <c r="R26" s="305" t="e">
        <f>IF(AND('Mapa final'!#REF!="Media",'Mapa final'!#REF!="Menor"),CONCATENATE("R",'Mapa final'!#REF!),"")</f>
        <v>#REF!</v>
      </c>
      <c r="S26" s="305"/>
      <c r="T26" s="305" t="e">
        <f>IF(AND('Mapa final'!#REF!="Media",'Mapa final'!#REF!="Menor"),CONCATENATE("R",'Mapa final'!#REF!),"")</f>
        <v>#REF!</v>
      </c>
      <c r="U26" s="306"/>
      <c r="V26" s="304" t="e">
        <f>IF(AND('Mapa final'!#REF!="Media",'Mapa final'!#REF!="Moderado"),CONCATENATE("R",'Mapa final'!#REF!),"")</f>
        <v>#REF!</v>
      </c>
      <c r="W26" s="305"/>
      <c r="X26" s="305" t="e">
        <f>IF(AND('Mapa final'!#REF!="Media",'Mapa final'!#REF!="Moderado"),CONCATENATE("R",'Mapa final'!#REF!),"")</f>
        <v>#REF!</v>
      </c>
      <c r="Y26" s="305"/>
      <c r="Z26" s="305" t="e">
        <f>IF(AND('Mapa final'!#REF!="Media",'Mapa final'!#REF!="Moderado"),CONCATENATE("R",'Mapa final'!#REF!),"")</f>
        <v>#REF!</v>
      </c>
      <c r="AA26" s="306"/>
      <c r="AB26" s="288" t="e">
        <f>IF(AND('Mapa final'!#REF!="Media",'Mapa final'!#REF!="Mayor"),CONCATENATE("R",'Mapa final'!#REF!),"")</f>
        <v>#REF!</v>
      </c>
      <c r="AC26" s="284"/>
      <c r="AD26" s="284" t="e">
        <f>IF(AND('Mapa final'!#REF!="Media",'Mapa final'!#REF!="Mayor"),CONCATENATE("R",'Mapa final'!#REF!),"")</f>
        <v>#REF!</v>
      </c>
      <c r="AE26" s="284"/>
      <c r="AF26" s="284" t="e">
        <f>IF(AND('Mapa final'!#REF!="Media",'Mapa final'!#REF!="Mayor"),CONCATENATE("R",'Mapa final'!#REF!),"")</f>
        <v>#REF!</v>
      </c>
      <c r="AG26" s="285"/>
      <c r="AH26" s="295" t="e">
        <f>IF(AND('Mapa final'!#REF!="Media",'Mapa final'!#REF!="Catastrófico"),CONCATENATE("R",'Mapa final'!#REF!),"")</f>
        <v>#REF!</v>
      </c>
      <c r="AI26" s="296"/>
      <c r="AJ26" s="296" t="e">
        <f>IF(AND('Mapa final'!#REF!="Media",'Mapa final'!#REF!="Catastrófico"),CONCATENATE("R",'Mapa final'!#REF!),"")</f>
        <v>#REF!</v>
      </c>
      <c r="AK26" s="296"/>
      <c r="AL26" s="296" t="e">
        <f>IF(AND('Mapa final'!#REF!="Media",'Mapa final'!#REF!="Catastrófico"),CONCATENATE("R",'Mapa final'!#REF!),"")</f>
        <v>#REF!</v>
      </c>
      <c r="AM26" s="297"/>
      <c r="AN26" s="75"/>
      <c r="AO26" s="260"/>
      <c r="AP26" s="261"/>
      <c r="AQ26" s="261"/>
      <c r="AR26" s="261"/>
      <c r="AS26" s="261"/>
      <c r="AT26" s="262"/>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row>
    <row r="27" spans="1:80" x14ac:dyDescent="0.25">
      <c r="A27" s="75"/>
      <c r="B27" s="237"/>
      <c r="C27" s="237"/>
      <c r="D27" s="238"/>
      <c r="E27" s="278"/>
      <c r="F27" s="279"/>
      <c r="G27" s="279"/>
      <c r="H27" s="279"/>
      <c r="I27" s="280"/>
      <c r="J27" s="304"/>
      <c r="K27" s="305"/>
      <c r="L27" s="305"/>
      <c r="M27" s="305"/>
      <c r="N27" s="305"/>
      <c r="O27" s="306"/>
      <c r="P27" s="304"/>
      <c r="Q27" s="305"/>
      <c r="R27" s="305"/>
      <c r="S27" s="305"/>
      <c r="T27" s="305"/>
      <c r="U27" s="306"/>
      <c r="V27" s="304"/>
      <c r="W27" s="305"/>
      <c r="X27" s="305"/>
      <c r="Y27" s="305"/>
      <c r="Z27" s="305"/>
      <c r="AA27" s="306"/>
      <c r="AB27" s="288"/>
      <c r="AC27" s="284"/>
      <c r="AD27" s="284"/>
      <c r="AE27" s="284"/>
      <c r="AF27" s="284"/>
      <c r="AG27" s="285"/>
      <c r="AH27" s="295"/>
      <c r="AI27" s="296"/>
      <c r="AJ27" s="296"/>
      <c r="AK27" s="296"/>
      <c r="AL27" s="296"/>
      <c r="AM27" s="297"/>
      <c r="AN27" s="75"/>
      <c r="AO27" s="260"/>
      <c r="AP27" s="261"/>
      <c r="AQ27" s="261"/>
      <c r="AR27" s="261"/>
      <c r="AS27" s="261"/>
      <c r="AT27" s="262"/>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row>
    <row r="28" spans="1:80" x14ac:dyDescent="0.25">
      <c r="A28" s="75"/>
      <c r="B28" s="237"/>
      <c r="C28" s="237"/>
      <c r="D28" s="238"/>
      <c r="E28" s="278"/>
      <c r="F28" s="279"/>
      <c r="G28" s="279"/>
      <c r="H28" s="279"/>
      <c r="I28" s="280"/>
      <c r="J28" s="304" t="e">
        <f>IF(AND('Mapa final'!#REF!="Media",'Mapa final'!#REF!="Leve"),CONCATENATE("R",'Mapa final'!#REF!),"")</f>
        <v>#REF!</v>
      </c>
      <c r="K28" s="305"/>
      <c r="L28" s="305" t="str">
        <f>IF(AND('Mapa final'!$L$14="Media",'Mapa final'!$P$14="Leve"),CONCATENATE("R",'Mapa final'!$A$14),"")</f>
        <v/>
      </c>
      <c r="M28" s="305"/>
      <c r="N28" s="305" t="str">
        <f>IF(AND('Mapa final'!$L$16="Media",'Mapa final'!$P$16="Leve"),CONCATENATE("R",'Mapa final'!$A$16),"")</f>
        <v/>
      </c>
      <c r="O28" s="306"/>
      <c r="P28" s="304" t="e">
        <f>IF(AND('Mapa final'!#REF!="Media",'Mapa final'!#REF!="Menor"),CONCATENATE("R",'Mapa final'!#REF!),"")</f>
        <v>#REF!</v>
      </c>
      <c r="Q28" s="305"/>
      <c r="R28" s="305" t="str">
        <f>IF(AND('Mapa final'!$L$14="Media",'Mapa final'!$P$14="Menor"),CONCATENATE("R",'Mapa final'!$A$14),"")</f>
        <v/>
      </c>
      <c r="S28" s="305"/>
      <c r="T28" s="305" t="str">
        <f>IF(AND('Mapa final'!$L$16="Media",'Mapa final'!$P$16="Menor"),CONCATENATE("R",'Mapa final'!$A$16),"")</f>
        <v/>
      </c>
      <c r="U28" s="306"/>
      <c r="V28" s="304" t="e">
        <f>IF(AND('Mapa final'!#REF!="Media",'Mapa final'!#REF!="Moderado"),CONCATENATE("R",'Mapa final'!#REF!),"")</f>
        <v>#REF!</v>
      </c>
      <c r="W28" s="305"/>
      <c r="X28" s="305" t="str">
        <f>IF(AND('Mapa final'!$L$14="Media",'Mapa final'!$P$14="Moderado"),CONCATENATE("R",'Mapa final'!$A$14),"")</f>
        <v/>
      </c>
      <c r="Y28" s="305"/>
      <c r="Z28" s="305" t="str">
        <f>IF(AND('Mapa final'!$L$16="Media",'Mapa final'!$P$16="Moderado"),CONCATENATE("R",'Mapa final'!$A$16),"")</f>
        <v/>
      </c>
      <c r="AA28" s="306"/>
      <c r="AB28" s="288" t="e">
        <f>IF(AND('Mapa final'!#REF!="Media",'Mapa final'!#REF!="Mayor"),CONCATENATE("R",'Mapa final'!#REF!),"")</f>
        <v>#REF!</v>
      </c>
      <c r="AC28" s="284"/>
      <c r="AD28" s="284" t="str">
        <f>IF(AND('Mapa final'!$L$14="Media",'Mapa final'!$P$14="Mayor"),CONCATENATE("R",'Mapa final'!$A$14),"")</f>
        <v/>
      </c>
      <c r="AE28" s="284"/>
      <c r="AF28" s="284" t="str">
        <f>IF(AND('Mapa final'!$L$16="Media",'Mapa final'!$P$16="Mayor"),CONCATENATE("R",'Mapa final'!$A$16),"")</f>
        <v/>
      </c>
      <c r="AG28" s="285"/>
      <c r="AH28" s="295" t="e">
        <f>IF(AND('Mapa final'!#REF!="Media",'Mapa final'!#REF!="Catastrófico"),CONCATENATE("R",'Mapa final'!#REF!),"")</f>
        <v>#REF!</v>
      </c>
      <c r="AI28" s="296"/>
      <c r="AJ28" s="296" t="str">
        <f>IF(AND('Mapa final'!$L$14="Media",'Mapa final'!$P$14="Catastrófico"),CONCATENATE("R",'Mapa final'!$A$14),"")</f>
        <v/>
      </c>
      <c r="AK28" s="296"/>
      <c r="AL28" s="296" t="str">
        <f>IF(AND('Mapa final'!$L$16="Media",'Mapa final'!$P$16="Catastrófico"),CONCATENATE("R",'Mapa final'!$A$16),"")</f>
        <v/>
      </c>
      <c r="AM28" s="297"/>
      <c r="AN28" s="75"/>
      <c r="AO28" s="260"/>
      <c r="AP28" s="261"/>
      <c r="AQ28" s="261"/>
      <c r="AR28" s="261"/>
      <c r="AS28" s="261"/>
      <c r="AT28" s="262"/>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row>
    <row r="29" spans="1:80" ht="15.75" thickBot="1" x14ac:dyDescent="0.3">
      <c r="A29" s="75"/>
      <c r="B29" s="237"/>
      <c r="C29" s="237"/>
      <c r="D29" s="238"/>
      <c r="E29" s="281"/>
      <c r="F29" s="282"/>
      <c r="G29" s="282"/>
      <c r="H29" s="282"/>
      <c r="I29" s="283"/>
      <c r="J29" s="304"/>
      <c r="K29" s="305"/>
      <c r="L29" s="305"/>
      <c r="M29" s="305"/>
      <c r="N29" s="305"/>
      <c r="O29" s="306"/>
      <c r="P29" s="307"/>
      <c r="Q29" s="308"/>
      <c r="R29" s="308"/>
      <c r="S29" s="308"/>
      <c r="T29" s="308"/>
      <c r="U29" s="309"/>
      <c r="V29" s="307"/>
      <c r="W29" s="308"/>
      <c r="X29" s="308"/>
      <c r="Y29" s="308"/>
      <c r="Z29" s="308"/>
      <c r="AA29" s="309"/>
      <c r="AB29" s="292"/>
      <c r="AC29" s="293"/>
      <c r="AD29" s="293"/>
      <c r="AE29" s="293"/>
      <c r="AF29" s="293"/>
      <c r="AG29" s="294"/>
      <c r="AH29" s="298"/>
      <c r="AI29" s="299"/>
      <c r="AJ29" s="299"/>
      <c r="AK29" s="299"/>
      <c r="AL29" s="299"/>
      <c r="AM29" s="300"/>
      <c r="AN29" s="75"/>
      <c r="AO29" s="263"/>
      <c r="AP29" s="264"/>
      <c r="AQ29" s="264"/>
      <c r="AR29" s="264"/>
      <c r="AS29" s="264"/>
      <c r="AT29" s="26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row>
    <row r="30" spans="1:80" x14ac:dyDescent="0.25">
      <c r="A30" s="75"/>
      <c r="B30" s="237"/>
      <c r="C30" s="237"/>
      <c r="D30" s="238"/>
      <c r="E30" s="275" t="s">
        <v>113</v>
      </c>
      <c r="F30" s="276"/>
      <c r="G30" s="276"/>
      <c r="H30" s="276"/>
      <c r="I30" s="276"/>
      <c r="J30" s="319" t="e">
        <f>IF(AND('Mapa final'!#REF!="Baja",'Mapa final'!#REF!="Leve"),CONCATENATE("R",'Mapa final'!#REF!),"")</f>
        <v>#REF!</v>
      </c>
      <c r="K30" s="320"/>
      <c r="L30" s="320" t="str">
        <f>IF(AND('Mapa final'!$L$11="Baja",'Mapa final'!$P$11="Leve"),CONCATENATE("R",'Mapa final'!$A$11),"")</f>
        <v/>
      </c>
      <c r="M30" s="320"/>
      <c r="N30" s="320" t="e">
        <f>IF(AND('Mapa final'!#REF!="Baja",'Mapa final'!#REF!="Leve"),CONCATENATE("R",'Mapa final'!#REF!),"")</f>
        <v>#REF!</v>
      </c>
      <c r="O30" s="321"/>
      <c r="P30" s="311" t="e">
        <f>IF(AND('Mapa final'!#REF!="Baja",'Mapa final'!#REF!="Menor"),CONCATENATE("R",'Mapa final'!#REF!),"")</f>
        <v>#REF!</v>
      </c>
      <c r="Q30" s="311"/>
      <c r="R30" s="311" t="str">
        <f>IF(AND('Mapa final'!$L$11="Baja",'Mapa final'!$P$11="Menor"),CONCATENATE("R",'Mapa final'!$A$11),"")</f>
        <v/>
      </c>
      <c r="S30" s="311"/>
      <c r="T30" s="311" t="e">
        <f>IF(AND('Mapa final'!#REF!="Baja",'Mapa final'!#REF!="Menor"),CONCATENATE("R",'Mapa final'!#REF!),"")</f>
        <v>#REF!</v>
      </c>
      <c r="U30" s="312"/>
      <c r="V30" s="310" t="e">
        <f>IF(AND('Mapa final'!#REF!="Baja",'Mapa final'!#REF!="Moderado"),CONCATENATE("R",'Mapa final'!#REF!),"")</f>
        <v>#REF!</v>
      </c>
      <c r="W30" s="311"/>
      <c r="X30" s="311" t="str">
        <f>IF(AND('Mapa final'!$L$11="Baja",'Mapa final'!$P$11="Moderado"),CONCATENATE("R",'Mapa final'!$A$11),"")</f>
        <v/>
      </c>
      <c r="Y30" s="311"/>
      <c r="Z30" s="311" t="e">
        <f>IF(AND('Mapa final'!#REF!="Baja",'Mapa final'!#REF!="Moderado"),CONCATENATE("R",'Mapa final'!#REF!),"")</f>
        <v>#REF!</v>
      </c>
      <c r="AA30" s="312"/>
      <c r="AB30" s="286" t="e">
        <f>IF(AND('Mapa final'!#REF!="Baja",'Mapa final'!#REF!="Mayor"),CONCATENATE("R",'Mapa final'!#REF!),"")</f>
        <v>#REF!</v>
      </c>
      <c r="AC30" s="287"/>
      <c r="AD30" s="287" t="str">
        <f>IF(AND('Mapa final'!$L$11="Baja",'Mapa final'!$P$11="Mayor"),CONCATENATE("R",'Mapa final'!$A$11),"")</f>
        <v/>
      </c>
      <c r="AE30" s="287"/>
      <c r="AF30" s="287" t="e">
        <f>IF(AND('Mapa final'!#REF!="Baja",'Mapa final'!#REF!="Mayor"),CONCATENATE("R",'Mapa final'!#REF!),"")</f>
        <v>#REF!</v>
      </c>
      <c r="AG30" s="289"/>
      <c r="AH30" s="301" t="e">
        <f>IF(AND('Mapa final'!#REF!="Baja",'Mapa final'!#REF!="Catastrófico"),CONCATENATE("R",'Mapa final'!#REF!),"")</f>
        <v>#REF!</v>
      </c>
      <c r="AI30" s="302"/>
      <c r="AJ30" s="302" t="str">
        <f>IF(AND('Mapa final'!$L$11="Baja",'Mapa final'!$P$11="Catastrófico"),CONCATENATE("R",'Mapa final'!$A$11),"")</f>
        <v/>
      </c>
      <c r="AK30" s="302"/>
      <c r="AL30" s="302" t="e">
        <f>IF(AND('Mapa final'!#REF!="Baja",'Mapa final'!#REF!="Catastrófico"),CONCATENATE("R",'Mapa final'!#REF!),"")</f>
        <v>#REF!</v>
      </c>
      <c r="AM30" s="303"/>
      <c r="AN30" s="75"/>
      <c r="AO30" s="266" t="s">
        <v>81</v>
      </c>
      <c r="AP30" s="267"/>
      <c r="AQ30" s="267"/>
      <c r="AR30" s="267"/>
      <c r="AS30" s="267"/>
      <c r="AT30" s="268"/>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row>
    <row r="31" spans="1:80" x14ac:dyDescent="0.25">
      <c r="A31" s="75"/>
      <c r="B31" s="237"/>
      <c r="C31" s="237"/>
      <c r="D31" s="238"/>
      <c r="E31" s="278"/>
      <c r="F31" s="279"/>
      <c r="G31" s="279"/>
      <c r="H31" s="279"/>
      <c r="I31" s="279"/>
      <c r="J31" s="315"/>
      <c r="K31" s="313"/>
      <c r="L31" s="313"/>
      <c r="M31" s="313"/>
      <c r="N31" s="313"/>
      <c r="O31" s="314"/>
      <c r="P31" s="305"/>
      <c r="Q31" s="305"/>
      <c r="R31" s="305"/>
      <c r="S31" s="305"/>
      <c r="T31" s="305"/>
      <c r="U31" s="306"/>
      <c r="V31" s="304"/>
      <c r="W31" s="305"/>
      <c r="X31" s="305"/>
      <c r="Y31" s="305"/>
      <c r="Z31" s="305"/>
      <c r="AA31" s="306"/>
      <c r="AB31" s="288"/>
      <c r="AC31" s="284"/>
      <c r="AD31" s="284"/>
      <c r="AE31" s="284"/>
      <c r="AF31" s="284"/>
      <c r="AG31" s="285"/>
      <c r="AH31" s="295"/>
      <c r="AI31" s="296"/>
      <c r="AJ31" s="296"/>
      <c r="AK31" s="296"/>
      <c r="AL31" s="296"/>
      <c r="AM31" s="297"/>
      <c r="AN31" s="75"/>
      <c r="AO31" s="269"/>
      <c r="AP31" s="270"/>
      <c r="AQ31" s="270"/>
      <c r="AR31" s="270"/>
      <c r="AS31" s="270"/>
      <c r="AT31" s="271"/>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row>
    <row r="32" spans="1:80" x14ac:dyDescent="0.25">
      <c r="A32" s="75"/>
      <c r="B32" s="237"/>
      <c r="C32" s="237"/>
      <c r="D32" s="238"/>
      <c r="E32" s="278"/>
      <c r="F32" s="279"/>
      <c r="G32" s="279"/>
      <c r="H32" s="279"/>
      <c r="I32" s="279"/>
      <c r="J32" s="315" t="e">
        <f>IF(AND('Mapa final'!#REF!="Baja",'Mapa final'!#REF!="Leve"),CONCATENATE("R",'Mapa final'!#REF!),"")</f>
        <v>#REF!</v>
      </c>
      <c r="K32" s="313"/>
      <c r="L32" s="313" t="e">
        <f>IF(AND('Mapa final'!#REF!="Baja",'Mapa final'!#REF!="Leve"),CONCATENATE("R",'Mapa final'!#REF!),"")</f>
        <v>#REF!</v>
      </c>
      <c r="M32" s="313"/>
      <c r="N32" s="313" t="e">
        <f>IF(AND('Mapa final'!#REF!="Baja",'Mapa final'!#REF!="Leve"),CONCATENATE("R",'Mapa final'!#REF!),"")</f>
        <v>#REF!</v>
      </c>
      <c r="O32" s="314"/>
      <c r="P32" s="305" t="e">
        <f>IF(AND('Mapa final'!#REF!="Baja",'Mapa final'!#REF!="Menor"),CONCATENATE("R",'Mapa final'!#REF!),"")</f>
        <v>#REF!</v>
      </c>
      <c r="Q32" s="305"/>
      <c r="R32" s="305" t="e">
        <f>IF(AND('Mapa final'!#REF!="Baja",'Mapa final'!#REF!="Menor"),CONCATENATE("R",'Mapa final'!#REF!),"")</f>
        <v>#REF!</v>
      </c>
      <c r="S32" s="305"/>
      <c r="T32" s="305" t="e">
        <f>IF(AND('Mapa final'!#REF!="Baja",'Mapa final'!#REF!="Menor"),CONCATENATE("R",'Mapa final'!#REF!),"")</f>
        <v>#REF!</v>
      </c>
      <c r="U32" s="306"/>
      <c r="V32" s="304" t="e">
        <f>IF(AND('Mapa final'!#REF!="Baja",'Mapa final'!#REF!="Moderado"),CONCATENATE("R",'Mapa final'!#REF!),"")</f>
        <v>#REF!</v>
      </c>
      <c r="W32" s="305"/>
      <c r="X32" s="305" t="e">
        <f>IF(AND('Mapa final'!#REF!="Baja",'Mapa final'!#REF!="Moderado"),CONCATENATE("R",'Mapa final'!#REF!),"")</f>
        <v>#REF!</v>
      </c>
      <c r="Y32" s="305"/>
      <c r="Z32" s="305" t="e">
        <f>IF(AND('Mapa final'!#REF!="Baja",'Mapa final'!#REF!="Moderado"),CONCATENATE("R",'Mapa final'!#REF!),"")</f>
        <v>#REF!</v>
      </c>
      <c r="AA32" s="306"/>
      <c r="AB32" s="288" t="e">
        <f>IF(AND('Mapa final'!#REF!="Baja",'Mapa final'!#REF!="Mayor"),CONCATENATE("R",'Mapa final'!#REF!),"")</f>
        <v>#REF!</v>
      </c>
      <c r="AC32" s="284"/>
      <c r="AD32" s="284" t="e">
        <f>IF(AND('Mapa final'!#REF!="Baja",'Mapa final'!#REF!="Mayor"),CONCATENATE("R",'Mapa final'!#REF!),"")</f>
        <v>#REF!</v>
      </c>
      <c r="AE32" s="284"/>
      <c r="AF32" s="284" t="e">
        <f>IF(AND('Mapa final'!#REF!="Baja",'Mapa final'!#REF!="Mayor"),CONCATENATE("R",'Mapa final'!#REF!),"")</f>
        <v>#REF!</v>
      </c>
      <c r="AG32" s="285"/>
      <c r="AH32" s="295" t="e">
        <f>IF(AND('Mapa final'!#REF!="Baja",'Mapa final'!#REF!="Catastrófico"),CONCATENATE("R",'Mapa final'!#REF!),"")</f>
        <v>#REF!</v>
      </c>
      <c r="AI32" s="296"/>
      <c r="AJ32" s="296" t="e">
        <f>IF(AND('Mapa final'!#REF!="Baja",'Mapa final'!#REF!="Catastrófico"),CONCATENATE("R",'Mapa final'!#REF!),"")</f>
        <v>#REF!</v>
      </c>
      <c r="AK32" s="296"/>
      <c r="AL32" s="296" t="e">
        <f>IF(AND('Mapa final'!#REF!="Baja",'Mapa final'!#REF!="Catastrófico"),CONCATENATE("R",'Mapa final'!#REF!),"")</f>
        <v>#REF!</v>
      </c>
      <c r="AM32" s="297"/>
      <c r="AN32" s="75"/>
      <c r="AO32" s="269"/>
      <c r="AP32" s="270"/>
      <c r="AQ32" s="270"/>
      <c r="AR32" s="270"/>
      <c r="AS32" s="270"/>
      <c r="AT32" s="271"/>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row>
    <row r="33" spans="1:80" x14ac:dyDescent="0.25">
      <c r="A33" s="75"/>
      <c r="B33" s="237"/>
      <c r="C33" s="237"/>
      <c r="D33" s="238"/>
      <c r="E33" s="278"/>
      <c r="F33" s="279"/>
      <c r="G33" s="279"/>
      <c r="H33" s="279"/>
      <c r="I33" s="279"/>
      <c r="J33" s="315"/>
      <c r="K33" s="313"/>
      <c r="L33" s="313"/>
      <c r="M33" s="313"/>
      <c r="N33" s="313"/>
      <c r="O33" s="314"/>
      <c r="P33" s="305"/>
      <c r="Q33" s="305"/>
      <c r="R33" s="305"/>
      <c r="S33" s="305"/>
      <c r="T33" s="305"/>
      <c r="U33" s="306"/>
      <c r="V33" s="304"/>
      <c r="W33" s="305"/>
      <c r="X33" s="305"/>
      <c r="Y33" s="305"/>
      <c r="Z33" s="305"/>
      <c r="AA33" s="306"/>
      <c r="AB33" s="288"/>
      <c r="AC33" s="284"/>
      <c r="AD33" s="284"/>
      <c r="AE33" s="284"/>
      <c r="AF33" s="284"/>
      <c r="AG33" s="285"/>
      <c r="AH33" s="295"/>
      <c r="AI33" s="296"/>
      <c r="AJ33" s="296"/>
      <c r="AK33" s="296"/>
      <c r="AL33" s="296"/>
      <c r="AM33" s="297"/>
      <c r="AN33" s="75"/>
      <c r="AO33" s="269"/>
      <c r="AP33" s="270"/>
      <c r="AQ33" s="270"/>
      <c r="AR33" s="270"/>
      <c r="AS33" s="270"/>
      <c r="AT33" s="271"/>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row>
    <row r="34" spans="1:80" x14ac:dyDescent="0.25">
      <c r="A34" s="75"/>
      <c r="B34" s="237"/>
      <c r="C34" s="237"/>
      <c r="D34" s="238"/>
      <c r="E34" s="278"/>
      <c r="F34" s="279"/>
      <c r="G34" s="279"/>
      <c r="H34" s="279"/>
      <c r="I34" s="279"/>
      <c r="J34" s="315" t="e">
        <f>IF(AND('Mapa final'!#REF!="Baja",'Mapa final'!#REF!="Leve"),CONCATENATE("R",'Mapa final'!#REF!),"")</f>
        <v>#REF!</v>
      </c>
      <c r="K34" s="313"/>
      <c r="L34" s="313" t="e">
        <f>IF(AND('Mapa final'!#REF!="Baja",'Mapa final'!#REF!="Leve"),CONCATENATE("R",'Mapa final'!#REF!),"")</f>
        <v>#REF!</v>
      </c>
      <c r="M34" s="313"/>
      <c r="N34" s="313" t="e">
        <f>IF(AND('Mapa final'!#REF!="Baja",'Mapa final'!#REF!="Leve"),CONCATENATE("R",'Mapa final'!#REF!),"")</f>
        <v>#REF!</v>
      </c>
      <c r="O34" s="314"/>
      <c r="P34" s="305" t="e">
        <f>IF(AND('Mapa final'!#REF!="Baja",'Mapa final'!#REF!="Menor"),CONCATENATE("R",'Mapa final'!#REF!),"")</f>
        <v>#REF!</v>
      </c>
      <c r="Q34" s="305"/>
      <c r="R34" s="305" t="e">
        <f>IF(AND('Mapa final'!#REF!="Baja",'Mapa final'!#REF!="Menor"),CONCATENATE("R",'Mapa final'!#REF!),"")</f>
        <v>#REF!</v>
      </c>
      <c r="S34" s="305"/>
      <c r="T34" s="305" t="e">
        <f>IF(AND('Mapa final'!#REF!="Baja",'Mapa final'!#REF!="Menor"),CONCATENATE("R",'Mapa final'!#REF!),"")</f>
        <v>#REF!</v>
      </c>
      <c r="U34" s="306"/>
      <c r="V34" s="304" t="e">
        <f>IF(AND('Mapa final'!#REF!="Baja",'Mapa final'!#REF!="Moderado"),CONCATENATE("R",'Mapa final'!#REF!),"")</f>
        <v>#REF!</v>
      </c>
      <c r="W34" s="305"/>
      <c r="X34" s="305" t="e">
        <f>IF(AND('Mapa final'!#REF!="Baja",'Mapa final'!#REF!="Moderado"),CONCATENATE("R",'Mapa final'!#REF!),"")</f>
        <v>#REF!</v>
      </c>
      <c r="Y34" s="305"/>
      <c r="Z34" s="305" t="e">
        <f>IF(AND('Mapa final'!#REF!="Baja",'Mapa final'!#REF!="Moderado"),CONCATENATE("R",'Mapa final'!#REF!),"")</f>
        <v>#REF!</v>
      </c>
      <c r="AA34" s="306"/>
      <c r="AB34" s="288" t="e">
        <f>IF(AND('Mapa final'!#REF!="Baja",'Mapa final'!#REF!="Mayor"),CONCATENATE("R",'Mapa final'!#REF!),"")</f>
        <v>#REF!</v>
      </c>
      <c r="AC34" s="284"/>
      <c r="AD34" s="284" t="e">
        <f>IF(AND('Mapa final'!#REF!="Baja",'Mapa final'!#REF!="Mayor"),CONCATENATE("R",'Mapa final'!#REF!),"")</f>
        <v>#REF!</v>
      </c>
      <c r="AE34" s="284"/>
      <c r="AF34" s="284" t="e">
        <f>IF(AND('Mapa final'!#REF!="Baja",'Mapa final'!#REF!="Mayor"),CONCATENATE("R",'Mapa final'!#REF!),"")</f>
        <v>#REF!</v>
      </c>
      <c r="AG34" s="285"/>
      <c r="AH34" s="295" t="e">
        <f>IF(AND('Mapa final'!#REF!="Baja",'Mapa final'!#REF!="Catastrófico"),CONCATENATE("R",'Mapa final'!#REF!),"")</f>
        <v>#REF!</v>
      </c>
      <c r="AI34" s="296"/>
      <c r="AJ34" s="296" t="e">
        <f>IF(AND('Mapa final'!#REF!="Baja",'Mapa final'!#REF!="Catastrófico"),CONCATENATE("R",'Mapa final'!#REF!),"")</f>
        <v>#REF!</v>
      </c>
      <c r="AK34" s="296"/>
      <c r="AL34" s="296" t="e">
        <f>IF(AND('Mapa final'!#REF!="Baja",'Mapa final'!#REF!="Catastrófico"),CONCATENATE("R",'Mapa final'!#REF!),"")</f>
        <v>#REF!</v>
      </c>
      <c r="AM34" s="297"/>
      <c r="AN34" s="75"/>
      <c r="AO34" s="269"/>
      <c r="AP34" s="270"/>
      <c r="AQ34" s="270"/>
      <c r="AR34" s="270"/>
      <c r="AS34" s="270"/>
      <c r="AT34" s="271"/>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row>
    <row r="35" spans="1:80" x14ac:dyDescent="0.25">
      <c r="A35" s="75"/>
      <c r="B35" s="237"/>
      <c r="C35" s="237"/>
      <c r="D35" s="238"/>
      <c r="E35" s="278"/>
      <c r="F35" s="279"/>
      <c r="G35" s="279"/>
      <c r="H35" s="279"/>
      <c r="I35" s="279"/>
      <c r="J35" s="315"/>
      <c r="K35" s="313"/>
      <c r="L35" s="313"/>
      <c r="M35" s="313"/>
      <c r="N35" s="313"/>
      <c r="O35" s="314"/>
      <c r="P35" s="305"/>
      <c r="Q35" s="305"/>
      <c r="R35" s="305"/>
      <c r="S35" s="305"/>
      <c r="T35" s="305"/>
      <c r="U35" s="306"/>
      <c r="V35" s="304"/>
      <c r="W35" s="305"/>
      <c r="X35" s="305"/>
      <c r="Y35" s="305"/>
      <c r="Z35" s="305"/>
      <c r="AA35" s="306"/>
      <c r="AB35" s="288"/>
      <c r="AC35" s="284"/>
      <c r="AD35" s="284"/>
      <c r="AE35" s="284"/>
      <c r="AF35" s="284"/>
      <c r="AG35" s="285"/>
      <c r="AH35" s="295"/>
      <c r="AI35" s="296"/>
      <c r="AJ35" s="296"/>
      <c r="AK35" s="296"/>
      <c r="AL35" s="296"/>
      <c r="AM35" s="297"/>
      <c r="AN35" s="75"/>
      <c r="AO35" s="269"/>
      <c r="AP35" s="270"/>
      <c r="AQ35" s="270"/>
      <c r="AR35" s="270"/>
      <c r="AS35" s="270"/>
      <c r="AT35" s="271"/>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row>
    <row r="36" spans="1:80" x14ac:dyDescent="0.25">
      <c r="A36" s="75"/>
      <c r="B36" s="237"/>
      <c r="C36" s="237"/>
      <c r="D36" s="238"/>
      <c r="E36" s="278"/>
      <c r="F36" s="279"/>
      <c r="G36" s="279"/>
      <c r="H36" s="279"/>
      <c r="I36" s="279"/>
      <c r="J36" s="315" t="e">
        <f>IF(AND('Mapa final'!#REF!="Baja",'Mapa final'!#REF!="Leve"),CONCATENATE("R",'Mapa final'!#REF!),"")</f>
        <v>#REF!</v>
      </c>
      <c r="K36" s="313"/>
      <c r="L36" s="313" t="str">
        <f>IF(AND('Mapa final'!$L$14="Baja",'Mapa final'!$P$14="Leve"),CONCATENATE("R",'Mapa final'!$A$14),"")</f>
        <v/>
      </c>
      <c r="M36" s="313"/>
      <c r="N36" s="313" t="str">
        <f>IF(AND('Mapa final'!$L$16="Baja",'Mapa final'!$P$16="Leve"),CONCATENATE("R",'Mapa final'!$A$16),"")</f>
        <v/>
      </c>
      <c r="O36" s="314"/>
      <c r="P36" s="305" t="e">
        <f>IF(AND('Mapa final'!#REF!="Baja",'Mapa final'!#REF!="Menor"),CONCATENATE("R",'Mapa final'!#REF!),"")</f>
        <v>#REF!</v>
      </c>
      <c r="Q36" s="305"/>
      <c r="R36" s="305" t="str">
        <f>IF(AND('Mapa final'!$L$14="Baja",'Mapa final'!$P$14="Menor"),CONCATENATE("R",'Mapa final'!$A$14),"")</f>
        <v/>
      </c>
      <c r="S36" s="305"/>
      <c r="T36" s="305" t="str">
        <f>IF(AND('Mapa final'!$L$16="Baja",'Mapa final'!$P$16="Menor"),CONCATENATE("R",'Mapa final'!$A$16),"")</f>
        <v/>
      </c>
      <c r="U36" s="306"/>
      <c r="V36" s="304" t="e">
        <f>IF(AND('Mapa final'!#REF!="Baja",'Mapa final'!#REF!="Moderado"),CONCATENATE("R",'Mapa final'!#REF!),"")</f>
        <v>#REF!</v>
      </c>
      <c r="W36" s="305"/>
      <c r="X36" s="305" t="str">
        <f>IF(AND('Mapa final'!$L$14="Baja",'Mapa final'!$P$14="Moderado"),CONCATENATE("R",'Mapa final'!$A$14),"")</f>
        <v/>
      </c>
      <c r="Y36" s="305"/>
      <c r="Z36" s="305" t="str">
        <f>IF(AND('Mapa final'!$L$16="Baja",'Mapa final'!$P$16="Moderado"),CONCATENATE("R",'Mapa final'!$A$16),"")</f>
        <v/>
      </c>
      <c r="AA36" s="306"/>
      <c r="AB36" s="288" t="e">
        <f>IF(AND('Mapa final'!#REF!="Baja",'Mapa final'!#REF!="Mayor"),CONCATENATE("R",'Mapa final'!#REF!),"")</f>
        <v>#REF!</v>
      </c>
      <c r="AC36" s="284"/>
      <c r="AD36" s="284" t="str">
        <f>IF(AND('Mapa final'!$L$14="Baja",'Mapa final'!$P$14="Mayor"),CONCATENATE("R",'Mapa final'!$A$14),"")</f>
        <v/>
      </c>
      <c r="AE36" s="284"/>
      <c r="AF36" s="284" t="str">
        <f>IF(AND('Mapa final'!$L$16="Baja",'Mapa final'!$P$16="Mayor"),CONCATENATE("R",'Mapa final'!$A$16),"")</f>
        <v/>
      </c>
      <c r="AG36" s="285"/>
      <c r="AH36" s="295" t="e">
        <f>IF(AND('Mapa final'!#REF!="Baja",'Mapa final'!#REF!="Catastrófico"),CONCATENATE("R",'Mapa final'!#REF!),"")</f>
        <v>#REF!</v>
      </c>
      <c r="AI36" s="296"/>
      <c r="AJ36" s="296" t="str">
        <f>IF(AND('Mapa final'!$L$14="Baja",'Mapa final'!$P$14="Catastrófico"),CONCATENATE("R",'Mapa final'!$A$14),"")</f>
        <v/>
      </c>
      <c r="AK36" s="296"/>
      <c r="AL36" s="296" t="str">
        <f>IF(AND('Mapa final'!$L$16="Baja",'Mapa final'!$P$16="Catastrófico"),CONCATENATE("R",'Mapa final'!$A$16),"")</f>
        <v/>
      </c>
      <c r="AM36" s="297"/>
      <c r="AN36" s="75"/>
      <c r="AO36" s="269"/>
      <c r="AP36" s="270"/>
      <c r="AQ36" s="270"/>
      <c r="AR36" s="270"/>
      <c r="AS36" s="270"/>
      <c r="AT36" s="271"/>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row>
    <row r="37" spans="1:80" ht="15.75" thickBot="1" x14ac:dyDescent="0.3">
      <c r="A37" s="75"/>
      <c r="B37" s="237"/>
      <c r="C37" s="237"/>
      <c r="D37" s="238"/>
      <c r="E37" s="281"/>
      <c r="F37" s="282"/>
      <c r="G37" s="282"/>
      <c r="H37" s="282"/>
      <c r="I37" s="282"/>
      <c r="J37" s="316"/>
      <c r="K37" s="317"/>
      <c r="L37" s="317"/>
      <c r="M37" s="317"/>
      <c r="N37" s="317"/>
      <c r="O37" s="318"/>
      <c r="P37" s="308"/>
      <c r="Q37" s="308"/>
      <c r="R37" s="308"/>
      <c r="S37" s="308"/>
      <c r="T37" s="308"/>
      <c r="U37" s="309"/>
      <c r="V37" s="307"/>
      <c r="W37" s="308"/>
      <c r="X37" s="308"/>
      <c r="Y37" s="308"/>
      <c r="Z37" s="308"/>
      <c r="AA37" s="309"/>
      <c r="AB37" s="292"/>
      <c r="AC37" s="293"/>
      <c r="AD37" s="293"/>
      <c r="AE37" s="293"/>
      <c r="AF37" s="293"/>
      <c r="AG37" s="294"/>
      <c r="AH37" s="298"/>
      <c r="AI37" s="299"/>
      <c r="AJ37" s="299"/>
      <c r="AK37" s="299"/>
      <c r="AL37" s="299"/>
      <c r="AM37" s="300"/>
      <c r="AN37" s="75"/>
      <c r="AO37" s="272"/>
      <c r="AP37" s="273"/>
      <c r="AQ37" s="273"/>
      <c r="AR37" s="273"/>
      <c r="AS37" s="273"/>
      <c r="AT37" s="274"/>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row>
    <row r="38" spans="1:80" x14ac:dyDescent="0.25">
      <c r="A38" s="75"/>
      <c r="B38" s="237"/>
      <c r="C38" s="237"/>
      <c r="D38" s="238"/>
      <c r="E38" s="275" t="s">
        <v>112</v>
      </c>
      <c r="F38" s="276"/>
      <c r="G38" s="276"/>
      <c r="H38" s="276"/>
      <c r="I38" s="277"/>
      <c r="J38" s="319" t="e">
        <f>IF(AND('Mapa final'!#REF!="Muy Baja",'Mapa final'!#REF!="Leve"),CONCATENATE("R",'Mapa final'!#REF!),"")</f>
        <v>#REF!</v>
      </c>
      <c r="K38" s="320"/>
      <c r="L38" s="320" t="str">
        <f>IF(AND('Mapa final'!$L$11="Muy Baja",'Mapa final'!$P$11="Leve"),CONCATENATE("R",'Mapa final'!$A$11),"")</f>
        <v/>
      </c>
      <c r="M38" s="320"/>
      <c r="N38" s="320" t="e">
        <f>IF(AND('Mapa final'!#REF!="Muy Baja",'Mapa final'!#REF!="Leve"),CONCATENATE("R",'Mapa final'!#REF!),"")</f>
        <v>#REF!</v>
      </c>
      <c r="O38" s="321"/>
      <c r="P38" s="319" t="e">
        <f>IF(AND('Mapa final'!#REF!="Muy Baja",'Mapa final'!#REF!="Menor"),CONCATENATE("R",'Mapa final'!#REF!),"")</f>
        <v>#REF!</v>
      </c>
      <c r="Q38" s="320"/>
      <c r="R38" s="320" t="str">
        <f>IF(AND('Mapa final'!$L$11="Muy Baja",'Mapa final'!$P$11="Menor"),CONCATENATE("R",'Mapa final'!$A$11),"")</f>
        <v/>
      </c>
      <c r="S38" s="320"/>
      <c r="T38" s="320" t="e">
        <f>IF(AND('Mapa final'!#REF!="Muy Baja",'Mapa final'!#REF!="Menor"),CONCATENATE("R",'Mapa final'!#REF!),"")</f>
        <v>#REF!</v>
      </c>
      <c r="U38" s="321"/>
      <c r="V38" s="310" t="e">
        <f>IF(AND('Mapa final'!#REF!="Muy Baja",'Mapa final'!#REF!="Moderado"),CONCATENATE("R",'Mapa final'!#REF!),"")</f>
        <v>#REF!</v>
      </c>
      <c r="W38" s="311"/>
      <c r="X38" s="311" t="str">
        <f>IF(AND('Mapa final'!$L$11="Muy Baja",'Mapa final'!$P$11="Moderado"),CONCATENATE("R",'Mapa final'!$A$11),"")</f>
        <v/>
      </c>
      <c r="Y38" s="311"/>
      <c r="Z38" s="311" t="e">
        <f>IF(AND('Mapa final'!#REF!="Muy Baja",'Mapa final'!#REF!="Moderado"),CONCATENATE("R",'Mapa final'!#REF!),"")</f>
        <v>#REF!</v>
      </c>
      <c r="AA38" s="312"/>
      <c r="AB38" s="286" t="e">
        <f>IF(AND('Mapa final'!#REF!="Muy Baja",'Mapa final'!#REF!="Mayor"),CONCATENATE("R",'Mapa final'!#REF!),"")</f>
        <v>#REF!</v>
      </c>
      <c r="AC38" s="287"/>
      <c r="AD38" s="287" t="str">
        <f>IF(AND('Mapa final'!$L$11="Muy Baja",'Mapa final'!$P$11="Mayor"),CONCATENATE("R",'Mapa final'!$A$11),"")</f>
        <v/>
      </c>
      <c r="AE38" s="287"/>
      <c r="AF38" s="287" t="e">
        <f>IF(AND('Mapa final'!#REF!="Muy Baja",'Mapa final'!#REF!="Mayor"),CONCATENATE("R",'Mapa final'!#REF!),"")</f>
        <v>#REF!</v>
      </c>
      <c r="AG38" s="289"/>
      <c r="AH38" s="301" t="e">
        <f>IF(AND('Mapa final'!#REF!="Muy Baja",'Mapa final'!#REF!="Catastrófico"),CONCATENATE("R",'Mapa final'!#REF!),"")</f>
        <v>#REF!</v>
      </c>
      <c r="AI38" s="302"/>
      <c r="AJ38" s="302" t="str">
        <f>IF(AND('Mapa final'!$L$11="Muy Baja",'Mapa final'!$P$11="Catastrófico"),CONCATENATE("R",'Mapa final'!$A$11),"")</f>
        <v/>
      </c>
      <c r="AK38" s="302"/>
      <c r="AL38" s="302" t="e">
        <f>IF(AND('Mapa final'!#REF!="Muy Baja",'Mapa final'!#REF!="Catastrófico"),CONCATENATE("R",'Mapa final'!#REF!),"")</f>
        <v>#REF!</v>
      </c>
      <c r="AM38" s="303"/>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row>
    <row r="39" spans="1:80" x14ac:dyDescent="0.25">
      <c r="A39" s="75"/>
      <c r="B39" s="237"/>
      <c r="C39" s="237"/>
      <c r="D39" s="238"/>
      <c r="E39" s="278"/>
      <c r="F39" s="279"/>
      <c r="G39" s="279"/>
      <c r="H39" s="279"/>
      <c r="I39" s="280"/>
      <c r="J39" s="315"/>
      <c r="K39" s="313"/>
      <c r="L39" s="313"/>
      <c r="M39" s="313"/>
      <c r="N39" s="313"/>
      <c r="O39" s="314"/>
      <c r="P39" s="315"/>
      <c r="Q39" s="313"/>
      <c r="R39" s="313"/>
      <c r="S39" s="313"/>
      <c r="T39" s="313"/>
      <c r="U39" s="314"/>
      <c r="V39" s="304"/>
      <c r="W39" s="305"/>
      <c r="X39" s="305"/>
      <c r="Y39" s="305"/>
      <c r="Z39" s="305"/>
      <c r="AA39" s="306"/>
      <c r="AB39" s="288"/>
      <c r="AC39" s="284"/>
      <c r="AD39" s="284"/>
      <c r="AE39" s="284"/>
      <c r="AF39" s="284"/>
      <c r="AG39" s="285"/>
      <c r="AH39" s="295"/>
      <c r="AI39" s="296"/>
      <c r="AJ39" s="296"/>
      <c r="AK39" s="296"/>
      <c r="AL39" s="296"/>
      <c r="AM39" s="297"/>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row>
    <row r="40" spans="1:80" x14ac:dyDescent="0.25">
      <c r="A40" s="75"/>
      <c r="B40" s="237"/>
      <c r="C40" s="237"/>
      <c r="D40" s="238"/>
      <c r="E40" s="278"/>
      <c r="F40" s="279"/>
      <c r="G40" s="279"/>
      <c r="H40" s="279"/>
      <c r="I40" s="280"/>
      <c r="J40" s="315" t="e">
        <f>IF(AND('Mapa final'!#REF!="Muy Baja",'Mapa final'!#REF!="Leve"),CONCATENATE("R",'Mapa final'!#REF!),"")</f>
        <v>#REF!</v>
      </c>
      <c r="K40" s="313"/>
      <c r="L40" s="313" t="e">
        <f>IF(AND('Mapa final'!#REF!="Muy Baja",'Mapa final'!#REF!="Leve"),CONCATENATE("R",'Mapa final'!#REF!),"")</f>
        <v>#REF!</v>
      </c>
      <c r="M40" s="313"/>
      <c r="N40" s="313" t="e">
        <f>IF(AND('Mapa final'!#REF!="Muy Baja",'Mapa final'!#REF!="Leve"),CONCATENATE("R",'Mapa final'!#REF!),"")</f>
        <v>#REF!</v>
      </c>
      <c r="O40" s="314"/>
      <c r="P40" s="315" t="e">
        <f>IF(AND('Mapa final'!#REF!="Muy Baja",'Mapa final'!#REF!="Menor"),CONCATENATE("R",'Mapa final'!#REF!),"")</f>
        <v>#REF!</v>
      </c>
      <c r="Q40" s="313"/>
      <c r="R40" s="313" t="e">
        <f>IF(AND('Mapa final'!#REF!="Muy Baja",'Mapa final'!#REF!="Menor"),CONCATENATE("R",'Mapa final'!#REF!),"")</f>
        <v>#REF!</v>
      </c>
      <c r="S40" s="313"/>
      <c r="T40" s="313" t="e">
        <f>IF(AND('Mapa final'!#REF!="Muy Baja",'Mapa final'!#REF!="Menor"),CONCATENATE("R",'Mapa final'!#REF!),"")</f>
        <v>#REF!</v>
      </c>
      <c r="U40" s="314"/>
      <c r="V40" s="304" t="e">
        <f>IF(AND('Mapa final'!#REF!="Muy Baja",'Mapa final'!#REF!="Moderado"),CONCATENATE("R",'Mapa final'!#REF!),"")</f>
        <v>#REF!</v>
      </c>
      <c r="W40" s="305"/>
      <c r="X40" s="305" t="e">
        <f>IF(AND('Mapa final'!#REF!="Muy Baja",'Mapa final'!#REF!="Moderado"),CONCATENATE("R",'Mapa final'!#REF!),"")</f>
        <v>#REF!</v>
      </c>
      <c r="Y40" s="305"/>
      <c r="Z40" s="305" t="e">
        <f>IF(AND('Mapa final'!#REF!="Muy Baja",'Mapa final'!#REF!="Moderado"),CONCATENATE("R",'Mapa final'!#REF!),"")</f>
        <v>#REF!</v>
      </c>
      <c r="AA40" s="306"/>
      <c r="AB40" s="288" t="e">
        <f>IF(AND('Mapa final'!#REF!="Muy Baja",'Mapa final'!#REF!="Mayor"),CONCATENATE("R",'Mapa final'!#REF!),"")</f>
        <v>#REF!</v>
      </c>
      <c r="AC40" s="284"/>
      <c r="AD40" s="284" t="e">
        <f>IF(AND('Mapa final'!#REF!="Muy Baja",'Mapa final'!#REF!="Mayor"),CONCATENATE("R",'Mapa final'!#REF!),"")</f>
        <v>#REF!</v>
      </c>
      <c r="AE40" s="284"/>
      <c r="AF40" s="284" t="e">
        <f>IF(AND('Mapa final'!#REF!="Muy Baja",'Mapa final'!#REF!="Mayor"),CONCATENATE("R",'Mapa final'!#REF!),"")</f>
        <v>#REF!</v>
      </c>
      <c r="AG40" s="285"/>
      <c r="AH40" s="295" t="e">
        <f>IF(AND('Mapa final'!#REF!="Muy Baja",'Mapa final'!#REF!="Catastrófico"),CONCATENATE("R",'Mapa final'!#REF!),"")</f>
        <v>#REF!</v>
      </c>
      <c r="AI40" s="296"/>
      <c r="AJ40" s="296" t="e">
        <f>IF(AND('Mapa final'!#REF!="Muy Baja",'Mapa final'!#REF!="Catastrófico"),CONCATENATE("R",'Mapa final'!#REF!),"")</f>
        <v>#REF!</v>
      </c>
      <c r="AK40" s="296"/>
      <c r="AL40" s="296" t="e">
        <f>IF(AND('Mapa final'!#REF!="Muy Baja",'Mapa final'!#REF!="Catastrófico"),CONCATENATE("R",'Mapa final'!#REF!),"")</f>
        <v>#REF!</v>
      </c>
      <c r="AM40" s="297"/>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row>
    <row r="41" spans="1:80" x14ac:dyDescent="0.25">
      <c r="A41" s="75"/>
      <c r="B41" s="237"/>
      <c r="C41" s="237"/>
      <c r="D41" s="238"/>
      <c r="E41" s="278"/>
      <c r="F41" s="279"/>
      <c r="G41" s="279"/>
      <c r="H41" s="279"/>
      <c r="I41" s="280"/>
      <c r="J41" s="315"/>
      <c r="K41" s="313"/>
      <c r="L41" s="313"/>
      <c r="M41" s="313"/>
      <c r="N41" s="313"/>
      <c r="O41" s="314"/>
      <c r="P41" s="315"/>
      <c r="Q41" s="313"/>
      <c r="R41" s="313"/>
      <c r="S41" s="313"/>
      <c r="T41" s="313"/>
      <c r="U41" s="314"/>
      <c r="V41" s="304"/>
      <c r="W41" s="305"/>
      <c r="X41" s="305"/>
      <c r="Y41" s="305"/>
      <c r="Z41" s="305"/>
      <c r="AA41" s="306"/>
      <c r="AB41" s="288"/>
      <c r="AC41" s="284"/>
      <c r="AD41" s="284"/>
      <c r="AE41" s="284"/>
      <c r="AF41" s="284"/>
      <c r="AG41" s="285"/>
      <c r="AH41" s="295"/>
      <c r="AI41" s="296"/>
      <c r="AJ41" s="296"/>
      <c r="AK41" s="296"/>
      <c r="AL41" s="296"/>
      <c r="AM41" s="297"/>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row>
    <row r="42" spans="1:80" x14ac:dyDescent="0.25">
      <c r="A42" s="75"/>
      <c r="B42" s="237"/>
      <c r="C42" s="237"/>
      <c r="D42" s="238"/>
      <c r="E42" s="278"/>
      <c r="F42" s="279"/>
      <c r="G42" s="279"/>
      <c r="H42" s="279"/>
      <c r="I42" s="280"/>
      <c r="J42" s="315" t="e">
        <f>IF(AND('Mapa final'!#REF!="Muy Baja",'Mapa final'!#REF!="Leve"),CONCATENATE("R",'Mapa final'!#REF!),"")</f>
        <v>#REF!</v>
      </c>
      <c r="K42" s="313"/>
      <c r="L42" s="313" t="e">
        <f>IF(AND('Mapa final'!#REF!="Muy Baja",'Mapa final'!#REF!="Leve"),CONCATENATE("R",'Mapa final'!#REF!),"")</f>
        <v>#REF!</v>
      </c>
      <c r="M42" s="313"/>
      <c r="N42" s="313" t="e">
        <f>IF(AND('Mapa final'!#REF!="Muy Baja",'Mapa final'!#REF!="Leve"),CONCATENATE("R",'Mapa final'!#REF!),"")</f>
        <v>#REF!</v>
      </c>
      <c r="O42" s="314"/>
      <c r="P42" s="315" t="e">
        <f>IF(AND('Mapa final'!#REF!="Muy Baja",'Mapa final'!#REF!="Menor"),CONCATENATE("R",'Mapa final'!#REF!),"")</f>
        <v>#REF!</v>
      </c>
      <c r="Q42" s="313"/>
      <c r="R42" s="313" t="e">
        <f>IF(AND('Mapa final'!#REF!="Muy Baja",'Mapa final'!#REF!="Menor"),CONCATENATE("R",'Mapa final'!#REF!),"")</f>
        <v>#REF!</v>
      </c>
      <c r="S42" s="313"/>
      <c r="T42" s="313" t="e">
        <f>IF(AND('Mapa final'!#REF!="Muy Baja",'Mapa final'!#REF!="Menor"),CONCATENATE("R",'Mapa final'!#REF!),"")</f>
        <v>#REF!</v>
      </c>
      <c r="U42" s="314"/>
      <c r="V42" s="304" t="e">
        <f>IF(AND('Mapa final'!#REF!="Muy Baja",'Mapa final'!#REF!="Moderado"),CONCATENATE("R",'Mapa final'!#REF!),"")</f>
        <v>#REF!</v>
      </c>
      <c r="W42" s="305"/>
      <c r="X42" s="305" t="e">
        <f>IF(AND('Mapa final'!#REF!="Muy Baja",'Mapa final'!#REF!="Moderado"),CONCATENATE("R",'Mapa final'!#REF!),"")</f>
        <v>#REF!</v>
      </c>
      <c r="Y42" s="305"/>
      <c r="Z42" s="305" t="e">
        <f>IF(AND('Mapa final'!#REF!="Muy Baja",'Mapa final'!#REF!="Moderado"),CONCATENATE("R",'Mapa final'!#REF!),"")</f>
        <v>#REF!</v>
      </c>
      <c r="AA42" s="306"/>
      <c r="AB42" s="288" t="e">
        <f>IF(AND('Mapa final'!#REF!="Muy Baja",'Mapa final'!#REF!="Mayor"),CONCATENATE("R",'Mapa final'!#REF!),"")</f>
        <v>#REF!</v>
      </c>
      <c r="AC42" s="284"/>
      <c r="AD42" s="284" t="e">
        <f>IF(AND('Mapa final'!#REF!="Muy Baja",'Mapa final'!#REF!="Mayor"),CONCATENATE("R",'Mapa final'!#REF!),"")</f>
        <v>#REF!</v>
      </c>
      <c r="AE42" s="284"/>
      <c r="AF42" s="284" t="e">
        <f>IF(AND('Mapa final'!#REF!="Muy Baja",'Mapa final'!#REF!="Mayor"),CONCATENATE("R",'Mapa final'!#REF!),"")</f>
        <v>#REF!</v>
      </c>
      <c r="AG42" s="285"/>
      <c r="AH42" s="295" t="e">
        <f>IF(AND('Mapa final'!#REF!="Muy Baja",'Mapa final'!#REF!="Catastrófico"),CONCATENATE("R",'Mapa final'!#REF!),"")</f>
        <v>#REF!</v>
      </c>
      <c r="AI42" s="296"/>
      <c r="AJ42" s="296" t="e">
        <f>IF(AND('Mapa final'!#REF!="Muy Baja",'Mapa final'!#REF!="Catastrófico"),CONCATENATE("R",'Mapa final'!#REF!),"")</f>
        <v>#REF!</v>
      </c>
      <c r="AK42" s="296"/>
      <c r="AL42" s="296" t="e">
        <f>IF(AND('Mapa final'!#REF!="Muy Baja",'Mapa final'!#REF!="Catastrófico"),CONCATENATE("R",'Mapa final'!#REF!),"")</f>
        <v>#REF!</v>
      </c>
      <c r="AM42" s="297"/>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row>
    <row r="43" spans="1:80" x14ac:dyDescent="0.25">
      <c r="A43" s="75"/>
      <c r="B43" s="237"/>
      <c r="C43" s="237"/>
      <c r="D43" s="238"/>
      <c r="E43" s="278"/>
      <c r="F43" s="279"/>
      <c r="G43" s="279"/>
      <c r="H43" s="279"/>
      <c r="I43" s="280"/>
      <c r="J43" s="315"/>
      <c r="K43" s="313"/>
      <c r="L43" s="313"/>
      <c r="M43" s="313"/>
      <c r="N43" s="313"/>
      <c r="O43" s="314"/>
      <c r="P43" s="315"/>
      <c r="Q43" s="313"/>
      <c r="R43" s="313"/>
      <c r="S43" s="313"/>
      <c r="T43" s="313"/>
      <c r="U43" s="314"/>
      <c r="V43" s="304"/>
      <c r="W43" s="305"/>
      <c r="X43" s="305"/>
      <c r="Y43" s="305"/>
      <c r="Z43" s="305"/>
      <c r="AA43" s="306"/>
      <c r="AB43" s="288"/>
      <c r="AC43" s="284"/>
      <c r="AD43" s="284"/>
      <c r="AE43" s="284"/>
      <c r="AF43" s="284"/>
      <c r="AG43" s="285"/>
      <c r="AH43" s="295"/>
      <c r="AI43" s="296"/>
      <c r="AJ43" s="296"/>
      <c r="AK43" s="296"/>
      <c r="AL43" s="296"/>
      <c r="AM43" s="297"/>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row>
    <row r="44" spans="1:80" x14ac:dyDescent="0.25">
      <c r="A44" s="75"/>
      <c r="B44" s="237"/>
      <c r="C44" s="237"/>
      <c r="D44" s="238"/>
      <c r="E44" s="278"/>
      <c r="F44" s="279"/>
      <c r="G44" s="279"/>
      <c r="H44" s="279"/>
      <c r="I44" s="280"/>
      <c r="J44" s="315" t="e">
        <f>IF(AND('Mapa final'!#REF!="Muy Baja",'Mapa final'!#REF!="Leve"),CONCATENATE("R",'Mapa final'!#REF!),"")</f>
        <v>#REF!</v>
      </c>
      <c r="K44" s="313"/>
      <c r="L44" s="313" t="str">
        <f>IF(AND('Mapa final'!$L$14="Muy Baja",'Mapa final'!$P$14="Leve"),CONCATENATE("R",'Mapa final'!$A$14),"")</f>
        <v/>
      </c>
      <c r="M44" s="313"/>
      <c r="N44" s="313" t="str">
        <f>IF(AND('Mapa final'!$L$16="Muy Baja",'Mapa final'!$P$16="Leve"),CONCATENATE("R",'Mapa final'!$A$16),"")</f>
        <v/>
      </c>
      <c r="O44" s="314"/>
      <c r="P44" s="315" t="e">
        <f>IF(AND('Mapa final'!#REF!="Muy Baja",'Mapa final'!#REF!="Menor"),CONCATENATE("R",'Mapa final'!#REF!),"")</f>
        <v>#REF!</v>
      </c>
      <c r="Q44" s="313"/>
      <c r="R44" s="313" t="str">
        <f>IF(AND('Mapa final'!$L$14="Muy Baja",'Mapa final'!$P$14="Menor"),CONCATENATE("R",'Mapa final'!$A$14),"")</f>
        <v/>
      </c>
      <c r="S44" s="313"/>
      <c r="T44" s="313" t="str">
        <f>IF(AND('Mapa final'!$L$16="Muy Baja",'Mapa final'!$P$16="Menor"),CONCATENATE("R",'Mapa final'!$A$16),"")</f>
        <v/>
      </c>
      <c r="U44" s="314"/>
      <c r="V44" s="304" t="e">
        <f>IF(AND('Mapa final'!#REF!="Muy Baja",'Mapa final'!#REF!="Moderado"),CONCATENATE("R",'Mapa final'!#REF!),"")</f>
        <v>#REF!</v>
      </c>
      <c r="W44" s="305"/>
      <c r="X44" s="305" t="str">
        <f>IF(AND('Mapa final'!$L$14="Muy Baja",'Mapa final'!$P$14="Moderado"),CONCATENATE("R",'Mapa final'!$A$14),"")</f>
        <v/>
      </c>
      <c r="Y44" s="305"/>
      <c r="Z44" s="305" t="str">
        <f>IF(AND('Mapa final'!$L$16="Muy Baja",'Mapa final'!$P$16="Moderado"),CONCATENATE("R",'Mapa final'!$A$16),"")</f>
        <v/>
      </c>
      <c r="AA44" s="306"/>
      <c r="AB44" s="288" t="e">
        <f>IF(AND('Mapa final'!#REF!="Muy Baja",'Mapa final'!#REF!="Mayor"),CONCATENATE("R",'Mapa final'!#REF!),"")</f>
        <v>#REF!</v>
      </c>
      <c r="AC44" s="284"/>
      <c r="AD44" s="284" t="str">
        <f>IF(AND('Mapa final'!$L$14="Muy Baja",'Mapa final'!$P$14="Mayor"),CONCATENATE("R",'Mapa final'!$A$14),"")</f>
        <v/>
      </c>
      <c r="AE44" s="284"/>
      <c r="AF44" s="284" t="str">
        <f>IF(AND('Mapa final'!$L$16="Muy Baja",'Mapa final'!$P$16="Mayor"),CONCATENATE("R",'Mapa final'!$A$16),"")</f>
        <v/>
      </c>
      <c r="AG44" s="285"/>
      <c r="AH44" s="295" t="e">
        <f>IF(AND('Mapa final'!#REF!="Muy Baja",'Mapa final'!#REF!="Catastrófico"),CONCATENATE("R",'Mapa final'!#REF!),"")</f>
        <v>#REF!</v>
      </c>
      <c r="AI44" s="296"/>
      <c r="AJ44" s="296" t="str">
        <f>IF(AND('Mapa final'!$L$14="Muy Baja",'Mapa final'!$P$14="Catastrófico"),CONCATENATE("R",'Mapa final'!$A$14),"")</f>
        <v/>
      </c>
      <c r="AK44" s="296"/>
      <c r="AL44" s="296" t="str">
        <f>IF(AND('Mapa final'!$L$16="Muy Baja",'Mapa final'!$P$16="Catastrófico"),CONCATENATE("R",'Mapa final'!$A$16),"")</f>
        <v/>
      </c>
      <c r="AM44" s="297"/>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row>
    <row r="45" spans="1:80" ht="15.75" thickBot="1" x14ac:dyDescent="0.3">
      <c r="A45" s="75"/>
      <c r="B45" s="237"/>
      <c r="C45" s="237"/>
      <c r="D45" s="238"/>
      <c r="E45" s="281"/>
      <c r="F45" s="282"/>
      <c r="G45" s="282"/>
      <c r="H45" s="282"/>
      <c r="I45" s="283"/>
      <c r="J45" s="316"/>
      <c r="K45" s="317"/>
      <c r="L45" s="317"/>
      <c r="M45" s="317"/>
      <c r="N45" s="317"/>
      <c r="O45" s="318"/>
      <c r="P45" s="316"/>
      <c r="Q45" s="317"/>
      <c r="R45" s="317"/>
      <c r="S45" s="317"/>
      <c r="T45" s="317"/>
      <c r="U45" s="318"/>
      <c r="V45" s="307"/>
      <c r="W45" s="308"/>
      <c r="X45" s="308"/>
      <c r="Y45" s="308"/>
      <c r="Z45" s="308"/>
      <c r="AA45" s="309"/>
      <c r="AB45" s="292"/>
      <c r="AC45" s="293"/>
      <c r="AD45" s="293"/>
      <c r="AE45" s="293"/>
      <c r="AF45" s="293"/>
      <c r="AG45" s="294"/>
      <c r="AH45" s="298"/>
      <c r="AI45" s="299"/>
      <c r="AJ45" s="299"/>
      <c r="AK45" s="299"/>
      <c r="AL45" s="299"/>
      <c r="AM45" s="300"/>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row>
    <row r="46" spans="1:80" x14ac:dyDescent="0.25">
      <c r="A46" s="75"/>
      <c r="B46" s="75"/>
      <c r="C46" s="75"/>
      <c r="D46" s="75"/>
      <c r="E46" s="75"/>
      <c r="F46" s="75"/>
      <c r="G46" s="75"/>
      <c r="H46" s="75"/>
      <c r="I46" s="75"/>
      <c r="J46" s="275" t="s">
        <v>111</v>
      </c>
      <c r="K46" s="276"/>
      <c r="L46" s="276"/>
      <c r="M46" s="276"/>
      <c r="N46" s="276"/>
      <c r="O46" s="277"/>
      <c r="P46" s="275" t="s">
        <v>110</v>
      </c>
      <c r="Q46" s="276"/>
      <c r="R46" s="276"/>
      <c r="S46" s="276"/>
      <c r="T46" s="276"/>
      <c r="U46" s="277"/>
      <c r="V46" s="275" t="s">
        <v>109</v>
      </c>
      <c r="W46" s="276"/>
      <c r="X46" s="276"/>
      <c r="Y46" s="276"/>
      <c r="Z46" s="276"/>
      <c r="AA46" s="277"/>
      <c r="AB46" s="275" t="s">
        <v>108</v>
      </c>
      <c r="AC46" s="291"/>
      <c r="AD46" s="276"/>
      <c r="AE46" s="276"/>
      <c r="AF46" s="276"/>
      <c r="AG46" s="277"/>
      <c r="AH46" s="275" t="s">
        <v>107</v>
      </c>
      <c r="AI46" s="276"/>
      <c r="AJ46" s="276"/>
      <c r="AK46" s="276"/>
      <c r="AL46" s="276"/>
      <c r="AM46" s="277"/>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x14ac:dyDescent="0.25">
      <c r="A47" s="75"/>
      <c r="B47" s="75"/>
      <c r="C47" s="75"/>
      <c r="D47" s="75"/>
      <c r="E47" s="75"/>
      <c r="F47" s="75"/>
      <c r="G47" s="75"/>
      <c r="H47" s="75"/>
      <c r="I47" s="75"/>
      <c r="J47" s="278"/>
      <c r="K47" s="279"/>
      <c r="L47" s="279"/>
      <c r="M47" s="279"/>
      <c r="N47" s="279"/>
      <c r="O47" s="280"/>
      <c r="P47" s="278"/>
      <c r="Q47" s="279"/>
      <c r="R47" s="279"/>
      <c r="S47" s="279"/>
      <c r="T47" s="279"/>
      <c r="U47" s="280"/>
      <c r="V47" s="278"/>
      <c r="W47" s="279"/>
      <c r="X47" s="279"/>
      <c r="Y47" s="279"/>
      <c r="Z47" s="279"/>
      <c r="AA47" s="280"/>
      <c r="AB47" s="278"/>
      <c r="AC47" s="279"/>
      <c r="AD47" s="279"/>
      <c r="AE47" s="279"/>
      <c r="AF47" s="279"/>
      <c r="AG47" s="280"/>
      <c r="AH47" s="278"/>
      <c r="AI47" s="279"/>
      <c r="AJ47" s="279"/>
      <c r="AK47" s="279"/>
      <c r="AL47" s="279"/>
      <c r="AM47" s="280"/>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x14ac:dyDescent="0.25">
      <c r="A48" s="75"/>
      <c r="B48" s="75"/>
      <c r="C48" s="75"/>
      <c r="D48" s="75"/>
      <c r="E48" s="75"/>
      <c r="F48" s="75"/>
      <c r="G48" s="75"/>
      <c r="H48" s="75"/>
      <c r="I48" s="75"/>
      <c r="J48" s="278"/>
      <c r="K48" s="279"/>
      <c r="L48" s="279"/>
      <c r="M48" s="279"/>
      <c r="N48" s="279"/>
      <c r="O48" s="280"/>
      <c r="P48" s="278"/>
      <c r="Q48" s="279"/>
      <c r="R48" s="279"/>
      <c r="S48" s="279"/>
      <c r="T48" s="279"/>
      <c r="U48" s="280"/>
      <c r="V48" s="278"/>
      <c r="W48" s="279"/>
      <c r="X48" s="279"/>
      <c r="Y48" s="279"/>
      <c r="Z48" s="279"/>
      <c r="AA48" s="280"/>
      <c r="AB48" s="278"/>
      <c r="AC48" s="279"/>
      <c r="AD48" s="279"/>
      <c r="AE48" s="279"/>
      <c r="AF48" s="279"/>
      <c r="AG48" s="280"/>
      <c r="AH48" s="278"/>
      <c r="AI48" s="279"/>
      <c r="AJ48" s="279"/>
      <c r="AK48" s="279"/>
      <c r="AL48" s="279"/>
      <c r="AM48" s="280"/>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x14ac:dyDescent="0.25">
      <c r="A49" s="75"/>
      <c r="B49" s="75"/>
      <c r="C49" s="75"/>
      <c r="D49" s="75"/>
      <c r="E49" s="75"/>
      <c r="F49" s="75"/>
      <c r="G49" s="75"/>
      <c r="H49" s="75"/>
      <c r="I49" s="75"/>
      <c r="J49" s="278"/>
      <c r="K49" s="279"/>
      <c r="L49" s="279"/>
      <c r="M49" s="279"/>
      <c r="N49" s="279"/>
      <c r="O49" s="280"/>
      <c r="P49" s="278"/>
      <c r="Q49" s="279"/>
      <c r="R49" s="279"/>
      <c r="S49" s="279"/>
      <c r="T49" s="279"/>
      <c r="U49" s="280"/>
      <c r="V49" s="278"/>
      <c r="W49" s="279"/>
      <c r="X49" s="279"/>
      <c r="Y49" s="279"/>
      <c r="Z49" s="279"/>
      <c r="AA49" s="280"/>
      <c r="AB49" s="278"/>
      <c r="AC49" s="279"/>
      <c r="AD49" s="279"/>
      <c r="AE49" s="279"/>
      <c r="AF49" s="279"/>
      <c r="AG49" s="280"/>
      <c r="AH49" s="278"/>
      <c r="AI49" s="279"/>
      <c r="AJ49" s="279"/>
      <c r="AK49" s="279"/>
      <c r="AL49" s="279"/>
      <c r="AM49" s="280"/>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x14ac:dyDescent="0.25">
      <c r="A50" s="75"/>
      <c r="B50" s="75"/>
      <c r="C50" s="75"/>
      <c r="D50" s="75"/>
      <c r="E50" s="75"/>
      <c r="F50" s="75"/>
      <c r="G50" s="75"/>
      <c r="H50" s="75"/>
      <c r="I50" s="75"/>
      <c r="J50" s="278"/>
      <c r="K50" s="279"/>
      <c r="L50" s="279"/>
      <c r="M50" s="279"/>
      <c r="N50" s="279"/>
      <c r="O50" s="280"/>
      <c r="P50" s="278"/>
      <c r="Q50" s="279"/>
      <c r="R50" s="279"/>
      <c r="S50" s="279"/>
      <c r="T50" s="279"/>
      <c r="U50" s="280"/>
      <c r="V50" s="278"/>
      <c r="W50" s="279"/>
      <c r="X50" s="279"/>
      <c r="Y50" s="279"/>
      <c r="Z50" s="279"/>
      <c r="AA50" s="280"/>
      <c r="AB50" s="278"/>
      <c r="AC50" s="279"/>
      <c r="AD50" s="279"/>
      <c r="AE50" s="279"/>
      <c r="AF50" s="279"/>
      <c r="AG50" s="280"/>
      <c r="AH50" s="278"/>
      <c r="AI50" s="279"/>
      <c r="AJ50" s="279"/>
      <c r="AK50" s="279"/>
      <c r="AL50" s="279"/>
      <c r="AM50" s="280"/>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75" thickBot="1" x14ac:dyDescent="0.3">
      <c r="A51" s="75"/>
      <c r="B51" s="75"/>
      <c r="C51" s="75"/>
      <c r="D51" s="75"/>
      <c r="E51" s="75"/>
      <c r="F51" s="75"/>
      <c r="G51" s="75"/>
      <c r="H51" s="75"/>
      <c r="I51" s="75"/>
      <c r="J51" s="281"/>
      <c r="K51" s="282"/>
      <c r="L51" s="282"/>
      <c r="M51" s="282"/>
      <c r="N51" s="282"/>
      <c r="O51" s="283"/>
      <c r="P51" s="281"/>
      <c r="Q51" s="282"/>
      <c r="R51" s="282"/>
      <c r="S51" s="282"/>
      <c r="T51" s="282"/>
      <c r="U51" s="283"/>
      <c r="V51" s="281"/>
      <c r="W51" s="282"/>
      <c r="X51" s="282"/>
      <c r="Y51" s="282"/>
      <c r="Z51" s="282"/>
      <c r="AA51" s="283"/>
      <c r="AB51" s="281"/>
      <c r="AC51" s="282"/>
      <c r="AD51" s="282"/>
      <c r="AE51" s="282"/>
      <c r="AF51" s="282"/>
      <c r="AG51" s="283"/>
      <c r="AH51" s="281"/>
      <c r="AI51" s="282"/>
      <c r="AJ51" s="282"/>
      <c r="AK51" s="282"/>
      <c r="AL51" s="282"/>
      <c r="AM51" s="283"/>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x14ac:dyDescent="0.2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x14ac:dyDescent="0.2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x14ac:dyDescent="0.2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row>
    <row r="63" spans="1:80" x14ac:dyDescent="0.2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row>
    <row r="64" spans="1:80" x14ac:dyDescent="0.2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row>
    <row r="65" spans="1:8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row>
    <row r="66" spans="1:8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row>
    <row r="67" spans="1:8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row>
    <row r="68" spans="1:8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row>
    <row r="69" spans="1:8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row>
    <row r="70" spans="1:8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row>
    <row r="71" spans="1:8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row>
    <row r="72" spans="1:8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row>
    <row r="73" spans="1:8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row>
    <row r="74" spans="1:8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row>
    <row r="75" spans="1:8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row>
    <row r="76" spans="1:8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row>
    <row r="77" spans="1:8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row>
    <row r="78" spans="1:8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row>
    <row r="79" spans="1:8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row>
    <row r="80" spans="1:8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row>
    <row r="81" spans="1:63"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row>
    <row r="82" spans="1:63"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row>
    <row r="83" spans="1:63"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row>
    <row r="84" spans="1:63"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row>
    <row r="85" spans="1:63"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row>
    <row r="86" spans="1:63"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row>
    <row r="87" spans="1:63"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row>
    <row r="88" spans="1:63"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row>
    <row r="89" spans="1:63"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row>
    <row r="90" spans="1:63"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row>
    <row r="91" spans="1:63"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row>
    <row r="92" spans="1:63"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row>
    <row r="93" spans="1:63"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row>
    <row r="94" spans="1:63"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row>
    <row r="95" spans="1:63"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row>
    <row r="96" spans="1:63"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row>
    <row r="97" spans="1:63"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row>
    <row r="98" spans="1:63"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row>
    <row r="99" spans="1:63"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row>
    <row r="100" spans="1:63"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row>
    <row r="101" spans="1:63"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row>
    <row r="102" spans="1:63"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row>
    <row r="103" spans="1:63"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row>
    <row r="104" spans="1:63"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row>
    <row r="105" spans="1:63"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row>
    <row r="106" spans="1:63"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row>
    <row r="107" spans="1:63"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row>
    <row r="108" spans="1:63"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row>
    <row r="109" spans="1:63"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row>
    <row r="110" spans="1:63"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row>
    <row r="111" spans="1:63"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row>
    <row r="112" spans="1:63"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row>
    <row r="113" spans="1:63"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row>
    <row r="114" spans="1:63"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row>
    <row r="115" spans="1:63"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row>
    <row r="116" spans="1:63"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row>
    <row r="117" spans="1:63"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row>
    <row r="118" spans="1:63"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row>
    <row r="119" spans="1:63"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row>
    <row r="120" spans="1:63"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row>
    <row r="121" spans="1:63"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row>
    <row r="122" spans="1:63" x14ac:dyDescent="0.2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row>
    <row r="123" spans="1:63" x14ac:dyDescent="0.2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row>
    <row r="124" spans="1:63" x14ac:dyDescent="0.2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row>
    <row r="125" spans="1:63" x14ac:dyDescent="0.2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row>
    <row r="126" spans="1:63" x14ac:dyDescent="0.2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row>
    <row r="127" spans="1:63" x14ac:dyDescent="0.2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row>
    <row r="128" spans="1:63" x14ac:dyDescent="0.2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row>
    <row r="129" spans="2:63" x14ac:dyDescent="0.2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row>
    <row r="130" spans="2:63" x14ac:dyDescent="0.2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row>
    <row r="131" spans="2:63" x14ac:dyDescent="0.2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row>
    <row r="132" spans="2:63" x14ac:dyDescent="0.2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row>
    <row r="133" spans="2:63" x14ac:dyDescent="0.2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row>
    <row r="134" spans="2:63" x14ac:dyDescent="0.2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row>
    <row r="135" spans="2:63" x14ac:dyDescent="0.2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row>
    <row r="136" spans="2:63" x14ac:dyDescent="0.2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row>
    <row r="137" spans="2:63" x14ac:dyDescent="0.25">
      <c r="B137" s="75"/>
      <c r="C137" s="75"/>
      <c r="D137" s="75"/>
      <c r="E137" s="75"/>
      <c r="F137" s="75"/>
      <c r="G137" s="75"/>
      <c r="H137" s="75"/>
      <c r="I137" s="75"/>
    </row>
    <row r="138" spans="2:63" x14ac:dyDescent="0.25">
      <c r="B138" s="75"/>
      <c r="C138" s="75"/>
      <c r="D138" s="75"/>
      <c r="E138" s="75"/>
      <c r="F138" s="75"/>
      <c r="G138" s="75"/>
      <c r="H138" s="75"/>
      <c r="I138" s="75"/>
    </row>
    <row r="139" spans="2:63" x14ac:dyDescent="0.25">
      <c r="B139" s="75"/>
      <c r="C139" s="75"/>
      <c r="D139" s="75"/>
      <c r="E139" s="75"/>
      <c r="F139" s="75"/>
      <c r="G139" s="75"/>
      <c r="H139" s="75"/>
      <c r="I139" s="75"/>
    </row>
    <row r="140" spans="2:63" x14ac:dyDescent="0.25">
      <c r="B140" s="75"/>
      <c r="C140" s="75"/>
      <c r="D140" s="75"/>
      <c r="E140" s="75"/>
      <c r="F140" s="75"/>
      <c r="G140" s="75"/>
      <c r="H140" s="75"/>
      <c r="I140" s="75"/>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S36" sqref="S3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1:91" ht="18" customHeight="1" x14ac:dyDescent="0.25">
      <c r="A2" s="75"/>
      <c r="B2" s="348" t="s">
        <v>157</v>
      </c>
      <c r="C2" s="349"/>
      <c r="D2" s="349"/>
      <c r="E2" s="349"/>
      <c r="F2" s="349"/>
      <c r="G2" s="349"/>
      <c r="H2" s="349"/>
      <c r="I2" s="349"/>
      <c r="J2" s="290" t="s">
        <v>2</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1:91" ht="18.75" customHeight="1" x14ac:dyDescent="0.25">
      <c r="A3" s="75"/>
      <c r="B3" s="349"/>
      <c r="C3" s="349"/>
      <c r="D3" s="349"/>
      <c r="E3" s="349"/>
      <c r="F3" s="349"/>
      <c r="G3" s="349"/>
      <c r="H3" s="349"/>
      <c r="I3" s="349"/>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1:91" ht="15" customHeight="1" x14ac:dyDescent="0.25">
      <c r="A4" s="75"/>
      <c r="B4" s="349"/>
      <c r="C4" s="349"/>
      <c r="D4" s="349"/>
      <c r="E4" s="349"/>
      <c r="F4" s="349"/>
      <c r="G4" s="349"/>
      <c r="H4" s="349"/>
      <c r="I4" s="349"/>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row>
    <row r="5" spans="1:91"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1:91" ht="15" customHeight="1" x14ac:dyDescent="0.25">
      <c r="A6" s="75"/>
      <c r="B6" s="237" t="s">
        <v>4</v>
      </c>
      <c r="C6" s="237"/>
      <c r="D6" s="238"/>
      <c r="E6" s="332" t="s">
        <v>115</v>
      </c>
      <c r="F6" s="333"/>
      <c r="G6" s="333"/>
      <c r="H6" s="333"/>
      <c r="I6" s="350"/>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5"/>
      <c r="AO6" s="339" t="s">
        <v>78</v>
      </c>
      <c r="AP6" s="340"/>
      <c r="AQ6" s="340"/>
      <c r="AR6" s="340"/>
      <c r="AS6" s="340"/>
      <c r="AT6" s="341"/>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row>
    <row r="7" spans="1:91" ht="15" customHeight="1" x14ac:dyDescent="0.25">
      <c r="A7" s="75"/>
      <c r="B7" s="237"/>
      <c r="C7" s="237"/>
      <c r="D7" s="238"/>
      <c r="E7" s="336"/>
      <c r="F7" s="335"/>
      <c r="G7" s="335"/>
      <c r="H7" s="335"/>
      <c r="I7" s="351"/>
      <c r="J7" s="44" t="str">
        <f>IF(AND('Mapa final'!$AD$11="Muy Alta",'Mapa final'!$AF$11="Leve"),CONCATENATE("R2C",'Mapa final'!$S$11),"")</f>
        <v/>
      </c>
      <c r="K7" s="45" t="str">
        <f>IF(AND('Mapa final'!$AD$12="Muy Alta",'Mapa final'!$AF$12="Leve"),CONCATENATE("R2C",'Mapa final'!$S$12),"")</f>
        <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final'!$AD$11="Muy Alta",'Mapa final'!$AF$11="Menor"),CONCATENATE("R2C",'Mapa final'!$S$11),"")</f>
        <v/>
      </c>
      <c r="Q7" s="45" t="str">
        <f>IF(AND('Mapa final'!$AD$12="Muy Alta",'Mapa final'!$AF$12="Menor"),CONCATENATE("R2C",'Mapa final'!$S$12),"")</f>
        <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final'!$AD$11="Muy Alta",'Mapa final'!$AF$11="Moderado"),CONCATENATE("R2C",'Mapa final'!$S$11),"")</f>
        <v/>
      </c>
      <c r="W7" s="45" t="str">
        <f>IF(AND('Mapa final'!$AD$12="Muy Alta",'Mapa final'!$AF$12="Moderado"),CONCATENATE("R2C",'Mapa final'!$S$12),"")</f>
        <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final'!$AD$11="Muy Alta",'Mapa final'!$AF$11="Mayor"),CONCATENATE("R2C",'Mapa final'!$S$11),"")</f>
        <v/>
      </c>
      <c r="AC7" s="45" t="str">
        <f>IF(AND('Mapa final'!$AD$12="Muy Alta",'Mapa final'!$AF$12="Mayor"),CONCATENATE("R2C",'Mapa final'!$S$12),"")</f>
        <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final'!$AD$11="Muy Alta",'Mapa final'!$AF$11="Catastrófico"),CONCATENATE("R2C",'Mapa final'!$S$11),"")</f>
        <v/>
      </c>
      <c r="AI7" s="48" t="str">
        <f>IF(AND('Mapa final'!$AD$12="Muy Alta",'Mapa final'!$AF$12="Catastrófico"),CONCATENATE("R2C",'Mapa final'!$S$12),"")</f>
        <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5"/>
      <c r="AO7" s="342"/>
      <c r="AP7" s="343"/>
      <c r="AQ7" s="343"/>
      <c r="AR7" s="343"/>
      <c r="AS7" s="343"/>
      <c r="AT7" s="344"/>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row>
    <row r="8" spans="1:91" ht="15" customHeight="1" x14ac:dyDescent="0.25">
      <c r="A8" s="75"/>
      <c r="B8" s="237"/>
      <c r="C8" s="237"/>
      <c r="D8" s="238"/>
      <c r="E8" s="336"/>
      <c r="F8" s="335"/>
      <c r="G8" s="335"/>
      <c r="H8" s="335"/>
      <c r="I8" s="351"/>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5"/>
      <c r="AO8" s="342"/>
      <c r="AP8" s="343"/>
      <c r="AQ8" s="343"/>
      <c r="AR8" s="343"/>
      <c r="AS8" s="343"/>
      <c r="AT8" s="344"/>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row>
    <row r="9" spans="1:91" ht="15" customHeight="1" x14ac:dyDescent="0.25">
      <c r="A9" s="75"/>
      <c r="B9" s="237"/>
      <c r="C9" s="237"/>
      <c r="D9" s="238"/>
      <c r="E9" s="336"/>
      <c r="F9" s="335"/>
      <c r="G9" s="335"/>
      <c r="H9" s="335"/>
      <c r="I9" s="351"/>
      <c r="J9" s="44" t="e">
        <f>IF(AND('Mapa final'!#REF!="Muy Alta",'Mapa final'!#REF!="Leve"),CONCATENATE("R4C",'Mapa final'!#REF!),"")</f>
        <v>#REF!</v>
      </c>
      <c r="K9" s="45" t="e">
        <f>IF(AND('Mapa final'!#REF!="Muy Alta",'Mapa final'!#REF!="Leve"),CONCATENATE("R4C",'Mapa final'!#REF!),"")</f>
        <v>#REF!</v>
      </c>
      <c r="L9" s="45" t="e">
        <f>IF(AND('Mapa final'!#REF!="Muy Alta",'Mapa final'!#REF!="Leve"),CONCATENATE("R4C",'Mapa final'!#REF!),"")</f>
        <v>#REF!</v>
      </c>
      <c r="M9" s="45" t="e">
        <f>IF(AND('Mapa final'!#REF!="Muy Alta",'Mapa final'!#REF!="Leve"),CONCATENATE("R4C",'Mapa final'!#REF!),"")</f>
        <v>#REF!</v>
      </c>
      <c r="N9" s="45"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45" t="e">
        <f>IF(AND('Mapa final'!#REF!="Muy Alta",'Mapa final'!#REF!="Menor"),CONCATENATE("R4C",'Mapa final'!#REF!),"")</f>
        <v>#REF!</v>
      </c>
      <c r="S9" s="45" t="e">
        <f>IF(AND('Mapa final'!#REF!="Muy Alta",'Mapa final'!#REF!="Menor"),CONCATENATE("R4C",'Mapa final'!#REF!),"")</f>
        <v>#REF!</v>
      </c>
      <c r="T9" s="45"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45" t="e">
        <f>IF(AND('Mapa final'!#REF!="Muy Alta",'Mapa final'!#REF!="Moderado"),CONCATENATE("R4C",'Mapa final'!#REF!),"")</f>
        <v>#REF!</v>
      </c>
      <c r="Y9" s="45" t="e">
        <f>IF(AND('Mapa final'!#REF!="Muy Alta",'Mapa final'!#REF!="Moderado"),CONCATENATE("R4C",'Mapa final'!#REF!),"")</f>
        <v>#REF!</v>
      </c>
      <c r="Z9" s="45"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45" t="e">
        <f>IF(AND('Mapa final'!#REF!="Muy Alta",'Mapa final'!#REF!="Mayor"),CONCATENATE("R4C",'Mapa final'!#REF!),"")</f>
        <v>#REF!</v>
      </c>
      <c r="AE9" s="45" t="e">
        <f>IF(AND('Mapa final'!#REF!="Muy Alta",'Mapa final'!#REF!="Mayor"),CONCATENATE("R4C",'Mapa final'!#REF!),"")</f>
        <v>#REF!</v>
      </c>
      <c r="AF9" s="45"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5"/>
      <c r="AO9" s="342"/>
      <c r="AP9" s="343"/>
      <c r="AQ9" s="343"/>
      <c r="AR9" s="343"/>
      <c r="AS9" s="343"/>
      <c r="AT9" s="344"/>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row>
    <row r="10" spans="1:91" ht="15" customHeight="1" x14ac:dyDescent="0.25">
      <c r="A10" s="75"/>
      <c r="B10" s="237"/>
      <c r="C10" s="237"/>
      <c r="D10" s="238"/>
      <c r="E10" s="336"/>
      <c r="F10" s="335"/>
      <c r="G10" s="335"/>
      <c r="H10" s="335"/>
      <c r="I10" s="351"/>
      <c r="J10" s="44" t="e">
        <f>IF(AND('Mapa final'!#REF!="Muy Alta",'Mapa final'!#REF!="Leve"),CONCATENATE("R5C",'Mapa final'!#REF!),"")</f>
        <v>#REF!</v>
      </c>
      <c r="K10" s="45" t="e">
        <f>IF(AND('Mapa final'!#REF!="Muy Alta",'Mapa final'!#REF!="Leve"),CONCATENATE("R5C",'Mapa final'!#REF!),"")</f>
        <v>#REF!</v>
      </c>
      <c r="L10" s="45" t="e">
        <f>IF(AND('Mapa final'!#REF!="Muy Alta",'Mapa final'!#REF!="Leve"),CONCATENATE("R5C",'Mapa final'!#REF!),"")</f>
        <v>#REF!</v>
      </c>
      <c r="M10" s="45" t="e">
        <f>IF(AND('Mapa final'!#REF!="Muy Alta",'Mapa final'!#REF!="Leve"),CONCATENATE("R5C",'Mapa final'!#REF!),"")</f>
        <v>#REF!</v>
      </c>
      <c r="N10" s="45"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45" t="e">
        <f>IF(AND('Mapa final'!#REF!="Muy Alta",'Mapa final'!#REF!="Menor"),CONCATENATE("R5C",'Mapa final'!#REF!),"")</f>
        <v>#REF!</v>
      </c>
      <c r="S10" s="45" t="e">
        <f>IF(AND('Mapa final'!#REF!="Muy Alta",'Mapa final'!#REF!="Menor"),CONCATENATE("R5C",'Mapa final'!#REF!),"")</f>
        <v>#REF!</v>
      </c>
      <c r="T10" s="45"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45" t="e">
        <f>IF(AND('Mapa final'!#REF!="Muy Alta",'Mapa final'!#REF!="Moderado"),CONCATENATE("R5C",'Mapa final'!#REF!),"")</f>
        <v>#REF!</v>
      </c>
      <c r="Y10" s="45" t="e">
        <f>IF(AND('Mapa final'!#REF!="Muy Alta",'Mapa final'!#REF!="Moderado"),CONCATENATE("R5C",'Mapa final'!#REF!),"")</f>
        <v>#REF!</v>
      </c>
      <c r="Z10" s="45"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45" t="e">
        <f>IF(AND('Mapa final'!#REF!="Muy Alta",'Mapa final'!#REF!="Mayor"),CONCATENATE("R5C",'Mapa final'!#REF!),"")</f>
        <v>#REF!</v>
      </c>
      <c r="AE10" s="45" t="e">
        <f>IF(AND('Mapa final'!#REF!="Muy Alta",'Mapa final'!#REF!="Mayor"),CONCATENATE("R5C",'Mapa final'!#REF!),"")</f>
        <v>#REF!</v>
      </c>
      <c r="AF10" s="45"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5"/>
      <c r="AO10" s="342"/>
      <c r="AP10" s="343"/>
      <c r="AQ10" s="343"/>
      <c r="AR10" s="343"/>
      <c r="AS10" s="343"/>
      <c r="AT10" s="344"/>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row>
    <row r="11" spans="1:91" ht="15" customHeight="1" x14ac:dyDescent="0.25">
      <c r="A11" s="75"/>
      <c r="B11" s="237"/>
      <c r="C11" s="237"/>
      <c r="D11" s="238"/>
      <c r="E11" s="336"/>
      <c r="F11" s="335"/>
      <c r="G11" s="335"/>
      <c r="H11" s="335"/>
      <c r="I11" s="351"/>
      <c r="J11" s="44" t="e">
        <f>IF(AND('Mapa final'!#REF!="Muy Alta",'Mapa final'!#REF!="Leve"),CONCATENATE("R6C",'Mapa final'!#REF!),"")</f>
        <v>#REF!</v>
      </c>
      <c r="K11" s="45" t="e">
        <f>IF(AND('Mapa final'!#REF!="Muy Alta",'Mapa final'!#REF!="Leve"),CONCATENATE("R6C",'Mapa final'!#REF!),"")</f>
        <v>#REF!</v>
      </c>
      <c r="L11" s="45" t="e">
        <f>IF(AND('Mapa final'!#REF!="Muy Alta",'Mapa final'!#REF!="Leve"),CONCATENATE("R6C",'Mapa final'!#REF!),"")</f>
        <v>#REF!</v>
      </c>
      <c r="M11" s="45" t="e">
        <f>IF(AND('Mapa final'!#REF!="Muy Alta",'Mapa final'!#REF!="Leve"),CONCATENATE("R6C",'Mapa final'!#REF!),"")</f>
        <v>#REF!</v>
      </c>
      <c r="N11" s="45"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45" t="e">
        <f>IF(AND('Mapa final'!#REF!="Muy Alta",'Mapa final'!#REF!="Menor"),CONCATENATE("R6C",'Mapa final'!#REF!),"")</f>
        <v>#REF!</v>
      </c>
      <c r="S11" s="45" t="e">
        <f>IF(AND('Mapa final'!#REF!="Muy Alta",'Mapa final'!#REF!="Menor"),CONCATENATE("R6C",'Mapa final'!#REF!),"")</f>
        <v>#REF!</v>
      </c>
      <c r="T11" s="45"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45" t="e">
        <f>IF(AND('Mapa final'!#REF!="Muy Alta",'Mapa final'!#REF!="Moderado"),CONCATENATE("R6C",'Mapa final'!#REF!),"")</f>
        <v>#REF!</v>
      </c>
      <c r="Y11" s="45" t="e">
        <f>IF(AND('Mapa final'!#REF!="Muy Alta",'Mapa final'!#REF!="Moderado"),CONCATENATE("R6C",'Mapa final'!#REF!),"")</f>
        <v>#REF!</v>
      </c>
      <c r="Z11" s="45"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45" t="e">
        <f>IF(AND('Mapa final'!#REF!="Muy Alta",'Mapa final'!#REF!="Mayor"),CONCATENATE("R6C",'Mapa final'!#REF!),"")</f>
        <v>#REF!</v>
      </c>
      <c r="AE11" s="45" t="e">
        <f>IF(AND('Mapa final'!#REF!="Muy Alta",'Mapa final'!#REF!="Mayor"),CONCATENATE("R6C",'Mapa final'!#REF!),"")</f>
        <v>#REF!</v>
      </c>
      <c r="AF11" s="45"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5"/>
      <c r="AO11" s="342"/>
      <c r="AP11" s="343"/>
      <c r="AQ11" s="343"/>
      <c r="AR11" s="343"/>
      <c r="AS11" s="343"/>
      <c r="AT11" s="344"/>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row>
    <row r="12" spans="1:91" ht="15" customHeight="1" x14ac:dyDescent="0.25">
      <c r="A12" s="75"/>
      <c r="B12" s="237"/>
      <c r="C12" s="237"/>
      <c r="D12" s="238"/>
      <c r="E12" s="336"/>
      <c r="F12" s="335"/>
      <c r="G12" s="335"/>
      <c r="H12" s="335"/>
      <c r="I12" s="351"/>
      <c r="J12" s="44" t="e">
        <f>IF(AND('Mapa final'!#REF!="Muy Alta",'Mapa final'!#REF!="Leve"),CONCATENATE("R7C",'Mapa final'!#REF!),"")</f>
        <v>#REF!</v>
      </c>
      <c r="K12" s="45" t="e">
        <f>IF(AND('Mapa final'!#REF!="Muy Alta",'Mapa final'!#REF!="Leve"),CONCATENATE("R7C",'Mapa final'!#REF!),"")</f>
        <v>#REF!</v>
      </c>
      <c r="L12" s="45" t="e">
        <f>IF(AND('Mapa final'!#REF!="Muy Alta",'Mapa final'!#REF!="Leve"),CONCATENATE("R7C",'Mapa final'!#REF!),"")</f>
        <v>#REF!</v>
      </c>
      <c r="M12" s="45" t="e">
        <f>IF(AND('Mapa final'!#REF!="Muy Alta",'Mapa final'!#REF!="Leve"),CONCATENATE("R7C",'Mapa final'!#REF!),"")</f>
        <v>#REF!</v>
      </c>
      <c r="N12" s="45"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45" t="e">
        <f>IF(AND('Mapa final'!#REF!="Muy Alta",'Mapa final'!#REF!="Menor"),CONCATENATE("R7C",'Mapa final'!#REF!),"")</f>
        <v>#REF!</v>
      </c>
      <c r="S12" s="45" t="e">
        <f>IF(AND('Mapa final'!#REF!="Muy Alta",'Mapa final'!#REF!="Menor"),CONCATENATE("R7C",'Mapa final'!#REF!),"")</f>
        <v>#REF!</v>
      </c>
      <c r="T12" s="45"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45" t="e">
        <f>IF(AND('Mapa final'!#REF!="Muy Alta",'Mapa final'!#REF!="Moderado"),CONCATENATE("R7C",'Mapa final'!#REF!),"")</f>
        <v>#REF!</v>
      </c>
      <c r="Y12" s="45" t="e">
        <f>IF(AND('Mapa final'!#REF!="Muy Alta",'Mapa final'!#REF!="Moderado"),CONCATENATE("R7C",'Mapa final'!#REF!),"")</f>
        <v>#REF!</v>
      </c>
      <c r="Z12" s="45"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45" t="e">
        <f>IF(AND('Mapa final'!#REF!="Muy Alta",'Mapa final'!#REF!="Mayor"),CONCATENATE("R7C",'Mapa final'!#REF!),"")</f>
        <v>#REF!</v>
      </c>
      <c r="AE12" s="45" t="e">
        <f>IF(AND('Mapa final'!#REF!="Muy Alta",'Mapa final'!#REF!="Mayor"),CONCATENATE("R7C",'Mapa final'!#REF!),"")</f>
        <v>#REF!</v>
      </c>
      <c r="AF12" s="45"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5"/>
      <c r="AO12" s="342"/>
      <c r="AP12" s="343"/>
      <c r="AQ12" s="343"/>
      <c r="AR12" s="343"/>
      <c r="AS12" s="343"/>
      <c r="AT12" s="344"/>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91" ht="15" customHeight="1" x14ac:dyDescent="0.25">
      <c r="A13" s="75"/>
      <c r="B13" s="237"/>
      <c r="C13" s="237"/>
      <c r="D13" s="238"/>
      <c r="E13" s="336"/>
      <c r="F13" s="335"/>
      <c r="G13" s="335"/>
      <c r="H13" s="335"/>
      <c r="I13" s="351"/>
      <c r="J13" s="44" t="e">
        <f>IF(AND('Mapa final'!#REF!="Muy Alta",'Mapa final'!#REF!="Leve"),CONCATENATE("R8C",'Mapa final'!#REF!),"")</f>
        <v>#REF!</v>
      </c>
      <c r="K13" s="45" t="e">
        <f>IF(AND('Mapa final'!#REF!="Muy Alta",'Mapa final'!#REF!="Leve"),CONCATENATE("R8C",'Mapa final'!#REF!),"")</f>
        <v>#REF!</v>
      </c>
      <c r="L13" s="45" t="e">
        <f>IF(AND('Mapa final'!#REF!="Muy Alta",'Mapa final'!#REF!="Leve"),CONCATENATE("R8C",'Mapa final'!#REF!),"")</f>
        <v>#REF!</v>
      </c>
      <c r="M13" s="45" t="e">
        <f>IF(AND('Mapa final'!#REF!="Muy Alta",'Mapa final'!#REF!="Leve"),CONCATENATE("R8C",'Mapa final'!#REF!),"")</f>
        <v>#REF!</v>
      </c>
      <c r="N13" s="45"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45" t="e">
        <f>IF(AND('Mapa final'!#REF!="Muy Alta",'Mapa final'!#REF!="Menor"),CONCATENATE("R8C",'Mapa final'!#REF!),"")</f>
        <v>#REF!</v>
      </c>
      <c r="S13" s="45" t="e">
        <f>IF(AND('Mapa final'!#REF!="Muy Alta",'Mapa final'!#REF!="Menor"),CONCATENATE("R8C",'Mapa final'!#REF!),"")</f>
        <v>#REF!</v>
      </c>
      <c r="T13" s="45"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45" t="e">
        <f>IF(AND('Mapa final'!#REF!="Muy Alta",'Mapa final'!#REF!="Moderado"),CONCATENATE("R8C",'Mapa final'!#REF!),"")</f>
        <v>#REF!</v>
      </c>
      <c r="Y13" s="45" t="e">
        <f>IF(AND('Mapa final'!#REF!="Muy Alta",'Mapa final'!#REF!="Moderado"),CONCATENATE("R8C",'Mapa final'!#REF!),"")</f>
        <v>#REF!</v>
      </c>
      <c r="Z13" s="45"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45" t="e">
        <f>IF(AND('Mapa final'!#REF!="Muy Alta",'Mapa final'!#REF!="Mayor"),CONCATENATE("R8C",'Mapa final'!#REF!),"")</f>
        <v>#REF!</v>
      </c>
      <c r="AE13" s="45" t="e">
        <f>IF(AND('Mapa final'!#REF!="Muy Alta",'Mapa final'!#REF!="Mayor"),CONCATENATE("R8C",'Mapa final'!#REF!),"")</f>
        <v>#REF!</v>
      </c>
      <c r="AF13" s="45"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5"/>
      <c r="AO13" s="342"/>
      <c r="AP13" s="343"/>
      <c r="AQ13" s="343"/>
      <c r="AR13" s="343"/>
      <c r="AS13" s="343"/>
      <c r="AT13" s="344"/>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row>
    <row r="14" spans="1:91" ht="15" customHeight="1" x14ac:dyDescent="0.25">
      <c r="A14" s="75"/>
      <c r="B14" s="237"/>
      <c r="C14" s="237"/>
      <c r="D14" s="238"/>
      <c r="E14" s="336"/>
      <c r="F14" s="335"/>
      <c r="G14" s="335"/>
      <c r="H14" s="335"/>
      <c r="I14" s="351"/>
      <c r="J14" s="44" t="e">
        <f>IF(AND('Mapa final'!#REF!="Muy Alta",'Mapa final'!#REF!="Leve"),CONCATENATE("R9C",'Mapa final'!#REF!),"")</f>
        <v>#REF!</v>
      </c>
      <c r="K14" s="45" t="e">
        <f>IF(AND('Mapa final'!#REF!="Muy Alta",'Mapa final'!#REF!="Leve"),CONCATENATE("R9C",'Mapa final'!#REF!),"")</f>
        <v>#REF!</v>
      </c>
      <c r="L14" s="45" t="e">
        <f>IF(AND('Mapa final'!#REF!="Muy Alta",'Mapa final'!#REF!="Leve"),CONCATENATE("R9C",'Mapa final'!#REF!),"")</f>
        <v>#REF!</v>
      </c>
      <c r="M14" s="45" t="e">
        <f>IF(AND('Mapa final'!#REF!="Muy Alta",'Mapa final'!#REF!="Leve"),CONCATENATE("R9C",'Mapa final'!#REF!),"")</f>
        <v>#REF!</v>
      </c>
      <c r="N14" s="45"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45" t="e">
        <f>IF(AND('Mapa final'!#REF!="Muy Alta",'Mapa final'!#REF!="Menor"),CONCATENATE("R9C",'Mapa final'!#REF!),"")</f>
        <v>#REF!</v>
      </c>
      <c r="S14" s="45" t="e">
        <f>IF(AND('Mapa final'!#REF!="Muy Alta",'Mapa final'!#REF!="Menor"),CONCATENATE("R9C",'Mapa final'!#REF!),"")</f>
        <v>#REF!</v>
      </c>
      <c r="T14" s="45"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45" t="e">
        <f>IF(AND('Mapa final'!#REF!="Muy Alta",'Mapa final'!#REF!="Moderado"),CONCATENATE("R9C",'Mapa final'!#REF!),"")</f>
        <v>#REF!</v>
      </c>
      <c r="Y14" s="45" t="e">
        <f>IF(AND('Mapa final'!#REF!="Muy Alta",'Mapa final'!#REF!="Moderado"),CONCATENATE("R9C",'Mapa final'!#REF!),"")</f>
        <v>#REF!</v>
      </c>
      <c r="Z14" s="45"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45" t="e">
        <f>IF(AND('Mapa final'!#REF!="Muy Alta",'Mapa final'!#REF!="Mayor"),CONCATENATE("R9C",'Mapa final'!#REF!),"")</f>
        <v>#REF!</v>
      </c>
      <c r="AE14" s="45" t="e">
        <f>IF(AND('Mapa final'!#REF!="Muy Alta",'Mapa final'!#REF!="Mayor"),CONCATENATE("R9C",'Mapa final'!#REF!),"")</f>
        <v>#REF!</v>
      </c>
      <c r="AF14" s="45"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5"/>
      <c r="AO14" s="342"/>
      <c r="AP14" s="343"/>
      <c r="AQ14" s="343"/>
      <c r="AR14" s="343"/>
      <c r="AS14" s="343"/>
      <c r="AT14" s="344"/>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row>
    <row r="15" spans="1:91" ht="15.75" customHeight="1" thickBot="1" x14ac:dyDescent="0.3">
      <c r="A15" s="75"/>
      <c r="B15" s="237"/>
      <c r="C15" s="237"/>
      <c r="D15" s="238"/>
      <c r="E15" s="337"/>
      <c r="F15" s="338"/>
      <c r="G15" s="338"/>
      <c r="H15" s="338"/>
      <c r="I15" s="352"/>
      <c r="J15" s="50" t="e">
        <f>IF(AND('Mapa final'!#REF!="Muy Alta",'Mapa final'!#REF!="Leve"),CONCATENATE("R10C",'Mapa final'!#REF!),"")</f>
        <v>#REF!</v>
      </c>
      <c r="K15" s="51" t="e">
        <f>IF(AND('Mapa final'!#REF!="Muy Alta",'Mapa final'!#REF!="Leve"),CONCATENATE("R10C",'Mapa final'!#REF!),"")</f>
        <v>#REF!</v>
      </c>
      <c r="L15" s="51" t="e">
        <f>IF(AND('Mapa final'!#REF!="Muy Alta",'Mapa final'!#REF!="Leve"),CONCATENATE("R10C",'Mapa final'!#REF!),"")</f>
        <v>#REF!</v>
      </c>
      <c r="M15" s="51" t="e">
        <f>IF(AND('Mapa final'!#REF!="Muy Alta",'Mapa final'!#REF!="Leve"),CONCATENATE("R10C",'Mapa final'!#REF!),"")</f>
        <v>#REF!</v>
      </c>
      <c r="N15" s="51" t="e">
        <f>IF(AND('Mapa final'!#REF!="Muy Alta",'Mapa final'!#REF!="Leve"),CONCATENATE("R10C",'Mapa final'!#REF!),"")</f>
        <v>#REF!</v>
      </c>
      <c r="O15" s="52"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0" t="e">
        <f>IF(AND('Mapa final'!#REF!="Muy Alta",'Mapa final'!#REF!="Moderado"),CONCATENATE("R10C",'Mapa final'!#REF!),"")</f>
        <v>#REF!</v>
      </c>
      <c r="W15" s="51" t="e">
        <f>IF(AND('Mapa final'!#REF!="Muy Alta",'Mapa final'!#REF!="Moderado"),CONCATENATE("R10C",'Mapa final'!#REF!),"")</f>
        <v>#REF!</v>
      </c>
      <c r="X15" s="51" t="e">
        <f>IF(AND('Mapa final'!#REF!="Muy Alta",'Mapa final'!#REF!="Moderado"),CONCATENATE("R10C",'Mapa final'!#REF!),"")</f>
        <v>#REF!</v>
      </c>
      <c r="Y15" s="51" t="e">
        <f>IF(AND('Mapa final'!#REF!="Muy Alta",'Mapa final'!#REF!="Moderado"),CONCATENATE("R10C",'Mapa final'!#REF!),"")</f>
        <v>#REF!</v>
      </c>
      <c r="Z15" s="51" t="e">
        <f>IF(AND('Mapa final'!#REF!="Muy Alta",'Mapa final'!#REF!="Moderado"),CONCATENATE("R10C",'Mapa final'!#REF!),"")</f>
        <v>#REF!</v>
      </c>
      <c r="AA15" s="52"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3" t="e">
        <f>IF(AND('Mapa final'!#REF!="Muy Alta",'Mapa final'!#REF!="Catastrófico"),CONCATENATE("R10C",'Mapa final'!#REF!),"")</f>
        <v>#REF!</v>
      </c>
      <c r="AI15" s="54" t="e">
        <f>IF(AND('Mapa final'!#REF!="Muy Alta",'Mapa final'!#REF!="Catastrófico"),CONCATENATE("R10C",'Mapa final'!#REF!),"")</f>
        <v>#REF!</v>
      </c>
      <c r="AJ15" s="54" t="e">
        <f>IF(AND('Mapa final'!#REF!="Muy Alta",'Mapa final'!#REF!="Catastrófico"),CONCATENATE("R10C",'Mapa final'!#REF!),"")</f>
        <v>#REF!</v>
      </c>
      <c r="AK15" s="54" t="e">
        <f>IF(AND('Mapa final'!#REF!="Muy Alta",'Mapa final'!#REF!="Catastrófico"),CONCATENATE("R10C",'Mapa final'!#REF!),"")</f>
        <v>#REF!</v>
      </c>
      <c r="AL15" s="54" t="e">
        <f>IF(AND('Mapa final'!#REF!="Muy Alta",'Mapa final'!#REF!="Catastrófico"),CONCATENATE("R10C",'Mapa final'!#REF!),"")</f>
        <v>#REF!</v>
      </c>
      <c r="AM15" s="55" t="e">
        <f>IF(AND('Mapa final'!#REF!="Muy Alta",'Mapa final'!#REF!="Catastrófico"),CONCATENATE("R10C",'Mapa final'!#REF!),"")</f>
        <v>#REF!</v>
      </c>
      <c r="AN15" s="75"/>
      <c r="AO15" s="345"/>
      <c r="AP15" s="346"/>
      <c r="AQ15" s="346"/>
      <c r="AR15" s="346"/>
      <c r="AS15" s="346"/>
      <c r="AT15" s="347"/>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row>
    <row r="16" spans="1:91" ht="15" customHeight="1" x14ac:dyDescent="0.25">
      <c r="A16" s="75"/>
      <c r="B16" s="237"/>
      <c r="C16" s="237"/>
      <c r="D16" s="238"/>
      <c r="E16" s="332" t="s">
        <v>114</v>
      </c>
      <c r="F16" s="333"/>
      <c r="G16" s="333"/>
      <c r="H16" s="333"/>
      <c r="I16" s="333"/>
      <c r="J16" s="56" t="e">
        <f>IF(AND('Mapa final'!#REF!="Alta",'Mapa final'!#REF!="Leve"),CONCATENATE("R1C",'Mapa final'!#REF!),"")</f>
        <v>#REF!</v>
      </c>
      <c r="K16" s="57" t="e">
        <f>IF(AND('Mapa final'!#REF!="Alta",'Mapa final'!#REF!="Leve"),CONCATENATE("R1C",'Mapa final'!#REF!),"")</f>
        <v>#REF!</v>
      </c>
      <c r="L16" s="57" t="e">
        <f>IF(AND('Mapa final'!#REF!="Alta",'Mapa final'!#REF!="Leve"),CONCATENATE("R1C",'Mapa final'!#REF!),"")</f>
        <v>#REF!</v>
      </c>
      <c r="M16" s="57" t="e">
        <f>IF(AND('Mapa final'!#REF!="Alta",'Mapa final'!#REF!="Leve"),CONCATENATE("R1C",'Mapa final'!#REF!),"")</f>
        <v>#REF!</v>
      </c>
      <c r="N16" s="57" t="e">
        <f>IF(AND('Mapa final'!#REF!="Alta",'Mapa final'!#REF!="Leve"),CONCATENATE("R1C",'Mapa final'!#REF!),"")</f>
        <v>#REF!</v>
      </c>
      <c r="O16" s="58" t="e">
        <f>IF(AND('Mapa final'!#REF!="Alta",'Mapa final'!#REF!="Leve"),CONCATENATE("R1C",'Mapa final'!#REF!),"")</f>
        <v>#REF!</v>
      </c>
      <c r="P16" s="56" t="e">
        <f>IF(AND('Mapa final'!#REF!="Alta",'Mapa final'!#REF!="Menor"),CONCATENATE("R1C",'Mapa final'!#REF!),"")</f>
        <v>#REF!</v>
      </c>
      <c r="Q16" s="57" t="e">
        <f>IF(AND('Mapa final'!#REF!="Alta",'Mapa final'!#REF!="Menor"),CONCATENATE("R1C",'Mapa final'!#REF!),"")</f>
        <v>#REF!</v>
      </c>
      <c r="R16" s="57" t="e">
        <f>IF(AND('Mapa final'!#REF!="Alta",'Mapa final'!#REF!="Menor"),CONCATENATE("R1C",'Mapa final'!#REF!),"")</f>
        <v>#REF!</v>
      </c>
      <c r="S16" s="57" t="e">
        <f>IF(AND('Mapa final'!#REF!="Alta",'Mapa final'!#REF!="Menor"),CONCATENATE("R1C",'Mapa final'!#REF!),"")</f>
        <v>#REF!</v>
      </c>
      <c r="T16" s="57" t="e">
        <f>IF(AND('Mapa final'!#REF!="Alta",'Mapa final'!#REF!="Menor"),CONCATENATE("R1C",'Mapa final'!#REF!),"")</f>
        <v>#REF!</v>
      </c>
      <c r="U16" s="58"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5"/>
      <c r="AO16" s="323" t="s">
        <v>79</v>
      </c>
      <c r="AP16" s="324"/>
      <c r="AQ16" s="324"/>
      <c r="AR16" s="324"/>
      <c r="AS16" s="324"/>
      <c r="AT16" s="32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row>
    <row r="17" spans="1:76" ht="15" customHeight="1" x14ac:dyDescent="0.25">
      <c r="A17" s="75"/>
      <c r="B17" s="237"/>
      <c r="C17" s="237"/>
      <c r="D17" s="238"/>
      <c r="E17" s="334"/>
      <c r="F17" s="335"/>
      <c r="G17" s="335"/>
      <c r="H17" s="335"/>
      <c r="I17" s="335"/>
      <c r="J17" s="59" t="str">
        <f>IF(AND('Mapa final'!$AD$11="Alta",'Mapa final'!$AF$11="Leve"),CONCATENATE("R2C",'Mapa final'!$S$11),"")</f>
        <v/>
      </c>
      <c r="K17" s="60" t="str">
        <f>IF(AND('Mapa final'!$AD$12="Alta",'Mapa final'!$AF$12="Leve"),CONCATENATE("R2C",'Mapa final'!$S$12),"")</f>
        <v/>
      </c>
      <c r="L17" s="60" t="e">
        <f>IF(AND('Mapa final'!#REF!="Alta",'Mapa final'!#REF!="Leve"),CONCATENATE("R2C",'Mapa final'!#REF!),"")</f>
        <v>#REF!</v>
      </c>
      <c r="M17" s="60" t="e">
        <f>IF(AND('Mapa final'!#REF!="Alta",'Mapa final'!#REF!="Leve"),CONCATENATE("R2C",'Mapa final'!#REF!),"")</f>
        <v>#REF!</v>
      </c>
      <c r="N17" s="60" t="e">
        <f>IF(AND('Mapa final'!#REF!="Alta",'Mapa final'!#REF!="Leve"),CONCATENATE("R2C",'Mapa final'!#REF!),"")</f>
        <v>#REF!</v>
      </c>
      <c r="O17" s="61" t="e">
        <f>IF(AND('Mapa final'!#REF!="Alta",'Mapa final'!#REF!="Leve"),CONCATENATE("R2C",'Mapa final'!#REF!),"")</f>
        <v>#REF!</v>
      </c>
      <c r="P17" s="59" t="str">
        <f>IF(AND('Mapa final'!$AD$11="Alta",'Mapa final'!$AF$11="Menor"),CONCATENATE("R2C",'Mapa final'!$S$11),"")</f>
        <v/>
      </c>
      <c r="Q17" s="60" t="str">
        <f>IF(AND('Mapa final'!$AD$12="Alta",'Mapa final'!$AF$12="Menor"),CONCATENATE("R2C",'Mapa final'!$S$12),"")</f>
        <v/>
      </c>
      <c r="R17" s="60" t="e">
        <f>IF(AND('Mapa final'!#REF!="Alta",'Mapa final'!#REF!="Menor"),CONCATENATE("R2C",'Mapa final'!#REF!),"")</f>
        <v>#REF!</v>
      </c>
      <c r="S17" s="60" t="e">
        <f>IF(AND('Mapa final'!#REF!="Alta",'Mapa final'!#REF!="Menor"),CONCATENATE("R2C",'Mapa final'!#REF!),"")</f>
        <v>#REF!</v>
      </c>
      <c r="T17" s="60" t="e">
        <f>IF(AND('Mapa final'!#REF!="Alta",'Mapa final'!#REF!="Menor"),CONCATENATE("R2C",'Mapa final'!#REF!),"")</f>
        <v>#REF!</v>
      </c>
      <c r="U17" s="61" t="e">
        <f>IF(AND('Mapa final'!#REF!="Alta",'Mapa final'!#REF!="Menor"),CONCATENATE("R2C",'Mapa final'!#REF!),"")</f>
        <v>#REF!</v>
      </c>
      <c r="V17" s="44" t="str">
        <f>IF(AND('Mapa final'!$AD$11="Alta",'Mapa final'!$AF$11="Moderado"),CONCATENATE("R2C",'Mapa final'!$S$11),"")</f>
        <v/>
      </c>
      <c r="W17" s="45" t="str">
        <f>IF(AND('Mapa final'!$AD$12="Alta",'Mapa final'!$AF$12="Moderado"),CONCATENATE("R2C",'Mapa final'!$S$12),"")</f>
        <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final'!$AD$11="Alta",'Mapa final'!$AF$11="Mayor"),CONCATENATE("R2C",'Mapa final'!$S$11),"")</f>
        <v/>
      </c>
      <c r="AC17" s="45" t="str">
        <f>IF(AND('Mapa final'!$AD$12="Alta",'Mapa final'!$AF$12="Mayor"),CONCATENATE("R2C",'Mapa final'!$S$12),"")</f>
        <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final'!$AD$11="Alta",'Mapa final'!$AF$11="Catastrófico"),CONCATENATE("R2C",'Mapa final'!$S$11),"")</f>
        <v/>
      </c>
      <c r="AI17" s="48" t="str">
        <f>IF(AND('Mapa final'!$AD$12="Alta",'Mapa final'!$AF$12="Catastrófico"),CONCATENATE("R2C",'Mapa final'!$S$12),"")</f>
        <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5"/>
      <c r="AO17" s="326"/>
      <c r="AP17" s="327"/>
      <c r="AQ17" s="327"/>
      <c r="AR17" s="327"/>
      <c r="AS17" s="327"/>
      <c r="AT17" s="328"/>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row>
    <row r="18" spans="1:76" ht="15" customHeight="1" x14ac:dyDescent="0.25">
      <c r="A18" s="75"/>
      <c r="B18" s="237"/>
      <c r="C18" s="237"/>
      <c r="D18" s="238"/>
      <c r="E18" s="336"/>
      <c r="F18" s="335"/>
      <c r="G18" s="335"/>
      <c r="H18" s="335"/>
      <c r="I18" s="335"/>
      <c r="J18" s="59" t="e">
        <f>IF(AND('Mapa final'!#REF!="Alta",'Mapa final'!#REF!="Leve"),CONCATENATE("R3C",'Mapa final'!#REF!),"")</f>
        <v>#REF!</v>
      </c>
      <c r="K18" s="60" t="e">
        <f>IF(AND('Mapa final'!#REF!="Alta",'Mapa final'!#REF!="Leve"),CONCATENATE("R3C",'Mapa final'!#REF!),"")</f>
        <v>#REF!</v>
      </c>
      <c r="L18" s="60" t="e">
        <f>IF(AND('Mapa final'!#REF!="Alta",'Mapa final'!#REF!="Leve"),CONCATENATE("R3C",'Mapa final'!#REF!),"")</f>
        <v>#REF!</v>
      </c>
      <c r="M18" s="60" t="e">
        <f>IF(AND('Mapa final'!#REF!="Alta",'Mapa final'!#REF!="Leve"),CONCATENATE("R3C",'Mapa final'!#REF!),"")</f>
        <v>#REF!</v>
      </c>
      <c r="N18" s="60" t="e">
        <f>IF(AND('Mapa final'!#REF!="Alta",'Mapa final'!#REF!="Leve"),CONCATENATE("R3C",'Mapa final'!#REF!),"")</f>
        <v>#REF!</v>
      </c>
      <c r="O18" s="61" t="e">
        <f>IF(AND('Mapa final'!#REF!="Alta",'Mapa final'!#REF!="Leve"),CONCATENATE("R3C",'Mapa final'!#REF!),"")</f>
        <v>#REF!</v>
      </c>
      <c r="P18" s="59" t="e">
        <f>IF(AND('Mapa final'!#REF!="Alta",'Mapa final'!#REF!="Menor"),CONCATENATE("R3C",'Mapa final'!#REF!),"")</f>
        <v>#REF!</v>
      </c>
      <c r="Q18" s="60" t="e">
        <f>IF(AND('Mapa final'!#REF!="Alta",'Mapa final'!#REF!="Menor"),CONCATENATE("R3C",'Mapa final'!#REF!),"")</f>
        <v>#REF!</v>
      </c>
      <c r="R18" s="60" t="e">
        <f>IF(AND('Mapa final'!#REF!="Alta",'Mapa final'!#REF!="Menor"),CONCATENATE("R3C",'Mapa final'!#REF!),"")</f>
        <v>#REF!</v>
      </c>
      <c r="S18" s="60" t="e">
        <f>IF(AND('Mapa final'!#REF!="Alta",'Mapa final'!#REF!="Menor"),CONCATENATE("R3C",'Mapa final'!#REF!),"")</f>
        <v>#REF!</v>
      </c>
      <c r="T18" s="60" t="e">
        <f>IF(AND('Mapa final'!#REF!="Alta",'Mapa final'!#REF!="Menor"),CONCATENATE("R3C",'Mapa final'!#REF!),"")</f>
        <v>#REF!</v>
      </c>
      <c r="U18" s="61"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5"/>
      <c r="AO18" s="326"/>
      <c r="AP18" s="327"/>
      <c r="AQ18" s="327"/>
      <c r="AR18" s="327"/>
      <c r="AS18" s="327"/>
      <c r="AT18" s="328"/>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row>
    <row r="19" spans="1:76" ht="15" customHeight="1" x14ac:dyDescent="0.25">
      <c r="A19" s="75"/>
      <c r="B19" s="237"/>
      <c r="C19" s="237"/>
      <c r="D19" s="238"/>
      <c r="E19" s="336"/>
      <c r="F19" s="335"/>
      <c r="G19" s="335"/>
      <c r="H19" s="335"/>
      <c r="I19" s="335"/>
      <c r="J19" s="59" t="e">
        <f>IF(AND('Mapa final'!#REF!="Alta",'Mapa final'!#REF!="Leve"),CONCATENATE("R4C",'Mapa final'!#REF!),"")</f>
        <v>#REF!</v>
      </c>
      <c r="K19" s="60" t="e">
        <f>IF(AND('Mapa final'!#REF!="Alta",'Mapa final'!#REF!="Leve"),CONCATENATE("R4C",'Mapa final'!#REF!),"")</f>
        <v>#REF!</v>
      </c>
      <c r="L19" s="60" t="e">
        <f>IF(AND('Mapa final'!#REF!="Alta",'Mapa final'!#REF!="Leve"),CONCATENATE("R4C",'Mapa final'!#REF!),"")</f>
        <v>#REF!</v>
      </c>
      <c r="M19" s="60" t="e">
        <f>IF(AND('Mapa final'!#REF!="Alta",'Mapa final'!#REF!="Leve"),CONCATENATE("R4C",'Mapa final'!#REF!),"")</f>
        <v>#REF!</v>
      </c>
      <c r="N19" s="60" t="e">
        <f>IF(AND('Mapa final'!#REF!="Alta",'Mapa final'!#REF!="Leve"),CONCATENATE("R4C",'Mapa final'!#REF!),"")</f>
        <v>#REF!</v>
      </c>
      <c r="O19" s="61" t="e">
        <f>IF(AND('Mapa final'!#REF!="Alta",'Mapa final'!#REF!="Leve"),CONCATENATE("R4C",'Mapa final'!#REF!),"")</f>
        <v>#REF!</v>
      </c>
      <c r="P19" s="59" t="e">
        <f>IF(AND('Mapa final'!#REF!="Alta",'Mapa final'!#REF!="Menor"),CONCATENATE("R4C",'Mapa final'!#REF!),"")</f>
        <v>#REF!</v>
      </c>
      <c r="Q19" s="60" t="e">
        <f>IF(AND('Mapa final'!#REF!="Alta",'Mapa final'!#REF!="Menor"),CONCATENATE("R4C",'Mapa final'!#REF!),"")</f>
        <v>#REF!</v>
      </c>
      <c r="R19" s="60" t="e">
        <f>IF(AND('Mapa final'!#REF!="Alta",'Mapa final'!#REF!="Menor"),CONCATENATE("R4C",'Mapa final'!#REF!),"")</f>
        <v>#REF!</v>
      </c>
      <c r="S19" s="60" t="e">
        <f>IF(AND('Mapa final'!#REF!="Alta",'Mapa final'!#REF!="Menor"),CONCATENATE("R4C",'Mapa final'!#REF!),"")</f>
        <v>#REF!</v>
      </c>
      <c r="T19" s="60" t="e">
        <f>IF(AND('Mapa final'!#REF!="Alta",'Mapa final'!#REF!="Menor"),CONCATENATE("R4C",'Mapa final'!#REF!),"")</f>
        <v>#REF!</v>
      </c>
      <c r="U19" s="61"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45" t="e">
        <f>IF(AND('Mapa final'!#REF!="Alta",'Mapa final'!#REF!="Moderado"),CONCATENATE("R4C",'Mapa final'!#REF!),"")</f>
        <v>#REF!</v>
      </c>
      <c r="Y19" s="45" t="e">
        <f>IF(AND('Mapa final'!#REF!="Alta",'Mapa final'!#REF!="Moderado"),CONCATENATE("R4C",'Mapa final'!#REF!),"")</f>
        <v>#REF!</v>
      </c>
      <c r="Z19" s="45"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45" t="e">
        <f>IF(AND('Mapa final'!#REF!="Alta",'Mapa final'!#REF!="Mayor"),CONCATENATE("R4C",'Mapa final'!#REF!),"")</f>
        <v>#REF!</v>
      </c>
      <c r="AE19" s="45" t="e">
        <f>IF(AND('Mapa final'!#REF!="Alta",'Mapa final'!#REF!="Mayor"),CONCATENATE("R4C",'Mapa final'!#REF!),"")</f>
        <v>#REF!</v>
      </c>
      <c r="AF19" s="45"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5"/>
      <c r="AO19" s="326"/>
      <c r="AP19" s="327"/>
      <c r="AQ19" s="327"/>
      <c r="AR19" s="327"/>
      <c r="AS19" s="327"/>
      <c r="AT19" s="328"/>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row>
    <row r="20" spans="1:76" ht="15" customHeight="1" x14ac:dyDescent="0.25">
      <c r="A20" s="75"/>
      <c r="B20" s="237"/>
      <c r="C20" s="237"/>
      <c r="D20" s="238"/>
      <c r="E20" s="336"/>
      <c r="F20" s="335"/>
      <c r="G20" s="335"/>
      <c r="H20" s="335"/>
      <c r="I20" s="335"/>
      <c r="J20" s="59" t="e">
        <f>IF(AND('Mapa final'!#REF!="Alta",'Mapa final'!#REF!="Leve"),CONCATENATE("R5C",'Mapa final'!#REF!),"")</f>
        <v>#REF!</v>
      </c>
      <c r="K20" s="60" t="e">
        <f>IF(AND('Mapa final'!#REF!="Alta",'Mapa final'!#REF!="Leve"),CONCATENATE("R5C",'Mapa final'!#REF!),"")</f>
        <v>#REF!</v>
      </c>
      <c r="L20" s="60" t="e">
        <f>IF(AND('Mapa final'!#REF!="Alta",'Mapa final'!#REF!="Leve"),CONCATENATE("R5C",'Mapa final'!#REF!),"")</f>
        <v>#REF!</v>
      </c>
      <c r="M20" s="60" t="e">
        <f>IF(AND('Mapa final'!#REF!="Alta",'Mapa final'!#REF!="Leve"),CONCATENATE("R5C",'Mapa final'!#REF!),"")</f>
        <v>#REF!</v>
      </c>
      <c r="N20" s="60" t="e">
        <f>IF(AND('Mapa final'!#REF!="Alta",'Mapa final'!#REF!="Leve"),CONCATENATE("R5C",'Mapa final'!#REF!),"")</f>
        <v>#REF!</v>
      </c>
      <c r="O20" s="61" t="e">
        <f>IF(AND('Mapa final'!#REF!="Alta",'Mapa final'!#REF!="Leve"),CONCATENATE("R5C",'Mapa final'!#REF!),"")</f>
        <v>#REF!</v>
      </c>
      <c r="P20" s="59" t="e">
        <f>IF(AND('Mapa final'!#REF!="Alta",'Mapa final'!#REF!="Menor"),CONCATENATE("R5C",'Mapa final'!#REF!),"")</f>
        <v>#REF!</v>
      </c>
      <c r="Q20" s="60" t="e">
        <f>IF(AND('Mapa final'!#REF!="Alta",'Mapa final'!#REF!="Menor"),CONCATENATE("R5C",'Mapa final'!#REF!),"")</f>
        <v>#REF!</v>
      </c>
      <c r="R20" s="60" t="e">
        <f>IF(AND('Mapa final'!#REF!="Alta",'Mapa final'!#REF!="Menor"),CONCATENATE("R5C",'Mapa final'!#REF!),"")</f>
        <v>#REF!</v>
      </c>
      <c r="S20" s="60" t="e">
        <f>IF(AND('Mapa final'!#REF!="Alta",'Mapa final'!#REF!="Menor"),CONCATENATE("R5C",'Mapa final'!#REF!),"")</f>
        <v>#REF!</v>
      </c>
      <c r="T20" s="60" t="e">
        <f>IF(AND('Mapa final'!#REF!="Alta",'Mapa final'!#REF!="Menor"),CONCATENATE("R5C",'Mapa final'!#REF!),"")</f>
        <v>#REF!</v>
      </c>
      <c r="U20" s="61"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45" t="e">
        <f>IF(AND('Mapa final'!#REF!="Alta",'Mapa final'!#REF!="Moderado"),CONCATENATE("R5C",'Mapa final'!#REF!),"")</f>
        <v>#REF!</v>
      </c>
      <c r="Y20" s="45" t="e">
        <f>IF(AND('Mapa final'!#REF!="Alta",'Mapa final'!#REF!="Moderado"),CONCATENATE("R5C",'Mapa final'!#REF!),"")</f>
        <v>#REF!</v>
      </c>
      <c r="Z20" s="45"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45" t="e">
        <f>IF(AND('Mapa final'!#REF!="Alta",'Mapa final'!#REF!="Mayor"),CONCATENATE("R5C",'Mapa final'!#REF!),"")</f>
        <v>#REF!</v>
      </c>
      <c r="AE20" s="45" t="e">
        <f>IF(AND('Mapa final'!#REF!="Alta",'Mapa final'!#REF!="Mayor"),CONCATENATE("R5C",'Mapa final'!#REF!),"")</f>
        <v>#REF!</v>
      </c>
      <c r="AF20" s="45"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5"/>
      <c r="AO20" s="326"/>
      <c r="AP20" s="327"/>
      <c r="AQ20" s="327"/>
      <c r="AR20" s="327"/>
      <c r="AS20" s="327"/>
      <c r="AT20" s="328"/>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row>
    <row r="21" spans="1:76" ht="15" customHeight="1" x14ac:dyDescent="0.25">
      <c r="A21" s="75"/>
      <c r="B21" s="237"/>
      <c r="C21" s="237"/>
      <c r="D21" s="238"/>
      <c r="E21" s="336"/>
      <c r="F21" s="335"/>
      <c r="G21" s="335"/>
      <c r="H21" s="335"/>
      <c r="I21" s="335"/>
      <c r="J21" s="59" t="e">
        <f>IF(AND('Mapa final'!#REF!="Alta",'Mapa final'!#REF!="Leve"),CONCATENATE("R6C",'Mapa final'!#REF!),"")</f>
        <v>#REF!</v>
      </c>
      <c r="K21" s="60" t="e">
        <f>IF(AND('Mapa final'!#REF!="Alta",'Mapa final'!#REF!="Leve"),CONCATENATE("R6C",'Mapa final'!#REF!),"")</f>
        <v>#REF!</v>
      </c>
      <c r="L21" s="60" t="e">
        <f>IF(AND('Mapa final'!#REF!="Alta",'Mapa final'!#REF!="Leve"),CONCATENATE("R6C",'Mapa final'!#REF!),"")</f>
        <v>#REF!</v>
      </c>
      <c r="M21" s="60" t="e">
        <f>IF(AND('Mapa final'!#REF!="Alta",'Mapa final'!#REF!="Leve"),CONCATENATE("R6C",'Mapa final'!#REF!),"")</f>
        <v>#REF!</v>
      </c>
      <c r="N21" s="60" t="e">
        <f>IF(AND('Mapa final'!#REF!="Alta",'Mapa final'!#REF!="Leve"),CONCATENATE("R6C",'Mapa final'!#REF!),"")</f>
        <v>#REF!</v>
      </c>
      <c r="O21" s="61" t="e">
        <f>IF(AND('Mapa final'!#REF!="Alta",'Mapa final'!#REF!="Leve"),CONCATENATE("R6C",'Mapa final'!#REF!),"")</f>
        <v>#REF!</v>
      </c>
      <c r="P21" s="59" t="e">
        <f>IF(AND('Mapa final'!#REF!="Alta",'Mapa final'!#REF!="Menor"),CONCATENATE("R6C",'Mapa final'!#REF!),"")</f>
        <v>#REF!</v>
      </c>
      <c r="Q21" s="60" t="e">
        <f>IF(AND('Mapa final'!#REF!="Alta",'Mapa final'!#REF!="Menor"),CONCATENATE("R6C",'Mapa final'!#REF!),"")</f>
        <v>#REF!</v>
      </c>
      <c r="R21" s="60" t="e">
        <f>IF(AND('Mapa final'!#REF!="Alta",'Mapa final'!#REF!="Menor"),CONCATENATE("R6C",'Mapa final'!#REF!),"")</f>
        <v>#REF!</v>
      </c>
      <c r="S21" s="60" t="e">
        <f>IF(AND('Mapa final'!#REF!="Alta",'Mapa final'!#REF!="Menor"),CONCATENATE("R6C",'Mapa final'!#REF!),"")</f>
        <v>#REF!</v>
      </c>
      <c r="T21" s="60" t="e">
        <f>IF(AND('Mapa final'!#REF!="Alta",'Mapa final'!#REF!="Menor"),CONCATENATE("R6C",'Mapa final'!#REF!),"")</f>
        <v>#REF!</v>
      </c>
      <c r="U21" s="61"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45" t="e">
        <f>IF(AND('Mapa final'!#REF!="Alta",'Mapa final'!#REF!="Moderado"),CONCATENATE("R6C",'Mapa final'!#REF!),"")</f>
        <v>#REF!</v>
      </c>
      <c r="Y21" s="45" t="e">
        <f>IF(AND('Mapa final'!#REF!="Alta",'Mapa final'!#REF!="Moderado"),CONCATENATE("R6C",'Mapa final'!#REF!),"")</f>
        <v>#REF!</v>
      </c>
      <c r="Z21" s="45"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45" t="e">
        <f>IF(AND('Mapa final'!#REF!="Alta",'Mapa final'!#REF!="Mayor"),CONCATENATE("R6C",'Mapa final'!#REF!),"")</f>
        <v>#REF!</v>
      </c>
      <c r="AE21" s="45" t="e">
        <f>IF(AND('Mapa final'!#REF!="Alta",'Mapa final'!#REF!="Mayor"),CONCATENATE("R6C",'Mapa final'!#REF!),"")</f>
        <v>#REF!</v>
      </c>
      <c r="AF21" s="45"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5"/>
      <c r="AO21" s="326"/>
      <c r="AP21" s="327"/>
      <c r="AQ21" s="327"/>
      <c r="AR21" s="327"/>
      <c r="AS21" s="327"/>
      <c r="AT21" s="328"/>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row>
    <row r="22" spans="1:76" ht="15" customHeight="1" x14ac:dyDescent="0.25">
      <c r="A22" s="75"/>
      <c r="B22" s="237"/>
      <c r="C22" s="237"/>
      <c r="D22" s="238"/>
      <c r="E22" s="336"/>
      <c r="F22" s="335"/>
      <c r="G22" s="335"/>
      <c r="H22" s="335"/>
      <c r="I22" s="335"/>
      <c r="J22" s="59" t="e">
        <f>IF(AND('Mapa final'!#REF!="Alta",'Mapa final'!#REF!="Leve"),CONCATENATE("R7C",'Mapa final'!#REF!),"")</f>
        <v>#REF!</v>
      </c>
      <c r="K22" s="60" t="e">
        <f>IF(AND('Mapa final'!#REF!="Alta",'Mapa final'!#REF!="Leve"),CONCATENATE("R7C",'Mapa final'!#REF!),"")</f>
        <v>#REF!</v>
      </c>
      <c r="L22" s="60" t="e">
        <f>IF(AND('Mapa final'!#REF!="Alta",'Mapa final'!#REF!="Leve"),CONCATENATE("R7C",'Mapa final'!#REF!),"")</f>
        <v>#REF!</v>
      </c>
      <c r="M22" s="60" t="e">
        <f>IF(AND('Mapa final'!#REF!="Alta",'Mapa final'!#REF!="Leve"),CONCATENATE("R7C",'Mapa final'!#REF!),"")</f>
        <v>#REF!</v>
      </c>
      <c r="N22" s="60" t="e">
        <f>IF(AND('Mapa final'!#REF!="Alta",'Mapa final'!#REF!="Leve"),CONCATENATE("R7C",'Mapa final'!#REF!),"")</f>
        <v>#REF!</v>
      </c>
      <c r="O22" s="61" t="e">
        <f>IF(AND('Mapa final'!#REF!="Alta",'Mapa final'!#REF!="Leve"),CONCATENATE("R7C",'Mapa final'!#REF!),"")</f>
        <v>#REF!</v>
      </c>
      <c r="P22" s="59" t="e">
        <f>IF(AND('Mapa final'!#REF!="Alta",'Mapa final'!#REF!="Menor"),CONCATENATE("R7C",'Mapa final'!#REF!),"")</f>
        <v>#REF!</v>
      </c>
      <c r="Q22" s="60" t="e">
        <f>IF(AND('Mapa final'!#REF!="Alta",'Mapa final'!#REF!="Menor"),CONCATENATE("R7C",'Mapa final'!#REF!),"")</f>
        <v>#REF!</v>
      </c>
      <c r="R22" s="60" t="e">
        <f>IF(AND('Mapa final'!#REF!="Alta",'Mapa final'!#REF!="Menor"),CONCATENATE("R7C",'Mapa final'!#REF!),"")</f>
        <v>#REF!</v>
      </c>
      <c r="S22" s="60" t="e">
        <f>IF(AND('Mapa final'!#REF!="Alta",'Mapa final'!#REF!="Menor"),CONCATENATE("R7C",'Mapa final'!#REF!),"")</f>
        <v>#REF!</v>
      </c>
      <c r="T22" s="60" t="e">
        <f>IF(AND('Mapa final'!#REF!="Alta",'Mapa final'!#REF!="Menor"),CONCATENATE("R7C",'Mapa final'!#REF!),"")</f>
        <v>#REF!</v>
      </c>
      <c r="U22" s="61"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45" t="e">
        <f>IF(AND('Mapa final'!#REF!="Alta",'Mapa final'!#REF!="Moderado"),CONCATENATE("R7C",'Mapa final'!#REF!),"")</f>
        <v>#REF!</v>
      </c>
      <c r="Y22" s="45" t="e">
        <f>IF(AND('Mapa final'!#REF!="Alta",'Mapa final'!#REF!="Moderado"),CONCATENATE("R7C",'Mapa final'!#REF!),"")</f>
        <v>#REF!</v>
      </c>
      <c r="Z22" s="45"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45" t="e">
        <f>IF(AND('Mapa final'!#REF!="Alta",'Mapa final'!#REF!="Mayor"),CONCATENATE("R7C",'Mapa final'!#REF!),"")</f>
        <v>#REF!</v>
      </c>
      <c r="AE22" s="45" t="e">
        <f>IF(AND('Mapa final'!#REF!="Alta",'Mapa final'!#REF!="Mayor"),CONCATENATE("R7C",'Mapa final'!#REF!),"")</f>
        <v>#REF!</v>
      </c>
      <c r="AF22" s="45"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5"/>
      <c r="AO22" s="326"/>
      <c r="AP22" s="327"/>
      <c r="AQ22" s="327"/>
      <c r="AR22" s="327"/>
      <c r="AS22" s="327"/>
      <c r="AT22" s="328"/>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row>
    <row r="23" spans="1:76" ht="15" customHeight="1" x14ac:dyDescent="0.25">
      <c r="A23" s="75"/>
      <c r="B23" s="237"/>
      <c r="C23" s="237"/>
      <c r="D23" s="238"/>
      <c r="E23" s="336"/>
      <c r="F23" s="335"/>
      <c r="G23" s="335"/>
      <c r="H23" s="335"/>
      <c r="I23" s="335"/>
      <c r="J23" s="59" t="e">
        <f>IF(AND('Mapa final'!#REF!="Alta",'Mapa final'!#REF!="Leve"),CONCATENATE("R8C",'Mapa final'!#REF!),"")</f>
        <v>#REF!</v>
      </c>
      <c r="K23" s="60" t="e">
        <f>IF(AND('Mapa final'!#REF!="Alta",'Mapa final'!#REF!="Leve"),CONCATENATE("R8C",'Mapa final'!#REF!),"")</f>
        <v>#REF!</v>
      </c>
      <c r="L23" s="60" t="e">
        <f>IF(AND('Mapa final'!#REF!="Alta",'Mapa final'!#REF!="Leve"),CONCATENATE("R8C",'Mapa final'!#REF!),"")</f>
        <v>#REF!</v>
      </c>
      <c r="M23" s="60" t="e">
        <f>IF(AND('Mapa final'!#REF!="Alta",'Mapa final'!#REF!="Leve"),CONCATENATE("R8C",'Mapa final'!#REF!),"")</f>
        <v>#REF!</v>
      </c>
      <c r="N23" s="60" t="e">
        <f>IF(AND('Mapa final'!#REF!="Alta",'Mapa final'!#REF!="Leve"),CONCATENATE("R8C",'Mapa final'!#REF!),"")</f>
        <v>#REF!</v>
      </c>
      <c r="O23" s="61" t="e">
        <f>IF(AND('Mapa final'!#REF!="Alta",'Mapa final'!#REF!="Leve"),CONCATENATE("R8C",'Mapa final'!#REF!),"")</f>
        <v>#REF!</v>
      </c>
      <c r="P23" s="59" t="e">
        <f>IF(AND('Mapa final'!#REF!="Alta",'Mapa final'!#REF!="Menor"),CONCATENATE("R8C",'Mapa final'!#REF!),"")</f>
        <v>#REF!</v>
      </c>
      <c r="Q23" s="60" t="e">
        <f>IF(AND('Mapa final'!#REF!="Alta",'Mapa final'!#REF!="Menor"),CONCATENATE("R8C",'Mapa final'!#REF!),"")</f>
        <v>#REF!</v>
      </c>
      <c r="R23" s="60" t="e">
        <f>IF(AND('Mapa final'!#REF!="Alta",'Mapa final'!#REF!="Menor"),CONCATENATE("R8C",'Mapa final'!#REF!),"")</f>
        <v>#REF!</v>
      </c>
      <c r="S23" s="60" t="e">
        <f>IF(AND('Mapa final'!#REF!="Alta",'Mapa final'!#REF!="Menor"),CONCATENATE("R8C",'Mapa final'!#REF!),"")</f>
        <v>#REF!</v>
      </c>
      <c r="T23" s="60" t="e">
        <f>IF(AND('Mapa final'!#REF!="Alta",'Mapa final'!#REF!="Menor"),CONCATENATE("R8C",'Mapa final'!#REF!),"")</f>
        <v>#REF!</v>
      </c>
      <c r="U23" s="61"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45" t="e">
        <f>IF(AND('Mapa final'!#REF!="Alta",'Mapa final'!#REF!="Moderado"),CONCATENATE("R8C",'Mapa final'!#REF!),"")</f>
        <v>#REF!</v>
      </c>
      <c r="Y23" s="45" t="e">
        <f>IF(AND('Mapa final'!#REF!="Alta",'Mapa final'!#REF!="Moderado"),CONCATENATE("R8C",'Mapa final'!#REF!),"")</f>
        <v>#REF!</v>
      </c>
      <c r="Z23" s="45"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45" t="e">
        <f>IF(AND('Mapa final'!#REF!="Alta",'Mapa final'!#REF!="Mayor"),CONCATENATE("R8C",'Mapa final'!#REF!),"")</f>
        <v>#REF!</v>
      </c>
      <c r="AE23" s="45" t="e">
        <f>IF(AND('Mapa final'!#REF!="Alta",'Mapa final'!#REF!="Mayor"),CONCATENATE("R8C",'Mapa final'!#REF!),"")</f>
        <v>#REF!</v>
      </c>
      <c r="AF23" s="45"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5"/>
      <c r="AO23" s="326"/>
      <c r="AP23" s="327"/>
      <c r="AQ23" s="327"/>
      <c r="AR23" s="327"/>
      <c r="AS23" s="327"/>
      <c r="AT23" s="328"/>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row>
    <row r="24" spans="1:76" ht="15" customHeight="1" x14ac:dyDescent="0.25">
      <c r="A24" s="75"/>
      <c r="B24" s="237"/>
      <c r="C24" s="237"/>
      <c r="D24" s="238"/>
      <c r="E24" s="336"/>
      <c r="F24" s="335"/>
      <c r="G24" s="335"/>
      <c r="H24" s="335"/>
      <c r="I24" s="335"/>
      <c r="J24" s="59" t="e">
        <f>IF(AND('Mapa final'!#REF!="Alta",'Mapa final'!#REF!="Leve"),CONCATENATE("R9C",'Mapa final'!#REF!),"")</f>
        <v>#REF!</v>
      </c>
      <c r="K24" s="60" t="e">
        <f>IF(AND('Mapa final'!#REF!="Alta",'Mapa final'!#REF!="Leve"),CONCATENATE("R9C",'Mapa final'!#REF!),"")</f>
        <v>#REF!</v>
      </c>
      <c r="L24" s="60" t="e">
        <f>IF(AND('Mapa final'!#REF!="Alta",'Mapa final'!#REF!="Leve"),CONCATENATE("R9C",'Mapa final'!#REF!),"")</f>
        <v>#REF!</v>
      </c>
      <c r="M24" s="60" t="e">
        <f>IF(AND('Mapa final'!#REF!="Alta",'Mapa final'!#REF!="Leve"),CONCATENATE("R9C",'Mapa final'!#REF!),"")</f>
        <v>#REF!</v>
      </c>
      <c r="N24" s="60" t="e">
        <f>IF(AND('Mapa final'!#REF!="Alta",'Mapa final'!#REF!="Leve"),CONCATENATE("R9C",'Mapa final'!#REF!),"")</f>
        <v>#REF!</v>
      </c>
      <c r="O24" s="61" t="e">
        <f>IF(AND('Mapa final'!#REF!="Alta",'Mapa final'!#REF!="Leve"),CONCATENATE("R9C",'Mapa final'!#REF!),"")</f>
        <v>#REF!</v>
      </c>
      <c r="P24" s="59" t="e">
        <f>IF(AND('Mapa final'!#REF!="Alta",'Mapa final'!#REF!="Menor"),CONCATENATE("R9C",'Mapa final'!#REF!),"")</f>
        <v>#REF!</v>
      </c>
      <c r="Q24" s="60" t="e">
        <f>IF(AND('Mapa final'!#REF!="Alta",'Mapa final'!#REF!="Menor"),CONCATENATE("R9C",'Mapa final'!#REF!),"")</f>
        <v>#REF!</v>
      </c>
      <c r="R24" s="60" t="e">
        <f>IF(AND('Mapa final'!#REF!="Alta",'Mapa final'!#REF!="Menor"),CONCATENATE("R9C",'Mapa final'!#REF!),"")</f>
        <v>#REF!</v>
      </c>
      <c r="S24" s="60" t="e">
        <f>IF(AND('Mapa final'!#REF!="Alta",'Mapa final'!#REF!="Menor"),CONCATENATE("R9C",'Mapa final'!#REF!),"")</f>
        <v>#REF!</v>
      </c>
      <c r="T24" s="60" t="e">
        <f>IF(AND('Mapa final'!#REF!="Alta",'Mapa final'!#REF!="Menor"),CONCATENATE("R9C",'Mapa final'!#REF!),"")</f>
        <v>#REF!</v>
      </c>
      <c r="U24" s="61"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45" t="e">
        <f>IF(AND('Mapa final'!#REF!="Alta",'Mapa final'!#REF!="Moderado"),CONCATENATE("R9C",'Mapa final'!#REF!),"")</f>
        <v>#REF!</v>
      </c>
      <c r="Y24" s="45" t="e">
        <f>IF(AND('Mapa final'!#REF!="Alta",'Mapa final'!#REF!="Moderado"),CONCATENATE("R9C",'Mapa final'!#REF!),"")</f>
        <v>#REF!</v>
      </c>
      <c r="Z24" s="45"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45" t="e">
        <f>IF(AND('Mapa final'!#REF!="Alta",'Mapa final'!#REF!="Mayor"),CONCATENATE("R9C",'Mapa final'!#REF!),"")</f>
        <v>#REF!</v>
      </c>
      <c r="AE24" s="45" t="e">
        <f>IF(AND('Mapa final'!#REF!="Alta",'Mapa final'!#REF!="Mayor"),CONCATENATE("R9C",'Mapa final'!#REF!),"")</f>
        <v>#REF!</v>
      </c>
      <c r="AF24" s="45"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5"/>
      <c r="AO24" s="326"/>
      <c r="AP24" s="327"/>
      <c r="AQ24" s="327"/>
      <c r="AR24" s="327"/>
      <c r="AS24" s="327"/>
      <c r="AT24" s="328"/>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row>
    <row r="25" spans="1:76" ht="15.75" customHeight="1" thickBot="1" x14ac:dyDescent="0.3">
      <c r="A25" s="75"/>
      <c r="B25" s="237"/>
      <c r="C25" s="237"/>
      <c r="D25" s="238"/>
      <c r="E25" s="337"/>
      <c r="F25" s="338"/>
      <c r="G25" s="338"/>
      <c r="H25" s="338"/>
      <c r="I25" s="338"/>
      <c r="J25" s="62" t="e">
        <f>IF(AND('Mapa final'!#REF!="Alta",'Mapa final'!#REF!="Leve"),CONCATENATE("R10C",'Mapa final'!#REF!),"")</f>
        <v>#REF!</v>
      </c>
      <c r="K25" s="63" t="e">
        <f>IF(AND('Mapa final'!#REF!="Alta",'Mapa final'!#REF!="Leve"),CONCATENATE("R10C",'Mapa final'!#REF!),"")</f>
        <v>#REF!</v>
      </c>
      <c r="L25" s="63" t="e">
        <f>IF(AND('Mapa final'!#REF!="Alta",'Mapa final'!#REF!="Leve"),CONCATENATE("R10C",'Mapa final'!#REF!),"")</f>
        <v>#REF!</v>
      </c>
      <c r="M25" s="63" t="e">
        <f>IF(AND('Mapa final'!#REF!="Alta",'Mapa final'!#REF!="Leve"),CONCATENATE("R10C",'Mapa final'!#REF!),"")</f>
        <v>#REF!</v>
      </c>
      <c r="N25" s="63" t="e">
        <f>IF(AND('Mapa final'!#REF!="Alta",'Mapa final'!#REF!="Leve"),CONCATENATE("R10C",'Mapa final'!#REF!),"")</f>
        <v>#REF!</v>
      </c>
      <c r="O25" s="64" t="e">
        <f>IF(AND('Mapa final'!#REF!="Alta",'Mapa final'!#REF!="Leve"),CONCATENATE("R10C",'Mapa final'!#REF!),"")</f>
        <v>#REF!</v>
      </c>
      <c r="P25" s="62" t="e">
        <f>IF(AND('Mapa final'!#REF!="Alta",'Mapa final'!#REF!="Menor"),CONCATENATE("R10C",'Mapa final'!#REF!),"")</f>
        <v>#REF!</v>
      </c>
      <c r="Q25" s="63" t="e">
        <f>IF(AND('Mapa final'!#REF!="Alta",'Mapa final'!#REF!="Menor"),CONCATENATE("R10C",'Mapa final'!#REF!),"")</f>
        <v>#REF!</v>
      </c>
      <c r="R25" s="63" t="e">
        <f>IF(AND('Mapa final'!#REF!="Alta",'Mapa final'!#REF!="Menor"),CONCATENATE("R10C",'Mapa final'!#REF!),"")</f>
        <v>#REF!</v>
      </c>
      <c r="S25" s="63" t="e">
        <f>IF(AND('Mapa final'!#REF!="Alta",'Mapa final'!#REF!="Menor"),CONCATENATE("R10C",'Mapa final'!#REF!),"")</f>
        <v>#REF!</v>
      </c>
      <c r="T25" s="63" t="e">
        <f>IF(AND('Mapa final'!#REF!="Alta",'Mapa final'!#REF!="Menor"),CONCATENATE("R10C",'Mapa final'!#REF!),"")</f>
        <v>#REF!</v>
      </c>
      <c r="U25" s="64" t="e">
        <f>IF(AND('Mapa final'!#REF!="Alta",'Mapa final'!#REF!="Menor"),CONCATENATE("R10C",'Mapa final'!#REF!),"")</f>
        <v>#REF!</v>
      </c>
      <c r="V25" s="50" t="e">
        <f>IF(AND('Mapa final'!#REF!="Alta",'Mapa final'!#REF!="Moderado"),CONCATENATE("R10C",'Mapa final'!#REF!),"")</f>
        <v>#REF!</v>
      </c>
      <c r="W25" s="51" t="e">
        <f>IF(AND('Mapa final'!#REF!="Alta",'Mapa final'!#REF!="Moderado"),CONCATENATE("R10C",'Mapa final'!#REF!),"")</f>
        <v>#REF!</v>
      </c>
      <c r="X25" s="51" t="e">
        <f>IF(AND('Mapa final'!#REF!="Alta",'Mapa final'!#REF!="Moderado"),CONCATENATE("R10C",'Mapa final'!#REF!),"")</f>
        <v>#REF!</v>
      </c>
      <c r="Y25" s="51" t="e">
        <f>IF(AND('Mapa final'!#REF!="Alta",'Mapa final'!#REF!="Moderado"),CONCATENATE("R10C",'Mapa final'!#REF!),"")</f>
        <v>#REF!</v>
      </c>
      <c r="Z25" s="51" t="e">
        <f>IF(AND('Mapa final'!#REF!="Alta",'Mapa final'!#REF!="Moderado"),CONCATENATE("R10C",'Mapa final'!#REF!),"")</f>
        <v>#REF!</v>
      </c>
      <c r="AA25" s="52" t="e">
        <f>IF(AND('Mapa final'!#REF!="Alta",'Mapa final'!#REF!="Moderado"),CONCATENATE("R10C",'Mapa final'!#REF!),"")</f>
        <v>#REF!</v>
      </c>
      <c r="AB25" s="50" t="e">
        <f>IF(AND('Mapa final'!#REF!="Alta",'Mapa final'!#REF!="Mayor"),CONCATENATE("R10C",'Mapa final'!#REF!),"")</f>
        <v>#REF!</v>
      </c>
      <c r="AC25" s="51" t="e">
        <f>IF(AND('Mapa final'!#REF!="Alta",'Mapa final'!#REF!="Mayor"),CONCATENATE("R10C",'Mapa final'!#REF!),"")</f>
        <v>#REF!</v>
      </c>
      <c r="AD25" s="51" t="e">
        <f>IF(AND('Mapa final'!#REF!="Alta",'Mapa final'!#REF!="Mayor"),CONCATENATE("R10C",'Mapa final'!#REF!),"")</f>
        <v>#REF!</v>
      </c>
      <c r="AE25" s="51" t="e">
        <f>IF(AND('Mapa final'!#REF!="Alta",'Mapa final'!#REF!="Mayor"),CONCATENATE("R10C",'Mapa final'!#REF!),"")</f>
        <v>#REF!</v>
      </c>
      <c r="AF25" s="51" t="e">
        <f>IF(AND('Mapa final'!#REF!="Alta",'Mapa final'!#REF!="Mayor"),CONCATENATE("R10C",'Mapa final'!#REF!),"")</f>
        <v>#REF!</v>
      </c>
      <c r="AG25" s="52" t="e">
        <f>IF(AND('Mapa final'!#REF!="Alta",'Mapa final'!#REF!="Mayor"),CONCATENATE("R10C",'Mapa final'!#REF!),"")</f>
        <v>#REF!</v>
      </c>
      <c r="AH25" s="53" t="e">
        <f>IF(AND('Mapa final'!#REF!="Alta",'Mapa final'!#REF!="Catastrófico"),CONCATENATE("R10C",'Mapa final'!#REF!),"")</f>
        <v>#REF!</v>
      </c>
      <c r="AI25" s="54" t="e">
        <f>IF(AND('Mapa final'!#REF!="Alta",'Mapa final'!#REF!="Catastrófico"),CONCATENATE("R10C",'Mapa final'!#REF!),"")</f>
        <v>#REF!</v>
      </c>
      <c r="AJ25" s="54" t="e">
        <f>IF(AND('Mapa final'!#REF!="Alta",'Mapa final'!#REF!="Catastrófico"),CONCATENATE("R10C",'Mapa final'!#REF!),"")</f>
        <v>#REF!</v>
      </c>
      <c r="AK25" s="54" t="e">
        <f>IF(AND('Mapa final'!#REF!="Alta",'Mapa final'!#REF!="Catastrófico"),CONCATENATE("R10C",'Mapa final'!#REF!),"")</f>
        <v>#REF!</v>
      </c>
      <c r="AL25" s="54" t="e">
        <f>IF(AND('Mapa final'!#REF!="Alta",'Mapa final'!#REF!="Catastrófico"),CONCATENATE("R10C",'Mapa final'!#REF!),"")</f>
        <v>#REF!</v>
      </c>
      <c r="AM25" s="55" t="e">
        <f>IF(AND('Mapa final'!#REF!="Alta",'Mapa final'!#REF!="Catastrófico"),CONCATENATE("R10C",'Mapa final'!#REF!),"")</f>
        <v>#REF!</v>
      </c>
      <c r="AN25" s="75"/>
      <c r="AO25" s="329"/>
      <c r="AP25" s="330"/>
      <c r="AQ25" s="330"/>
      <c r="AR25" s="330"/>
      <c r="AS25" s="330"/>
      <c r="AT25" s="331"/>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row>
    <row r="26" spans="1:76" ht="15" customHeight="1" x14ac:dyDescent="0.25">
      <c r="A26" s="75"/>
      <c r="B26" s="237"/>
      <c r="C26" s="237"/>
      <c r="D26" s="238"/>
      <c r="E26" s="332" t="s">
        <v>116</v>
      </c>
      <c r="F26" s="333"/>
      <c r="G26" s="333"/>
      <c r="H26" s="333"/>
      <c r="I26" s="350"/>
      <c r="J26" s="56" t="e">
        <f>IF(AND('Mapa final'!#REF!="Media",'Mapa final'!#REF!="Leve"),CONCATENATE("R1C",'Mapa final'!#REF!),"")</f>
        <v>#REF!</v>
      </c>
      <c r="K26" s="57" t="e">
        <f>IF(AND('Mapa final'!#REF!="Media",'Mapa final'!#REF!="Leve"),CONCATENATE("R1C",'Mapa final'!#REF!),"")</f>
        <v>#REF!</v>
      </c>
      <c r="L26" s="57" t="e">
        <f>IF(AND('Mapa final'!#REF!="Media",'Mapa final'!#REF!="Leve"),CONCATENATE("R1C",'Mapa final'!#REF!),"")</f>
        <v>#REF!</v>
      </c>
      <c r="M26" s="57" t="e">
        <f>IF(AND('Mapa final'!#REF!="Media",'Mapa final'!#REF!="Leve"),CONCATENATE("R1C",'Mapa final'!#REF!),"")</f>
        <v>#REF!</v>
      </c>
      <c r="N26" s="57" t="e">
        <f>IF(AND('Mapa final'!#REF!="Media",'Mapa final'!#REF!="Leve"),CONCATENATE("R1C",'Mapa final'!#REF!),"")</f>
        <v>#REF!</v>
      </c>
      <c r="O26" s="58" t="e">
        <f>IF(AND('Mapa final'!#REF!="Media",'Mapa final'!#REF!="Leve"),CONCATENATE("R1C",'Mapa final'!#REF!),"")</f>
        <v>#REF!</v>
      </c>
      <c r="P26" s="56" t="e">
        <f>IF(AND('Mapa final'!#REF!="Media",'Mapa final'!#REF!="Menor"),CONCATENATE("R1C",'Mapa final'!#REF!),"")</f>
        <v>#REF!</v>
      </c>
      <c r="Q26" s="57" t="e">
        <f>IF(AND('Mapa final'!#REF!="Media",'Mapa final'!#REF!="Menor"),CONCATENATE("R1C",'Mapa final'!#REF!),"")</f>
        <v>#REF!</v>
      </c>
      <c r="R26" s="57" t="e">
        <f>IF(AND('Mapa final'!#REF!="Media",'Mapa final'!#REF!="Menor"),CONCATENATE("R1C",'Mapa final'!#REF!),"")</f>
        <v>#REF!</v>
      </c>
      <c r="S26" s="57" t="e">
        <f>IF(AND('Mapa final'!#REF!="Media",'Mapa final'!#REF!="Menor"),CONCATENATE("R1C",'Mapa final'!#REF!),"")</f>
        <v>#REF!</v>
      </c>
      <c r="T26" s="57" t="e">
        <f>IF(AND('Mapa final'!#REF!="Media",'Mapa final'!#REF!="Menor"),CONCATENATE("R1C",'Mapa final'!#REF!),"")</f>
        <v>#REF!</v>
      </c>
      <c r="U26" s="58" t="e">
        <f>IF(AND('Mapa final'!#REF!="Media",'Mapa final'!#REF!="Menor"),CONCATENATE("R1C",'Mapa final'!#REF!),"")</f>
        <v>#REF!</v>
      </c>
      <c r="V26" s="56" t="e">
        <f>IF(AND('Mapa final'!#REF!="Media",'Mapa final'!#REF!="Moderado"),CONCATENATE("R1C",'Mapa final'!#REF!),"")</f>
        <v>#REF!</v>
      </c>
      <c r="W26" s="57" t="e">
        <f>IF(AND('Mapa final'!#REF!="Media",'Mapa final'!#REF!="Moderado"),CONCATENATE("R1C",'Mapa final'!#REF!),"")</f>
        <v>#REF!</v>
      </c>
      <c r="X26" s="57" t="e">
        <f>IF(AND('Mapa final'!#REF!="Media",'Mapa final'!#REF!="Moderado"),CONCATENATE("R1C",'Mapa final'!#REF!),"")</f>
        <v>#REF!</v>
      </c>
      <c r="Y26" s="57" t="e">
        <f>IF(AND('Mapa final'!#REF!="Media",'Mapa final'!#REF!="Moderado"),CONCATENATE("R1C",'Mapa final'!#REF!),"")</f>
        <v>#REF!</v>
      </c>
      <c r="Z26" s="57" t="e">
        <f>IF(AND('Mapa final'!#REF!="Media",'Mapa final'!#REF!="Moderado"),CONCATENATE("R1C",'Mapa final'!#REF!),"")</f>
        <v>#REF!</v>
      </c>
      <c r="AA26" s="58"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5"/>
      <c r="AO26" s="362" t="s">
        <v>80</v>
      </c>
      <c r="AP26" s="363"/>
      <c r="AQ26" s="363"/>
      <c r="AR26" s="363"/>
      <c r="AS26" s="363"/>
      <c r="AT26" s="364"/>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row>
    <row r="27" spans="1:76" ht="15" customHeight="1" x14ac:dyDescent="0.25">
      <c r="A27" s="75"/>
      <c r="B27" s="237"/>
      <c r="C27" s="237"/>
      <c r="D27" s="238"/>
      <c r="E27" s="334"/>
      <c r="F27" s="335"/>
      <c r="G27" s="335"/>
      <c r="H27" s="335"/>
      <c r="I27" s="351"/>
      <c r="J27" s="59" t="str">
        <f>IF(AND('Mapa final'!$AD$11="Media",'Mapa final'!$AF$11="Leve"),CONCATENATE("R2C",'Mapa final'!$S$11),"")</f>
        <v/>
      </c>
      <c r="K27" s="60" t="str">
        <f>IF(AND('Mapa final'!$AD$12="Media",'Mapa final'!$AF$12="Leve"),CONCATENATE("R2C",'Mapa final'!$S$12),"")</f>
        <v/>
      </c>
      <c r="L27" s="60" t="e">
        <f>IF(AND('Mapa final'!#REF!="Media",'Mapa final'!#REF!="Leve"),CONCATENATE("R2C",'Mapa final'!#REF!),"")</f>
        <v>#REF!</v>
      </c>
      <c r="M27" s="60" t="e">
        <f>IF(AND('Mapa final'!#REF!="Media",'Mapa final'!#REF!="Leve"),CONCATENATE("R2C",'Mapa final'!#REF!),"")</f>
        <v>#REF!</v>
      </c>
      <c r="N27" s="60" t="e">
        <f>IF(AND('Mapa final'!#REF!="Media",'Mapa final'!#REF!="Leve"),CONCATENATE("R2C",'Mapa final'!#REF!),"")</f>
        <v>#REF!</v>
      </c>
      <c r="O27" s="61" t="e">
        <f>IF(AND('Mapa final'!#REF!="Media",'Mapa final'!#REF!="Leve"),CONCATENATE("R2C",'Mapa final'!#REF!),"")</f>
        <v>#REF!</v>
      </c>
      <c r="P27" s="59" t="str">
        <f>IF(AND('Mapa final'!$AD$11="Media",'Mapa final'!$AF$11="Menor"),CONCATENATE("R2C",'Mapa final'!$S$11),"")</f>
        <v/>
      </c>
      <c r="Q27" s="60" t="str">
        <f>IF(AND('Mapa final'!$AD$12="Media",'Mapa final'!$AF$12="Menor"),CONCATENATE("R2C",'Mapa final'!$S$12),"")</f>
        <v/>
      </c>
      <c r="R27" s="60" t="e">
        <f>IF(AND('Mapa final'!#REF!="Media",'Mapa final'!#REF!="Menor"),CONCATENATE("R2C",'Mapa final'!#REF!),"")</f>
        <v>#REF!</v>
      </c>
      <c r="S27" s="60" t="e">
        <f>IF(AND('Mapa final'!#REF!="Media",'Mapa final'!#REF!="Menor"),CONCATENATE("R2C",'Mapa final'!#REF!),"")</f>
        <v>#REF!</v>
      </c>
      <c r="T27" s="60" t="e">
        <f>IF(AND('Mapa final'!#REF!="Media",'Mapa final'!#REF!="Menor"),CONCATENATE("R2C",'Mapa final'!#REF!),"")</f>
        <v>#REF!</v>
      </c>
      <c r="U27" s="61" t="e">
        <f>IF(AND('Mapa final'!#REF!="Media",'Mapa final'!#REF!="Menor"),CONCATENATE("R2C",'Mapa final'!#REF!),"")</f>
        <v>#REF!</v>
      </c>
      <c r="V27" s="59" t="str">
        <f>IF(AND('Mapa final'!$AD$11="Media",'Mapa final'!$AF$11="Moderado"),CONCATENATE("R2C",'Mapa final'!$S$11),"")</f>
        <v/>
      </c>
      <c r="W27" s="60" t="str">
        <f>IF(AND('Mapa final'!$AD$12="Media",'Mapa final'!$AF$12="Moderado"),CONCATENATE("R2C",'Mapa final'!$S$12),"")</f>
        <v/>
      </c>
      <c r="X27" s="60" t="e">
        <f>IF(AND('Mapa final'!#REF!="Media",'Mapa final'!#REF!="Moderado"),CONCATENATE("R2C",'Mapa final'!#REF!),"")</f>
        <v>#REF!</v>
      </c>
      <c r="Y27" s="60" t="e">
        <f>IF(AND('Mapa final'!#REF!="Media",'Mapa final'!#REF!="Moderado"),CONCATENATE("R2C",'Mapa final'!#REF!),"")</f>
        <v>#REF!</v>
      </c>
      <c r="Z27" s="60" t="e">
        <f>IF(AND('Mapa final'!#REF!="Media",'Mapa final'!#REF!="Moderado"),CONCATENATE("R2C",'Mapa final'!#REF!),"")</f>
        <v>#REF!</v>
      </c>
      <c r="AA27" s="61" t="e">
        <f>IF(AND('Mapa final'!#REF!="Media",'Mapa final'!#REF!="Moderado"),CONCATENATE("R2C",'Mapa final'!#REF!),"")</f>
        <v>#REF!</v>
      </c>
      <c r="AB27" s="44" t="str">
        <f>IF(AND('Mapa final'!$AD$11="Media",'Mapa final'!$AF$11="Mayor"),CONCATENATE("R2C",'Mapa final'!$S$11),"")</f>
        <v/>
      </c>
      <c r="AC27" s="45" t="str">
        <f>IF(AND('Mapa final'!$AD$12="Media",'Mapa final'!$AF$12="Mayor"),CONCATENATE("R2C",'Mapa final'!$S$12),"")</f>
        <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final'!$AD$11="Media",'Mapa final'!$AF$11="Catastrófico"),CONCATENATE("R2C",'Mapa final'!$S$11),"")</f>
        <v/>
      </c>
      <c r="AI27" s="48" t="str">
        <f>IF(AND('Mapa final'!$AD$12="Media",'Mapa final'!$AF$12="Catastrófico"),CONCATENATE("R2C",'Mapa final'!$S$12),"")</f>
        <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5"/>
      <c r="AO27" s="365"/>
      <c r="AP27" s="366"/>
      <c r="AQ27" s="366"/>
      <c r="AR27" s="366"/>
      <c r="AS27" s="366"/>
      <c r="AT27" s="367"/>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row>
    <row r="28" spans="1:76" ht="15" customHeight="1" x14ac:dyDescent="0.25">
      <c r="A28" s="75"/>
      <c r="B28" s="237"/>
      <c r="C28" s="237"/>
      <c r="D28" s="238"/>
      <c r="E28" s="336"/>
      <c r="F28" s="335"/>
      <c r="G28" s="335"/>
      <c r="H28" s="335"/>
      <c r="I28" s="351"/>
      <c r="J28" s="59" t="e">
        <f>IF(AND('Mapa final'!#REF!="Media",'Mapa final'!#REF!="Leve"),CONCATENATE("R3C",'Mapa final'!#REF!),"")</f>
        <v>#REF!</v>
      </c>
      <c r="K28" s="60" t="e">
        <f>IF(AND('Mapa final'!#REF!="Media",'Mapa final'!#REF!="Leve"),CONCATENATE("R3C",'Mapa final'!#REF!),"")</f>
        <v>#REF!</v>
      </c>
      <c r="L28" s="60" t="e">
        <f>IF(AND('Mapa final'!#REF!="Media",'Mapa final'!#REF!="Leve"),CONCATENATE("R3C",'Mapa final'!#REF!),"")</f>
        <v>#REF!</v>
      </c>
      <c r="M28" s="60" t="e">
        <f>IF(AND('Mapa final'!#REF!="Media",'Mapa final'!#REF!="Leve"),CONCATENATE("R3C",'Mapa final'!#REF!),"")</f>
        <v>#REF!</v>
      </c>
      <c r="N28" s="60" t="e">
        <f>IF(AND('Mapa final'!#REF!="Media",'Mapa final'!#REF!="Leve"),CONCATENATE("R3C",'Mapa final'!#REF!),"")</f>
        <v>#REF!</v>
      </c>
      <c r="O28" s="61" t="e">
        <f>IF(AND('Mapa final'!#REF!="Media",'Mapa final'!#REF!="Leve"),CONCATENATE("R3C",'Mapa final'!#REF!),"")</f>
        <v>#REF!</v>
      </c>
      <c r="P28" s="59" t="e">
        <f>IF(AND('Mapa final'!#REF!="Media",'Mapa final'!#REF!="Menor"),CONCATENATE("R3C",'Mapa final'!#REF!),"")</f>
        <v>#REF!</v>
      </c>
      <c r="Q28" s="60" t="e">
        <f>IF(AND('Mapa final'!#REF!="Media",'Mapa final'!#REF!="Menor"),CONCATENATE("R3C",'Mapa final'!#REF!),"")</f>
        <v>#REF!</v>
      </c>
      <c r="R28" s="60" t="e">
        <f>IF(AND('Mapa final'!#REF!="Media",'Mapa final'!#REF!="Menor"),CONCATENATE("R3C",'Mapa final'!#REF!),"")</f>
        <v>#REF!</v>
      </c>
      <c r="S28" s="60" t="e">
        <f>IF(AND('Mapa final'!#REF!="Media",'Mapa final'!#REF!="Menor"),CONCATENATE("R3C",'Mapa final'!#REF!),"")</f>
        <v>#REF!</v>
      </c>
      <c r="T28" s="60" t="e">
        <f>IF(AND('Mapa final'!#REF!="Media",'Mapa final'!#REF!="Menor"),CONCATENATE("R3C",'Mapa final'!#REF!),"")</f>
        <v>#REF!</v>
      </c>
      <c r="U28" s="61" t="e">
        <f>IF(AND('Mapa final'!#REF!="Media",'Mapa final'!#REF!="Menor"),CONCATENATE("R3C",'Mapa final'!#REF!),"")</f>
        <v>#REF!</v>
      </c>
      <c r="V28" s="59" t="e">
        <f>IF(AND('Mapa final'!#REF!="Media",'Mapa final'!#REF!="Moderado"),CONCATENATE("R3C",'Mapa final'!#REF!),"")</f>
        <v>#REF!</v>
      </c>
      <c r="W28" s="60" t="e">
        <f>IF(AND('Mapa final'!#REF!="Media",'Mapa final'!#REF!="Moderado"),CONCATENATE("R3C",'Mapa final'!#REF!),"")</f>
        <v>#REF!</v>
      </c>
      <c r="X28" s="60" t="e">
        <f>IF(AND('Mapa final'!#REF!="Media",'Mapa final'!#REF!="Moderado"),CONCATENATE("R3C",'Mapa final'!#REF!),"")</f>
        <v>#REF!</v>
      </c>
      <c r="Y28" s="60" t="e">
        <f>IF(AND('Mapa final'!#REF!="Media",'Mapa final'!#REF!="Moderado"),CONCATENATE("R3C",'Mapa final'!#REF!),"")</f>
        <v>#REF!</v>
      </c>
      <c r="Z28" s="60" t="e">
        <f>IF(AND('Mapa final'!#REF!="Media",'Mapa final'!#REF!="Moderado"),CONCATENATE("R3C",'Mapa final'!#REF!),"")</f>
        <v>#REF!</v>
      </c>
      <c r="AA28" s="61"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5"/>
      <c r="AO28" s="365"/>
      <c r="AP28" s="366"/>
      <c r="AQ28" s="366"/>
      <c r="AR28" s="366"/>
      <c r="AS28" s="366"/>
      <c r="AT28" s="367"/>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row>
    <row r="29" spans="1:76" ht="15" customHeight="1" x14ac:dyDescent="0.25">
      <c r="A29" s="75"/>
      <c r="B29" s="237"/>
      <c r="C29" s="237"/>
      <c r="D29" s="238"/>
      <c r="E29" s="336"/>
      <c r="F29" s="335"/>
      <c r="G29" s="335"/>
      <c r="H29" s="335"/>
      <c r="I29" s="351"/>
      <c r="J29" s="59" t="e">
        <f>IF(AND('Mapa final'!#REF!="Media",'Mapa final'!#REF!="Leve"),CONCATENATE("R4C",'Mapa final'!#REF!),"")</f>
        <v>#REF!</v>
      </c>
      <c r="K29" s="60" t="e">
        <f>IF(AND('Mapa final'!#REF!="Media",'Mapa final'!#REF!="Leve"),CONCATENATE("R4C",'Mapa final'!#REF!),"")</f>
        <v>#REF!</v>
      </c>
      <c r="L29" s="60" t="e">
        <f>IF(AND('Mapa final'!#REF!="Media",'Mapa final'!#REF!="Leve"),CONCATENATE("R4C",'Mapa final'!#REF!),"")</f>
        <v>#REF!</v>
      </c>
      <c r="M29" s="60" t="e">
        <f>IF(AND('Mapa final'!#REF!="Media",'Mapa final'!#REF!="Leve"),CONCATENATE("R4C",'Mapa final'!#REF!),"")</f>
        <v>#REF!</v>
      </c>
      <c r="N29" s="60" t="e">
        <f>IF(AND('Mapa final'!#REF!="Media",'Mapa final'!#REF!="Leve"),CONCATENATE("R4C",'Mapa final'!#REF!),"")</f>
        <v>#REF!</v>
      </c>
      <c r="O29" s="61" t="e">
        <f>IF(AND('Mapa final'!#REF!="Media",'Mapa final'!#REF!="Leve"),CONCATENATE("R4C",'Mapa final'!#REF!),"")</f>
        <v>#REF!</v>
      </c>
      <c r="P29" s="59" t="e">
        <f>IF(AND('Mapa final'!#REF!="Media",'Mapa final'!#REF!="Menor"),CONCATENATE("R4C",'Mapa final'!#REF!),"")</f>
        <v>#REF!</v>
      </c>
      <c r="Q29" s="60" t="e">
        <f>IF(AND('Mapa final'!#REF!="Media",'Mapa final'!#REF!="Menor"),CONCATENATE("R4C",'Mapa final'!#REF!),"")</f>
        <v>#REF!</v>
      </c>
      <c r="R29" s="60" t="e">
        <f>IF(AND('Mapa final'!#REF!="Media",'Mapa final'!#REF!="Menor"),CONCATENATE("R4C",'Mapa final'!#REF!),"")</f>
        <v>#REF!</v>
      </c>
      <c r="S29" s="60" t="e">
        <f>IF(AND('Mapa final'!#REF!="Media",'Mapa final'!#REF!="Menor"),CONCATENATE("R4C",'Mapa final'!#REF!),"")</f>
        <v>#REF!</v>
      </c>
      <c r="T29" s="60" t="e">
        <f>IF(AND('Mapa final'!#REF!="Media",'Mapa final'!#REF!="Menor"),CONCATENATE("R4C",'Mapa final'!#REF!),"")</f>
        <v>#REF!</v>
      </c>
      <c r="U29" s="61" t="e">
        <f>IF(AND('Mapa final'!#REF!="Media",'Mapa final'!#REF!="Menor"),CONCATENATE("R4C",'Mapa final'!#REF!),"")</f>
        <v>#REF!</v>
      </c>
      <c r="V29" s="59" t="e">
        <f>IF(AND('Mapa final'!#REF!="Media",'Mapa final'!#REF!="Moderado"),CONCATENATE("R4C",'Mapa final'!#REF!),"")</f>
        <v>#REF!</v>
      </c>
      <c r="W29" s="60" t="e">
        <f>IF(AND('Mapa final'!#REF!="Media",'Mapa final'!#REF!="Moderado"),CONCATENATE("R4C",'Mapa final'!#REF!),"")</f>
        <v>#REF!</v>
      </c>
      <c r="X29" s="60" t="e">
        <f>IF(AND('Mapa final'!#REF!="Media",'Mapa final'!#REF!="Moderado"),CONCATENATE("R4C",'Mapa final'!#REF!),"")</f>
        <v>#REF!</v>
      </c>
      <c r="Y29" s="60" t="e">
        <f>IF(AND('Mapa final'!#REF!="Media",'Mapa final'!#REF!="Moderado"),CONCATENATE("R4C",'Mapa final'!#REF!),"")</f>
        <v>#REF!</v>
      </c>
      <c r="Z29" s="60" t="e">
        <f>IF(AND('Mapa final'!#REF!="Media",'Mapa final'!#REF!="Moderado"),CONCATENATE("R4C",'Mapa final'!#REF!),"")</f>
        <v>#REF!</v>
      </c>
      <c r="AA29" s="61"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45" t="e">
        <f>IF(AND('Mapa final'!#REF!="Media",'Mapa final'!#REF!="Mayor"),CONCATENATE("R4C",'Mapa final'!#REF!),"")</f>
        <v>#REF!</v>
      </c>
      <c r="AE29" s="45" t="e">
        <f>IF(AND('Mapa final'!#REF!="Media",'Mapa final'!#REF!="Mayor"),CONCATENATE("R4C",'Mapa final'!#REF!),"")</f>
        <v>#REF!</v>
      </c>
      <c r="AF29" s="45"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5"/>
      <c r="AO29" s="365"/>
      <c r="AP29" s="366"/>
      <c r="AQ29" s="366"/>
      <c r="AR29" s="366"/>
      <c r="AS29" s="366"/>
      <c r="AT29" s="367"/>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15" customHeight="1" x14ac:dyDescent="0.25">
      <c r="A30" s="75"/>
      <c r="B30" s="237"/>
      <c r="C30" s="237"/>
      <c r="D30" s="238"/>
      <c r="E30" s="336"/>
      <c r="F30" s="335"/>
      <c r="G30" s="335"/>
      <c r="H30" s="335"/>
      <c r="I30" s="351"/>
      <c r="J30" s="59" t="e">
        <f>IF(AND('Mapa final'!#REF!="Media",'Mapa final'!#REF!="Leve"),CONCATENATE("R5C",'Mapa final'!#REF!),"")</f>
        <v>#REF!</v>
      </c>
      <c r="K30" s="60" t="e">
        <f>IF(AND('Mapa final'!#REF!="Media",'Mapa final'!#REF!="Leve"),CONCATENATE("R5C",'Mapa final'!#REF!),"")</f>
        <v>#REF!</v>
      </c>
      <c r="L30" s="60" t="e">
        <f>IF(AND('Mapa final'!#REF!="Media",'Mapa final'!#REF!="Leve"),CONCATENATE("R5C",'Mapa final'!#REF!),"")</f>
        <v>#REF!</v>
      </c>
      <c r="M30" s="60" t="e">
        <f>IF(AND('Mapa final'!#REF!="Media",'Mapa final'!#REF!="Leve"),CONCATENATE("R5C",'Mapa final'!#REF!),"")</f>
        <v>#REF!</v>
      </c>
      <c r="N30" s="60" t="e">
        <f>IF(AND('Mapa final'!#REF!="Media",'Mapa final'!#REF!="Leve"),CONCATENATE("R5C",'Mapa final'!#REF!),"")</f>
        <v>#REF!</v>
      </c>
      <c r="O30" s="61" t="e">
        <f>IF(AND('Mapa final'!#REF!="Media",'Mapa final'!#REF!="Leve"),CONCATENATE("R5C",'Mapa final'!#REF!),"")</f>
        <v>#REF!</v>
      </c>
      <c r="P30" s="59" t="e">
        <f>IF(AND('Mapa final'!#REF!="Media",'Mapa final'!#REF!="Menor"),CONCATENATE("R5C",'Mapa final'!#REF!),"")</f>
        <v>#REF!</v>
      </c>
      <c r="Q30" s="60" t="e">
        <f>IF(AND('Mapa final'!#REF!="Media",'Mapa final'!#REF!="Menor"),CONCATENATE("R5C",'Mapa final'!#REF!),"")</f>
        <v>#REF!</v>
      </c>
      <c r="R30" s="60" t="e">
        <f>IF(AND('Mapa final'!#REF!="Media",'Mapa final'!#REF!="Menor"),CONCATENATE("R5C",'Mapa final'!#REF!),"")</f>
        <v>#REF!</v>
      </c>
      <c r="S30" s="60" t="e">
        <f>IF(AND('Mapa final'!#REF!="Media",'Mapa final'!#REF!="Menor"),CONCATENATE("R5C",'Mapa final'!#REF!),"")</f>
        <v>#REF!</v>
      </c>
      <c r="T30" s="60" t="e">
        <f>IF(AND('Mapa final'!#REF!="Media",'Mapa final'!#REF!="Menor"),CONCATENATE("R5C",'Mapa final'!#REF!),"")</f>
        <v>#REF!</v>
      </c>
      <c r="U30" s="61" t="e">
        <f>IF(AND('Mapa final'!#REF!="Media",'Mapa final'!#REF!="Menor"),CONCATENATE("R5C",'Mapa final'!#REF!),"")</f>
        <v>#REF!</v>
      </c>
      <c r="V30" s="59" t="e">
        <f>IF(AND('Mapa final'!#REF!="Media",'Mapa final'!#REF!="Moderado"),CONCATENATE("R5C",'Mapa final'!#REF!),"")</f>
        <v>#REF!</v>
      </c>
      <c r="W30" s="60" t="e">
        <f>IF(AND('Mapa final'!#REF!="Media",'Mapa final'!#REF!="Moderado"),CONCATENATE("R5C",'Mapa final'!#REF!),"")</f>
        <v>#REF!</v>
      </c>
      <c r="X30" s="60" t="e">
        <f>IF(AND('Mapa final'!#REF!="Media",'Mapa final'!#REF!="Moderado"),CONCATENATE("R5C",'Mapa final'!#REF!),"")</f>
        <v>#REF!</v>
      </c>
      <c r="Y30" s="60" t="e">
        <f>IF(AND('Mapa final'!#REF!="Media",'Mapa final'!#REF!="Moderado"),CONCATENATE("R5C",'Mapa final'!#REF!),"")</f>
        <v>#REF!</v>
      </c>
      <c r="Z30" s="60" t="e">
        <f>IF(AND('Mapa final'!#REF!="Media",'Mapa final'!#REF!="Moderado"),CONCATENATE("R5C",'Mapa final'!#REF!),"")</f>
        <v>#REF!</v>
      </c>
      <c r="AA30" s="61"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45" t="e">
        <f>IF(AND('Mapa final'!#REF!="Media",'Mapa final'!#REF!="Mayor"),CONCATENATE("R5C",'Mapa final'!#REF!),"")</f>
        <v>#REF!</v>
      </c>
      <c r="AE30" s="45" t="e">
        <f>IF(AND('Mapa final'!#REF!="Media",'Mapa final'!#REF!="Mayor"),CONCATENATE("R5C",'Mapa final'!#REF!),"")</f>
        <v>#REF!</v>
      </c>
      <c r="AF30" s="45"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5"/>
      <c r="AO30" s="365"/>
      <c r="AP30" s="366"/>
      <c r="AQ30" s="366"/>
      <c r="AR30" s="366"/>
      <c r="AS30" s="366"/>
      <c r="AT30" s="367"/>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 customHeight="1" x14ac:dyDescent="0.25">
      <c r="A31" s="75"/>
      <c r="B31" s="237"/>
      <c r="C31" s="237"/>
      <c r="D31" s="238"/>
      <c r="E31" s="336"/>
      <c r="F31" s="335"/>
      <c r="G31" s="335"/>
      <c r="H31" s="335"/>
      <c r="I31" s="351"/>
      <c r="J31" s="59" t="e">
        <f>IF(AND('Mapa final'!#REF!="Media",'Mapa final'!#REF!="Leve"),CONCATENATE("R6C",'Mapa final'!#REF!),"")</f>
        <v>#REF!</v>
      </c>
      <c r="K31" s="60" t="e">
        <f>IF(AND('Mapa final'!#REF!="Media",'Mapa final'!#REF!="Leve"),CONCATENATE("R6C",'Mapa final'!#REF!),"")</f>
        <v>#REF!</v>
      </c>
      <c r="L31" s="60" t="e">
        <f>IF(AND('Mapa final'!#REF!="Media",'Mapa final'!#REF!="Leve"),CONCATENATE("R6C",'Mapa final'!#REF!),"")</f>
        <v>#REF!</v>
      </c>
      <c r="M31" s="60" t="e">
        <f>IF(AND('Mapa final'!#REF!="Media",'Mapa final'!#REF!="Leve"),CONCATENATE("R6C",'Mapa final'!#REF!),"")</f>
        <v>#REF!</v>
      </c>
      <c r="N31" s="60" t="e">
        <f>IF(AND('Mapa final'!#REF!="Media",'Mapa final'!#REF!="Leve"),CONCATENATE("R6C",'Mapa final'!#REF!),"")</f>
        <v>#REF!</v>
      </c>
      <c r="O31" s="61" t="e">
        <f>IF(AND('Mapa final'!#REF!="Media",'Mapa final'!#REF!="Leve"),CONCATENATE("R6C",'Mapa final'!#REF!),"")</f>
        <v>#REF!</v>
      </c>
      <c r="P31" s="59" t="e">
        <f>IF(AND('Mapa final'!#REF!="Media",'Mapa final'!#REF!="Menor"),CONCATENATE("R6C",'Mapa final'!#REF!),"")</f>
        <v>#REF!</v>
      </c>
      <c r="Q31" s="60" t="e">
        <f>IF(AND('Mapa final'!#REF!="Media",'Mapa final'!#REF!="Menor"),CONCATENATE("R6C",'Mapa final'!#REF!),"")</f>
        <v>#REF!</v>
      </c>
      <c r="R31" s="60" t="e">
        <f>IF(AND('Mapa final'!#REF!="Media",'Mapa final'!#REF!="Menor"),CONCATENATE("R6C",'Mapa final'!#REF!),"")</f>
        <v>#REF!</v>
      </c>
      <c r="S31" s="60" t="e">
        <f>IF(AND('Mapa final'!#REF!="Media",'Mapa final'!#REF!="Menor"),CONCATENATE("R6C",'Mapa final'!#REF!),"")</f>
        <v>#REF!</v>
      </c>
      <c r="T31" s="60" t="e">
        <f>IF(AND('Mapa final'!#REF!="Media",'Mapa final'!#REF!="Menor"),CONCATENATE("R6C",'Mapa final'!#REF!),"")</f>
        <v>#REF!</v>
      </c>
      <c r="U31" s="61" t="e">
        <f>IF(AND('Mapa final'!#REF!="Media",'Mapa final'!#REF!="Menor"),CONCATENATE("R6C",'Mapa final'!#REF!),"")</f>
        <v>#REF!</v>
      </c>
      <c r="V31" s="59" t="e">
        <f>IF(AND('Mapa final'!#REF!="Media",'Mapa final'!#REF!="Moderado"),CONCATENATE("R6C",'Mapa final'!#REF!),"")</f>
        <v>#REF!</v>
      </c>
      <c r="W31" s="60" t="e">
        <f>IF(AND('Mapa final'!#REF!="Media",'Mapa final'!#REF!="Moderado"),CONCATENATE("R6C",'Mapa final'!#REF!),"")</f>
        <v>#REF!</v>
      </c>
      <c r="X31" s="60" t="e">
        <f>IF(AND('Mapa final'!#REF!="Media",'Mapa final'!#REF!="Moderado"),CONCATENATE("R6C",'Mapa final'!#REF!),"")</f>
        <v>#REF!</v>
      </c>
      <c r="Y31" s="60" t="e">
        <f>IF(AND('Mapa final'!#REF!="Media",'Mapa final'!#REF!="Moderado"),CONCATENATE("R6C",'Mapa final'!#REF!),"")</f>
        <v>#REF!</v>
      </c>
      <c r="Z31" s="60" t="e">
        <f>IF(AND('Mapa final'!#REF!="Media",'Mapa final'!#REF!="Moderado"),CONCATENATE("R6C",'Mapa final'!#REF!),"")</f>
        <v>#REF!</v>
      </c>
      <c r="AA31" s="61"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45" t="e">
        <f>IF(AND('Mapa final'!#REF!="Media",'Mapa final'!#REF!="Mayor"),CONCATENATE("R6C",'Mapa final'!#REF!),"")</f>
        <v>#REF!</v>
      </c>
      <c r="AE31" s="45" t="e">
        <f>IF(AND('Mapa final'!#REF!="Media",'Mapa final'!#REF!="Mayor"),CONCATENATE("R6C",'Mapa final'!#REF!),"")</f>
        <v>#REF!</v>
      </c>
      <c r="AF31" s="45"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5"/>
      <c r="AO31" s="365"/>
      <c r="AP31" s="366"/>
      <c r="AQ31" s="366"/>
      <c r="AR31" s="366"/>
      <c r="AS31" s="366"/>
      <c r="AT31" s="367"/>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row>
    <row r="32" spans="1:76" ht="15" customHeight="1" x14ac:dyDescent="0.25">
      <c r="A32" s="75"/>
      <c r="B32" s="237"/>
      <c r="C32" s="237"/>
      <c r="D32" s="238"/>
      <c r="E32" s="336"/>
      <c r="F32" s="335"/>
      <c r="G32" s="335"/>
      <c r="H32" s="335"/>
      <c r="I32" s="351"/>
      <c r="J32" s="59" t="e">
        <f>IF(AND('Mapa final'!#REF!="Media",'Mapa final'!#REF!="Leve"),CONCATENATE("R7C",'Mapa final'!#REF!),"")</f>
        <v>#REF!</v>
      </c>
      <c r="K32" s="60" t="e">
        <f>IF(AND('Mapa final'!#REF!="Media",'Mapa final'!#REF!="Leve"),CONCATENATE("R7C",'Mapa final'!#REF!),"")</f>
        <v>#REF!</v>
      </c>
      <c r="L32" s="60" t="e">
        <f>IF(AND('Mapa final'!#REF!="Media",'Mapa final'!#REF!="Leve"),CONCATENATE("R7C",'Mapa final'!#REF!),"")</f>
        <v>#REF!</v>
      </c>
      <c r="M32" s="60" t="e">
        <f>IF(AND('Mapa final'!#REF!="Media",'Mapa final'!#REF!="Leve"),CONCATENATE("R7C",'Mapa final'!#REF!),"")</f>
        <v>#REF!</v>
      </c>
      <c r="N32" s="60" t="e">
        <f>IF(AND('Mapa final'!#REF!="Media",'Mapa final'!#REF!="Leve"),CONCATENATE("R7C",'Mapa final'!#REF!),"")</f>
        <v>#REF!</v>
      </c>
      <c r="O32" s="61" t="e">
        <f>IF(AND('Mapa final'!#REF!="Media",'Mapa final'!#REF!="Leve"),CONCATENATE("R7C",'Mapa final'!#REF!),"")</f>
        <v>#REF!</v>
      </c>
      <c r="P32" s="59" t="e">
        <f>IF(AND('Mapa final'!#REF!="Media",'Mapa final'!#REF!="Menor"),CONCATENATE("R7C",'Mapa final'!#REF!),"")</f>
        <v>#REF!</v>
      </c>
      <c r="Q32" s="60" t="e">
        <f>IF(AND('Mapa final'!#REF!="Media",'Mapa final'!#REF!="Menor"),CONCATENATE("R7C",'Mapa final'!#REF!),"")</f>
        <v>#REF!</v>
      </c>
      <c r="R32" s="60" t="e">
        <f>IF(AND('Mapa final'!#REF!="Media",'Mapa final'!#REF!="Menor"),CONCATENATE("R7C",'Mapa final'!#REF!),"")</f>
        <v>#REF!</v>
      </c>
      <c r="S32" s="60" t="e">
        <f>IF(AND('Mapa final'!#REF!="Media",'Mapa final'!#REF!="Menor"),CONCATENATE("R7C",'Mapa final'!#REF!),"")</f>
        <v>#REF!</v>
      </c>
      <c r="T32" s="60" t="e">
        <f>IF(AND('Mapa final'!#REF!="Media",'Mapa final'!#REF!="Menor"),CONCATENATE("R7C",'Mapa final'!#REF!),"")</f>
        <v>#REF!</v>
      </c>
      <c r="U32" s="61" t="e">
        <f>IF(AND('Mapa final'!#REF!="Media",'Mapa final'!#REF!="Menor"),CONCATENATE("R7C",'Mapa final'!#REF!),"")</f>
        <v>#REF!</v>
      </c>
      <c r="V32" s="59" t="e">
        <f>IF(AND('Mapa final'!#REF!="Media",'Mapa final'!#REF!="Moderado"),CONCATENATE("R7C",'Mapa final'!#REF!),"")</f>
        <v>#REF!</v>
      </c>
      <c r="W32" s="60" t="e">
        <f>IF(AND('Mapa final'!#REF!="Media",'Mapa final'!#REF!="Moderado"),CONCATENATE("R7C",'Mapa final'!#REF!),"")</f>
        <v>#REF!</v>
      </c>
      <c r="X32" s="60" t="e">
        <f>IF(AND('Mapa final'!#REF!="Media",'Mapa final'!#REF!="Moderado"),CONCATENATE("R7C",'Mapa final'!#REF!),"")</f>
        <v>#REF!</v>
      </c>
      <c r="Y32" s="60" t="e">
        <f>IF(AND('Mapa final'!#REF!="Media",'Mapa final'!#REF!="Moderado"),CONCATENATE("R7C",'Mapa final'!#REF!),"")</f>
        <v>#REF!</v>
      </c>
      <c r="Z32" s="60" t="e">
        <f>IF(AND('Mapa final'!#REF!="Media",'Mapa final'!#REF!="Moderado"),CONCATENATE("R7C",'Mapa final'!#REF!),"")</f>
        <v>#REF!</v>
      </c>
      <c r="AA32" s="61"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45" t="e">
        <f>IF(AND('Mapa final'!#REF!="Media",'Mapa final'!#REF!="Mayor"),CONCATENATE("R7C",'Mapa final'!#REF!),"")</f>
        <v>#REF!</v>
      </c>
      <c r="AE32" s="45" t="e">
        <f>IF(AND('Mapa final'!#REF!="Media",'Mapa final'!#REF!="Mayor"),CONCATENATE("R7C",'Mapa final'!#REF!),"")</f>
        <v>#REF!</v>
      </c>
      <c r="AF32" s="45"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5"/>
      <c r="AO32" s="365"/>
      <c r="AP32" s="366"/>
      <c r="AQ32" s="366"/>
      <c r="AR32" s="366"/>
      <c r="AS32" s="366"/>
      <c r="AT32" s="367"/>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row>
    <row r="33" spans="1:80" ht="15" customHeight="1" x14ac:dyDescent="0.25">
      <c r="A33" s="75"/>
      <c r="B33" s="237"/>
      <c r="C33" s="237"/>
      <c r="D33" s="238"/>
      <c r="E33" s="336"/>
      <c r="F33" s="335"/>
      <c r="G33" s="335"/>
      <c r="H33" s="335"/>
      <c r="I33" s="351"/>
      <c r="J33" s="59" t="e">
        <f>IF(AND('Mapa final'!#REF!="Media",'Mapa final'!#REF!="Leve"),CONCATENATE("R8C",'Mapa final'!#REF!),"")</f>
        <v>#REF!</v>
      </c>
      <c r="K33" s="60" t="e">
        <f>IF(AND('Mapa final'!#REF!="Media",'Mapa final'!#REF!="Leve"),CONCATENATE("R8C",'Mapa final'!#REF!),"")</f>
        <v>#REF!</v>
      </c>
      <c r="L33" s="60" t="e">
        <f>IF(AND('Mapa final'!#REF!="Media",'Mapa final'!#REF!="Leve"),CONCATENATE("R8C",'Mapa final'!#REF!),"")</f>
        <v>#REF!</v>
      </c>
      <c r="M33" s="60" t="e">
        <f>IF(AND('Mapa final'!#REF!="Media",'Mapa final'!#REF!="Leve"),CONCATENATE("R8C",'Mapa final'!#REF!),"")</f>
        <v>#REF!</v>
      </c>
      <c r="N33" s="60" t="e">
        <f>IF(AND('Mapa final'!#REF!="Media",'Mapa final'!#REF!="Leve"),CONCATENATE("R8C",'Mapa final'!#REF!),"")</f>
        <v>#REF!</v>
      </c>
      <c r="O33" s="61" t="e">
        <f>IF(AND('Mapa final'!#REF!="Media",'Mapa final'!#REF!="Leve"),CONCATENATE("R8C",'Mapa final'!#REF!),"")</f>
        <v>#REF!</v>
      </c>
      <c r="P33" s="59" t="e">
        <f>IF(AND('Mapa final'!#REF!="Media",'Mapa final'!#REF!="Menor"),CONCATENATE("R8C",'Mapa final'!#REF!),"")</f>
        <v>#REF!</v>
      </c>
      <c r="Q33" s="60" t="e">
        <f>IF(AND('Mapa final'!#REF!="Media",'Mapa final'!#REF!="Menor"),CONCATENATE("R8C",'Mapa final'!#REF!),"")</f>
        <v>#REF!</v>
      </c>
      <c r="R33" s="60" t="e">
        <f>IF(AND('Mapa final'!#REF!="Media",'Mapa final'!#REF!="Menor"),CONCATENATE("R8C",'Mapa final'!#REF!),"")</f>
        <v>#REF!</v>
      </c>
      <c r="S33" s="60" t="e">
        <f>IF(AND('Mapa final'!#REF!="Media",'Mapa final'!#REF!="Menor"),CONCATENATE("R8C",'Mapa final'!#REF!),"")</f>
        <v>#REF!</v>
      </c>
      <c r="T33" s="60" t="e">
        <f>IF(AND('Mapa final'!#REF!="Media",'Mapa final'!#REF!="Menor"),CONCATENATE("R8C",'Mapa final'!#REF!),"")</f>
        <v>#REF!</v>
      </c>
      <c r="U33" s="61" t="e">
        <f>IF(AND('Mapa final'!#REF!="Media",'Mapa final'!#REF!="Menor"),CONCATENATE("R8C",'Mapa final'!#REF!),"")</f>
        <v>#REF!</v>
      </c>
      <c r="V33" s="59" t="e">
        <f>IF(AND('Mapa final'!#REF!="Media",'Mapa final'!#REF!="Moderado"),CONCATENATE("R8C",'Mapa final'!#REF!),"")</f>
        <v>#REF!</v>
      </c>
      <c r="W33" s="60" t="e">
        <f>IF(AND('Mapa final'!#REF!="Media",'Mapa final'!#REF!="Moderado"),CONCATENATE("R8C",'Mapa final'!#REF!),"")</f>
        <v>#REF!</v>
      </c>
      <c r="X33" s="60" t="e">
        <f>IF(AND('Mapa final'!#REF!="Media",'Mapa final'!#REF!="Moderado"),CONCATENATE("R8C",'Mapa final'!#REF!),"")</f>
        <v>#REF!</v>
      </c>
      <c r="Y33" s="60" t="e">
        <f>IF(AND('Mapa final'!#REF!="Media",'Mapa final'!#REF!="Moderado"),CONCATENATE("R8C",'Mapa final'!#REF!),"")</f>
        <v>#REF!</v>
      </c>
      <c r="Z33" s="60" t="e">
        <f>IF(AND('Mapa final'!#REF!="Media",'Mapa final'!#REF!="Moderado"),CONCATENATE("R8C",'Mapa final'!#REF!),"")</f>
        <v>#REF!</v>
      </c>
      <c r="AA33" s="61"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45" t="e">
        <f>IF(AND('Mapa final'!#REF!="Media",'Mapa final'!#REF!="Mayor"),CONCATENATE("R8C",'Mapa final'!#REF!),"")</f>
        <v>#REF!</v>
      </c>
      <c r="AE33" s="45" t="e">
        <f>IF(AND('Mapa final'!#REF!="Media",'Mapa final'!#REF!="Mayor"),CONCATENATE("R8C",'Mapa final'!#REF!),"")</f>
        <v>#REF!</v>
      </c>
      <c r="AF33" s="45"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5"/>
      <c r="AO33" s="365"/>
      <c r="AP33" s="366"/>
      <c r="AQ33" s="366"/>
      <c r="AR33" s="366"/>
      <c r="AS33" s="366"/>
      <c r="AT33" s="367"/>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row>
    <row r="34" spans="1:80" ht="15" customHeight="1" x14ac:dyDescent="0.25">
      <c r="A34" s="75"/>
      <c r="B34" s="237"/>
      <c r="C34" s="237"/>
      <c r="D34" s="238"/>
      <c r="E34" s="336"/>
      <c r="F34" s="335"/>
      <c r="G34" s="335"/>
      <c r="H34" s="335"/>
      <c r="I34" s="351"/>
      <c r="J34" s="59" t="e">
        <f>IF(AND('Mapa final'!#REF!="Media",'Mapa final'!#REF!="Leve"),CONCATENATE("R9C",'Mapa final'!#REF!),"")</f>
        <v>#REF!</v>
      </c>
      <c r="K34" s="60" t="e">
        <f>IF(AND('Mapa final'!#REF!="Media",'Mapa final'!#REF!="Leve"),CONCATENATE("R9C",'Mapa final'!#REF!),"")</f>
        <v>#REF!</v>
      </c>
      <c r="L34" s="60" t="e">
        <f>IF(AND('Mapa final'!#REF!="Media",'Mapa final'!#REF!="Leve"),CONCATENATE("R9C",'Mapa final'!#REF!),"")</f>
        <v>#REF!</v>
      </c>
      <c r="M34" s="60" t="e">
        <f>IF(AND('Mapa final'!#REF!="Media",'Mapa final'!#REF!="Leve"),CONCATENATE("R9C",'Mapa final'!#REF!),"")</f>
        <v>#REF!</v>
      </c>
      <c r="N34" s="60" t="e">
        <f>IF(AND('Mapa final'!#REF!="Media",'Mapa final'!#REF!="Leve"),CONCATENATE("R9C",'Mapa final'!#REF!),"")</f>
        <v>#REF!</v>
      </c>
      <c r="O34" s="61" t="e">
        <f>IF(AND('Mapa final'!#REF!="Media",'Mapa final'!#REF!="Leve"),CONCATENATE("R9C",'Mapa final'!#REF!),"")</f>
        <v>#REF!</v>
      </c>
      <c r="P34" s="59" t="e">
        <f>IF(AND('Mapa final'!#REF!="Media",'Mapa final'!#REF!="Menor"),CONCATENATE("R9C",'Mapa final'!#REF!),"")</f>
        <v>#REF!</v>
      </c>
      <c r="Q34" s="60" t="e">
        <f>IF(AND('Mapa final'!#REF!="Media",'Mapa final'!#REF!="Menor"),CONCATENATE("R9C",'Mapa final'!#REF!),"")</f>
        <v>#REF!</v>
      </c>
      <c r="R34" s="60" t="e">
        <f>IF(AND('Mapa final'!#REF!="Media",'Mapa final'!#REF!="Menor"),CONCATENATE("R9C",'Mapa final'!#REF!),"")</f>
        <v>#REF!</v>
      </c>
      <c r="S34" s="60" t="e">
        <f>IF(AND('Mapa final'!#REF!="Media",'Mapa final'!#REF!="Menor"),CONCATENATE("R9C",'Mapa final'!#REF!),"")</f>
        <v>#REF!</v>
      </c>
      <c r="T34" s="60" t="e">
        <f>IF(AND('Mapa final'!#REF!="Media",'Mapa final'!#REF!="Menor"),CONCATENATE("R9C",'Mapa final'!#REF!),"")</f>
        <v>#REF!</v>
      </c>
      <c r="U34" s="61" t="e">
        <f>IF(AND('Mapa final'!#REF!="Media",'Mapa final'!#REF!="Menor"),CONCATENATE("R9C",'Mapa final'!#REF!),"")</f>
        <v>#REF!</v>
      </c>
      <c r="V34" s="59" t="e">
        <f>IF(AND('Mapa final'!#REF!="Media",'Mapa final'!#REF!="Moderado"),CONCATENATE("R9C",'Mapa final'!#REF!),"")</f>
        <v>#REF!</v>
      </c>
      <c r="W34" s="60" t="e">
        <f>IF(AND('Mapa final'!#REF!="Media",'Mapa final'!#REF!="Moderado"),CONCATENATE("R9C",'Mapa final'!#REF!),"")</f>
        <v>#REF!</v>
      </c>
      <c r="X34" s="60" t="e">
        <f>IF(AND('Mapa final'!#REF!="Media",'Mapa final'!#REF!="Moderado"),CONCATENATE("R9C",'Mapa final'!#REF!),"")</f>
        <v>#REF!</v>
      </c>
      <c r="Y34" s="60" t="e">
        <f>IF(AND('Mapa final'!#REF!="Media",'Mapa final'!#REF!="Moderado"),CONCATENATE("R9C",'Mapa final'!#REF!),"")</f>
        <v>#REF!</v>
      </c>
      <c r="Z34" s="60" t="e">
        <f>IF(AND('Mapa final'!#REF!="Media",'Mapa final'!#REF!="Moderado"),CONCATENATE("R9C",'Mapa final'!#REF!),"")</f>
        <v>#REF!</v>
      </c>
      <c r="AA34" s="61"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45" t="e">
        <f>IF(AND('Mapa final'!#REF!="Media",'Mapa final'!#REF!="Mayor"),CONCATENATE("R9C",'Mapa final'!#REF!),"")</f>
        <v>#REF!</v>
      </c>
      <c r="AE34" s="45" t="e">
        <f>IF(AND('Mapa final'!#REF!="Media",'Mapa final'!#REF!="Mayor"),CONCATENATE("R9C",'Mapa final'!#REF!),"")</f>
        <v>#REF!</v>
      </c>
      <c r="AF34" s="45"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5"/>
      <c r="AO34" s="365"/>
      <c r="AP34" s="366"/>
      <c r="AQ34" s="366"/>
      <c r="AR34" s="366"/>
      <c r="AS34" s="366"/>
      <c r="AT34" s="367"/>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row>
    <row r="35" spans="1:80" ht="15.75" customHeight="1" thickBot="1" x14ac:dyDescent="0.3">
      <c r="A35" s="75"/>
      <c r="B35" s="237"/>
      <c r="C35" s="237"/>
      <c r="D35" s="238"/>
      <c r="E35" s="337"/>
      <c r="F35" s="338"/>
      <c r="G35" s="338"/>
      <c r="H35" s="338"/>
      <c r="I35" s="352"/>
      <c r="J35" s="59" t="e">
        <f>IF(AND('Mapa final'!#REF!="Media",'Mapa final'!#REF!="Leve"),CONCATENATE("R10C",'Mapa final'!#REF!),"")</f>
        <v>#REF!</v>
      </c>
      <c r="K35" s="60" t="e">
        <f>IF(AND('Mapa final'!#REF!="Media",'Mapa final'!#REF!="Leve"),CONCATENATE("R10C",'Mapa final'!#REF!),"")</f>
        <v>#REF!</v>
      </c>
      <c r="L35" s="60" t="e">
        <f>IF(AND('Mapa final'!#REF!="Media",'Mapa final'!#REF!="Leve"),CONCATENATE("R10C",'Mapa final'!#REF!),"")</f>
        <v>#REF!</v>
      </c>
      <c r="M35" s="60" t="e">
        <f>IF(AND('Mapa final'!#REF!="Media",'Mapa final'!#REF!="Leve"),CONCATENATE("R10C",'Mapa final'!#REF!),"")</f>
        <v>#REF!</v>
      </c>
      <c r="N35" s="60" t="e">
        <f>IF(AND('Mapa final'!#REF!="Media",'Mapa final'!#REF!="Leve"),CONCATENATE("R10C",'Mapa final'!#REF!),"")</f>
        <v>#REF!</v>
      </c>
      <c r="O35" s="61" t="e">
        <f>IF(AND('Mapa final'!#REF!="Media",'Mapa final'!#REF!="Leve"),CONCATENATE("R10C",'Mapa final'!#REF!),"")</f>
        <v>#REF!</v>
      </c>
      <c r="P35" s="59" t="e">
        <f>IF(AND('Mapa final'!#REF!="Media",'Mapa final'!#REF!="Menor"),CONCATENATE("R10C",'Mapa final'!#REF!),"")</f>
        <v>#REF!</v>
      </c>
      <c r="Q35" s="60" t="e">
        <f>IF(AND('Mapa final'!#REF!="Media",'Mapa final'!#REF!="Menor"),CONCATENATE("R10C",'Mapa final'!#REF!),"")</f>
        <v>#REF!</v>
      </c>
      <c r="R35" s="60" t="e">
        <f>IF(AND('Mapa final'!#REF!="Media",'Mapa final'!#REF!="Menor"),CONCATENATE("R10C",'Mapa final'!#REF!),"")</f>
        <v>#REF!</v>
      </c>
      <c r="S35" s="60" t="e">
        <f>IF(AND('Mapa final'!#REF!="Media",'Mapa final'!#REF!="Menor"),CONCATENATE("R10C",'Mapa final'!#REF!),"")</f>
        <v>#REF!</v>
      </c>
      <c r="T35" s="60" t="e">
        <f>IF(AND('Mapa final'!#REF!="Media",'Mapa final'!#REF!="Menor"),CONCATENATE("R10C",'Mapa final'!#REF!),"")</f>
        <v>#REF!</v>
      </c>
      <c r="U35" s="61" t="e">
        <f>IF(AND('Mapa final'!#REF!="Media",'Mapa final'!#REF!="Menor"),CONCATENATE("R10C",'Mapa final'!#REF!),"")</f>
        <v>#REF!</v>
      </c>
      <c r="V35" s="59" t="e">
        <f>IF(AND('Mapa final'!#REF!="Media",'Mapa final'!#REF!="Moderado"),CONCATENATE("R10C",'Mapa final'!#REF!),"")</f>
        <v>#REF!</v>
      </c>
      <c r="W35" s="60" t="e">
        <f>IF(AND('Mapa final'!#REF!="Media",'Mapa final'!#REF!="Moderado"),CONCATENATE("R10C",'Mapa final'!#REF!),"")</f>
        <v>#REF!</v>
      </c>
      <c r="X35" s="60" t="e">
        <f>IF(AND('Mapa final'!#REF!="Media",'Mapa final'!#REF!="Moderado"),CONCATENATE("R10C",'Mapa final'!#REF!),"")</f>
        <v>#REF!</v>
      </c>
      <c r="Y35" s="60" t="e">
        <f>IF(AND('Mapa final'!#REF!="Media",'Mapa final'!#REF!="Moderado"),CONCATENATE("R10C",'Mapa final'!#REF!),"")</f>
        <v>#REF!</v>
      </c>
      <c r="Z35" s="60" t="e">
        <f>IF(AND('Mapa final'!#REF!="Media",'Mapa final'!#REF!="Moderado"),CONCATENATE("R10C",'Mapa final'!#REF!),"")</f>
        <v>#REF!</v>
      </c>
      <c r="AA35" s="61" t="e">
        <f>IF(AND('Mapa final'!#REF!="Media",'Mapa final'!#REF!="Moderado"),CONCATENATE("R10C",'Mapa final'!#REF!),"")</f>
        <v>#REF!</v>
      </c>
      <c r="AB35" s="50" t="e">
        <f>IF(AND('Mapa final'!#REF!="Media",'Mapa final'!#REF!="Mayor"),CONCATENATE("R10C",'Mapa final'!#REF!),"")</f>
        <v>#REF!</v>
      </c>
      <c r="AC35" s="51" t="e">
        <f>IF(AND('Mapa final'!#REF!="Media",'Mapa final'!#REF!="Mayor"),CONCATENATE("R10C",'Mapa final'!#REF!),"")</f>
        <v>#REF!</v>
      </c>
      <c r="AD35" s="51" t="e">
        <f>IF(AND('Mapa final'!#REF!="Media",'Mapa final'!#REF!="Mayor"),CONCATENATE("R10C",'Mapa final'!#REF!),"")</f>
        <v>#REF!</v>
      </c>
      <c r="AE35" s="51" t="e">
        <f>IF(AND('Mapa final'!#REF!="Media",'Mapa final'!#REF!="Mayor"),CONCATENATE("R10C",'Mapa final'!#REF!),"")</f>
        <v>#REF!</v>
      </c>
      <c r="AF35" s="51" t="e">
        <f>IF(AND('Mapa final'!#REF!="Media",'Mapa final'!#REF!="Mayor"),CONCATENATE("R10C",'Mapa final'!#REF!),"")</f>
        <v>#REF!</v>
      </c>
      <c r="AG35" s="52" t="e">
        <f>IF(AND('Mapa final'!#REF!="Media",'Mapa final'!#REF!="Mayor"),CONCATENATE("R10C",'Mapa final'!#REF!),"")</f>
        <v>#REF!</v>
      </c>
      <c r="AH35" s="53" t="e">
        <f>IF(AND('Mapa final'!#REF!="Media",'Mapa final'!#REF!="Catastrófico"),CONCATENATE("R10C",'Mapa final'!#REF!),"")</f>
        <v>#REF!</v>
      </c>
      <c r="AI35" s="54" t="e">
        <f>IF(AND('Mapa final'!#REF!="Media",'Mapa final'!#REF!="Catastrófico"),CONCATENATE("R10C",'Mapa final'!#REF!),"")</f>
        <v>#REF!</v>
      </c>
      <c r="AJ35" s="54" t="e">
        <f>IF(AND('Mapa final'!#REF!="Media",'Mapa final'!#REF!="Catastrófico"),CONCATENATE("R10C",'Mapa final'!#REF!),"")</f>
        <v>#REF!</v>
      </c>
      <c r="AK35" s="54" t="e">
        <f>IF(AND('Mapa final'!#REF!="Media",'Mapa final'!#REF!="Catastrófico"),CONCATENATE("R10C",'Mapa final'!#REF!),"")</f>
        <v>#REF!</v>
      </c>
      <c r="AL35" s="54" t="e">
        <f>IF(AND('Mapa final'!#REF!="Media",'Mapa final'!#REF!="Catastrófico"),CONCATENATE("R10C",'Mapa final'!#REF!),"")</f>
        <v>#REF!</v>
      </c>
      <c r="AM35" s="55" t="e">
        <f>IF(AND('Mapa final'!#REF!="Media",'Mapa final'!#REF!="Catastrófico"),CONCATENATE("R10C",'Mapa final'!#REF!),"")</f>
        <v>#REF!</v>
      </c>
      <c r="AN35" s="75"/>
      <c r="AO35" s="368"/>
      <c r="AP35" s="369"/>
      <c r="AQ35" s="369"/>
      <c r="AR35" s="369"/>
      <c r="AS35" s="369"/>
      <c r="AT35" s="370"/>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row>
    <row r="36" spans="1:80" ht="15" customHeight="1" x14ac:dyDescent="0.25">
      <c r="A36" s="75"/>
      <c r="B36" s="237"/>
      <c r="C36" s="237"/>
      <c r="D36" s="238"/>
      <c r="E36" s="332" t="s">
        <v>113</v>
      </c>
      <c r="F36" s="333"/>
      <c r="G36" s="333"/>
      <c r="H36" s="333"/>
      <c r="I36" s="333"/>
      <c r="J36" s="65" t="e">
        <f>IF(AND('Mapa final'!#REF!="Baja",'Mapa final'!#REF!="Leve"),CONCATENATE("R1C",'Mapa final'!#REF!),"")</f>
        <v>#REF!</v>
      </c>
      <c r="K36" s="66" t="e">
        <f>IF(AND('Mapa final'!#REF!="Baja",'Mapa final'!#REF!="Leve"),CONCATENATE("R1C",'Mapa final'!#REF!),"")</f>
        <v>#REF!</v>
      </c>
      <c r="L36" s="66" t="e">
        <f>IF(AND('Mapa final'!#REF!="Baja",'Mapa final'!#REF!="Leve"),CONCATENATE("R1C",'Mapa final'!#REF!),"")</f>
        <v>#REF!</v>
      </c>
      <c r="M36" s="66" t="e">
        <f>IF(AND('Mapa final'!#REF!="Baja",'Mapa final'!#REF!="Leve"),CONCATENATE("R1C",'Mapa final'!#REF!),"")</f>
        <v>#REF!</v>
      </c>
      <c r="N36" s="66" t="e">
        <f>IF(AND('Mapa final'!#REF!="Baja",'Mapa final'!#REF!="Leve"),CONCATENATE("R1C",'Mapa final'!#REF!),"")</f>
        <v>#REF!</v>
      </c>
      <c r="O36" s="67" t="e">
        <f>IF(AND('Mapa final'!#REF!="Baja",'Mapa final'!#REF!="Leve"),CONCATENATE("R1C",'Mapa final'!#REF!),"")</f>
        <v>#REF!</v>
      </c>
      <c r="P36" s="56" t="e">
        <f>IF(AND('Mapa final'!#REF!="Baja",'Mapa final'!#REF!="Menor"),CONCATENATE("R1C",'Mapa final'!#REF!),"")</f>
        <v>#REF!</v>
      </c>
      <c r="Q36" s="57" t="e">
        <f>IF(AND('Mapa final'!#REF!="Baja",'Mapa final'!#REF!="Menor"),CONCATENATE("R1C",'Mapa final'!#REF!),"")</f>
        <v>#REF!</v>
      </c>
      <c r="R36" s="57" t="e">
        <f>IF(AND('Mapa final'!#REF!="Baja",'Mapa final'!#REF!="Menor"),CONCATENATE("R1C",'Mapa final'!#REF!),"")</f>
        <v>#REF!</v>
      </c>
      <c r="S36" s="57" t="e">
        <f>IF(AND('Mapa final'!#REF!="Baja",'Mapa final'!#REF!="Menor"),CONCATENATE("R1C",'Mapa final'!#REF!),"")</f>
        <v>#REF!</v>
      </c>
      <c r="T36" s="57" t="e">
        <f>IF(AND('Mapa final'!#REF!="Baja",'Mapa final'!#REF!="Menor"),CONCATENATE("R1C",'Mapa final'!#REF!),"")</f>
        <v>#REF!</v>
      </c>
      <c r="U36" s="58" t="e">
        <f>IF(AND('Mapa final'!#REF!="Baja",'Mapa final'!#REF!="Menor"),CONCATENATE("R1C",'Mapa final'!#REF!),"")</f>
        <v>#REF!</v>
      </c>
      <c r="V36" s="56" t="e">
        <f>IF(AND('Mapa final'!#REF!="Baja",'Mapa final'!#REF!="Moderado"),CONCATENATE("R1C",'Mapa final'!#REF!),"")</f>
        <v>#REF!</v>
      </c>
      <c r="W36" s="57" t="e">
        <f>IF(AND('Mapa final'!#REF!="Baja",'Mapa final'!#REF!="Moderado"),CONCATENATE("R1C",'Mapa final'!#REF!),"")</f>
        <v>#REF!</v>
      </c>
      <c r="X36" s="57" t="e">
        <f>IF(AND('Mapa final'!#REF!="Baja",'Mapa final'!#REF!="Moderado"),CONCATENATE("R1C",'Mapa final'!#REF!),"")</f>
        <v>#REF!</v>
      </c>
      <c r="Y36" s="57" t="e">
        <f>IF(AND('Mapa final'!#REF!="Baja",'Mapa final'!#REF!="Moderado"),CONCATENATE("R1C",'Mapa final'!#REF!),"")</f>
        <v>#REF!</v>
      </c>
      <c r="Z36" s="57" t="e">
        <f>IF(AND('Mapa final'!#REF!="Baja",'Mapa final'!#REF!="Moderado"),CONCATENATE("R1C",'Mapa final'!#REF!),"")</f>
        <v>#REF!</v>
      </c>
      <c r="AA36" s="58"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5"/>
      <c r="AO36" s="353" t="s">
        <v>81</v>
      </c>
      <c r="AP36" s="354"/>
      <c r="AQ36" s="354"/>
      <c r="AR36" s="354"/>
      <c r="AS36" s="354"/>
      <c r="AT36" s="35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row>
    <row r="37" spans="1:80" ht="15" customHeight="1" x14ac:dyDescent="0.25">
      <c r="A37" s="75"/>
      <c r="B37" s="237"/>
      <c r="C37" s="237"/>
      <c r="D37" s="238"/>
      <c r="E37" s="334"/>
      <c r="F37" s="335"/>
      <c r="G37" s="335"/>
      <c r="H37" s="335"/>
      <c r="I37" s="335"/>
      <c r="J37" s="68" t="str">
        <f>IF(AND('Mapa final'!$AD$11="Baja",'Mapa final'!$AF$11="Leve"),CONCATENATE("R2C",'Mapa final'!$S$11),"")</f>
        <v/>
      </c>
      <c r="K37" s="69" t="str">
        <f>IF(AND('Mapa final'!$AD$12="Baja",'Mapa final'!$AF$12="Leve"),CONCATENATE("R2C",'Mapa final'!$S$12),"")</f>
        <v/>
      </c>
      <c r="L37" s="69" t="e">
        <f>IF(AND('Mapa final'!#REF!="Baja",'Mapa final'!#REF!="Leve"),CONCATENATE("R2C",'Mapa final'!#REF!),"")</f>
        <v>#REF!</v>
      </c>
      <c r="M37" s="69" t="e">
        <f>IF(AND('Mapa final'!#REF!="Baja",'Mapa final'!#REF!="Leve"),CONCATENATE("R2C",'Mapa final'!#REF!),"")</f>
        <v>#REF!</v>
      </c>
      <c r="N37" s="69" t="e">
        <f>IF(AND('Mapa final'!#REF!="Baja",'Mapa final'!#REF!="Leve"),CONCATENATE("R2C",'Mapa final'!#REF!),"")</f>
        <v>#REF!</v>
      </c>
      <c r="O37" s="70" t="e">
        <f>IF(AND('Mapa final'!#REF!="Baja",'Mapa final'!#REF!="Leve"),CONCATENATE("R2C",'Mapa final'!#REF!),"")</f>
        <v>#REF!</v>
      </c>
      <c r="P37" s="59" t="str">
        <f>IF(AND('Mapa final'!$AD$11="Baja",'Mapa final'!$AF$11="Menor"),CONCATENATE("R2C",'Mapa final'!$S$11),"")</f>
        <v>R2C1</v>
      </c>
      <c r="Q37" s="60" t="str">
        <f>IF(AND('Mapa final'!$AD$12="Baja",'Mapa final'!$AF$12="Menor"),CONCATENATE("R2C",'Mapa final'!$S$12),"")</f>
        <v>R2C2</v>
      </c>
      <c r="R37" s="60" t="e">
        <f>IF(AND('Mapa final'!#REF!="Baja",'Mapa final'!#REF!="Menor"),CONCATENATE("R2C",'Mapa final'!#REF!),"")</f>
        <v>#REF!</v>
      </c>
      <c r="S37" s="60" t="e">
        <f>IF(AND('Mapa final'!#REF!="Baja",'Mapa final'!#REF!="Menor"),CONCATENATE("R2C",'Mapa final'!#REF!),"")</f>
        <v>#REF!</v>
      </c>
      <c r="T37" s="60" t="e">
        <f>IF(AND('Mapa final'!#REF!="Baja",'Mapa final'!#REF!="Menor"),CONCATENATE("R2C",'Mapa final'!#REF!),"")</f>
        <v>#REF!</v>
      </c>
      <c r="U37" s="61" t="e">
        <f>IF(AND('Mapa final'!#REF!="Baja",'Mapa final'!#REF!="Menor"),CONCATENATE("R2C",'Mapa final'!#REF!),"")</f>
        <v>#REF!</v>
      </c>
      <c r="V37" s="59" t="str">
        <f>IF(AND('Mapa final'!$AD$11="Baja",'Mapa final'!$AF$11="Moderado"),CONCATENATE("R2C",'Mapa final'!$S$11),"")</f>
        <v/>
      </c>
      <c r="W37" s="60" t="str">
        <f>IF(AND('Mapa final'!$AD$12="Baja",'Mapa final'!$AF$12="Moderado"),CONCATENATE("R2C",'Mapa final'!$S$12),"")</f>
        <v/>
      </c>
      <c r="X37" s="60" t="e">
        <f>IF(AND('Mapa final'!#REF!="Baja",'Mapa final'!#REF!="Moderado"),CONCATENATE("R2C",'Mapa final'!#REF!),"")</f>
        <v>#REF!</v>
      </c>
      <c r="Y37" s="60" t="e">
        <f>IF(AND('Mapa final'!#REF!="Baja",'Mapa final'!#REF!="Moderado"),CONCATENATE("R2C",'Mapa final'!#REF!),"")</f>
        <v>#REF!</v>
      </c>
      <c r="Z37" s="60" t="e">
        <f>IF(AND('Mapa final'!#REF!="Baja",'Mapa final'!#REF!="Moderado"),CONCATENATE("R2C",'Mapa final'!#REF!),"")</f>
        <v>#REF!</v>
      </c>
      <c r="AA37" s="61" t="e">
        <f>IF(AND('Mapa final'!#REF!="Baja",'Mapa final'!#REF!="Moderado"),CONCATENATE("R2C",'Mapa final'!#REF!),"")</f>
        <v>#REF!</v>
      </c>
      <c r="AB37" s="44" t="str">
        <f>IF(AND('Mapa final'!$AD$11="Baja",'Mapa final'!$AF$11="Mayor"),CONCATENATE("R2C",'Mapa final'!$S$11),"")</f>
        <v/>
      </c>
      <c r="AC37" s="45" t="str">
        <f>IF(AND('Mapa final'!$AD$12="Baja",'Mapa final'!$AF$12="Mayor"),CONCATENATE("R2C",'Mapa final'!$S$12),"")</f>
        <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final'!$AD$11="Baja",'Mapa final'!$AF$11="Catastrófico"),CONCATENATE("R2C",'Mapa final'!$S$11),"")</f>
        <v/>
      </c>
      <c r="AI37" s="48" t="str">
        <f>IF(AND('Mapa final'!$AD$12="Baja",'Mapa final'!$AF$12="Catastrófico"),CONCATENATE("R2C",'Mapa final'!$S$12),"")</f>
        <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5"/>
      <c r="AO37" s="356"/>
      <c r="AP37" s="357"/>
      <c r="AQ37" s="357"/>
      <c r="AR37" s="357"/>
      <c r="AS37" s="357"/>
      <c r="AT37" s="358"/>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row>
    <row r="38" spans="1:80" ht="15" customHeight="1" x14ac:dyDescent="0.25">
      <c r="A38" s="75"/>
      <c r="B38" s="237"/>
      <c r="C38" s="237"/>
      <c r="D38" s="238"/>
      <c r="E38" s="336"/>
      <c r="F38" s="335"/>
      <c r="G38" s="335"/>
      <c r="H38" s="335"/>
      <c r="I38" s="335"/>
      <c r="J38" s="68" t="e">
        <f>IF(AND('Mapa final'!#REF!="Baja",'Mapa final'!#REF!="Leve"),CONCATENATE("R3C",'Mapa final'!#REF!),"")</f>
        <v>#REF!</v>
      </c>
      <c r="K38" s="69" t="e">
        <f>IF(AND('Mapa final'!#REF!="Baja",'Mapa final'!#REF!="Leve"),CONCATENATE("R3C",'Mapa final'!#REF!),"")</f>
        <v>#REF!</v>
      </c>
      <c r="L38" s="69" t="e">
        <f>IF(AND('Mapa final'!#REF!="Baja",'Mapa final'!#REF!="Leve"),CONCATENATE("R3C",'Mapa final'!#REF!),"")</f>
        <v>#REF!</v>
      </c>
      <c r="M38" s="69" t="e">
        <f>IF(AND('Mapa final'!#REF!="Baja",'Mapa final'!#REF!="Leve"),CONCATENATE("R3C",'Mapa final'!#REF!),"")</f>
        <v>#REF!</v>
      </c>
      <c r="N38" s="69" t="e">
        <f>IF(AND('Mapa final'!#REF!="Baja",'Mapa final'!#REF!="Leve"),CONCATENATE("R3C",'Mapa final'!#REF!),"")</f>
        <v>#REF!</v>
      </c>
      <c r="O38" s="70" t="e">
        <f>IF(AND('Mapa final'!#REF!="Baja",'Mapa final'!#REF!="Leve"),CONCATENATE("R3C",'Mapa final'!#REF!),"")</f>
        <v>#REF!</v>
      </c>
      <c r="P38" s="59" t="e">
        <f>IF(AND('Mapa final'!#REF!="Baja",'Mapa final'!#REF!="Menor"),CONCATENATE("R3C",'Mapa final'!#REF!),"")</f>
        <v>#REF!</v>
      </c>
      <c r="Q38" s="60" t="e">
        <f>IF(AND('Mapa final'!#REF!="Baja",'Mapa final'!#REF!="Menor"),CONCATENATE("R3C",'Mapa final'!#REF!),"")</f>
        <v>#REF!</v>
      </c>
      <c r="R38" s="60" t="e">
        <f>IF(AND('Mapa final'!#REF!="Baja",'Mapa final'!#REF!="Menor"),CONCATENATE("R3C",'Mapa final'!#REF!),"")</f>
        <v>#REF!</v>
      </c>
      <c r="S38" s="60" t="e">
        <f>IF(AND('Mapa final'!#REF!="Baja",'Mapa final'!#REF!="Menor"),CONCATENATE("R3C",'Mapa final'!#REF!),"")</f>
        <v>#REF!</v>
      </c>
      <c r="T38" s="60" t="e">
        <f>IF(AND('Mapa final'!#REF!="Baja",'Mapa final'!#REF!="Menor"),CONCATENATE("R3C",'Mapa final'!#REF!),"")</f>
        <v>#REF!</v>
      </c>
      <c r="U38" s="61" t="e">
        <f>IF(AND('Mapa final'!#REF!="Baja",'Mapa final'!#REF!="Menor"),CONCATENATE("R3C",'Mapa final'!#REF!),"")</f>
        <v>#REF!</v>
      </c>
      <c r="V38" s="59" t="e">
        <f>IF(AND('Mapa final'!#REF!="Baja",'Mapa final'!#REF!="Moderado"),CONCATENATE("R3C",'Mapa final'!#REF!),"")</f>
        <v>#REF!</v>
      </c>
      <c r="W38" s="60" t="e">
        <f>IF(AND('Mapa final'!#REF!="Baja",'Mapa final'!#REF!="Moderado"),CONCATENATE("R3C",'Mapa final'!#REF!),"")</f>
        <v>#REF!</v>
      </c>
      <c r="X38" s="60" t="e">
        <f>IF(AND('Mapa final'!#REF!="Baja",'Mapa final'!#REF!="Moderado"),CONCATENATE("R3C",'Mapa final'!#REF!),"")</f>
        <v>#REF!</v>
      </c>
      <c r="Y38" s="60" t="e">
        <f>IF(AND('Mapa final'!#REF!="Baja",'Mapa final'!#REF!="Moderado"),CONCATENATE("R3C",'Mapa final'!#REF!),"")</f>
        <v>#REF!</v>
      </c>
      <c r="Z38" s="60" t="e">
        <f>IF(AND('Mapa final'!#REF!="Baja",'Mapa final'!#REF!="Moderado"),CONCATENATE("R3C",'Mapa final'!#REF!),"")</f>
        <v>#REF!</v>
      </c>
      <c r="AA38" s="61"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5"/>
      <c r="AO38" s="356"/>
      <c r="AP38" s="357"/>
      <c r="AQ38" s="357"/>
      <c r="AR38" s="357"/>
      <c r="AS38" s="357"/>
      <c r="AT38" s="358"/>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row>
    <row r="39" spans="1:80" ht="15" customHeight="1" x14ac:dyDescent="0.25">
      <c r="A39" s="75"/>
      <c r="B39" s="237"/>
      <c r="C39" s="237"/>
      <c r="D39" s="238"/>
      <c r="E39" s="336"/>
      <c r="F39" s="335"/>
      <c r="G39" s="335"/>
      <c r="H39" s="335"/>
      <c r="I39" s="335"/>
      <c r="J39" s="68" t="e">
        <f>IF(AND('Mapa final'!#REF!="Baja",'Mapa final'!#REF!="Leve"),CONCATENATE("R4C",'Mapa final'!#REF!),"")</f>
        <v>#REF!</v>
      </c>
      <c r="K39" s="69" t="e">
        <f>IF(AND('Mapa final'!#REF!="Baja",'Mapa final'!#REF!="Leve"),CONCATENATE("R4C",'Mapa final'!#REF!),"")</f>
        <v>#REF!</v>
      </c>
      <c r="L39" s="69" t="e">
        <f>IF(AND('Mapa final'!#REF!="Baja",'Mapa final'!#REF!="Leve"),CONCATENATE("R4C",'Mapa final'!#REF!),"")</f>
        <v>#REF!</v>
      </c>
      <c r="M39" s="69" t="e">
        <f>IF(AND('Mapa final'!#REF!="Baja",'Mapa final'!#REF!="Leve"),CONCATENATE("R4C",'Mapa final'!#REF!),"")</f>
        <v>#REF!</v>
      </c>
      <c r="N39" s="69" t="e">
        <f>IF(AND('Mapa final'!#REF!="Baja",'Mapa final'!#REF!="Leve"),CONCATENATE("R4C",'Mapa final'!#REF!),"")</f>
        <v>#REF!</v>
      </c>
      <c r="O39" s="70" t="e">
        <f>IF(AND('Mapa final'!#REF!="Baja",'Mapa final'!#REF!="Leve"),CONCATENATE("R4C",'Mapa final'!#REF!),"")</f>
        <v>#REF!</v>
      </c>
      <c r="P39" s="59" t="e">
        <f>IF(AND('Mapa final'!#REF!="Baja",'Mapa final'!#REF!="Menor"),CONCATENATE("R4C",'Mapa final'!#REF!),"")</f>
        <v>#REF!</v>
      </c>
      <c r="Q39" s="60" t="e">
        <f>IF(AND('Mapa final'!#REF!="Baja",'Mapa final'!#REF!="Menor"),CONCATENATE("R4C",'Mapa final'!#REF!),"")</f>
        <v>#REF!</v>
      </c>
      <c r="R39" s="60" t="e">
        <f>IF(AND('Mapa final'!#REF!="Baja",'Mapa final'!#REF!="Menor"),CONCATENATE("R4C",'Mapa final'!#REF!),"")</f>
        <v>#REF!</v>
      </c>
      <c r="S39" s="60" t="e">
        <f>IF(AND('Mapa final'!#REF!="Baja",'Mapa final'!#REF!="Menor"),CONCATENATE("R4C",'Mapa final'!#REF!),"")</f>
        <v>#REF!</v>
      </c>
      <c r="T39" s="60" t="e">
        <f>IF(AND('Mapa final'!#REF!="Baja",'Mapa final'!#REF!="Menor"),CONCATENATE("R4C",'Mapa final'!#REF!),"")</f>
        <v>#REF!</v>
      </c>
      <c r="U39" s="61" t="e">
        <f>IF(AND('Mapa final'!#REF!="Baja",'Mapa final'!#REF!="Menor"),CONCATENATE("R4C",'Mapa final'!#REF!),"")</f>
        <v>#REF!</v>
      </c>
      <c r="V39" s="59" t="e">
        <f>IF(AND('Mapa final'!#REF!="Baja",'Mapa final'!#REF!="Moderado"),CONCATENATE("R4C",'Mapa final'!#REF!),"")</f>
        <v>#REF!</v>
      </c>
      <c r="W39" s="60" t="e">
        <f>IF(AND('Mapa final'!#REF!="Baja",'Mapa final'!#REF!="Moderado"),CONCATENATE("R4C",'Mapa final'!#REF!),"")</f>
        <v>#REF!</v>
      </c>
      <c r="X39" s="60" t="e">
        <f>IF(AND('Mapa final'!#REF!="Baja",'Mapa final'!#REF!="Moderado"),CONCATENATE("R4C",'Mapa final'!#REF!),"")</f>
        <v>#REF!</v>
      </c>
      <c r="Y39" s="60" t="e">
        <f>IF(AND('Mapa final'!#REF!="Baja",'Mapa final'!#REF!="Moderado"),CONCATENATE("R4C",'Mapa final'!#REF!),"")</f>
        <v>#REF!</v>
      </c>
      <c r="Z39" s="60" t="e">
        <f>IF(AND('Mapa final'!#REF!="Baja",'Mapa final'!#REF!="Moderado"),CONCATENATE("R4C",'Mapa final'!#REF!),"")</f>
        <v>#REF!</v>
      </c>
      <c r="AA39" s="61"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5"/>
      <c r="AO39" s="356"/>
      <c r="AP39" s="357"/>
      <c r="AQ39" s="357"/>
      <c r="AR39" s="357"/>
      <c r="AS39" s="357"/>
      <c r="AT39" s="358"/>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row>
    <row r="40" spans="1:80" ht="15" customHeight="1" x14ac:dyDescent="0.25">
      <c r="A40" s="75"/>
      <c r="B40" s="237"/>
      <c r="C40" s="237"/>
      <c r="D40" s="238"/>
      <c r="E40" s="336"/>
      <c r="F40" s="335"/>
      <c r="G40" s="335"/>
      <c r="H40" s="335"/>
      <c r="I40" s="335"/>
      <c r="J40" s="68" t="e">
        <f>IF(AND('Mapa final'!#REF!="Baja",'Mapa final'!#REF!="Leve"),CONCATENATE("R5C",'Mapa final'!#REF!),"")</f>
        <v>#REF!</v>
      </c>
      <c r="K40" s="69" t="e">
        <f>IF(AND('Mapa final'!#REF!="Baja",'Mapa final'!#REF!="Leve"),CONCATENATE("R5C",'Mapa final'!#REF!),"")</f>
        <v>#REF!</v>
      </c>
      <c r="L40" s="69" t="e">
        <f>IF(AND('Mapa final'!#REF!="Baja",'Mapa final'!#REF!="Leve"),CONCATENATE("R5C",'Mapa final'!#REF!),"")</f>
        <v>#REF!</v>
      </c>
      <c r="M40" s="69" t="e">
        <f>IF(AND('Mapa final'!#REF!="Baja",'Mapa final'!#REF!="Leve"),CONCATENATE("R5C",'Mapa final'!#REF!),"")</f>
        <v>#REF!</v>
      </c>
      <c r="N40" s="69" t="e">
        <f>IF(AND('Mapa final'!#REF!="Baja",'Mapa final'!#REF!="Leve"),CONCATENATE("R5C",'Mapa final'!#REF!),"")</f>
        <v>#REF!</v>
      </c>
      <c r="O40" s="70" t="e">
        <f>IF(AND('Mapa final'!#REF!="Baja",'Mapa final'!#REF!="Leve"),CONCATENATE("R5C",'Mapa final'!#REF!),"")</f>
        <v>#REF!</v>
      </c>
      <c r="P40" s="59" t="e">
        <f>IF(AND('Mapa final'!#REF!="Baja",'Mapa final'!#REF!="Menor"),CONCATENATE("R5C",'Mapa final'!#REF!),"")</f>
        <v>#REF!</v>
      </c>
      <c r="Q40" s="60" t="e">
        <f>IF(AND('Mapa final'!#REF!="Baja",'Mapa final'!#REF!="Menor"),CONCATENATE("R5C",'Mapa final'!#REF!),"")</f>
        <v>#REF!</v>
      </c>
      <c r="R40" s="60" t="e">
        <f>IF(AND('Mapa final'!#REF!="Baja",'Mapa final'!#REF!="Menor"),CONCATENATE("R5C",'Mapa final'!#REF!),"")</f>
        <v>#REF!</v>
      </c>
      <c r="S40" s="60" t="e">
        <f>IF(AND('Mapa final'!#REF!="Baja",'Mapa final'!#REF!="Menor"),CONCATENATE("R5C",'Mapa final'!#REF!),"")</f>
        <v>#REF!</v>
      </c>
      <c r="T40" s="60" t="e">
        <f>IF(AND('Mapa final'!#REF!="Baja",'Mapa final'!#REF!="Menor"),CONCATENATE("R5C",'Mapa final'!#REF!),"")</f>
        <v>#REF!</v>
      </c>
      <c r="U40" s="61" t="e">
        <f>IF(AND('Mapa final'!#REF!="Baja",'Mapa final'!#REF!="Menor"),CONCATENATE("R5C",'Mapa final'!#REF!),"")</f>
        <v>#REF!</v>
      </c>
      <c r="V40" s="59" t="e">
        <f>IF(AND('Mapa final'!#REF!="Baja",'Mapa final'!#REF!="Moderado"),CONCATENATE("R5C",'Mapa final'!#REF!),"")</f>
        <v>#REF!</v>
      </c>
      <c r="W40" s="60" t="e">
        <f>IF(AND('Mapa final'!#REF!="Baja",'Mapa final'!#REF!="Moderado"),CONCATENATE("R5C",'Mapa final'!#REF!),"")</f>
        <v>#REF!</v>
      </c>
      <c r="X40" s="60" t="e">
        <f>IF(AND('Mapa final'!#REF!="Baja",'Mapa final'!#REF!="Moderado"),CONCATENATE("R5C",'Mapa final'!#REF!),"")</f>
        <v>#REF!</v>
      </c>
      <c r="Y40" s="60" t="e">
        <f>IF(AND('Mapa final'!#REF!="Baja",'Mapa final'!#REF!="Moderado"),CONCATENATE("R5C",'Mapa final'!#REF!),"")</f>
        <v>#REF!</v>
      </c>
      <c r="Z40" s="60" t="e">
        <f>IF(AND('Mapa final'!#REF!="Baja",'Mapa final'!#REF!="Moderado"),CONCATENATE("R5C",'Mapa final'!#REF!),"")</f>
        <v>#REF!</v>
      </c>
      <c r="AA40" s="61"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45" t="e">
        <f>IF(AND('Mapa final'!#REF!="Baja",'Mapa final'!#REF!="Mayor"),CONCATENATE("R5C",'Mapa final'!#REF!),"")</f>
        <v>#REF!</v>
      </c>
      <c r="AE40" s="45" t="e">
        <f>IF(AND('Mapa final'!#REF!="Baja",'Mapa final'!#REF!="Mayor"),CONCATENATE("R5C",'Mapa final'!#REF!),"")</f>
        <v>#REF!</v>
      </c>
      <c r="AF40" s="45"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5"/>
      <c r="AO40" s="356"/>
      <c r="AP40" s="357"/>
      <c r="AQ40" s="357"/>
      <c r="AR40" s="357"/>
      <c r="AS40" s="357"/>
      <c r="AT40" s="358"/>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row>
    <row r="41" spans="1:80" ht="15" customHeight="1" x14ac:dyDescent="0.25">
      <c r="A41" s="75"/>
      <c r="B41" s="237"/>
      <c r="C41" s="237"/>
      <c r="D41" s="238"/>
      <c r="E41" s="336"/>
      <c r="F41" s="335"/>
      <c r="G41" s="335"/>
      <c r="H41" s="335"/>
      <c r="I41" s="335"/>
      <c r="J41" s="68" t="e">
        <f>IF(AND('Mapa final'!#REF!="Baja",'Mapa final'!#REF!="Leve"),CONCATENATE("R6C",'Mapa final'!#REF!),"")</f>
        <v>#REF!</v>
      </c>
      <c r="K41" s="69" t="e">
        <f>IF(AND('Mapa final'!#REF!="Baja",'Mapa final'!#REF!="Leve"),CONCATENATE("R6C",'Mapa final'!#REF!),"")</f>
        <v>#REF!</v>
      </c>
      <c r="L41" s="69" t="e">
        <f>IF(AND('Mapa final'!#REF!="Baja",'Mapa final'!#REF!="Leve"),CONCATENATE("R6C",'Mapa final'!#REF!),"")</f>
        <v>#REF!</v>
      </c>
      <c r="M41" s="69" t="e">
        <f>IF(AND('Mapa final'!#REF!="Baja",'Mapa final'!#REF!="Leve"),CONCATENATE("R6C",'Mapa final'!#REF!),"")</f>
        <v>#REF!</v>
      </c>
      <c r="N41" s="69" t="e">
        <f>IF(AND('Mapa final'!#REF!="Baja",'Mapa final'!#REF!="Leve"),CONCATENATE("R6C",'Mapa final'!#REF!),"")</f>
        <v>#REF!</v>
      </c>
      <c r="O41" s="70" t="e">
        <f>IF(AND('Mapa final'!#REF!="Baja",'Mapa final'!#REF!="Leve"),CONCATENATE("R6C",'Mapa final'!#REF!),"")</f>
        <v>#REF!</v>
      </c>
      <c r="P41" s="59" t="e">
        <f>IF(AND('Mapa final'!#REF!="Baja",'Mapa final'!#REF!="Menor"),CONCATENATE("R6C",'Mapa final'!#REF!),"")</f>
        <v>#REF!</v>
      </c>
      <c r="Q41" s="60" t="e">
        <f>IF(AND('Mapa final'!#REF!="Baja",'Mapa final'!#REF!="Menor"),CONCATENATE("R6C",'Mapa final'!#REF!),"")</f>
        <v>#REF!</v>
      </c>
      <c r="R41" s="60" t="e">
        <f>IF(AND('Mapa final'!#REF!="Baja",'Mapa final'!#REF!="Menor"),CONCATENATE("R6C",'Mapa final'!#REF!),"")</f>
        <v>#REF!</v>
      </c>
      <c r="S41" s="60" t="e">
        <f>IF(AND('Mapa final'!#REF!="Baja",'Mapa final'!#REF!="Menor"),CONCATENATE("R6C",'Mapa final'!#REF!),"")</f>
        <v>#REF!</v>
      </c>
      <c r="T41" s="60" t="e">
        <f>IF(AND('Mapa final'!#REF!="Baja",'Mapa final'!#REF!="Menor"),CONCATENATE("R6C",'Mapa final'!#REF!),"")</f>
        <v>#REF!</v>
      </c>
      <c r="U41" s="61" t="e">
        <f>IF(AND('Mapa final'!#REF!="Baja",'Mapa final'!#REF!="Menor"),CONCATENATE("R6C",'Mapa final'!#REF!),"")</f>
        <v>#REF!</v>
      </c>
      <c r="V41" s="59" t="e">
        <f>IF(AND('Mapa final'!#REF!="Baja",'Mapa final'!#REF!="Moderado"),CONCATENATE("R6C",'Mapa final'!#REF!),"")</f>
        <v>#REF!</v>
      </c>
      <c r="W41" s="60" t="e">
        <f>IF(AND('Mapa final'!#REF!="Baja",'Mapa final'!#REF!="Moderado"),CONCATENATE("R6C",'Mapa final'!#REF!),"")</f>
        <v>#REF!</v>
      </c>
      <c r="X41" s="60" t="e">
        <f>IF(AND('Mapa final'!#REF!="Baja",'Mapa final'!#REF!="Moderado"),CONCATENATE("R6C",'Mapa final'!#REF!),"")</f>
        <v>#REF!</v>
      </c>
      <c r="Y41" s="60" t="e">
        <f>IF(AND('Mapa final'!#REF!="Baja",'Mapa final'!#REF!="Moderado"),CONCATENATE("R6C",'Mapa final'!#REF!),"")</f>
        <v>#REF!</v>
      </c>
      <c r="Z41" s="60" t="e">
        <f>IF(AND('Mapa final'!#REF!="Baja",'Mapa final'!#REF!="Moderado"),CONCATENATE("R6C",'Mapa final'!#REF!),"")</f>
        <v>#REF!</v>
      </c>
      <c r="AA41" s="61"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45" t="e">
        <f>IF(AND('Mapa final'!#REF!="Baja",'Mapa final'!#REF!="Mayor"),CONCATENATE("R6C",'Mapa final'!#REF!),"")</f>
        <v>#REF!</v>
      </c>
      <c r="AE41" s="45" t="e">
        <f>IF(AND('Mapa final'!#REF!="Baja",'Mapa final'!#REF!="Mayor"),CONCATENATE("R6C",'Mapa final'!#REF!),"")</f>
        <v>#REF!</v>
      </c>
      <c r="AF41" s="45"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5"/>
      <c r="AO41" s="356"/>
      <c r="AP41" s="357"/>
      <c r="AQ41" s="357"/>
      <c r="AR41" s="357"/>
      <c r="AS41" s="357"/>
      <c r="AT41" s="358"/>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row>
    <row r="42" spans="1:80" ht="15" customHeight="1" x14ac:dyDescent="0.25">
      <c r="A42" s="75"/>
      <c r="B42" s="237"/>
      <c r="C42" s="237"/>
      <c r="D42" s="238"/>
      <c r="E42" s="336"/>
      <c r="F42" s="335"/>
      <c r="G42" s="335"/>
      <c r="H42" s="335"/>
      <c r="I42" s="335"/>
      <c r="J42" s="68" t="e">
        <f>IF(AND('Mapa final'!#REF!="Baja",'Mapa final'!#REF!="Leve"),CONCATENATE("R7C",'Mapa final'!#REF!),"")</f>
        <v>#REF!</v>
      </c>
      <c r="K42" s="69" t="e">
        <f>IF(AND('Mapa final'!#REF!="Baja",'Mapa final'!#REF!="Leve"),CONCATENATE("R7C",'Mapa final'!#REF!),"")</f>
        <v>#REF!</v>
      </c>
      <c r="L42" s="69" t="e">
        <f>IF(AND('Mapa final'!#REF!="Baja",'Mapa final'!#REF!="Leve"),CONCATENATE("R7C",'Mapa final'!#REF!),"")</f>
        <v>#REF!</v>
      </c>
      <c r="M42" s="69" t="e">
        <f>IF(AND('Mapa final'!#REF!="Baja",'Mapa final'!#REF!="Leve"),CONCATENATE("R7C",'Mapa final'!#REF!),"")</f>
        <v>#REF!</v>
      </c>
      <c r="N42" s="69" t="e">
        <f>IF(AND('Mapa final'!#REF!="Baja",'Mapa final'!#REF!="Leve"),CONCATENATE("R7C",'Mapa final'!#REF!),"")</f>
        <v>#REF!</v>
      </c>
      <c r="O42" s="70" t="e">
        <f>IF(AND('Mapa final'!#REF!="Baja",'Mapa final'!#REF!="Leve"),CONCATENATE("R7C",'Mapa final'!#REF!),"")</f>
        <v>#REF!</v>
      </c>
      <c r="P42" s="59" t="e">
        <f>IF(AND('Mapa final'!#REF!="Baja",'Mapa final'!#REF!="Menor"),CONCATENATE("R7C",'Mapa final'!#REF!),"")</f>
        <v>#REF!</v>
      </c>
      <c r="Q42" s="60" t="e">
        <f>IF(AND('Mapa final'!#REF!="Baja",'Mapa final'!#REF!="Menor"),CONCATENATE("R7C",'Mapa final'!#REF!),"")</f>
        <v>#REF!</v>
      </c>
      <c r="R42" s="60" t="e">
        <f>IF(AND('Mapa final'!#REF!="Baja",'Mapa final'!#REF!="Menor"),CONCATENATE("R7C",'Mapa final'!#REF!),"")</f>
        <v>#REF!</v>
      </c>
      <c r="S42" s="60" t="e">
        <f>IF(AND('Mapa final'!#REF!="Baja",'Mapa final'!#REF!="Menor"),CONCATENATE("R7C",'Mapa final'!#REF!),"")</f>
        <v>#REF!</v>
      </c>
      <c r="T42" s="60" t="e">
        <f>IF(AND('Mapa final'!#REF!="Baja",'Mapa final'!#REF!="Menor"),CONCATENATE("R7C",'Mapa final'!#REF!),"")</f>
        <v>#REF!</v>
      </c>
      <c r="U42" s="61" t="e">
        <f>IF(AND('Mapa final'!#REF!="Baja",'Mapa final'!#REF!="Menor"),CONCATENATE("R7C",'Mapa final'!#REF!),"")</f>
        <v>#REF!</v>
      </c>
      <c r="V42" s="59" t="e">
        <f>IF(AND('Mapa final'!#REF!="Baja",'Mapa final'!#REF!="Moderado"),CONCATENATE("R7C",'Mapa final'!#REF!),"")</f>
        <v>#REF!</v>
      </c>
      <c r="W42" s="60" t="e">
        <f>IF(AND('Mapa final'!#REF!="Baja",'Mapa final'!#REF!="Moderado"),CONCATENATE("R7C",'Mapa final'!#REF!),"")</f>
        <v>#REF!</v>
      </c>
      <c r="X42" s="60" t="e">
        <f>IF(AND('Mapa final'!#REF!="Baja",'Mapa final'!#REF!="Moderado"),CONCATENATE("R7C",'Mapa final'!#REF!),"")</f>
        <v>#REF!</v>
      </c>
      <c r="Y42" s="60" t="e">
        <f>IF(AND('Mapa final'!#REF!="Baja",'Mapa final'!#REF!="Moderado"),CONCATENATE("R7C",'Mapa final'!#REF!),"")</f>
        <v>#REF!</v>
      </c>
      <c r="Z42" s="60" t="e">
        <f>IF(AND('Mapa final'!#REF!="Baja",'Mapa final'!#REF!="Moderado"),CONCATENATE("R7C",'Mapa final'!#REF!),"")</f>
        <v>#REF!</v>
      </c>
      <c r="AA42" s="61"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45" t="e">
        <f>IF(AND('Mapa final'!#REF!="Baja",'Mapa final'!#REF!="Mayor"),CONCATENATE("R7C",'Mapa final'!#REF!),"")</f>
        <v>#REF!</v>
      </c>
      <c r="AE42" s="45" t="e">
        <f>IF(AND('Mapa final'!#REF!="Baja",'Mapa final'!#REF!="Mayor"),CONCATENATE("R7C",'Mapa final'!#REF!),"")</f>
        <v>#REF!</v>
      </c>
      <c r="AF42" s="45"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5"/>
      <c r="AO42" s="356"/>
      <c r="AP42" s="357"/>
      <c r="AQ42" s="357"/>
      <c r="AR42" s="357"/>
      <c r="AS42" s="357"/>
      <c r="AT42" s="358"/>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row>
    <row r="43" spans="1:80" ht="15" customHeight="1" x14ac:dyDescent="0.25">
      <c r="A43" s="75"/>
      <c r="B43" s="237"/>
      <c r="C43" s="237"/>
      <c r="D43" s="238"/>
      <c r="E43" s="336"/>
      <c r="F43" s="335"/>
      <c r="G43" s="335"/>
      <c r="H43" s="335"/>
      <c r="I43" s="335"/>
      <c r="J43" s="68" t="e">
        <f>IF(AND('Mapa final'!#REF!="Baja",'Mapa final'!#REF!="Leve"),CONCATENATE("R8C",'Mapa final'!#REF!),"")</f>
        <v>#REF!</v>
      </c>
      <c r="K43" s="69" t="e">
        <f>IF(AND('Mapa final'!#REF!="Baja",'Mapa final'!#REF!="Leve"),CONCATENATE("R8C",'Mapa final'!#REF!),"")</f>
        <v>#REF!</v>
      </c>
      <c r="L43" s="69" t="e">
        <f>IF(AND('Mapa final'!#REF!="Baja",'Mapa final'!#REF!="Leve"),CONCATENATE("R8C",'Mapa final'!#REF!),"")</f>
        <v>#REF!</v>
      </c>
      <c r="M43" s="69" t="e">
        <f>IF(AND('Mapa final'!#REF!="Baja",'Mapa final'!#REF!="Leve"),CONCATENATE("R8C",'Mapa final'!#REF!),"")</f>
        <v>#REF!</v>
      </c>
      <c r="N43" s="69" t="e">
        <f>IF(AND('Mapa final'!#REF!="Baja",'Mapa final'!#REF!="Leve"),CONCATENATE("R8C",'Mapa final'!#REF!),"")</f>
        <v>#REF!</v>
      </c>
      <c r="O43" s="70" t="e">
        <f>IF(AND('Mapa final'!#REF!="Baja",'Mapa final'!#REF!="Leve"),CONCATENATE("R8C",'Mapa final'!#REF!),"")</f>
        <v>#REF!</v>
      </c>
      <c r="P43" s="59" t="e">
        <f>IF(AND('Mapa final'!#REF!="Baja",'Mapa final'!#REF!="Menor"),CONCATENATE("R8C",'Mapa final'!#REF!),"")</f>
        <v>#REF!</v>
      </c>
      <c r="Q43" s="60" t="e">
        <f>IF(AND('Mapa final'!#REF!="Baja",'Mapa final'!#REF!="Menor"),CONCATENATE("R8C",'Mapa final'!#REF!),"")</f>
        <v>#REF!</v>
      </c>
      <c r="R43" s="60" t="e">
        <f>IF(AND('Mapa final'!#REF!="Baja",'Mapa final'!#REF!="Menor"),CONCATENATE("R8C",'Mapa final'!#REF!),"")</f>
        <v>#REF!</v>
      </c>
      <c r="S43" s="60" t="e">
        <f>IF(AND('Mapa final'!#REF!="Baja",'Mapa final'!#REF!="Menor"),CONCATENATE("R8C",'Mapa final'!#REF!),"")</f>
        <v>#REF!</v>
      </c>
      <c r="T43" s="60" t="e">
        <f>IF(AND('Mapa final'!#REF!="Baja",'Mapa final'!#REF!="Menor"),CONCATENATE("R8C",'Mapa final'!#REF!),"")</f>
        <v>#REF!</v>
      </c>
      <c r="U43" s="61" t="e">
        <f>IF(AND('Mapa final'!#REF!="Baja",'Mapa final'!#REF!="Menor"),CONCATENATE("R8C",'Mapa final'!#REF!),"")</f>
        <v>#REF!</v>
      </c>
      <c r="V43" s="59" t="e">
        <f>IF(AND('Mapa final'!#REF!="Baja",'Mapa final'!#REF!="Moderado"),CONCATENATE("R8C",'Mapa final'!#REF!),"")</f>
        <v>#REF!</v>
      </c>
      <c r="W43" s="60" t="e">
        <f>IF(AND('Mapa final'!#REF!="Baja",'Mapa final'!#REF!="Moderado"),CONCATENATE("R8C",'Mapa final'!#REF!),"")</f>
        <v>#REF!</v>
      </c>
      <c r="X43" s="60" t="e">
        <f>IF(AND('Mapa final'!#REF!="Baja",'Mapa final'!#REF!="Moderado"),CONCATENATE("R8C",'Mapa final'!#REF!),"")</f>
        <v>#REF!</v>
      </c>
      <c r="Y43" s="60" t="e">
        <f>IF(AND('Mapa final'!#REF!="Baja",'Mapa final'!#REF!="Moderado"),CONCATENATE("R8C",'Mapa final'!#REF!),"")</f>
        <v>#REF!</v>
      </c>
      <c r="Z43" s="60" t="e">
        <f>IF(AND('Mapa final'!#REF!="Baja",'Mapa final'!#REF!="Moderado"),CONCATENATE("R8C",'Mapa final'!#REF!),"")</f>
        <v>#REF!</v>
      </c>
      <c r="AA43" s="61"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45" t="e">
        <f>IF(AND('Mapa final'!#REF!="Baja",'Mapa final'!#REF!="Mayor"),CONCATENATE("R8C",'Mapa final'!#REF!),"")</f>
        <v>#REF!</v>
      </c>
      <c r="AE43" s="45" t="e">
        <f>IF(AND('Mapa final'!#REF!="Baja",'Mapa final'!#REF!="Mayor"),CONCATENATE("R8C",'Mapa final'!#REF!),"")</f>
        <v>#REF!</v>
      </c>
      <c r="AF43" s="45"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5"/>
      <c r="AO43" s="356"/>
      <c r="AP43" s="357"/>
      <c r="AQ43" s="357"/>
      <c r="AR43" s="357"/>
      <c r="AS43" s="357"/>
      <c r="AT43" s="358"/>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80" ht="15" customHeight="1" x14ac:dyDescent="0.25">
      <c r="A44" s="75"/>
      <c r="B44" s="237"/>
      <c r="C44" s="237"/>
      <c r="D44" s="238"/>
      <c r="E44" s="336"/>
      <c r="F44" s="335"/>
      <c r="G44" s="335"/>
      <c r="H44" s="335"/>
      <c r="I44" s="335"/>
      <c r="J44" s="68" t="e">
        <f>IF(AND('Mapa final'!#REF!="Baja",'Mapa final'!#REF!="Leve"),CONCATENATE("R9C",'Mapa final'!#REF!),"")</f>
        <v>#REF!</v>
      </c>
      <c r="K44" s="69" t="e">
        <f>IF(AND('Mapa final'!#REF!="Baja",'Mapa final'!#REF!="Leve"),CONCATENATE("R9C",'Mapa final'!#REF!),"")</f>
        <v>#REF!</v>
      </c>
      <c r="L44" s="69" t="e">
        <f>IF(AND('Mapa final'!#REF!="Baja",'Mapa final'!#REF!="Leve"),CONCATENATE("R9C",'Mapa final'!#REF!),"")</f>
        <v>#REF!</v>
      </c>
      <c r="M44" s="69" t="e">
        <f>IF(AND('Mapa final'!#REF!="Baja",'Mapa final'!#REF!="Leve"),CONCATENATE("R9C",'Mapa final'!#REF!),"")</f>
        <v>#REF!</v>
      </c>
      <c r="N44" s="69" t="e">
        <f>IF(AND('Mapa final'!#REF!="Baja",'Mapa final'!#REF!="Leve"),CONCATENATE("R9C",'Mapa final'!#REF!),"")</f>
        <v>#REF!</v>
      </c>
      <c r="O44" s="70" t="e">
        <f>IF(AND('Mapa final'!#REF!="Baja",'Mapa final'!#REF!="Leve"),CONCATENATE("R9C",'Mapa final'!#REF!),"")</f>
        <v>#REF!</v>
      </c>
      <c r="P44" s="59" t="e">
        <f>IF(AND('Mapa final'!#REF!="Baja",'Mapa final'!#REF!="Menor"),CONCATENATE("R9C",'Mapa final'!#REF!),"")</f>
        <v>#REF!</v>
      </c>
      <c r="Q44" s="60" t="e">
        <f>IF(AND('Mapa final'!#REF!="Baja",'Mapa final'!#REF!="Menor"),CONCATENATE("R9C",'Mapa final'!#REF!),"")</f>
        <v>#REF!</v>
      </c>
      <c r="R44" s="60" t="e">
        <f>IF(AND('Mapa final'!#REF!="Baja",'Mapa final'!#REF!="Menor"),CONCATENATE("R9C",'Mapa final'!#REF!),"")</f>
        <v>#REF!</v>
      </c>
      <c r="S44" s="60" t="e">
        <f>IF(AND('Mapa final'!#REF!="Baja",'Mapa final'!#REF!="Menor"),CONCATENATE("R9C",'Mapa final'!#REF!),"")</f>
        <v>#REF!</v>
      </c>
      <c r="T44" s="60" t="e">
        <f>IF(AND('Mapa final'!#REF!="Baja",'Mapa final'!#REF!="Menor"),CONCATENATE("R9C",'Mapa final'!#REF!),"")</f>
        <v>#REF!</v>
      </c>
      <c r="U44" s="61" t="e">
        <f>IF(AND('Mapa final'!#REF!="Baja",'Mapa final'!#REF!="Menor"),CONCATENATE("R9C",'Mapa final'!#REF!),"")</f>
        <v>#REF!</v>
      </c>
      <c r="V44" s="59" t="e">
        <f>IF(AND('Mapa final'!#REF!="Baja",'Mapa final'!#REF!="Moderado"),CONCATENATE("R9C",'Mapa final'!#REF!),"")</f>
        <v>#REF!</v>
      </c>
      <c r="W44" s="60" t="e">
        <f>IF(AND('Mapa final'!#REF!="Baja",'Mapa final'!#REF!="Moderado"),CONCATENATE("R9C",'Mapa final'!#REF!),"")</f>
        <v>#REF!</v>
      </c>
      <c r="X44" s="60" t="e">
        <f>IF(AND('Mapa final'!#REF!="Baja",'Mapa final'!#REF!="Moderado"),CONCATENATE("R9C",'Mapa final'!#REF!),"")</f>
        <v>#REF!</v>
      </c>
      <c r="Y44" s="60" t="e">
        <f>IF(AND('Mapa final'!#REF!="Baja",'Mapa final'!#REF!="Moderado"),CONCATENATE("R9C",'Mapa final'!#REF!),"")</f>
        <v>#REF!</v>
      </c>
      <c r="Z44" s="60" t="e">
        <f>IF(AND('Mapa final'!#REF!="Baja",'Mapa final'!#REF!="Moderado"),CONCATENATE("R9C",'Mapa final'!#REF!),"")</f>
        <v>#REF!</v>
      </c>
      <c r="AA44" s="61"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45" t="e">
        <f>IF(AND('Mapa final'!#REF!="Baja",'Mapa final'!#REF!="Mayor"),CONCATENATE("R9C",'Mapa final'!#REF!),"")</f>
        <v>#REF!</v>
      </c>
      <c r="AE44" s="45" t="e">
        <f>IF(AND('Mapa final'!#REF!="Baja",'Mapa final'!#REF!="Mayor"),CONCATENATE("R9C",'Mapa final'!#REF!),"")</f>
        <v>#REF!</v>
      </c>
      <c r="AF44" s="45"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5"/>
      <c r="AO44" s="356"/>
      <c r="AP44" s="357"/>
      <c r="AQ44" s="357"/>
      <c r="AR44" s="357"/>
      <c r="AS44" s="357"/>
      <c r="AT44" s="358"/>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row>
    <row r="45" spans="1:80" ht="15.75" customHeight="1" thickBot="1" x14ac:dyDescent="0.3">
      <c r="A45" s="75"/>
      <c r="B45" s="237"/>
      <c r="C45" s="237"/>
      <c r="D45" s="238"/>
      <c r="E45" s="337"/>
      <c r="F45" s="338"/>
      <c r="G45" s="338"/>
      <c r="H45" s="338"/>
      <c r="I45" s="338"/>
      <c r="J45" s="71" t="e">
        <f>IF(AND('Mapa final'!#REF!="Baja",'Mapa final'!#REF!="Leve"),CONCATENATE("R10C",'Mapa final'!#REF!),"")</f>
        <v>#REF!</v>
      </c>
      <c r="K45" s="72" t="e">
        <f>IF(AND('Mapa final'!#REF!="Baja",'Mapa final'!#REF!="Leve"),CONCATENATE("R10C",'Mapa final'!#REF!),"")</f>
        <v>#REF!</v>
      </c>
      <c r="L45" s="72" t="e">
        <f>IF(AND('Mapa final'!#REF!="Baja",'Mapa final'!#REF!="Leve"),CONCATENATE("R10C",'Mapa final'!#REF!),"")</f>
        <v>#REF!</v>
      </c>
      <c r="M45" s="72" t="e">
        <f>IF(AND('Mapa final'!#REF!="Baja",'Mapa final'!#REF!="Leve"),CONCATENATE("R10C",'Mapa final'!#REF!),"")</f>
        <v>#REF!</v>
      </c>
      <c r="N45" s="72" t="e">
        <f>IF(AND('Mapa final'!#REF!="Baja",'Mapa final'!#REF!="Leve"),CONCATENATE("R10C",'Mapa final'!#REF!),"")</f>
        <v>#REF!</v>
      </c>
      <c r="O45" s="73" t="e">
        <f>IF(AND('Mapa final'!#REF!="Baja",'Mapa final'!#REF!="Leve"),CONCATENATE("R10C",'Mapa final'!#REF!),"")</f>
        <v>#REF!</v>
      </c>
      <c r="P45" s="59" t="e">
        <f>IF(AND('Mapa final'!#REF!="Baja",'Mapa final'!#REF!="Menor"),CONCATENATE("R10C",'Mapa final'!#REF!),"")</f>
        <v>#REF!</v>
      </c>
      <c r="Q45" s="60" t="e">
        <f>IF(AND('Mapa final'!#REF!="Baja",'Mapa final'!#REF!="Menor"),CONCATENATE("R10C",'Mapa final'!#REF!),"")</f>
        <v>#REF!</v>
      </c>
      <c r="R45" s="60" t="e">
        <f>IF(AND('Mapa final'!#REF!="Baja",'Mapa final'!#REF!="Menor"),CONCATENATE("R10C",'Mapa final'!#REF!),"")</f>
        <v>#REF!</v>
      </c>
      <c r="S45" s="60" t="e">
        <f>IF(AND('Mapa final'!#REF!="Baja",'Mapa final'!#REF!="Menor"),CONCATENATE("R10C",'Mapa final'!#REF!),"")</f>
        <v>#REF!</v>
      </c>
      <c r="T45" s="60" t="e">
        <f>IF(AND('Mapa final'!#REF!="Baja",'Mapa final'!#REF!="Menor"),CONCATENATE("R10C",'Mapa final'!#REF!),"")</f>
        <v>#REF!</v>
      </c>
      <c r="U45" s="61" t="e">
        <f>IF(AND('Mapa final'!#REF!="Baja",'Mapa final'!#REF!="Menor"),CONCATENATE("R10C",'Mapa final'!#REF!),"")</f>
        <v>#REF!</v>
      </c>
      <c r="V45" s="62" t="e">
        <f>IF(AND('Mapa final'!#REF!="Baja",'Mapa final'!#REF!="Moderado"),CONCATENATE("R10C",'Mapa final'!#REF!),"")</f>
        <v>#REF!</v>
      </c>
      <c r="W45" s="63" t="e">
        <f>IF(AND('Mapa final'!#REF!="Baja",'Mapa final'!#REF!="Moderado"),CONCATENATE("R10C",'Mapa final'!#REF!),"")</f>
        <v>#REF!</v>
      </c>
      <c r="X45" s="63" t="e">
        <f>IF(AND('Mapa final'!#REF!="Baja",'Mapa final'!#REF!="Moderado"),CONCATENATE("R10C",'Mapa final'!#REF!),"")</f>
        <v>#REF!</v>
      </c>
      <c r="Y45" s="63" t="e">
        <f>IF(AND('Mapa final'!#REF!="Baja",'Mapa final'!#REF!="Moderado"),CONCATENATE("R10C",'Mapa final'!#REF!),"")</f>
        <v>#REF!</v>
      </c>
      <c r="Z45" s="63" t="e">
        <f>IF(AND('Mapa final'!#REF!="Baja",'Mapa final'!#REF!="Moderado"),CONCATENATE("R10C",'Mapa final'!#REF!),"")</f>
        <v>#REF!</v>
      </c>
      <c r="AA45" s="64" t="e">
        <f>IF(AND('Mapa final'!#REF!="Baja",'Mapa final'!#REF!="Moderado"),CONCATENATE("R10C",'Mapa final'!#REF!),"")</f>
        <v>#REF!</v>
      </c>
      <c r="AB45" s="50" t="e">
        <f>IF(AND('Mapa final'!#REF!="Baja",'Mapa final'!#REF!="Mayor"),CONCATENATE("R10C",'Mapa final'!#REF!),"")</f>
        <v>#REF!</v>
      </c>
      <c r="AC45" s="51" t="e">
        <f>IF(AND('Mapa final'!#REF!="Baja",'Mapa final'!#REF!="Mayor"),CONCATENATE("R10C",'Mapa final'!#REF!),"")</f>
        <v>#REF!</v>
      </c>
      <c r="AD45" s="51" t="e">
        <f>IF(AND('Mapa final'!#REF!="Baja",'Mapa final'!#REF!="Mayor"),CONCATENATE("R10C",'Mapa final'!#REF!),"")</f>
        <v>#REF!</v>
      </c>
      <c r="AE45" s="51" t="e">
        <f>IF(AND('Mapa final'!#REF!="Baja",'Mapa final'!#REF!="Mayor"),CONCATENATE("R10C",'Mapa final'!#REF!),"")</f>
        <v>#REF!</v>
      </c>
      <c r="AF45" s="51" t="e">
        <f>IF(AND('Mapa final'!#REF!="Baja",'Mapa final'!#REF!="Mayor"),CONCATENATE("R10C",'Mapa final'!#REF!),"")</f>
        <v>#REF!</v>
      </c>
      <c r="AG45" s="52" t="e">
        <f>IF(AND('Mapa final'!#REF!="Baja",'Mapa final'!#REF!="Mayor"),CONCATENATE("R10C",'Mapa final'!#REF!),"")</f>
        <v>#REF!</v>
      </c>
      <c r="AH45" s="53" t="e">
        <f>IF(AND('Mapa final'!#REF!="Baja",'Mapa final'!#REF!="Catastrófico"),CONCATENATE("R10C",'Mapa final'!#REF!),"")</f>
        <v>#REF!</v>
      </c>
      <c r="AI45" s="54" t="e">
        <f>IF(AND('Mapa final'!#REF!="Baja",'Mapa final'!#REF!="Catastrófico"),CONCATENATE("R10C",'Mapa final'!#REF!),"")</f>
        <v>#REF!</v>
      </c>
      <c r="AJ45" s="54" t="e">
        <f>IF(AND('Mapa final'!#REF!="Baja",'Mapa final'!#REF!="Catastrófico"),CONCATENATE("R10C",'Mapa final'!#REF!),"")</f>
        <v>#REF!</v>
      </c>
      <c r="AK45" s="54" t="e">
        <f>IF(AND('Mapa final'!#REF!="Baja",'Mapa final'!#REF!="Catastrófico"),CONCATENATE("R10C",'Mapa final'!#REF!),"")</f>
        <v>#REF!</v>
      </c>
      <c r="AL45" s="54" t="e">
        <f>IF(AND('Mapa final'!#REF!="Baja",'Mapa final'!#REF!="Catastrófico"),CONCATENATE("R10C",'Mapa final'!#REF!),"")</f>
        <v>#REF!</v>
      </c>
      <c r="AM45" s="55" t="e">
        <f>IF(AND('Mapa final'!#REF!="Baja",'Mapa final'!#REF!="Catastrófico"),CONCATENATE("R10C",'Mapa final'!#REF!),"")</f>
        <v>#REF!</v>
      </c>
      <c r="AN45" s="75"/>
      <c r="AO45" s="359"/>
      <c r="AP45" s="360"/>
      <c r="AQ45" s="360"/>
      <c r="AR45" s="360"/>
      <c r="AS45" s="360"/>
      <c r="AT45" s="361"/>
    </row>
    <row r="46" spans="1:80" ht="46.5" customHeight="1" x14ac:dyDescent="0.35">
      <c r="A46" s="75"/>
      <c r="B46" s="237"/>
      <c r="C46" s="237"/>
      <c r="D46" s="238"/>
      <c r="E46" s="332" t="s">
        <v>112</v>
      </c>
      <c r="F46" s="333"/>
      <c r="G46" s="333"/>
      <c r="H46" s="333"/>
      <c r="I46" s="350"/>
      <c r="J46" s="65" t="e">
        <f>IF(AND('Mapa final'!#REF!="Muy Baja",'Mapa final'!#REF!="Leve"),CONCATENATE("R1C",'Mapa final'!#REF!),"")</f>
        <v>#REF!</v>
      </c>
      <c r="K46" s="66" t="e">
        <f>IF(AND('Mapa final'!#REF!="Muy Baja",'Mapa final'!#REF!="Leve"),CONCATENATE("R1C",'Mapa final'!#REF!),"")</f>
        <v>#REF!</v>
      </c>
      <c r="L46" s="66" t="e">
        <f>IF(AND('Mapa final'!#REF!="Muy Baja",'Mapa final'!#REF!="Leve"),CONCATENATE("R1C",'Mapa final'!#REF!),"")</f>
        <v>#REF!</v>
      </c>
      <c r="M46" s="66" t="e">
        <f>IF(AND('Mapa final'!#REF!="Muy Baja",'Mapa final'!#REF!="Leve"),CONCATENATE("R1C",'Mapa final'!#REF!),"")</f>
        <v>#REF!</v>
      </c>
      <c r="N46" s="66" t="e">
        <f>IF(AND('Mapa final'!#REF!="Muy Baja",'Mapa final'!#REF!="Leve"),CONCATENATE("R1C",'Mapa final'!#REF!),"")</f>
        <v>#REF!</v>
      </c>
      <c r="O46" s="67" t="e">
        <f>IF(AND('Mapa final'!#REF!="Muy Baja",'Mapa final'!#REF!="Leve"),CONCATENATE("R1C",'Mapa final'!#REF!),"")</f>
        <v>#REF!</v>
      </c>
      <c r="P46" s="65" t="e">
        <f>IF(AND('Mapa final'!#REF!="Muy Baja",'Mapa final'!#REF!="Menor"),CONCATENATE("R1C",'Mapa final'!#REF!),"")</f>
        <v>#REF!</v>
      </c>
      <c r="Q46" s="66" t="e">
        <f>IF(AND('Mapa final'!#REF!="Muy Baja",'Mapa final'!#REF!="Menor"),CONCATENATE("R1C",'Mapa final'!#REF!),"")</f>
        <v>#REF!</v>
      </c>
      <c r="R46" s="66" t="e">
        <f>IF(AND('Mapa final'!#REF!="Muy Baja",'Mapa final'!#REF!="Menor"),CONCATENATE("R1C",'Mapa final'!#REF!),"")</f>
        <v>#REF!</v>
      </c>
      <c r="S46" s="66" t="e">
        <f>IF(AND('Mapa final'!#REF!="Muy Baja",'Mapa final'!#REF!="Menor"),CONCATENATE("R1C",'Mapa final'!#REF!),"")</f>
        <v>#REF!</v>
      </c>
      <c r="T46" s="66" t="e">
        <f>IF(AND('Mapa final'!#REF!="Muy Baja",'Mapa final'!#REF!="Menor"),CONCATENATE("R1C",'Mapa final'!#REF!),"")</f>
        <v>#REF!</v>
      </c>
      <c r="U46" s="67" t="e">
        <f>IF(AND('Mapa final'!#REF!="Muy Baja",'Mapa final'!#REF!="Menor"),CONCATENATE("R1C",'Mapa final'!#REF!),"")</f>
        <v>#REF!</v>
      </c>
      <c r="V46" s="56" t="e">
        <f>IF(AND('Mapa final'!#REF!="Muy Baja",'Mapa final'!#REF!="Moderado"),CONCATENATE("R1C",'Mapa final'!#REF!),"")</f>
        <v>#REF!</v>
      </c>
      <c r="W46" s="74" t="e">
        <f>IF(AND('Mapa final'!#REF!="Muy Baja",'Mapa final'!#REF!="Moderado"),CONCATENATE("R1C",'Mapa final'!#REF!),"")</f>
        <v>#REF!</v>
      </c>
      <c r="X46" s="57" t="e">
        <f>IF(AND('Mapa final'!#REF!="Muy Baja",'Mapa final'!#REF!="Moderado"),CONCATENATE("R1C",'Mapa final'!#REF!),"")</f>
        <v>#REF!</v>
      </c>
      <c r="Y46" s="57" t="e">
        <f>IF(AND('Mapa final'!#REF!="Muy Baja",'Mapa final'!#REF!="Moderado"),CONCATENATE("R1C",'Mapa final'!#REF!),"")</f>
        <v>#REF!</v>
      </c>
      <c r="Z46" s="57" t="e">
        <f>IF(AND('Mapa final'!#REF!="Muy Baja",'Mapa final'!#REF!="Moderado"),CONCATENATE("R1C",'Mapa final'!#REF!),"")</f>
        <v>#REF!</v>
      </c>
      <c r="AA46" s="58"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ht="46.5" customHeight="1" x14ac:dyDescent="0.25">
      <c r="A47" s="75"/>
      <c r="B47" s="237"/>
      <c r="C47" s="237"/>
      <c r="D47" s="238"/>
      <c r="E47" s="334"/>
      <c r="F47" s="335"/>
      <c r="G47" s="335"/>
      <c r="H47" s="335"/>
      <c r="I47" s="351"/>
      <c r="J47" s="68" t="str">
        <f>IF(AND('Mapa final'!$AD$11="Muy Baja",'Mapa final'!$AF$11="Leve"),CONCATENATE("R2C",'Mapa final'!$S$11),"")</f>
        <v/>
      </c>
      <c r="K47" s="69" t="str">
        <f>IF(AND('Mapa final'!$AD$12="Muy Baja",'Mapa final'!$AF$12="Leve"),CONCATENATE("R2C",'Mapa final'!$S$12),"")</f>
        <v/>
      </c>
      <c r="L47" s="69" t="e">
        <f>IF(AND('Mapa final'!#REF!="Muy Baja",'Mapa final'!#REF!="Leve"),CONCATENATE("R2C",'Mapa final'!#REF!),"")</f>
        <v>#REF!</v>
      </c>
      <c r="M47" s="69" t="e">
        <f>IF(AND('Mapa final'!#REF!="Muy Baja",'Mapa final'!#REF!="Leve"),CONCATENATE("R2C",'Mapa final'!#REF!),"")</f>
        <v>#REF!</v>
      </c>
      <c r="N47" s="69" t="e">
        <f>IF(AND('Mapa final'!#REF!="Muy Baja",'Mapa final'!#REF!="Leve"),CONCATENATE("R2C",'Mapa final'!#REF!),"")</f>
        <v>#REF!</v>
      </c>
      <c r="O47" s="70" t="e">
        <f>IF(AND('Mapa final'!#REF!="Muy Baja",'Mapa final'!#REF!="Leve"),CONCATENATE("R2C",'Mapa final'!#REF!),"")</f>
        <v>#REF!</v>
      </c>
      <c r="P47" s="68" t="str">
        <f>IF(AND('Mapa final'!$AD$11="Muy Baja",'Mapa final'!$AF$11="Menor"),CONCATENATE("R2C",'Mapa final'!$S$11),"")</f>
        <v/>
      </c>
      <c r="Q47" s="69" t="str">
        <f>IF(AND('Mapa final'!$AD$12="Muy Baja",'Mapa final'!$AF$12="Menor"),CONCATENATE("R2C",'Mapa final'!$S$12),"")</f>
        <v/>
      </c>
      <c r="R47" s="69" t="e">
        <f>IF(AND('Mapa final'!#REF!="Muy Baja",'Mapa final'!#REF!="Menor"),CONCATENATE("R2C",'Mapa final'!#REF!),"")</f>
        <v>#REF!</v>
      </c>
      <c r="S47" s="69" t="e">
        <f>IF(AND('Mapa final'!#REF!="Muy Baja",'Mapa final'!#REF!="Menor"),CONCATENATE("R2C",'Mapa final'!#REF!),"")</f>
        <v>#REF!</v>
      </c>
      <c r="T47" s="69" t="e">
        <f>IF(AND('Mapa final'!#REF!="Muy Baja",'Mapa final'!#REF!="Menor"),CONCATENATE("R2C",'Mapa final'!#REF!),"")</f>
        <v>#REF!</v>
      </c>
      <c r="U47" s="70" t="e">
        <f>IF(AND('Mapa final'!#REF!="Muy Baja",'Mapa final'!#REF!="Menor"),CONCATENATE("R2C",'Mapa final'!#REF!),"")</f>
        <v>#REF!</v>
      </c>
      <c r="V47" s="59" t="str">
        <f>IF(AND('Mapa final'!$AD$11="Muy Baja",'Mapa final'!$AF$11="Moderado"),CONCATENATE("R2C",'Mapa final'!$S$11),"")</f>
        <v/>
      </c>
      <c r="W47" s="60" t="str">
        <f>IF(AND('Mapa final'!$AD$12="Muy Baja",'Mapa final'!$AF$12="Moderado"),CONCATENATE("R2C",'Mapa final'!$S$12),"")</f>
        <v/>
      </c>
      <c r="X47" s="60" t="e">
        <f>IF(AND('Mapa final'!#REF!="Muy Baja",'Mapa final'!#REF!="Moderado"),CONCATENATE("R2C",'Mapa final'!#REF!),"")</f>
        <v>#REF!</v>
      </c>
      <c r="Y47" s="60" t="e">
        <f>IF(AND('Mapa final'!#REF!="Muy Baja",'Mapa final'!#REF!="Moderado"),CONCATENATE("R2C",'Mapa final'!#REF!),"")</f>
        <v>#REF!</v>
      </c>
      <c r="Z47" s="60" t="e">
        <f>IF(AND('Mapa final'!#REF!="Muy Baja",'Mapa final'!#REF!="Moderado"),CONCATENATE("R2C",'Mapa final'!#REF!),"")</f>
        <v>#REF!</v>
      </c>
      <c r="AA47" s="61" t="e">
        <f>IF(AND('Mapa final'!#REF!="Muy Baja",'Mapa final'!#REF!="Moderado"),CONCATENATE("R2C",'Mapa final'!#REF!),"")</f>
        <v>#REF!</v>
      </c>
      <c r="AB47" s="44" t="str">
        <f>IF(AND('Mapa final'!$AD$11="Muy Baja",'Mapa final'!$AF$11="Mayor"),CONCATENATE("R2C",'Mapa final'!$S$11),"")</f>
        <v/>
      </c>
      <c r="AC47" s="45" t="str">
        <f>IF(AND('Mapa final'!$AD$12="Muy Baja",'Mapa final'!$AF$12="Mayor"),CONCATENATE("R2C",'Mapa final'!$S$12),"")</f>
        <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final'!$AD$11="Muy Baja",'Mapa final'!$AF$11="Catastrófico"),CONCATENATE("R2C",'Mapa final'!$S$11),"")</f>
        <v/>
      </c>
      <c r="AI47" s="48" t="str">
        <f>IF(AND('Mapa final'!$AD$12="Muy Baja",'Mapa final'!$AF$12="Catastrófico"),CONCATENATE("R2C",'Mapa final'!$S$12),"")</f>
        <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ht="15" customHeight="1" x14ac:dyDescent="0.25">
      <c r="A48" s="75"/>
      <c r="B48" s="237"/>
      <c r="C48" s="237"/>
      <c r="D48" s="238"/>
      <c r="E48" s="334"/>
      <c r="F48" s="335"/>
      <c r="G48" s="335"/>
      <c r="H48" s="335"/>
      <c r="I48" s="351"/>
      <c r="J48" s="68" t="e">
        <f>IF(AND('Mapa final'!#REF!="Muy Baja",'Mapa final'!#REF!="Leve"),CONCATENATE("R3C",'Mapa final'!#REF!),"")</f>
        <v>#REF!</v>
      </c>
      <c r="K48" s="69" t="e">
        <f>IF(AND('Mapa final'!#REF!="Muy Baja",'Mapa final'!#REF!="Leve"),CONCATENATE("R3C",'Mapa final'!#REF!),"")</f>
        <v>#REF!</v>
      </c>
      <c r="L48" s="69" t="e">
        <f>IF(AND('Mapa final'!#REF!="Muy Baja",'Mapa final'!#REF!="Leve"),CONCATENATE("R3C",'Mapa final'!#REF!),"")</f>
        <v>#REF!</v>
      </c>
      <c r="M48" s="69" t="e">
        <f>IF(AND('Mapa final'!#REF!="Muy Baja",'Mapa final'!#REF!="Leve"),CONCATENATE("R3C",'Mapa final'!#REF!),"")</f>
        <v>#REF!</v>
      </c>
      <c r="N48" s="69" t="e">
        <f>IF(AND('Mapa final'!#REF!="Muy Baja",'Mapa final'!#REF!="Leve"),CONCATENATE("R3C",'Mapa final'!#REF!),"")</f>
        <v>#REF!</v>
      </c>
      <c r="O48" s="70" t="e">
        <f>IF(AND('Mapa final'!#REF!="Muy Baja",'Mapa final'!#REF!="Leve"),CONCATENATE("R3C",'Mapa final'!#REF!),"")</f>
        <v>#REF!</v>
      </c>
      <c r="P48" s="68" t="e">
        <f>IF(AND('Mapa final'!#REF!="Muy Baja",'Mapa final'!#REF!="Menor"),CONCATENATE("R3C",'Mapa final'!#REF!),"")</f>
        <v>#REF!</v>
      </c>
      <c r="Q48" s="69" t="e">
        <f>IF(AND('Mapa final'!#REF!="Muy Baja",'Mapa final'!#REF!="Menor"),CONCATENATE("R3C",'Mapa final'!#REF!),"")</f>
        <v>#REF!</v>
      </c>
      <c r="R48" s="69" t="e">
        <f>IF(AND('Mapa final'!#REF!="Muy Baja",'Mapa final'!#REF!="Menor"),CONCATENATE("R3C",'Mapa final'!#REF!),"")</f>
        <v>#REF!</v>
      </c>
      <c r="S48" s="69" t="e">
        <f>IF(AND('Mapa final'!#REF!="Muy Baja",'Mapa final'!#REF!="Menor"),CONCATENATE("R3C",'Mapa final'!#REF!),"")</f>
        <v>#REF!</v>
      </c>
      <c r="T48" s="69" t="e">
        <f>IF(AND('Mapa final'!#REF!="Muy Baja",'Mapa final'!#REF!="Menor"),CONCATENATE("R3C",'Mapa final'!#REF!),"")</f>
        <v>#REF!</v>
      </c>
      <c r="U48" s="70" t="e">
        <f>IF(AND('Mapa final'!#REF!="Muy Baja",'Mapa final'!#REF!="Menor"),CONCATENATE("R3C",'Mapa final'!#REF!),"")</f>
        <v>#REF!</v>
      </c>
      <c r="V48" s="59" t="e">
        <f>IF(AND('Mapa final'!#REF!="Muy Baja",'Mapa final'!#REF!="Moderado"),CONCATENATE("R3C",'Mapa final'!#REF!),"")</f>
        <v>#REF!</v>
      </c>
      <c r="W48" s="60" t="e">
        <f>IF(AND('Mapa final'!#REF!="Muy Baja",'Mapa final'!#REF!="Moderado"),CONCATENATE("R3C",'Mapa final'!#REF!),"")</f>
        <v>#REF!</v>
      </c>
      <c r="X48" s="60" t="e">
        <f>IF(AND('Mapa final'!#REF!="Muy Baja",'Mapa final'!#REF!="Moderado"),CONCATENATE("R3C",'Mapa final'!#REF!),"")</f>
        <v>#REF!</v>
      </c>
      <c r="Y48" s="60" t="e">
        <f>IF(AND('Mapa final'!#REF!="Muy Baja",'Mapa final'!#REF!="Moderado"),CONCATENATE("R3C",'Mapa final'!#REF!),"")</f>
        <v>#REF!</v>
      </c>
      <c r="Z48" s="60" t="e">
        <f>IF(AND('Mapa final'!#REF!="Muy Baja",'Mapa final'!#REF!="Moderado"),CONCATENATE("R3C",'Mapa final'!#REF!),"")</f>
        <v>#REF!</v>
      </c>
      <c r="AA48" s="61"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ht="15" customHeight="1" x14ac:dyDescent="0.25">
      <c r="A49" s="75"/>
      <c r="B49" s="237"/>
      <c r="C49" s="237"/>
      <c r="D49" s="238"/>
      <c r="E49" s="336"/>
      <c r="F49" s="335"/>
      <c r="G49" s="335"/>
      <c r="H49" s="335"/>
      <c r="I49" s="351"/>
      <c r="J49" s="68" t="e">
        <f>IF(AND('Mapa final'!#REF!="Muy Baja",'Mapa final'!#REF!="Leve"),CONCATENATE("R4C",'Mapa final'!#REF!),"")</f>
        <v>#REF!</v>
      </c>
      <c r="K49" s="69" t="e">
        <f>IF(AND('Mapa final'!#REF!="Muy Baja",'Mapa final'!#REF!="Leve"),CONCATENATE("R4C",'Mapa final'!#REF!),"")</f>
        <v>#REF!</v>
      </c>
      <c r="L49" s="69" t="e">
        <f>IF(AND('Mapa final'!#REF!="Muy Baja",'Mapa final'!#REF!="Leve"),CONCATENATE("R4C",'Mapa final'!#REF!),"")</f>
        <v>#REF!</v>
      </c>
      <c r="M49" s="69" t="e">
        <f>IF(AND('Mapa final'!#REF!="Muy Baja",'Mapa final'!#REF!="Leve"),CONCATENATE("R4C",'Mapa final'!#REF!),"")</f>
        <v>#REF!</v>
      </c>
      <c r="N49" s="69" t="e">
        <f>IF(AND('Mapa final'!#REF!="Muy Baja",'Mapa final'!#REF!="Leve"),CONCATENATE("R4C",'Mapa final'!#REF!),"")</f>
        <v>#REF!</v>
      </c>
      <c r="O49" s="70" t="e">
        <f>IF(AND('Mapa final'!#REF!="Muy Baja",'Mapa final'!#REF!="Leve"),CONCATENATE("R4C",'Mapa final'!#REF!),"")</f>
        <v>#REF!</v>
      </c>
      <c r="P49" s="68" t="e">
        <f>IF(AND('Mapa final'!#REF!="Muy Baja",'Mapa final'!#REF!="Menor"),CONCATENATE("R4C",'Mapa final'!#REF!),"")</f>
        <v>#REF!</v>
      </c>
      <c r="Q49" s="69" t="e">
        <f>IF(AND('Mapa final'!#REF!="Muy Baja",'Mapa final'!#REF!="Menor"),CONCATENATE("R4C",'Mapa final'!#REF!),"")</f>
        <v>#REF!</v>
      </c>
      <c r="R49" s="69" t="e">
        <f>IF(AND('Mapa final'!#REF!="Muy Baja",'Mapa final'!#REF!="Menor"),CONCATENATE("R4C",'Mapa final'!#REF!),"")</f>
        <v>#REF!</v>
      </c>
      <c r="S49" s="69" t="e">
        <f>IF(AND('Mapa final'!#REF!="Muy Baja",'Mapa final'!#REF!="Menor"),CONCATENATE("R4C",'Mapa final'!#REF!),"")</f>
        <v>#REF!</v>
      </c>
      <c r="T49" s="69" t="e">
        <f>IF(AND('Mapa final'!#REF!="Muy Baja",'Mapa final'!#REF!="Menor"),CONCATENATE("R4C",'Mapa final'!#REF!),"")</f>
        <v>#REF!</v>
      </c>
      <c r="U49" s="70" t="e">
        <f>IF(AND('Mapa final'!#REF!="Muy Baja",'Mapa final'!#REF!="Menor"),CONCATENATE("R4C",'Mapa final'!#REF!),"")</f>
        <v>#REF!</v>
      </c>
      <c r="V49" s="59" t="e">
        <f>IF(AND('Mapa final'!#REF!="Muy Baja",'Mapa final'!#REF!="Moderado"),CONCATENATE("R4C",'Mapa final'!#REF!),"")</f>
        <v>#REF!</v>
      </c>
      <c r="W49" s="60" t="e">
        <f>IF(AND('Mapa final'!#REF!="Muy Baja",'Mapa final'!#REF!="Moderado"),CONCATENATE("R4C",'Mapa final'!#REF!),"")</f>
        <v>#REF!</v>
      </c>
      <c r="X49" s="60" t="e">
        <f>IF(AND('Mapa final'!#REF!="Muy Baja",'Mapa final'!#REF!="Moderado"),CONCATENATE("R4C",'Mapa final'!#REF!),"")</f>
        <v>#REF!</v>
      </c>
      <c r="Y49" s="60" t="e">
        <f>IF(AND('Mapa final'!#REF!="Muy Baja",'Mapa final'!#REF!="Moderado"),CONCATENATE("R4C",'Mapa final'!#REF!),"")</f>
        <v>#REF!</v>
      </c>
      <c r="Z49" s="60" t="e">
        <f>IF(AND('Mapa final'!#REF!="Muy Baja",'Mapa final'!#REF!="Moderado"),CONCATENATE("R4C",'Mapa final'!#REF!),"")</f>
        <v>#REF!</v>
      </c>
      <c r="AA49" s="61"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ht="15" customHeight="1" x14ac:dyDescent="0.25">
      <c r="A50" s="75"/>
      <c r="B50" s="237"/>
      <c r="C50" s="237"/>
      <c r="D50" s="238"/>
      <c r="E50" s="336"/>
      <c r="F50" s="335"/>
      <c r="G50" s="335"/>
      <c r="H50" s="335"/>
      <c r="I50" s="351"/>
      <c r="J50" s="68" t="e">
        <f>IF(AND('Mapa final'!#REF!="Muy Baja",'Mapa final'!#REF!="Leve"),CONCATENATE("R5C",'Mapa final'!#REF!),"")</f>
        <v>#REF!</v>
      </c>
      <c r="K50" s="69" t="e">
        <f>IF(AND('Mapa final'!#REF!="Muy Baja",'Mapa final'!#REF!="Leve"),CONCATENATE("R5C",'Mapa final'!#REF!),"")</f>
        <v>#REF!</v>
      </c>
      <c r="L50" s="69" t="e">
        <f>IF(AND('Mapa final'!#REF!="Muy Baja",'Mapa final'!#REF!="Leve"),CONCATENATE("R5C",'Mapa final'!#REF!),"")</f>
        <v>#REF!</v>
      </c>
      <c r="M50" s="69" t="e">
        <f>IF(AND('Mapa final'!#REF!="Muy Baja",'Mapa final'!#REF!="Leve"),CONCATENATE("R5C",'Mapa final'!#REF!),"")</f>
        <v>#REF!</v>
      </c>
      <c r="N50" s="69" t="e">
        <f>IF(AND('Mapa final'!#REF!="Muy Baja",'Mapa final'!#REF!="Leve"),CONCATENATE("R5C",'Mapa final'!#REF!),"")</f>
        <v>#REF!</v>
      </c>
      <c r="O50" s="70" t="e">
        <f>IF(AND('Mapa final'!#REF!="Muy Baja",'Mapa final'!#REF!="Leve"),CONCATENATE("R5C",'Mapa final'!#REF!),"")</f>
        <v>#REF!</v>
      </c>
      <c r="P50" s="68" t="e">
        <f>IF(AND('Mapa final'!#REF!="Muy Baja",'Mapa final'!#REF!="Menor"),CONCATENATE("R5C",'Mapa final'!#REF!),"")</f>
        <v>#REF!</v>
      </c>
      <c r="Q50" s="69" t="e">
        <f>IF(AND('Mapa final'!#REF!="Muy Baja",'Mapa final'!#REF!="Menor"),CONCATENATE("R5C",'Mapa final'!#REF!),"")</f>
        <v>#REF!</v>
      </c>
      <c r="R50" s="69" t="e">
        <f>IF(AND('Mapa final'!#REF!="Muy Baja",'Mapa final'!#REF!="Menor"),CONCATENATE("R5C",'Mapa final'!#REF!),"")</f>
        <v>#REF!</v>
      </c>
      <c r="S50" s="69" t="e">
        <f>IF(AND('Mapa final'!#REF!="Muy Baja",'Mapa final'!#REF!="Menor"),CONCATENATE("R5C",'Mapa final'!#REF!),"")</f>
        <v>#REF!</v>
      </c>
      <c r="T50" s="69" t="e">
        <f>IF(AND('Mapa final'!#REF!="Muy Baja",'Mapa final'!#REF!="Menor"),CONCATENATE("R5C",'Mapa final'!#REF!),"")</f>
        <v>#REF!</v>
      </c>
      <c r="U50" s="70" t="e">
        <f>IF(AND('Mapa final'!#REF!="Muy Baja",'Mapa final'!#REF!="Menor"),CONCATENATE("R5C",'Mapa final'!#REF!),"")</f>
        <v>#REF!</v>
      </c>
      <c r="V50" s="59" t="e">
        <f>IF(AND('Mapa final'!#REF!="Muy Baja",'Mapa final'!#REF!="Moderado"),CONCATENATE("R5C",'Mapa final'!#REF!),"")</f>
        <v>#REF!</v>
      </c>
      <c r="W50" s="60" t="e">
        <f>IF(AND('Mapa final'!#REF!="Muy Baja",'Mapa final'!#REF!="Moderado"),CONCATENATE("R5C",'Mapa final'!#REF!),"")</f>
        <v>#REF!</v>
      </c>
      <c r="X50" s="60" t="e">
        <f>IF(AND('Mapa final'!#REF!="Muy Baja",'Mapa final'!#REF!="Moderado"),CONCATENATE("R5C",'Mapa final'!#REF!),"")</f>
        <v>#REF!</v>
      </c>
      <c r="Y50" s="60" t="e">
        <f>IF(AND('Mapa final'!#REF!="Muy Baja",'Mapa final'!#REF!="Moderado"),CONCATENATE("R5C",'Mapa final'!#REF!),"")</f>
        <v>#REF!</v>
      </c>
      <c r="Z50" s="60" t="e">
        <f>IF(AND('Mapa final'!#REF!="Muy Baja",'Mapa final'!#REF!="Moderado"),CONCATENATE("R5C",'Mapa final'!#REF!),"")</f>
        <v>#REF!</v>
      </c>
      <c r="AA50" s="61"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45" t="e">
        <f>IF(AND('Mapa final'!#REF!="Muy Baja",'Mapa final'!#REF!="Mayor"),CONCATENATE("R5C",'Mapa final'!#REF!),"")</f>
        <v>#REF!</v>
      </c>
      <c r="AE50" s="45" t="e">
        <f>IF(AND('Mapa final'!#REF!="Muy Baja",'Mapa final'!#REF!="Mayor"),CONCATENATE("R5C",'Mapa final'!#REF!),"")</f>
        <v>#REF!</v>
      </c>
      <c r="AF50" s="45"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 customHeight="1" x14ac:dyDescent="0.25">
      <c r="A51" s="75"/>
      <c r="B51" s="237"/>
      <c r="C51" s="237"/>
      <c r="D51" s="238"/>
      <c r="E51" s="336"/>
      <c r="F51" s="335"/>
      <c r="G51" s="335"/>
      <c r="H51" s="335"/>
      <c r="I51" s="351"/>
      <c r="J51" s="68" t="e">
        <f>IF(AND('Mapa final'!#REF!="Muy Baja",'Mapa final'!#REF!="Leve"),CONCATENATE("R6C",'Mapa final'!#REF!),"")</f>
        <v>#REF!</v>
      </c>
      <c r="K51" s="69" t="e">
        <f>IF(AND('Mapa final'!#REF!="Muy Baja",'Mapa final'!#REF!="Leve"),CONCATENATE("R6C",'Mapa final'!#REF!),"")</f>
        <v>#REF!</v>
      </c>
      <c r="L51" s="69" t="e">
        <f>IF(AND('Mapa final'!#REF!="Muy Baja",'Mapa final'!#REF!="Leve"),CONCATENATE("R6C",'Mapa final'!#REF!),"")</f>
        <v>#REF!</v>
      </c>
      <c r="M51" s="69" t="e">
        <f>IF(AND('Mapa final'!#REF!="Muy Baja",'Mapa final'!#REF!="Leve"),CONCATENATE("R6C",'Mapa final'!#REF!),"")</f>
        <v>#REF!</v>
      </c>
      <c r="N51" s="69" t="e">
        <f>IF(AND('Mapa final'!#REF!="Muy Baja",'Mapa final'!#REF!="Leve"),CONCATENATE("R6C",'Mapa final'!#REF!),"")</f>
        <v>#REF!</v>
      </c>
      <c r="O51" s="70" t="e">
        <f>IF(AND('Mapa final'!#REF!="Muy Baja",'Mapa final'!#REF!="Leve"),CONCATENATE("R6C",'Mapa final'!#REF!),"")</f>
        <v>#REF!</v>
      </c>
      <c r="P51" s="68" t="e">
        <f>IF(AND('Mapa final'!#REF!="Muy Baja",'Mapa final'!#REF!="Menor"),CONCATENATE("R6C",'Mapa final'!#REF!),"")</f>
        <v>#REF!</v>
      </c>
      <c r="Q51" s="69" t="e">
        <f>IF(AND('Mapa final'!#REF!="Muy Baja",'Mapa final'!#REF!="Menor"),CONCATENATE("R6C",'Mapa final'!#REF!),"")</f>
        <v>#REF!</v>
      </c>
      <c r="R51" s="69" t="e">
        <f>IF(AND('Mapa final'!#REF!="Muy Baja",'Mapa final'!#REF!="Menor"),CONCATENATE("R6C",'Mapa final'!#REF!),"")</f>
        <v>#REF!</v>
      </c>
      <c r="S51" s="69" t="e">
        <f>IF(AND('Mapa final'!#REF!="Muy Baja",'Mapa final'!#REF!="Menor"),CONCATENATE("R6C",'Mapa final'!#REF!),"")</f>
        <v>#REF!</v>
      </c>
      <c r="T51" s="69" t="e">
        <f>IF(AND('Mapa final'!#REF!="Muy Baja",'Mapa final'!#REF!="Menor"),CONCATENATE("R6C",'Mapa final'!#REF!),"")</f>
        <v>#REF!</v>
      </c>
      <c r="U51" s="70" t="e">
        <f>IF(AND('Mapa final'!#REF!="Muy Baja",'Mapa final'!#REF!="Menor"),CONCATENATE("R6C",'Mapa final'!#REF!),"")</f>
        <v>#REF!</v>
      </c>
      <c r="V51" s="59" t="e">
        <f>IF(AND('Mapa final'!#REF!="Muy Baja",'Mapa final'!#REF!="Moderado"),CONCATENATE("R6C",'Mapa final'!#REF!),"")</f>
        <v>#REF!</v>
      </c>
      <c r="W51" s="60" t="e">
        <f>IF(AND('Mapa final'!#REF!="Muy Baja",'Mapa final'!#REF!="Moderado"),CONCATENATE("R6C",'Mapa final'!#REF!),"")</f>
        <v>#REF!</v>
      </c>
      <c r="X51" s="60" t="e">
        <f>IF(AND('Mapa final'!#REF!="Muy Baja",'Mapa final'!#REF!="Moderado"),CONCATENATE("R6C",'Mapa final'!#REF!),"")</f>
        <v>#REF!</v>
      </c>
      <c r="Y51" s="60" t="e">
        <f>IF(AND('Mapa final'!#REF!="Muy Baja",'Mapa final'!#REF!="Moderado"),CONCATENATE("R6C",'Mapa final'!#REF!),"")</f>
        <v>#REF!</v>
      </c>
      <c r="Z51" s="60" t="e">
        <f>IF(AND('Mapa final'!#REF!="Muy Baja",'Mapa final'!#REF!="Moderado"),CONCATENATE("R6C",'Mapa final'!#REF!),"")</f>
        <v>#REF!</v>
      </c>
      <c r="AA51" s="61"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45" t="e">
        <f>IF(AND('Mapa final'!#REF!="Muy Baja",'Mapa final'!#REF!="Mayor"),CONCATENATE("R6C",'Mapa final'!#REF!),"")</f>
        <v>#REF!</v>
      </c>
      <c r="AE51" s="45" t="e">
        <f>IF(AND('Mapa final'!#REF!="Muy Baja",'Mapa final'!#REF!="Mayor"),CONCATENATE("R6C",'Mapa final'!#REF!),"")</f>
        <v>#REF!</v>
      </c>
      <c r="AF51" s="45"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ht="15" customHeight="1" x14ac:dyDescent="0.25">
      <c r="A52" s="75"/>
      <c r="B52" s="237"/>
      <c r="C52" s="237"/>
      <c r="D52" s="238"/>
      <c r="E52" s="336"/>
      <c r="F52" s="335"/>
      <c r="G52" s="335"/>
      <c r="H52" s="335"/>
      <c r="I52" s="351"/>
      <c r="J52" s="68" t="e">
        <f>IF(AND('Mapa final'!#REF!="Muy Baja",'Mapa final'!#REF!="Leve"),CONCATENATE("R7C",'Mapa final'!#REF!),"")</f>
        <v>#REF!</v>
      </c>
      <c r="K52" s="69" t="e">
        <f>IF(AND('Mapa final'!#REF!="Muy Baja",'Mapa final'!#REF!="Leve"),CONCATENATE("R7C",'Mapa final'!#REF!),"")</f>
        <v>#REF!</v>
      </c>
      <c r="L52" s="69" t="e">
        <f>IF(AND('Mapa final'!#REF!="Muy Baja",'Mapa final'!#REF!="Leve"),CONCATENATE("R7C",'Mapa final'!#REF!),"")</f>
        <v>#REF!</v>
      </c>
      <c r="M52" s="69" t="e">
        <f>IF(AND('Mapa final'!#REF!="Muy Baja",'Mapa final'!#REF!="Leve"),CONCATENATE("R7C",'Mapa final'!#REF!),"")</f>
        <v>#REF!</v>
      </c>
      <c r="N52" s="69" t="e">
        <f>IF(AND('Mapa final'!#REF!="Muy Baja",'Mapa final'!#REF!="Leve"),CONCATENATE("R7C",'Mapa final'!#REF!),"")</f>
        <v>#REF!</v>
      </c>
      <c r="O52" s="70" t="e">
        <f>IF(AND('Mapa final'!#REF!="Muy Baja",'Mapa final'!#REF!="Leve"),CONCATENATE("R7C",'Mapa final'!#REF!),"")</f>
        <v>#REF!</v>
      </c>
      <c r="P52" s="68" t="e">
        <f>IF(AND('Mapa final'!#REF!="Muy Baja",'Mapa final'!#REF!="Menor"),CONCATENATE("R7C",'Mapa final'!#REF!),"")</f>
        <v>#REF!</v>
      </c>
      <c r="Q52" s="69" t="e">
        <f>IF(AND('Mapa final'!#REF!="Muy Baja",'Mapa final'!#REF!="Menor"),CONCATENATE("R7C",'Mapa final'!#REF!),"")</f>
        <v>#REF!</v>
      </c>
      <c r="R52" s="69" t="e">
        <f>IF(AND('Mapa final'!#REF!="Muy Baja",'Mapa final'!#REF!="Menor"),CONCATENATE("R7C",'Mapa final'!#REF!),"")</f>
        <v>#REF!</v>
      </c>
      <c r="S52" s="69" t="e">
        <f>IF(AND('Mapa final'!#REF!="Muy Baja",'Mapa final'!#REF!="Menor"),CONCATENATE("R7C",'Mapa final'!#REF!),"")</f>
        <v>#REF!</v>
      </c>
      <c r="T52" s="69" t="e">
        <f>IF(AND('Mapa final'!#REF!="Muy Baja",'Mapa final'!#REF!="Menor"),CONCATENATE("R7C",'Mapa final'!#REF!),"")</f>
        <v>#REF!</v>
      </c>
      <c r="U52" s="70" t="e">
        <f>IF(AND('Mapa final'!#REF!="Muy Baja",'Mapa final'!#REF!="Menor"),CONCATENATE("R7C",'Mapa final'!#REF!),"")</f>
        <v>#REF!</v>
      </c>
      <c r="V52" s="59" t="e">
        <f>IF(AND('Mapa final'!#REF!="Muy Baja",'Mapa final'!#REF!="Moderado"),CONCATENATE("R7C",'Mapa final'!#REF!),"")</f>
        <v>#REF!</v>
      </c>
      <c r="W52" s="60" t="e">
        <f>IF(AND('Mapa final'!#REF!="Muy Baja",'Mapa final'!#REF!="Moderado"),CONCATENATE("R7C",'Mapa final'!#REF!),"")</f>
        <v>#REF!</v>
      </c>
      <c r="X52" s="60" t="e">
        <f>IF(AND('Mapa final'!#REF!="Muy Baja",'Mapa final'!#REF!="Moderado"),CONCATENATE("R7C",'Mapa final'!#REF!),"")</f>
        <v>#REF!</v>
      </c>
      <c r="Y52" s="60" t="e">
        <f>IF(AND('Mapa final'!#REF!="Muy Baja",'Mapa final'!#REF!="Moderado"),CONCATENATE("R7C",'Mapa final'!#REF!),"")</f>
        <v>#REF!</v>
      </c>
      <c r="Z52" s="60" t="e">
        <f>IF(AND('Mapa final'!#REF!="Muy Baja",'Mapa final'!#REF!="Moderado"),CONCATENATE("R7C",'Mapa final'!#REF!),"")</f>
        <v>#REF!</v>
      </c>
      <c r="AA52" s="61"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45" t="e">
        <f>IF(AND('Mapa final'!#REF!="Muy Baja",'Mapa final'!#REF!="Mayor"),CONCATENATE("R7C",'Mapa final'!#REF!),"")</f>
        <v>#REF!</v>
      </c>
      <c r="AE52" s="45" t="e">
        <f>IF(AND('Mapa final'!#REF!="Muy Baja",'Mapa final'!#REF!="Mayor"),CONCATENATE("R7C",'Mapa final'!#REF!),"")</f>
        <v>#REF!</v>
      </c>
      <c r="AF52" s="45"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237"/>
      <c r="C53" s="237"/>
      <c r="D53" s="238"/>
      <c r="E53" s="336"/>
      <c r="F53" s="335"/>
      <c r="G53" s="335"/>
      <c r="H53" s="335"/>
      <c r="I53" s="351"/>
      <c r="J53" s="68" t="e">
        <f>IF(AND('Mapa final'!#REF!="Muy Baja",'Mapa final'!#REF!="Leve"),CONCATENATE("R8C",'Mapa final'!#REF!),"")</f>
        <v>#REF!</v>
      </c>
      <c r="K53" s="69" t="e">
        <f>IF(AND('Mapa final'!#REF!="Muy Baja",'Mapa final'!#REF!="Leve"),CONCATENATE("R8C",'Mapa final'!#REF!),"")</f>
        <v>#REF!</v>
      </c>
      <c r="L53" s="69" t="e">
        <f>IF(AND('Mapa final'!#REF!="Muy Baja",'Mapa final'!#REF!="Leve"),CONCATENATE("R8C",'Mapa final'!#REF!),"")</f>
        <v>#REF!</v>
      </c>
      <c r="M53" s="69" t="e">
        <f>IF(AND('Mapa final'!#REF!="Muy Baja",'Mapa final'!#REF!="Leve"),CONCATENATE("R8C",'Mapa final'!#REF!),"")</f>
        <v>#REF!</v>
      </c>
      <c r="N53" s="69" t="e">
        <f>IF(AND('Mapa final'!#REF!="Muy Baja",'Mapa final'!#REF!="Leve"),CONCATENATE("R8C",'Mapa final'!#REF!),"")</f>
        <v>#REF!</v>
      </c>
      <c r="O53" s="70" t="e">
        <f>IF(AND('Mapa final'!#REF!="Muy Baja",'Mapa final'!#REF!="Leve"),CONCATENATE("R8C",'Mapa final'!#REF!),"")</f>
        <v>#REF!</v>
      </c>
      <c r="P53" s="68" t="e">
        <f>IF(AND('Mapa final'!#REF!="Muy Baja",'Mapa final'!#REF!="Menor"),CONCATENATE("R8C",'Mapa final'!#REF!),"")</f>
        <v>#REF!</v>
      </c>
      <c r="Q53" s="69" t="e">
        <f>IF(AND('Mapa final'!#REF!="Muy Baja",'Mapa final'!#REF!="Menor"),CONCATENATE("R8C",'Mapa final'!#REF!),"")</f>
        <v>#REF!</v>
      </c>
      <c r="R53" s="69" t="e">
        <f>IF(AND('Mapa final'!#REF!="Muy Baja",'Mapa final'!#REF!="Menor"),CONCATENATE("R8C",'Mapa final'!#REF!),"")</f>
        <v>#REF!</v>
      </c>
      <c r="S53" s="69" t="e">
        <f>IF(AND('Mapa final'!#REF!="Muy Baja",'Mapa final'!#REF!="Menor"),CONCATENATE("R8C",'Mapa final'!#REF!),"")</f>
        <v>#REF!</v>
      </c>
      <c r="T53" s="69" t="e">
        <f>IF(AND('Mapa final'!#REF!="Muy Baja",'Mapa final'!#REF!="Menor"),CONCATENATE("R8C",'Mapa final'!#REF!),"")</f>
        <v>#REF!</v>
      </c>
      <c r="U53" s="70" t="e">
        <f>IF(AND('Mapa final'!#REF!="Muy Baja",'Mapa final'!#REF!="Menor"),CONCATENATE("R8C",'Mapa final'!#REF!),"")</f>
        <v>#REF!</v>
      </c>
      <c r="V53" s="59" t="e">
        <f>IF(AND('Mapa final'!#REF!="Muy Baja",'Mapa final'!#REF!="Moderado"),CONCATENATE("R8C",'Mapa final'!#REF!),"")</f>
        <v>#REF!</v>
      </c>
      <c r="W53" s="60" t="e">
        <f>IF(AND('Mapa final'!#REF!="Muy Baja",'Mapa final'!#REF!="Moderado"),CONCATENATE("R8C",'Mapa final'!#REF!),"")</f>
        <v>#REF!</v>
      </c>
      <c r="X53" s="60" t="e">
        <f>IF(AND('Mapa final'!#REF!="Muy Baja",'Mapa final'!#REF!="Moderado"),CONCATENATE("R8C",'Mapa final'!#REF!),"")</f>
        <v>#REF!</v>
      </c>
      <c r="Y53" s="60" t="e">
        <f>IF(AND('Mapa final'!#REF!="Muy Baja",'Mapa final'!#REF!="Moderado"),CONCATENATE("R8C",'Mapa final'!#REF!),"")</f>
        <v>#REF!</v>
      </c>
      <c r="Z53" s="60" t="e">
        <f>IF(AND('Mapa final'!#REF!="Muy Baja",'Mapa final'!#REF!="Moderado"),CONCATENATE("R8C",'Mapa final'!#REF!),"")</f>
        <v>#REF!</v>
      </c>
      <c r="AA53" s="61"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45" t="e">
        <f>IF(AND('Mapa final'!#REF!="Muy Baja",'Mapa final'!#REF!="Mayor"),CONCATENATE("R8C",'Mapa final'!#REF!),"")</f>
        <v>#REF!</v>
      </c>
      <c r="AE53" s="45" t="e">
        <f>IF(AND('Mapa final'!#REF!="Muy Baja",'Mapa final'!#REF!="Mayor"),CONCATENATE("R8C",'Mapa final'!#REF!),"")</f>
        <v>#REF!</v>
      </c>
      <c r="AF53" s="45"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237"/>
      <c r="C54" s="237"/>
      <c r="D54" s="238"/>
      <c r="E54" s="336"/>
      <c r="F54" s="335"/>
      <c r="G54" s="335"/>
      <c r="H54" s="335"/>
      <c r="I54" s="351"/>
      <c r="J54" s="68" t="e">
        <f>IF(AND('Mapa final'!#REF!="Muy Baja",'Mapa final'!#REF!="Leve"),CONCATENATE("R9C",'Mapa final'!#REF!),"")</f>
        <v>#REF!</v>
      </c>
      <c r="K54" s="69" t="e">
        <f>IF(AND('Mapa final'!#REF!="Muy Baja",'Mapa final'!#REF!="Leve"),CONCATENATE("R9C",'Mapa final'!#REF!),"")</f>
        <v>#REF!</v>
      </c>
      <c r="L54" s="69" t="e">
        <f>IF(AND('Mapa final'!#REF!="Muy Baja",'Mapa final'!#REF!="Leve"),CONCATENATE("R9C",'Mapa final'!#REF!),"")</f>
        <v>#REF!</v>
      </c>
      <c r="M54" s="69" t="e">
        <f>IF(AND('Mapa final'!#REF!="Muy Baja",'Mapa final'!#REF!="Leve"),CONCATENATE("R9C",'Mapa final'!#REF!),"")</f>
        <v>#REF!</v>
      </c>
      <c r="N54" s="69" t="e">
        <f>IF(AND('Mapa final'!#REF!="Muy Baja",'Mapa final'!#REF!="Leve"),CONCATENATE("R9C",'Mapa final'!#REF!),"")</f>
        <v>#REF!</v>
      </c>
      <c r="O54" s="70" t="e">
        <f>IF(AND('Mapa final'!#REF!="Muy Baja",'Mapa final'!#REF!="Leve"),CONCATENATE("R9C",'Mapa final'!#REF!),"")</f>
        <v>#REF!</v>
      </c>
      <c r="P54" s="68" t="e">
        <f>IF(AND('Mapa final'!#REF!="Muy Baja",'Mapa final'!#REF!="Menor"),CONCATENATE("R9C",'Mapa final'!#REF!),"")</f>
        <v>#REF!</v>
      </c>
      <c r="Q54" s="69" t="e">
        <f>IF(AND('Mapa final'!#REF!="Muy Baja",'Mapa final'!#REF!="Menor"),CONCATENATE("R9C",'Mapa final'!#REF!),"")</f>
        <v>#REF!</v>
      </c>
      <c r="R54" s="69" t="e">
        <f>IF(AND('Mapa final'!#REF!="Muy Baja",'Mapa final'!#REF!="Menor"),CONCATENATE("R9C",'Mapa final'!#REF!),"")</f>
        <v>#REF!</v>
      </c>
      <c r="S54" s="69" t="e">
        <f>IF(AND('Mapa final'!#REF!="Muy Baja",'Mapa final'!#REF!="Menor"),CONCATENATE("R9C",'Mapa final'!#REF!),"")</f>
        <v>#REF!</v>
      </c>
      <c r="T54" s="69" t="e">
        <f>IF(AND('Mapa final'!#REF!="Muy Baja",'Mapa final'!#REF!="Menor"),CONCATENATE("R9C",'Mapa final'!#REF!),"")</f>
        <v>#REF!</v>
      </c>
      <c r="U54" s="70" t="e">
        <f>IF(AND('Mapa final'!#REF!="Muy Baja",'Mapa final'!#REF!="Menor"),CONCATENATE("R9C",'Mapa final'!#REF!),"")</f>
        <v>#REF!</v>
      </c>
      <c r="V54" s="59" t="e">
        <f>IF(AND('Mapa final'!#REF!="Muy Baja",'Mapa final'!#REF!="Moderado"),CONCATENATE("R9C",'Mapa final'!#REF!),"")</f>
        <v>#REF!</v>
      </c>
      <c r="W54" s="60" t="e">
        <f>IF(AND('Mapa final'!#REF!="Muy Baja",'Mapa final'!#REF!="Moderado"),CONCATENATE("R9C",'Mapa final'!#REF!),"")</f>
        <v>#REF!</v>
      </c>
      <c r="X54" s="60" t="e">
        <f>IF(AND('Mapa final'!#REF!="Muy Baja",'Mapa final'!#REF!="Moderado"),CONCATENATE("R9C",'Mapa final'!#REF!),"")</f>
        <v>#REF!</v>
      </c>
      <c r="Y54" s="60" t="e">
        <f>IF(AND('Mapa final'!#REF!="Muy Baja",'Mapa final'!#REF!="Moderado"),CONCATENATE("R9C",'Mapa final'!#REF!),"")</f>
        <v>#REF!</v>
      </c>
      <c r="Z54" s="60" t="e">
        <f>IF(AND('Mapa final'!#REF!="Muy Baja",'Mapa final'!#REF!="Moderado"),CONCATENATE("R9C",'Mapa final'!#REF!),"")</f>
        <v>#REF!</v>
      </c>
      <c r="AA54" s="61"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45" t="e">
        <f>IF(AND('Mapa final'!#REF!="Muy Baja",'Mapa final'!#REF!="Mayor"),CONCATENATE("R9C",'Mapa final'!#REF!),"")</f>
        <v>#REF!</v>
      </c>
      <c r="AE54" s="45" t="e">
        <f>IF(AND('Mapa final'!#REF!="Muy Baja",'Mapa final'!#REF!="Mayor"),CONCATENATE("R9C",'Mapa final'!#REF!),"")</f>
        <v>#REF!</v>
      </c>
      <c r="AF54" s="45"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ht="15.75" customHeight="1" thickBot="1" x14ac:dyDescent="0.3">
      <c r="A55" s="75"/>
      <c r="B55" s="237"/>
      <c r="C55" s="237"/>
      <c r="D55" s="238"/>
      <c r="E55" s="337"/>
      <c r="F55" s="338"/>
      <c r="G55" s="338"/>
      <c r="H55" s="338"/>
      <c r="I55" s="352"/>
      <c r="J55" s="71" t="e">
        <f>IF(AND('Mapa final'!#REF!="Muy Baja",'Mapa final'!#REF!="Leve"),CONCATENATE("R10C",'Mapa final'!#REF!),"")</f>
        <v>#REF!</v>
      </c>
      <c r="K55" s="72" t="e">
        <f>IF(AND('Mapa final'!#REF!="Muy Baja",'Mapa final'!#REF!="Leve"),CONCATENATE("R10C",'Mapa final'!#REF!),"")</f>
        <v>#REF!</v>
      </c>
      <c r="L55" s="72" t="e">
        <f>IF(AND('Mapa final'!#REF!="Muy Baja",'Mapa final'!#REF!="Leve"),CONCATENATE("R10C",'Mapa final'!#REF!),"")</f>
        <v>#REF!</v>
      </c>
      <c r="M55" s="72" t="e">
        <f>IF(AND('Mapa final'!#REF!="Muy Baja",'Mapa final'!#REF!="Leve"),CONCATENATE("R10C",'Mapa final'!#REF!),"")</f>
        <v>#REF!</v>
      </c>
      <c r="N55" s="72" t="e">
        <f>IF(AND('Mapa final'!#REF!="Muy Baja",'Mapa final'!#REF!="Leve"),CONCATENATE("R10C",'Mapa final'!#REF!),"")</f>
        <v>#REF!</v>
      </c>
      <c r="O55" s="73" t="e">
        <f>IF(AND('Mapa final'!#REF!="Muy Baja",'Mapa final'!#REF!="Leve"),CONCATENATE("R10C",'Mapa final'!#REF!),"")</f>
        <v>#REF!</v>
      </c>
      <c r="P55" s="71" t="e">
        <f>IF(AND('Mapa final'!#REF!="Muy Baja",'Mapa final'!#REF!="Menor"),CONCATENATE("R10C",'Mapa final'!#REF!),"")</f>
        <v>#REF!</v>
      </c>
      <c r="Q55" s="72" t="e">
        <f>IF(AND('Mapa final'!#REF!="Muy Baja",'Mapa final'!#REF!="Menor"),CONCATENATE("R10C",'Mapa final'!#REF!),"")</f>
        <v>#REF!</v>
      </c>
      <c r="R55" s="72" t="e">
        <f>IF(AND('Mapa final'!#REF!="Muy Baja",'Mapa final'!#REF!="Menor"),CONCATENATE("R10C",'Mapa final'!#REF!),"")</f>
        <v>#REF!</v>
      </c>
      <c r="S55" s="72" t="e">
        <f>IF(AND('Mapa final'!#REF!="Muy Baja",'Mapa final'!#REF!="Menor"),CONCATENATE("R10C",'Mapa final'!#REF!),"")</f>
        <v>#REF!</v>
      </c>
      <c r="T55" s="72" t="e">
        <f>IF(AND('Mapa final'!#REF!="Muy Baja",'Mapa final'!#REF!="Menor"),CONCATENATE("R10C",'Mapa final'!#REF!),"")</f>
        <v>#REF!</v>
      </c>
      <c r="U55" s="73" t="e">
        <f>IF(AND('Mapa final'!#REF!="Muy Baja",'Mapa final'!#REF!="Menor"),CONCATENATE("R10C",'Mapa final'!#REF!),"")</f>
        <v>#REF!</v>
      </c>
      <c r="V55" s="62" t="e">
        <f>IF(AND('Mapa final'!#REF!="Muy Baja",'Mapa final'!#REF!="Moderado"),CONCATENATE("R10C",'Mapa final'!#REF!),"")</f>
        <v>#REF!</v>
      </c>
      <c r="W55" s="63" t="e">
        <f>IF(AND('Mapa final'!#REF!="Muy Baja",'Mapa final'!#REF!="Moderado"),CONCATENATE("R10C",'Mapa final'!#REF!),"")</f>
        <v>#REF!</v>
      </c>
      <c r="X55" s="63" t="e">
        <f>IF(AND('Mapa final'!#REF!="Muy Baja",'Mapa final'!#REF!="Moderado"),CONCATENATE("R10C",'Mapa final'!#REF!),"")</f>
        <v>#REF!</v>
      </c>
      <c r="Y55" s="63" t="e">
        <f>IF(AND('Mapa final'!#REF!="Muy Baja",'Mapa final'!#REF!="Moderado"),CONCATENATE("R10C",'Mapa final'!#REF!),"")</f>
        <v>#REF!</v>
      </c>
      <c r="Z55" s="63" t="e">
        <f>IF(AND('Mapa final'!#REF!="Muy Baja",'Mapa final'!#REF!="Moderado"),CONCATENATE("R10C",'Mapa final'!#REF!),"")</f>
        <v>#REF!</v>
      </c>
      <c r="AA55" s="64" t="e">
        <f>IF(AND('Mapa final'!#REF!="Muy Baja",'Mapa final'!#REF!="Moderado"),CONCATENATE("R10C",'Mapa final'!#REF!),"")</f>
        <v>#REF!</v>
      </c>
      <c r="AB55" s="50" t="e">
        <f>IF(AND('Mapa final'!#REF!="Muy Baja",'Mapa final'!#REF!="Mayor"),CONCATENATE("R10C",'Mapa final'!#REF!),"")</f>
        <v>#REF!</v>
      </c>
      <c r="AC55" s="51" t="e">
        <f>IF(AND('Mapa final'!#REF!="Muy Baja",'Mapa final'!#REF!="Mayor"),CONCATENATE("R10C",'Mapa final'!#REF!),"")</f>
        <v>#REF!</v>
      </c>
      <c r="AD55" s="51" t="e">
        <f>IF(AND('Mapa final'!#REF!="Muy Baja",'Mapa final'!#REF!="Mayor"),CONCATENATE("R10C",'Mapa final'!#REF!),"")</f>
        <v>#REF!</v>
      </c>
      <c r="AE55" s="51" t="e">
        <f>IF(AND('Mapa final'!#REF!="Muy Baja",'Mapa final'!#REF!="Mayor"),CONCATENATE("R10C",'Mapa final'!#REF!),"")</f>
        <v>#REF!</v>
      </c>
      <c r="AF55" s="51" t="e">
        <f>IF(AND('Mapa final'!#REF!="Muy Baja",'Mapa final'!#REF!="Mayor"),CONCATENATE("R10C",'Mapa final'!#REF!),"")</f>
        <v>#REF!</v>
      </c>
      <c r="AG55" s="52" t="e">
        <f>IF(AND('Mapa final'!#REF!="Muy Baja",'Mapa final'!#REF!="Mayor"),CONCATENATE("R10C",'Mapa final'!#REF!),"")</f>
        <v>#REF!</v>
      </c>
      <c r="AH55" s="53" t="e">
        <f>IF(AND('Mapa final'!#REF!="Muy Baja",'Mapa final'!#REF!="Catastrófico"),CONCATENATE("R10C",'Mapa final'!#REF!),"")</f>
        <v>#REF!</v>
      </c>
      <c r="AI55" s="54" t="e">
        <f>IF(AND('Mapa final'!#REF!="Muy Baja",'Mapa final'!#REF!="Catastrófico"),CONCATENATE("R10C",'Mapa final'!#REF!),"")</f>
        <v>#REF!</v>
      </c>
      <c r="AJ55" s="54" t="e">
        <f>IF(AND('Mapa final'!#REF!="Muy Baja",'Mapa final'!#REF!="Catastrófico"),CONCATENATE("R10C",'Mapa final'!#REF!),"")</f>
        <v>#REF!</v>
      </c>
      <c r="AK55" s="54" t="e">
        <f>IF(AND('Mapa final'!#REF!="Muy Baja",'Mapa final'!#REF!="Catastrófico"),CONCATENATE("R10C",'Mapa final'!#REF!),"")</f>
        <v>#REF!</v>
      </c>
      <c r="AL55" s="54" t="e">
        <f>IF(AND('Mapa final'!#REF!="Muy Baja",'Mapa final'!#REF!="Catastrófico"),CONCATENATE("R10C",'Mapa final'!#REF!),"")</f>
        <v>#REF!</v>
      </c>
      <c r="AM55" s="55" t="e">
        <f>IF(AND('Mapa final'!#REF!="Muy Baja",'Mapa final'!#REF!="Catastrófico"),CONCATENATE("R10C",'Mapa final'!#REF!),"")</f>
        <v>#REF!</v>
      </c>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332" t="s">
        <v>111</v>
      </c>
      <c r="K56" s="333"/>
      <c r="L56" s="333"/>
      <c r="M56" s="333"/>
      <c r="N56" s="333"/>
      <c r="O56" s="350"/>
      <c r="P56" s="332" t="s">
        <v>110</v>
      </c>
      <c r="Q56" s="333"/>
      <c r="R56" s="333"/>
      <c r="S56" s="333"/>
      <c r="T56" s="333"/>
      <c r="U56" s="350"/>
      <c r="V56" s="332" t="s">
        <v>109</v>
      </c>
      <c r="W56" s="333"/>
      <c r="X56" s="333"/>
      <c r="Y56" s="333"/>
      <c r="Z56" s="333"/>
      <c r="AA56" s="350"/>
      <c r="AB56" s="332" t="s">
        <v>108</v>
      </c>
      <c r="AC56" s="371"/>
      <c r="AD56" s="333"/>
      <c r="AE56" s="333"/>
      <c r="AF56" s="333"/>
      <c r="AG56" s="350"/>
      <c r="AH56" s="332" t="s">
        <v>107</v>
      </c>
      <c r="AI56" s="333"/>
      <c r="AJ56" s="333"/>
      <c r="AK56" s="333"/>
      <c r="AL56" s="333"/>
      <c r="AM56" s="350"/>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336"/>
      <c r="K57" s="335"/>
      <c r="L57" s="335"/>
      <c r="M57" s="335"/>
      <c r="N57" s="335"/>
      <c r="O57" s="351"/>
      <c r="P57" s="336"/>
      <c r="Q57" s="335"/>
      <c r="R57" s="335"/>
      <c r="S57" s="335"/>
      <c r="T57" s="335"/>
      <c r="U57" s="351"/>
      <c r="V57" s="336"/>
      <c r="W57" s="335"/>
      <c r="X57" s="335"/>
      <c r="Y57" s="335"/>
      <c r="Z57" s="335"/>
      <c r="AA57" s="351"/>
      <c r="AB57" s="336"/>
      <c r="AC57" s="335"/>
      <c r="AD57" s="335"/>
      <c r="AE57" s="335"/>
      <c r="AF57" s="335"/>
      <c r="AG57" s="351"/>
      <c r="AH57" s="336"/>
      <c r="AI57" s="335"/>
      <c r="AJ57" s="335"/>
      <c r="AK57" s="335"/>
      <c r="AL57" s="335"/>
      <c r="AM57" s="351"/>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336"/>
      <c r="K58" s="335"/>
      <c r="L58" s="335"/>
      <c r="M58" s="335"/>
      <c r="N58" s="335"/>
      <c r="O58" s="351"/>
      <c r="P58" s="336"/>
      <c r="Q58" s="335"/>
      <c r="R58" s="335"/>
      <c r="S58" s="335"/>
      <c r="T58" s="335"/>
      <c r="U58" s="351"/>
      <c r="V58" s="336"/>
      <c r="W58" s="335"/>
      <c r="X58" s="335"/>
      <c r="Y58" s="335"/>
      <c r="Z58" s="335"/>
      <c r="AA58" s="351"/>
      <c r="AB58" s="336"/>
      <c r="AC58" s="335"/>
      <c r="AD58" s="335"/>
      <c r="AE58" s="335"/>
      <c r="AF58" s="335"/>
      <c r="AG58" s="351"/>
      <c r="AH58" s="336"/>
      <c r="AI58" s="335"/>
      <c r="AJ58" s="335"/>
      <c r="AK58" s="335"/>
      <c r="AL58" s="335"/>
      <c r="AM58" s="351"/>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336"/>
      <c r="K59" s="335"/>
      <c r="L59" s="335"/>
      <c r="M59" s="335"/>
      <c r="N59" s="335"/>
      <c r="O59" s="351"/>
      <c r="P59" s="336"/>
      <c r="Q59" s="335"/>
      <c r="R59" s="335"/>
      <c r="S59" s="335"/>
      <c r="T59" s="335"/>
      <c r="U59" s="351"/>
      <c r="V59" s="336"/>
      <c r="W59" s="335"/>
      <c r="X59" s="335"/>
      <c r="Y59" s="335"/>
      <c r="Z59" s="335"/>
      <c r="AA59" s="351"/>
      <c r="AB59" s="336"/>
      <c r="AC59" s="335"/>
      <c r="AD59" s="335"/>
      <c r="AE59" s="335"/>
      <c r="AF59" s="335"/>
      <c r="AG59" s="351"/>
      <c r="AH59" s="336"/>
      <c r="AI59" s="335"/>
      <c r="AJ59" s="335"/>
      <c r="AK59" s="335"/>
      <c r="AL59" s="335"/>
      <c r="AM59" s="351"/>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336"/>
      <c r="K60" s="335"/>
      <c r="L60" s="335"/>
      <c r="M60" s="335"/>
      <c r="N60" s="335"/>
      <c r="O60" s="351"/>
      <c r="P60" s="336"/>
      <c r="Q60" s="335"/>
      <c r="R60" s="335"/>
      <c r="S60" s="335"/>
      <c r="T60" s="335"/>
      <c r="U60" s="351"/>
      <c r="V60" s="336"/>
      <c r="W60" s="335"/>
      <c r="X60" s="335"/>
      <c r="Y60" s="335"/>
      <c r="Z60" s="335"/>
      <c r="AA60" s="351"/>
      <c r="AB60" s="336"/>
      <c r="AC60" s="335"/>
      <c r="AD60" s="335"/>
      <c r="AE60" s="335"/>
      <c r="AF60" s="335"/>
      <c r="AG60" s="351"/>
      <c r="AH60" s="336"/>
      <c r="AI60" s="335"/>
      <c r="AJ60" s="335"/>
      <c r="AK60" s="335"/>
      <c r="AL60" s="335"/>
      <c r="AM60" s="351"/>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ht="15.75" thickBot="1" x14ac:dyDescent="0.3">
      <c r="A61" s="75"/>
      <c r="B61" s="75"/>
      <c r="C61" s="75"/>
      <c r="D61" s="75"/>
      <c r="E61" s="75"/>
      <c r="F61" s="75"/>
      <c r="G61" s="75"/>
      <c r="H61" s="75"/>
      <c r="I61" s="75"/>
      <c r="J61" s="337"/>
      <c r="K61" s="338"/>
      <c r="L61" s="338"/>
      <c r="M61" s="338"/>
      <c r="N61" s="338"/>
      <c r="O61" s="352"/>
      <c r="P61" s="337"/>
      <c r="Q61" s="338"/>
      <c r="R61" s="338"/>
      <c r="S61" s="338"/>
      <c r="T61" s="338"/>
      <c r="U61" s="352"/>
      <c r="V61" s="337"/>
      <c r="W61" s="338"/>
      <c r="X61" s="338"/>
      <c r="Y61" s="338"/>
      <c r="Z61" s="338"/>
      <c r="AA61" s="352"/>
      <c r="AB61" s="337"/>
      <c r="AC61" s="338"/>
      <c r="AD61" s="338"/>
      <c r="AE61" s="338"/>
      <c r="AF61" s="338"/>
      <c r="AG61" s="352"/>
      <c r="AH61" s="337"/>
      <c r="AI61" s="338"/>
      <c r="AJ61" s="338"/>
      <c r="AK61" s="338"/>
      <c r="AL61" s="338"/>
      <c r="AM61" s="352"/>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row>
    <row r="63" spans="1:80" ht="15" customHeight="1" x14ac:dyDescent="0.25">
      <c r="A63" s="7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5"/>
      <c r="AV63" s="75"/>
      <c r="AW63" s="75"/>
      <c r="AX63" s="75"/>
      <c r="AY63" s="75"/>
      <c r="AZ63" s="75"/>
      <c r="BA63" s="75"/>
      <c r="BB63" s="75"/>
      <c r="BC63" s="75"/>
      <c r="BD63" s="75"/>
      <c r="BE63" s="75"/>
      <c r="BF63" s="75"/>
      <c r="BG63" s="75"/>
      <c r="BH63" s="75"/>
    </row>
    <row r="64" spans="1:80" ht="15" customHeight="1" x14ac:dyDescent="0.25">
      <c r="A64" s="7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5"/>
      <c r="AV64" s="75"/>
      <c r="AW64" s="75"/>
      <c r="AX64" s="75"/>
      <c r="AY64" s="75"/>
      <c r="AZ64" s="75"/>
      <c r="BA64" s="75"/>
      <c r="BB64" s="75"/>
      <c r="BC64" s="75"/>
      <c r="BD64" s="75"/>
      <c r="BE64" s="75"/>
      <c r="BF64" s="75"/>
      <c r="BG64" s="75"/>
      <c r="BH64" s="75"/>
    </row>
    <row r="65" spans="1:6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row>
    <row r="66" spans="1:6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row>
    <row r="67" spans="1:6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row>
    <row r="68" spans="1:6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row>
    <row r="69" spans="1:6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row>
    <row r="70" spans="1:6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row>
    <row r="71" spans="1:6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row>
    <row r="72" spans="1:6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row>
    <row r="73" spans="1:6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row>
    <row r="74" spans="1:6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row>
    <row r="75" spans="1:6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row>
    <row r="76" spans="1:6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row>
    <row r="77" spans="1:6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row>
    <row r="78" spans="1:6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row>
    <row r="79" spans="1:6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row>
    <row r="80" spans="1:6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row>
    <row r="81" spans="1:60"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row>
    <row r="82" spans="1:60"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row>
    <row r="83" spans="1:60"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row>
    <row r="84" spans="1:60"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row>
    <row r="85" spans="1:60"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row>
    <row r="86" spans="1:60"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row>
    <row r="87" spans="1:60"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row>
    <row r="88" spans="1:60"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row>
    <row r="89" spans="1:60"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row>
    <row r="90" spans="1:60"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60"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row>
    <row r="92" spans="1:60"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row>
    <row r="93" spans="1:60"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row>
    <row r="94" spans="1:60"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row>
    <row r="95" spans="1:60"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row>
    <row r="96" spans="1:60"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60"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row>
    <row r="98" spans="1:60"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row>
    <row r="99" spans="1:60"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row>
    <row r="100" spans="1:60"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row>
    <row r="101" spans="1:60"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row>
    <row r="102" spans="1:60"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row>
    <row r="103" spans="1:60"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row>
    <row r="104" spans="1:60"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row>
    <row r="105" spans="1:60"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row>
    <row r="106" spans="1:60"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row>
    <row r="107" spans="1:60"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row>
    <row r="108" spans="1:60"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row>
    <row r="109" spans="1:60"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row>
    <row r="110" spans="1:60"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row>
    <row r="111" spans="1:60"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row>
    <row r="112" spans="1:60"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row>
    <row r="113" spans="1:60"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row>
    <row r="114" spans="1:60"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row>
    <row r="115" spans="1:60"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row>
    <row r="116" spans="1:60"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row>
    <row r="117" spans="1:60"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row>
    <row r="118" spans="1:60"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row>
    <row r="119" spans="1:60"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row>
    <row r="120" spans="1:60"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row>
    <row r="121" spans="1:60"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row>
    <row r="122" spans="1:60" x14ac:dyDescent="0.2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row>
    <row r="123" spans="1:60" x14ac:dyDescent="0.2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row>
    <row r="124" spans="1:60" x14ac:dyDescent="0.2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row>
    <row r="125" spans="1:60" x14ac:dyDescent="0.2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row>
    <row r="126" spans="1:60" x14ac:dyDescent="0.2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row>
    <row r="127" spans="1:60" x14ac:dyDescent="0.2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row>
    <row r="128" spans="1:60" x14ac:dyDescent="0.2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row>
    <row r="129" spans="1:60" x14ac:dyDescent="0.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row>
    <row r="130" spans="1:60" x14ac:dyDescent="0.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row>
    <row r="131" spans="1:60" x14ac:dyDescent="0.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row>
    <row r="132" spans="1:60" x14ac:dyDescent="0.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row>
    <row r="133" spans="1:60" x14ac:dyDescent="0.2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row>
    <row r="134" spans="1:60" x14ac:dyDescent="0.2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row>
    <row r="135" spans="1:60" x14ac:dyDescent="0.2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row>
    <row r="136" spans="1:60" x14ac:dyDescent="0.2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row>
    <row r="137" spans="1:60" x14ac:dyDescent="0.2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row>
    <row r="138" spans="1:60" x14ac:dyDescent="0.2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row>
    <row r="139" spans="1:60" x14ac:dyDescent="0.2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row>
    <row r="140" spans="1:60" x14ac:dyDescent="0.2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row>
    <row r="141" spans="1:60" x14ac:dyDescent="0.2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row>
    <row r="142" spans="1:60" x14ac:dyDescent="0.2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row>
    <row r="143" spans="1:60" x14ac:dyDescent="0.2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row>
    <row r="144" spans="1:60" x14ac:dyDescent="0.2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row>
    <row r="145" spans="1:60" x14ac:dyDescent="0.2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row>
    <row r="146" spans="1:60" x14ac:dyDescent="0.2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row>
    <row r="147" spans="1:60" x14ac:dyDescent="0.2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row>
    <row r="148" spans="1:60" x14ac:dyDescent="0.2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row>
    <row r="149" spans="1:60" x14ac:dyDescent="0.2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row>
    <row r="150" spans="1:60" x14ac:dyDescent="0.2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row>
    <row r="151" spans="1:60" x14ac:dyDescent="0.2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row>
    <row r="152" spans="1:60" x14ac:dyDescent="0.2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row>
    <row r="153" spans="1:60" x14ac:dyDescent="0.2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row>
    <row r="154" spans="1:60" x14ac:dyDescent="0.2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row>
    <row r="155" spans="1:60" x14ac:dyDescent="0.2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row>
    <row r="156" spans="1:60" x14ac:dyDescent="0.2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row>
    <row r="157" spans="1:60" x14ac:dyDescent="0.2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row>
    <row r="158" spans="1:60" x14ac:dyDescent="0.2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row>
    <row r="159" spans="1:60" x14ac:dyDescent="0.2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row>
    <row r="160" spans="1:60" x14ac:dyDescent="0.2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row>
    <row r="161" spans="1:60" x14ac:dyDescent="0.2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row>
    <row r="162" spans="1:60" x14ac:dyDescent="0.2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row>
    <row r="163" spans="1:60" x14ac:dyDescent="0.2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row>
    <row r="164" spans="1:60" x14ac:dyDescent="0.2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row>
    <row r="165" spans="1:60" x14ac:dyDescent="0.2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row>
    <row r="166" spans="1:60" x14ac:dyDescent="0.2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row>
    <row r="167" spans="1:60" x14ac:dyDescent="0.2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row>
    <row r="168" spans="1:60" x14ac:dyDescent="0.2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row>
    <row r="169" spans="1:60" x14ac:dyDescent="0.2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row>
    <row r="170" spans="1:60" x14ac:dyDescent="0.2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row>
    <row r="171" spans="1:60" x14ac:dyDescent="0.2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row>
    <row r="172" spans="1:60" x14ac:dyDescent="0.2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row>
    <row r="173" spans="1:60" x14ac:dyDescent="0.2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row>
    <row r="174" spans="1:60" x14ac:dyDescent="0.2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row>
    <row r="175" spans="1:60" x14ac:dyDescent="0.2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row>
    <row r="176" spans="1:60" x14ac:dyDescent="0.2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row>
    <row r="177" spans="1:60" x14ac:dyDescent="0.2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row>
    <row r="178" spans="1:60" x14ac:dyDescent="0.2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row>
    <row r="179" spans="1:60" x14ac:dyDescent="0.2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row>
    <row r="180" spans="1:60" x14ac:dyDescent="0.2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row>
    <row r="181" spans="1:60" x14ac:dyDescent="0.2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row>
    <row r="182" spans="1:60" x14ac:dyDescent="0.2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row>
    <row r="183" spans="1:60" x14ac:dyDescent="0.2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row>
    <row r="184" spans="1:60" x14ac:dyDescent="0.2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row>
    <row r="185" spans="1:60" x14ac:dyDescent="0.2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row>
    <row r="186" spans="1:60" x14ac:dyDescent="0.2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row>
    <row r="187" spans="1:60" x14ac:dyDescent="0.2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row>
    <row r="188" spans="1:60" x14ac:dyDescent="0.2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row>
    <row r="189" spans="1:60" x14ac:dyDescent="0.25">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row>
    <row r="190" spans="1:60" x14ac:dyDescent="0.2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row>
    <row r="191" spans="1:60" x14ac:dyDescent="0.25">
      <c r="A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row>
    <row r="192" spans="1:60" x14ac:dyDescent="0.25">
      <c r="A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row>
    <row r="193" spans="1:60" x14ac:dyDescent="0.25">
      <c r="A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row>
    <row r="194" spans="1:60" x14ac:dyDescent="0.25">
      <c r="A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row>
    <row r="195" spans="1:60" x14ac:dyDescent="0.25">
      <c r="A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row>
    <row r="196" spans="1:60" x14ac:dyDescent="0.25">
      <c r="A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row>
    <row r="197" spans="1:60" x14ac:dyDescent="0.25">
      <c r="A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row>
    <row r="198" spans="1:60" x14ac:dyDescent="0.25">
      <c r="A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row>
    <row r="199" spans="1:60" x14ac:dyDescent="0.25">
      <c r="A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row>
    <row r="200" spans="1:60" x14ac:dyDescent="0.25">
      <c r="A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row>
    <row r="201" spans="1:60" x14ac:dyDescent="0.25">
      <c r="A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row>
    <row r="202" spans="1:60" x14ac:dyDescent="0.25">
      <c r="A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row>
    <row r="203" spans="1:60" x14ac:dyDescent="0.25">
      <c r="A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row>
    <row r="204" spans="1:60" x14ac:dyDescent="0.25">
      <c r="A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row>
    <row r="205" spans="1:60" x14ac:dyDescent="0.25">
      <c r="A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row>
    <row r="206" spans="1:60" x14ac:dyDescent="0.25">
      <c r="A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row>
    <row r="207" spans="1:60" x14ac:dyDescent="0.25">
      <c r="A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row>
    <row r="208" spans="1:60" x14ac:dyDescent="0.25">
      <c r="A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row>
    <row r="209" spans="1:60" x14ac:dyDescent="0.25">
      <c r="A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row>
    <row r="210" spans="1:60" x14ac:dyDescent="0.25">
      <c r="A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row>
    <row r="211" spans="1:60" x14ac:dyDescent="0.25">
      <c r="A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row>
    <row r="212" spans="1:60" x14ac:dyDescent="0.25">
      <c r="A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row>
    <row r="213" spans="1:60" x14ac:dyDescent="0.25">
      <c r="A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row>
    <row r="214" spans="1:60" x14ac:dyDescent="0.25">
      <c r="A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row>
    <row r="215" spans="1:60" x14ac:dyDescent="0.25">
      <c r="A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row>
    <row r="216" spans="1:60" x14ac:dyDescent="0.25">
      <c r="A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row>
    <row r="217" spans="1:60" x14ac:dyDescent="0.25">
      <c r="A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row>
    <row r="218" spans="1:60" x14ac:dyDescent="0.25">
      <c r="A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row>
    <row r="219" spans="1:60" x14ac:dyDescent="0.25">
      <c r="A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row>
    <row r="220" spans="1:60" x14ac:dyDescent="0.25">
      <c r="A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row>
    <row r="221" spans="1:60" x14ac:dyDescent="0.25">
      <c r="A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row>
    <row r="222" spans="1:60" x14ac:dyDescent="0.25">
      <c r="A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row>
    <row r="223" spans="1:60" x14ac:dyDescent="0.25">
      <c r="A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row>
    <row r="224" spans="1:60" x14ac:dyDescent="0.25">
      <c r="A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row>
    <row r="225" spans="1:60" x14ac:dyDescent="0.25">
      <c r="A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row>
    <row r="226" spans="1:60" x14ac:dyDescent="0.25">
      <c r="A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row>
    <row r="227" spans="1:60" x14ac:dyDescent="0.25">
      <c r="A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row>
    <row r="228" spans="1:60" x14ac:dyDescent="0.25">
      <c r="A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row>
    <row r="229" spans="1:60" x14ac:dyDescent="0.25">
      <c r="A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row>
    <row r="230" spans="1:60" x14ac:dyDescent="0.25">
      <c r="A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row>
    <row r="231" spans="1:60" x14ac:dyDescent="0.25">
      <c r="A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row>
    <row r="232" spans="1:60" x14ac:dyDescent="0.25">
      <c r="A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row>
    <row r="233" spans="1:60" x14ac:dyDescent="0.25">
      <c r="A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row>
    <row r="234" spans="1:60" x14ac:dyDescent="0.25">
      <c r="A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row>
    <row r="235" spans="1:60" x14ac:dyDescent="0.25">
      <c r="A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row>
    <row r="236" spans="1:60" x14ac:dyDescent="0.25">
      <c r="A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row>
    <row r="237" spans="1:60" x14ac:dyDescent="0.25">
      <c r="A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row>
    <row r="238" spans="1:60" x14ac:dyDescent="0.25">
      <c r="A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row>
    <row r="239" spans="1:60" x14ac:dyDescent="0.25">
      <c r="A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row>
    <row r="240" spans="1:60" x14ac:dyDescent="0.25">
      <c r="A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row>
    <row r="241" spans="1:60" x14ac:dyDescent="0.25">
      <c r="A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row>
    <row r="242" spans="1:60" x14ac:dyDescent="0.25">
      <c r="A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row>
    <row r="243" spans="1:60" x14ac:dyDescent="0.25">
      <c r="A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row>
    <row r="244" spans="1:60" x14ac:dyDescent="0.25">
      <c r="A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row>
    <row r="245" spans="1:60" x14ac:dyDescent="0.25">
      <c r="A245" s="75"/>
    </row>
    <row r="246" spans="1:60" x14ac:dyDescent="0.25">
      <c r="A246" s="75"/>
    </row>
    <row r="247" spans="1:60" x14ac:dyDescent="0.25">
      <c r="A247" s="75"/>
    </row>
    <row r="248" spans="1:60" x14ac:dyDescent="0.25">
      <c r="A248" s="75"/>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5"/>
      <c r="B1" s="372" t="s">
        <v>54</v>
      </c>
      <c r="C1" s="372"/>
      <c r="D1" s="372"/>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7"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7" ht="25.5" x14ac:dyDescent="0.25">
      <c r="A3" s="75"/>
      <c r="B3" s="8"/>
      <c r="C3" s="9" t="s">
        <v>51</v>
      </c>
      <c r="D3" s="9" t="s">
        <v>4</v>
      </c>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7" ht="51" x14ac:dyDescent="0.25">
      <c r="A4" s="75"/>
      <c r="B4" s="10" t="s">
        <v>50</v>
      </c>
      <c r="C4" s="11" t="s">
        <v>101</v>
      </c>
      <c r="D4" s="12">
        <v>0.2</v>
      </c>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7" ht="51" x14ac:dyDescent="0.25">
      <c r="A5" s="75"/>
      <c r="B5" s="13" t="s">
        <v>52</v>
      </c>
      <c r="C5" s="14" t="s">
        <v>102</v>
      </c>
      <c r="D5" s="15">
        <v>0.4</v>
      </c>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7" ht="51" x14ac:dyDescent="0.25">
      <c r="A6" s="75"/>
      <c r="B6" s="16" t="s">
        <v>106</v>
      </c>
      <c r="C6" s="14" t="s">
        <v>103</v>
      </c>
      <c r="D6" s="15">
        <v>0.6</v>
      </c>
      <c r="E6" s="75"/>
      <c r="F6" s="75"/>
      <c r="G6" s="75"/>
      <c r="H6" s="75"/>
      <c r="I6" s="75"/>
      <c r="J6" s="75"/>
      <c r="K6" s="75"/>
      <c r="L6" s="75"/>
      <c r="M6" s="75"/>
      <c r="N6" s="75"/>
      <c r="O6" s="75"/>
      <c r="P6" s="75"/>
      <c r="Q6" s="75"/>
      <c r="R6" s="75"/>
      <c r="S6" s="75"/>
      <c r="T6" s="75"/>
      <c r="U6" s="75"/>
      <c r="V6" s="75"/>
      <c r="W6" s="75"/>
      <c r="X6" s="75"/>
      <c r="Y6" s="75"/>
      <c r="Z6" s="75"/>
      <c r="AA6" s="75"/>
      <c r="AB6" s="75"/>
      <c r="AC6" s="75"/>
      <c r="AD6" s="75"/>
      <c r="AE6" s="75"/>
    </row>
    <row r="7" spans="1:37" ht="76.5" x14ac:dyDescent="0.25">
      <c r="A7" s="75"/>
      <c r="B7" s="17" t="s">
        <v>6</v>
      </c>
      <c r="C7" s="14" t="s">
        <v>104</v>
      </c>
      <c r="D7" s="15">
        <v>0.8</v>
      </c>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7" ht="51" x14ac:dyDescent="0.25">
      <c r="A8" s="75"/>
      <c r="B8" s="18" t="s">
        <v>53</v>
      </c>
      <c r="C8" s="14" t="s">
        <v>105</v>
      </c>
      <c r="D8" s="15">
        <v>1</v>
      </c>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7" x14ac:dyDescent="0.25">
      <c r="A9" s="75"/>
      <c r="B9" s="99"/>
      <c r="C9" s="99"/>
      <c r="D9" s="99"/>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row>
    <row r="10" spans="1:37" ht="16.5" x14ac:dyDescent="0.25">
      <c r="A10" s="75"/>
      <c r="B10" s="100"/>
      <c r="C10" s="99"/>
      <c r="D10" s="99"/>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row>
    <row r="11" spans="1:37" x14ac:dyDescent="0.25">
      <c r="A11" s="75"/>
      <c r="B11" s="99"/>
      <c r="C11" s="99"/>
      <c r="D11" s="99"/>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row>
    <row r="12" spans="1:37" x14ac:dyDescent="0.25">
      <c r="A12" s="75"/>
      <c r="B12" s="99"/>
      <c r="C12" s="99"/>
      <c r="D12" s="99"/>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7" x14ac:dyDescent="0.25">
      <c r="A13" s="75"/>
      <c r="B13" s="99"/>
      <c r="C13" s="99"/>
      <c r="D13" s="99"/>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row>
    <row r="14" spans="1:37" x14ac:dyDescent="0.25">
      <c r="A14" s="75"/>
      <c r="B14" s="99"/>
      <c r="C14" s="99"/>
      <c r="D14" s="99"/>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x14ac:dyDescent="0.25">
      <c r="A15" s="75"/>
      <c r="B15" s="99"/>
      <c r="C15" s="99"/>
      <c r="D15" s="99"/>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row>
    <row r="16" spans="1:37" x14ac:dyDescent="0.25">
      <c r="A16" s="75"/>
      <c r="B16" s="99"/>
      <c r="C16" s="99"/>
      <c r="D16" s="99"/>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row>
    <row r="17" spans="1:37" x14ac:dyDescent="0.25">
      <c r="A17" s="75"/>
      <c r="B17" s="99"/>
      <c r="C17" s="99"/>
      <c r="D17" s="99"/>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row>
    <row r="18" spans="1:37" x14ac:dyDescent="0.25">
      <c r="A18" s="75"/>
      <c r="B18" s="99"/>
      <c r="C18" s="99"/>
      <c r="D18" s="99"/>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row>
    <row r="19" spans="1:37" x14ac:dyDescent="0.2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row>
    <row r="20" spans="1:37" x14ac:dyDescent="0.25">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row>
    <row r="21" spans="1:37" x14ac:dyDescent="0.25">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1:37" x14ac:dyDescent="0.2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row>
    <row r="23" spans="1:37" x14ac:dyDescent="0.2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row>
    <row r="24" spans="1:37" x14ac:dyDescent="0.25">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row>
    <row r="25" spans="1:37" x14ac:dyDescent="0.2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row>
    <row r="26" spans="1:37" x14ac:dyDescent="0.2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row>
    <row r="27" spans="1:37" x14ac:dyDescent="0.25">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row>
    <row r="28" spans="1:37" x14ac:dyDescent="0.25">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row>
    <row r="29" spans="1:37"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row>
    <row r="30" spans="1:37"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x14ac:dyDescent="0.2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row>
    <row r="32" spans="1:37"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row>
    <row r="33" spans="1:31" x14ac:dyDescent="0.25">
      <c r="A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x14ac:dyDescent="0.25">
      <c r="A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x14ac:dyDescent="0.25">
      <c r="A35" s="75"/>
    </row>
    <row r="36" spans="1:31" x14ac:dyDescent="0.25">
      <c r="A36" s="75"/>
    </row>
    <row r="37" spans="1:31" x14ac:dyDescent="0.25">
      <c r="A37" s="75"/>
    </row>
    <row r="38" spans="1:31" x14ac:dyDescent="0.25">
      <c r="A38" s="75"/>
    </row>
    <row r="39" spans="1:31" x14ac:dyDescent="0.25">
      <c r="A39" s="75"/>
    </row>
    <row r="40" spans="1:31" x14ac:dyDescent="0.25">
      <c r="A40" s="75"/>
    </row>
    <row r="41" spans="1:31" x14ac:dyDescent="0.25">
      <c r="A41" s="75"/>
    </row>
    <row r="42" spans="1:31" x14ac:dyDescent="0.25">
      <c r="A42" s="75"/>
    </row>
    <row r="43" spans="1:31" x14ac:dyDescent="0.25">
      <c r="A43" s="75"/>
    </row>
    <row r="44" spans="1:31" x14ac:dyDescent="0.25">
      <c r="A44" s="75"/>
    </row>
    <row r="45" spans="1:31" x14ac:dyDescent="0.25">
      <c r="A45" s="75"/>
    </row>
    <row r="46" spans="1:31" x14ac:dyDescent="0.25">
      <c r="A46" s="75"/>
    </row>
    <row r="47" spans="1:31" x14ac:dyDescent="0.25">
      <c r="A47" s="75"/>
    </row>
    <row r="48" spans="1:31" x14ac:dyDescent="0.25">
      <c r="A48" s="75"/>
    </row>
    <row r="49" spans="1:1" x14ac:dyDescent="0.25">
      <c r="A49" s="75"/>
    </row>
    <row r="50" spans="1:1" x14ac:dyDescent="0.25">
      <c r="A50" s="75"/>
    </row>
    <row r="51" spans="1:1" x14ac:dyDescent="0.25">
      <c r="A51" s="75"/>
    </row>
    <row r="52" spans="1:1" x14ac:dyDescent="0.25">
      <c r="A52" s="75"/>
    </row>
    <row r="53" spans="1:1" x14ac:dyDescent="0.25">
      <c r="A53" s="75"/>
    </row>
    <row r="54" spans="1:1" x14ac:dyDescent="0.25">
      <c r="A54" s="75"/>
    </row>
    <row r="55" spans="1:1" x14ac:dyDescent="0.25">
      <c r="A55" s="75"/>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5"/>
      <c r="B1" s="373" t="s">
        <v>62</v>
      </c>
      <c r="C1" s="373"/>
      <c r="D1" s="373"/>
      <c r="E1" s="75"/>
      <c r="F1" s="75"/>
      <c r="G1" s="75"/>
      <c r="H1" s="75"/>
      <c r="I1" s="75"/>
      <c r="J1" s="75"/>
      <c r="K1" s="75"/>
      <c r="L1" s="75"/>
      <c r="M1" s="75"/>
      <c r="N1" s="75"/>
      <c r="O1" s="75"/>
      <c r="P1" s="75"/>
      <c r="Q1" s="75"/>
      <c r="R1" s="75"/>
      <c r="S1" s="75"/>
      <c r="T1" s="75"/>
      <c r="U1" s="75"/>
    </row>
    <row r="2" spans="1:21" x14ac:dyDescent="0.25">
      <c r="A2" s="75"/>
      <c r="B2" s="75"/>
      <c r="C2" s="75"/>
      <c r="D2" s="75"/>
      <c r="E2" s="75"/>
      <c r="F2" s="75"/>
      <c r="G2" s="75"/>
      <c r="H2" s="75"/>
      <c r="I2" s="75"/>
      <c r="J2" s="75"/>
      <c r="K2" s="75"/>
      <c r="L2" s="75"/>
      <c r="M2" s="75"/>
      <c r="N2" s="75"/>
      <c r="O2" s="75"/>
      <c r="P2" s="75"/>
      <c r="Q2" s="75"/>
      <c r="R2" s="75"/>
      <c r="S2" s="75"/>
      <c r="T2" s="75"/>
      <c r="U2" s="75"/>
    </row>
    <row r="3" spans="1:21" ht="30" x14ac:dyDescent="0.25">
      <c r="A3" s="75"/>
      <c r="B3" s="96"/>
      <c r="C3" s="28" t="s">
        <v>55</v>
      </c>
      <c r="D3" s="28" t="s">
        <v>56</v>
      </c>
      <c r="E3" s="75"/>
      <c r="F3" s="75"/>
      <c r="G3" s="75"/>
      <c r="H3" s="75"/>
      <c r="I3" s="75"/>
      <c r="J3" s="75"/>
      <c r="K3" s="75"/>
      <c r="L3" s="75"/>
      <c r="M3" s="75"/>
      <c r="N3" s="75"/>
      <c r="O3" s="75"/>
      <c r="P3" s="75"/>
      <c r="Q3" s="75"/>
      <c r="R3" s="75"/>
      <c r="S3" s="75"/>
      <c r="T3" s="75"/>
      <c r="U3" s="75"/>
    </row>
    <row r="4" spans="1:21" ht="33.75" x14ac:dyDescent="0.25">
      <c r="A4" s="95" t="s">
        <v>82</v>
      </c>
      <c r="B4" s="31" t="s">
        <v>100</v>
      </c>
      <c r="C4" s="36" t="s">
        <v>155</v>
      </c>
      <c r="D4" s="29" t="s">
        <v>96</v>
      </c>
      <c r="E4" s="75"/>
      <c r="F4" s="75"/>
      <c r="G4" s="75"/>
      <c r="H4" s="75"/>
      <c r="I4" s="75"/>
      <c r="J4" s="75"/>
      <c r="K4" s="75"/>
      <c r="L4" s="75"/>
      <c r="M4" s="75"/>
      <c r="N4" s="75"/>
      <c r="O4" s="75"/>
      <c r="P4" s="75"/>
      <c r="Q4" s="75"/>
      <c r="R4" s="75"/>
      <c r="S4" s="75"/>
      <c r="T4" s="75"/>
      <c r="U4" s="75"/>
    </row>
    <row r="5" spans="1:21" ht="67.5" x14ac:dyDescent="0.25">
      <c r="A5" s="95" t="s">
        <v>83</v>
      </c>
      <c r="B5" s="32" t="s">
        <v>58</v>
      </c>
      <c r="C5" s="37" t="s">
        <v>92</v>
      </c>
      <c r="D5" s="30" t="s">
        <v>97</v>
      </c>
      <c r="E5" s="75"/>
      <c r="F5" s="75"/>
      <c r="G5" s="75"/>
      <c r="H5" s="75"/>
      <c r="I5" s="75"/>
      <c r="J5" s="75"/>
      <c r="K5" s="75"/>
      <c r="L5" s="75"/>
      <c r="M5" s="75"/>
      <c r="N5" s="75"/>
      <c r="O5" s="75"/>
      <c r="P5" s="75"/>
      <c r="Q5" s="75"/>
      <c r="R5" s="75"/>
      <c r="S5" s="75"/>
      <c r="T5" s="75"/>
      <c r="U5" s="75"/>
    </row>
    <row r="6" spans="1:21" ht="67.5" x14ac:dyDescent="0.25">
      <c r="A6" s="95" t="s">
        <v>80</v>
      </c>
      <c r="B6" s="33" t="s">
        <v>59</v>
      </c>
      <c r="C6" s="37" t="s">
        <v>93</v>
      </c>
      <c r="D6" s="30" t="s">
        <v>99</v>
      </c>
      <c r="E6" s="75"/>
      <c r="F6" s="75"/>
      <c r="G6" s="75"/>
      <c r="H6" s="75"/>
      <c r="I6" s="75"/>
      <c r="J6" s="75"/>
      <c r="K6" s="75"/>
      <c r="L6" s="75"/>
      <c r="M6" s="75"/>
      <c r="N6" s="75"/>
      <c r="O6" s="75"/>
      <c r="P6" s="75"/>
      <c r="Q6" s="75"/>
      <c r="R6" s="75"/>
      <c r="S6" s="75"/>
      <c r="T6" s="75"/>
      <c r="U6" s="75"/>
    </row>
    <row r="7" spans="1:21" ht="101.25" x14ac:dyDescent="0.25">
      <c r="A7" s="95" t="s">
        <v>7</v>
      </c>
      <c r="B7" s="34" t="s">
        <v>60</v>
      </c>
      <c r="C7" s="37" t="s">
        <v>94</v>
      </c>
      <c r="D7" s="30" t="s">
        <v>211</v>
      </c>
      <c r="E7" s="75"/>
      <c r="F7" s="75"/>
      <c r="G7" s="75"/>
      <c r="H7" s="75"/>
      <c r="I7" s="75"/>
      <c r="J7" s="75"/>
      <c r="K7" s="75"/>
      <c r="L7" s="75"/>
      <c r="M7" s="75"/>
      <c r="N7" s="75"/>
      <c r="O7" s="75"/>
      <c r="P7" s="75"/>
      <c r="Q7" s="75"/>
      <c r="R7" s="75"/>
      <c r="S7" s="75"/>
      <c r="T7" s="75"/>
      <c r="U7" s="75"/>
    </row>
    <row r="8" spans="1:21" ht="67.5" x14ac:dyDescent="0.25">
      <c r="A8" s="95" t="s">
        <v>84</v>
      </c>
      <c r="B8" s="35" t="s">
        <v>61</v>
      </c>
      <c r="C8" s="37" t="s">
        <v>95</v>
      </c>
      <c r="D8" s="30" t="s">
        <v>117</v>
      </c>
      <c r="E8" s="75"/>
      <c r="F8" s="75"/>
      <c r="G8" s="75"/>
      <c r="H8" s="75"/>
      <c r="I8" s="75"/>
      <c r="J8" s="75"/>
      <c r="K8" s="75"/>
      <c r="L8" s="75"/>
      <c r="M8" s="75"/>
      <c r="N8" s="75"/>
      <c r="O8" s="75"/>
      <c r="P8" s="75"/>
      <c r="Q8" s="75"/>
      <c r="R8" s="75"/>
      <c r="S8" s="75"/>
      <c r="T8" s="75"/>
      <c r="U8" s="75"/>
    </row>
    <row r="9" spans="1:21" ht="20.25" x14ac:dyDescent="0.25">
      <c r="A9" s="95"/>
      <c r="B9" s="95"/>
      <c r="C9" s="97"/>
      <c r="D9" s="97"/>
      <c r="E9" s="75"/>
      <c r="F9" s="75"/>
      <c r="G9" s="75"/>
      <c r="H9" s="75"/>
      <c r="I9" s="75"/>
      <c r="J9" s="75"/>
      <c r="K9" s="75"/>
      <c r="L9" s="75"/>
      <c r="M9" s="75"/>
      <c r="N9" s="75"/>
      <c r="O9" s="75"/>
      <c r="P9" s="75"/>
      <c r="Q9" s="75"/>
      <c r="R9" s="75"/>
      <c r="S9" s="75"/>
      <c r="T9" s="75"/>
      <c r="U9" s="75"/>
    </row>
    <row r="10" spans="1:21" ht="16.5" x14ac:dyDescent="0.25">
      <c r="A10" s="95"/>
      <c r="B10" s="98"/>
      <c r="C10" s="98"/>
      <c r="D10" s="98"/>
      <c r="E10" s="75"/>
      <c r="F10" s="75"/>
      <c r="G10" s="75"/>
      <c r="H10" s="75"/>
      <c r="I10" s="75"/>
      <c r="J10" s="75"/>
      <c r="K10" s="75"/>
      <c r="L10" s="75"/>
      <c r="M10" s="75"/>
      <c r="N10" s="75"/>
      <c r="O10" s="75"/>
      <c r="P10" s="75"/>
      <c r="Q10" s="75"/>
      <c r="R10" s="75"/>
      <c r="S10" s="75"/>
      <c r="T10" s="75"/>
      <c r="U10" s="75"/>
    </row>
    <row r="11" spans="1:21" x14ac:dyDescent="0.25">
      <c r="A11" s="95"/>
      <c r="B11" s="95" t="s">
        <v>90</v>
      </c>
      <c r="C11" s="95" t="s">
        <v>143</v>
      </c>
      <c r="D11" s="95" t="s">
        <v>150</v>
      </c>
      <c r="E11" s="75"/>
      <c r="F11" s="75"/>
      <c r="G11" s="75"/>
      <c r="H11" s="75"/>
      <c r="I11" s="75"/>
      <c r="J11" s="75"/>
      <c r="K11" s="75"/>
      <c r="L11" s="75"/>
      <c r="M11" s="75"/>
      <c r="N11" s="75"/>
      <c r="O11" s="75"/>
      <c r="P11" s="75"/>
      <c r="Q11" s="75"/>
      <c r="R11" s="75"/>
      <c r="S11" s="75"/>
      <c r="T11" s="75"/>
      <c r="U11" s="75"/>
    </row>
    <row r="12" spans="1:21" x14ac:dyDescent="0.25">
      <c r="A12" s="95"/>
      <c r="B12" s="95" t="s">
        <v>88</v>
      </c>
      <c r="C12" s="95" t="s">
        <v>147</v>
      </c>
      <c r="D12" s="95" t="s">
        <v>151</v>
      </c>
      <c r="E12" s="75"/>
      <c r="F12" s="75"/>
      <c r="G12" s="75"/>
      <c r="H12" s="75"/>
      <c r="I12" s="75"/>
      <c r="J12" s="75"/>
      <c r="K12" s="75"/>
      <c r="L12" s="75"/>
      <c r="M12" s="75"/>
      <c r="N12" s="75"/>
      <c r="O12" s="75"/>
      <c r="P12" s="75"/>
      <c r="Q12" s="75"/>
      <c r="R12" s="75"/>
      <c r="S12" s="75"/>
      <c r="T12" s="75"/>
      <c r="U12" s="75"/>
    </row>
    <row r="13" spans="1:21" x14ac:dyDescent="0.25">
      <c r="A13" s="95"/>
      <c r="B13" s="95"/>
      <c r="C13" s="95" t="s">
        <v>146</v>
      </c>
      <c r="D13" s="95" t="s">
        <v>152</v>
      </c>
      <c r="E13" s="75"/>
      <c r="F13" s="75"/>
      <c r="G13" s="75"/>
      <c r="H13" s="75"/>
      <c r="I13" s="75"/>
      <c r="J13" s="75"/>
      <c r="K13" s="75"/>
      <c r="L13" s="75"/>
      <c r="M13" s="75"/>
      <c r="N13" s="75"/>
      <c r="O13" s="75"/>
      <c r="P13" s="75"/>
      <c r="Q13" s="75"/>
      <c r="R13" s="75"/>
      <c r="S13" s="75"/>
      <c r="T13" s="75"/>
      <c r="U13" s="75"/>
    </row>
    <row r="14" spans="1:21" x14ac:dyDescent="0.25">
      <c r="A14" s="95"/>
      <c r="B14" s="95"/>
      <c r="C14" s="95" t="s">
        <v>148</v>
      </c>
      <c r="D14" s="95" t="s">
        <v>153</v>
      </c>
      <c r="E14" s="75"/>
      <c r="F14" s="75"/>
      <c r="G14" s="75"/>
      <c r="H14" s="75"/>
      <c r="I14" s="75"/>
      <c r="J14" s="75"/>
      <c r="K14" s="75"/>
      <c r="L14" s="75"/>
      <c r="M14" s="75"/>
      <c r="N14" s="75"/>
      <c r="O14" s="75"/>
      <c r="P14" s="75"/>
      <c r="Q14" s="75"/>
      <c r="R14" s="75"/>
      <c r="S14" s="75"/>
      <c r="T14" s="75"/>
      <c r="U14" s="75"/>
    </row>
    <row r="15" spans="1:21" x14ac:dyDescent="0.25">
      <c r="A15" s="95"/>
      <c r="B15" s="95"/>
      <c r="C15" s="95" t="s">
        <v>149</v>
      </c>
      <c r="D15" s="95" t="s">
        <v>154</v>
      </c>
      <c r="E15" s="75"/>
      <c r="F15" s="75"/>
      <c r="G15" s="75"/>
      <c r="H15" s="75"/>
      <c r="I15" s="75"/>
      <c r="J15" s="75"/>
      <c r="K15" s="75"/>
      <c r="L15" s="75"/>
      <c r="M15" s="75"/>
      <c r="N15" s="75"/>
      <c r="O15" s="75"/>
      <c r="P15" s="75"/>
      <c r="Q15" s="75"/>
      <c r="R15" s="75"/>
      <c r="S15" s="75"/>
      <c r="T15" s="75"/>
      <c r="U15" s="75"/>
    </row>
    <row r="16" spans="1:21" x14ac:dyDescent="0.25">
      <c r="A16" s="95"/>
      <c r="B16" s="95"/>
      <c r="C16" s="95"/>
      <c r="D16" s="95"/>
      <c r="E16" s="75"/>
      <c r="F16" s="75"/>
      <c r="G16" s="75"/>
      <c r="H16" s="75"/>
      <c r="I16" s="75"/>
      <c r="J16" s="75"/>
      <c r="K16" s="75"/>
      <c r="L16" s="75"/>
      <c r="M16" s="75"/>
      <c r="N16" s="75"/>
      <c r="O16" s="75"/>
    </row>
    <row r="17" spans="1:15" x14ac:dyDescent="0.25">
      <c r="A17" s="95"/>
      <c r="B17" s="95"/>
      <c r="C17" s="95"/>
      <c r="D17" s="95"/>
      <c r="E17" s="75"/>
      <c r="F17" s="75"/>
      <c r="G17" s="75"/>
      <c r="H17" s="75"/>
      <c r="I17" s="75"/>
      <c r="J17" s="75"/>
      <c r="K17" s="75"/>
      <c r="L17" s="75"/>
      <c r="M17" s="75"/>
      <c r="N17" s="75"/>
      <c r="O17" s="75"/>
    </row>
    <row r="18" spans="1:15" x14ac:dyDescent="0.25">
      <c r="A18" s="95"/>
      <c r="B18" s="99"/>
      <c r="C18" s="99"/>
      <c r="D18" s="99"/>
      <c r="E18" s="75"/>
      <c r="F18" s="75"/>
      <c r="G18" s="75"/>
      <c r="H18" s="75"/>
      <c r="I18" s="75"/>
      <c r="J18" s="75"/>
      <c r="K18" s="75"/>
      <c r="L18" s="75"/>
      <c r="M18" s="75"/>
      <c r="N18" s="75"/>
      <c r="O18" s="75"/>
    </row>
    <row r="19" spans="1:15" x14ac:dyDescent="0.25">
      <c r="A19" s="95"/>
      <c r="B19" s="99"/>
      <c r="C19" s="99"/>
      <c r="D19" s="99"/>
      <c r="E19" s="75"/>
      <c r="F19" s="75"/>
      <c r="G19" s="75"/>
      <c r="H19" s="75"/>
      <c r="I19" s="75"/>
      <c r="J19" s="75"/>
      <c r="K19" s="75"/>
      <c r="L19" s="75"/>
      <c r="M19" s="75"/>
      <c r="N19" s="75"/>
      <c r="O19" s="75"/>
    </row>
    <row r="20" spans="1:15" x14ac:dyDescent="0.25">
      <c r="A20" s="95"/>
      <c r="B20" s="99"/>
      <c r="C20" s="99"/>
      <c r="D20" s="99"/>
      <c r="E20" s="75"/>
      <c r="F20" s="75"/>
      <c r="G20" s="75"/>
      <c r="H20" s="75"/>
      <c r="I20" s="75"/>
      <c r="J20" s="75"/>
      <c r="K20" s="75"/>
      <c r="L20" s="75"/>
      <c r="M20" s="75"/>
      <c r="N20" s="75"/>
      <c r="O20" s="75"/>
    </row>
    <row r="21" spans="1:15" x14ac:dyDescent="0.25">
      <c r="A21" s="95"/>
      <c r="B21" s="99"/>
      <c r="C21" s="99"/>
      <c r="D21" s="99"/>
      <c r="E21" s="75"/>
      <c r="F21" s="75"/>
      <c r="G21" s="75"/>
      <c r="H21" s="75"/>
      <c r="I21" s="75"/>
      <c r="J21" s="75"/>
      <c r="K21" s="75"/>
      <c r="L21" s="75"/>
      <c r="M21" s="75"/>
      <c r="N21" s="75"/>
      <c r="O21" s="75"/>
    </row>
    <row r="22" spans="1:15" ht="20.25" x14ac:dyDescent="0.25">
      <c r="A22" s="95"/>
      <c r="B22" s="95"/>
      <c r="C22" s="97"/>
      <c r="D22" s="97"/>
      <c r="E22" s="75"/>
      <c r="F22" s="75"/>
      <c r="G22" s="75"/>
      <c r="H22" s="75"/>
      <c r="I22" s="75"/>
      <c r="J22" s="75"/>
      <c r="K22" s="75"/>
      <c r="L22" s="75"/>
      <c r="M22" s="75"/>
      <c r="N22" s="75"/>
      <c r="O22" s="75"/>
    </row>
    <row r="23" spans="1:15" ht="20.25" x14ac:dyDescent="0.25">
      <c r="A23" s="95"/>
      <c r="B23" s="95"/>
      <c r="C23" s="97"/>
      <c r="D23" s="97"/>
      <c r="E23" s="75"/>
      <c r="F23" s="75"/>
      <c r="G23" s="75"/>
      <c r="H23" s="75"/>
      <c r="I23" s="75"/>
      <c r="J23" s="75"/>
      <c r="K23" s="75"/>
      <c r="L23" s="75"/>
      <c r="M23" s="75"/>
      <c r="N23" s="75"/>
      <c r="O23" s="75"/>
    </row>
    <row r="24" spans="1:15" ht="20.25" x14ac:dyDescent="0.25">
      <c r="A24" s="95"/>
      <c r="B24" s="95"/>
      <c r="C24" s="97"/>
      <c r="D24" s="97"/>
      <c r="E24" s="75"/>
      <c r="F24" s="75"/>
      <c r="G24" s="75"/>
      <c r="H24" s="75"/>
      <c r="I24" s="75"/>
      <c r="J24" s="75"/>
      <c r="K24" s="75"/>
      <c r="L24" s="75"/>
      <c r="M24" s="75"/>
      <c r="N24" s="75"/>
      <c r="O24" s="75"/>
    </row>
    <row r="25" spans="1:15" ht="20.25" x14ac:dyDescent="0.25">
      <c r="A25" s="95"/>
      <c r="B25" s="95"/>
      <c r="C25" s="97"/>
      <c r="D25" s="97"/>
      <c r="E25" s="75"/>
      <c r="F25" s="75"/>
      <c r="G25" s="75"/>
      <c r="H25" s="75"/>
      <c r="I25" s="75"/>
      <c r="J25" s="75"/>
      <c r="K25" s="75"/>
      <c r="L25" s="75"/>
      <c r="M25" s="75"/>
      <c r="N25" s="75"/>
      <c r="O25" s="75"/>
    </row>
    <row r="26" spans="1:15" ht="20.25" x14ac:dyDescent="0.25">
      <c r="A26" s="95"/>
      <c r="B26" s="95"/>
      <c r="C26" s="97"/>
      <c r="D26" s="97"/>
      <c r="E26" s="75"/>
      <c r="F26" s="75"/>
      <c r="G26" s="75"/>
      <c r="H26" s="75"/>
      <c r="I26" s="75"/>
      <c r="J26" s="75"/>
      <c r="K26" s="75"/>
      <c r="L26" s="75"/>
      <c r="M26" s="75"/>
      <c r="N26" s="75"/>
      <c r="O26" s="75"/>
    </row>
    <row r="27" spans="1:15" ht="20.25" x14ac:dyDescent="0.25">
      <c r="A27" s="95"/>
      <c r="B27" s="95"/>
      <c r="C27" s="97"/>
      <c r="D27" s="97"/>
      <c r="E27" s="75"/>
      <c r="F27" s="75"/>
      <c r="G27" s="75"/>
      <c r="H27" s="75"/>
      <c r="I27" s="75"/>
      <c r="J27" s="75"/>
      <c r="K27" s="75"/>
      <c r="L27" s="75"/>
      <c r="M27" s="75"/>
      <c r="N27" s="75"/>
      <c r="O27" s="75"/>
    </row>
    <row r="28" spans="1:15" ht="20.25" x14ac:dyDescent="0.25">
      <c r="A28" s="95"/>
      <c r="B28" s="95"/>
      <c r="C28" s="97"/>
      <c r="D28" s="97"/>
      <c r="E28" s="75"/>
      <c r="F28" s="75"/>
      <c r="G28" s="75"/>
      <c r="H28" s="75"/>
      <c r="I28" s="75"/>
      <c r="J28" s="75"/>
      <c r="K28" s="75"/>
      <c r="L28" s="75"/>
      <c r="M28" s="75"/>
      <c r="N28" s="75"/>
      <c r="O28" s="75"/>
    </row>
    <row r="29" spans="1:15" ht="20.25" x14ac:dyDescent="0.25">
      <c r="A29" s="95"/>
      <c r="B29" s="95"/>
      <c r="C29" s="97"/>
      <c r="D29" s="97"/>
      <c r="E29" s="75"/>
      <c r="F29" s="75"/>
      <c r="G29" s="75"/>
      <c r="H29" s="75"/>
      <c r="I29" s="75"/>
      <c r="J29" s="75"/>
      <c r="K29" s="75"/>
      <c r="L29" s="75"/>
      <c r="M29" s="75"/>
      <c r="N29" s="75"/>
      <c r="O29" s="75"/>
    </row>
    <row r="30" spans="1:15" ht="20.25" x14ac:dyDescent="0.25">
      <c r="A30" s="95"/>
      <c r="B30" s="95"/>
      <c r="C30" s="97"/>
      <c r="D30" s="97"/>
      <c r="E30" s="75"/>
      <c r="F30" s="75"/>
      <c r="G30" s="75"/>
      <c r="H30" s="75"/>
      <c r="I30" s="75"/>
      <c r="J30" s="75"/>
      <c r="K30" s="75"/>
      <c r="L30" s="75"/>
      <c r="M30" s="75"/>
      <c r="N30" s="75"/>
      <c r="O30" s="75"/>
    </row>
    <row r="31" spans="1:15" ht="20.25" x14ac:dyDescent="0.25">
      <c r="A31" s="95"/>
      <c r="B31" s="95"/>
      <c r="C31" s="97"/>
      <c r="D31" s="97"/>
      <c r="E31" s="75"/>
      <c r="F31" s="75"/>
      <c r="G31" s="75"/>
      <c r="H31" s="75"/>
      <c r="I31" s="75"/>
      <c r="J31" s="75"/>
      <c r="K31" s="75"/>
      <c r="L31" s="75"/>
      <c r="M31" s="75"/>
      <c r="N31" s="75"/>
      <c r="O31" s="75"/>
    </row>
    <row r="32" spans="1:15" ht="20.25" x14ac:dyDescent="0.25">
      <c r="A32" s="95"/>
      <c r="B32" s="95"/>
      <c r="C32" s="97"/>
      <c r="D32" s="97"/>
      <c r="E32" s="75"/>
      <c r="F32" s="75"/>
      <c r="G32" s="75"/>
      <c r="H32" s="75"/>
      <c r="I32" s="75"/>
      <c r="J32" s="75"/>
      <c r="K32" s="75"/>
      <c r="L32" s="75"/>
      <c r="M32" s="75"/>
      <c r="N32" s="75"/>
      <c r="O32" s="75"/>
    </row>
    <row r="33" spans="1:15" ht="20.25" x14ac:dyDescent="0.25">
      <c r="A33" s="95"/>
      <c r="B33" s="95"/>
      <c r="C33" s="97"/>
      <c r="D33" s="97"/>
      <c r="E33" s="75"/>
      <c r="F33" s="75"/>
      <c r="G33" s="75"/>
      <c r="H33" s="75"/>
      <c r="I33" s="75"/>
      <c r="J33" s="75"/>
      <c r="K33" s="75"/>
      <c r="L33" s="75"/>
      <c r="M33" s="75"/>
      <c r="N33" s="75"/>
      <c r="O33" s="75"/>
    </row>
    <row r="34" spans="1:15" ht="20.25" x14ac:dyDescent="0.25">
      <c r="A34" s="95"/>
      <c r="B34" s="95"/>
      <c r="C34" s="97"/>
      <c r="D34" s="97"/>
      <c r="E34" s="75"/>
      <c r="F34" s="75"/>
      <c r="G34" s="75"/>
      <c r="H34" s="75"/>
      <c r="I34" s="75"/>
      <c r="J34" s="75"/>
      <c r="K34" s="75"/>
      <c r="L34" s="75"/>
      <c r="M34" s="75"/>
      <c r="N34" s="75"/>
      <c r="O34" s="75"/>
    </row>
    <row r="35" spans="1:15" ht="20.25" x14ac:dyDescent="0.25">
      <c r="A35" s="95"/>
      <c r="B35" s="95"/>
      <c r="C35" s="97"/>
      <c r="D35" s="97"/>
      <c r="E35" s="75"/>
      <c r="F35" s="75"/>
      <c r="G35" s="75"/>
      <c r="H35" s="75"/>
      <c r="I35" s="75"/>
      <c r="J35" s="75"/>
      <c r="K35" s="75"/>
      <c r="L35" s="75"/>
      <c r="M35" s="75"/>
      <c r="N35" s="75"/>
      <c r="O35" s="75"/>
    </row>
    <row r="36" spans="1:15" ht="20.25" x14ac:dyDescent="0.25">
      <c r="A36" s="95"/>
      <c r="B36" s="95"/>
      <c r="C36" s="97"/>
      <c r="D36" s="97"/>
      <c r="E36" s="75"/>
      <c r="F36" s="75"/>
      <c r="G36" s="75"/>
      <c r="H36" s="75"/>
      <c r="I36" s="75"/>
      <c r="J36" s="75"/>
      <c r="K36" s="75"/>
      <c r="L36" s="75"/>
      <c r="M36" s="75"/>
      <c r="N36" s="75"/>
      <c r="O36" s="75"/>
    </row>
    <row r="37" spans="1:15" ht="20.25" x14ac:dyDescent="0.25">
      <c r="A37" s="95"/>
      <c r="B37" s="95"/>
      <c r="C37" s="97"/>
      <c r="D37" s="97"/>
      <c r="E37" s="75"/>
      <c r="F37" s="75"/>
      <c r="G37" s="75"/>
      <c r="H37" s="75"/>
      <c r="I37" s="75"/>
      <c r="J37" s="75"/>
      <c r="K37" s="75"/>
      <c r="L37" s="75"/>
      <c r="M37" s="75"/>
      <c r="N37" s="75"/>
      <c r="O37" s="75"/>
    </row>
    <row r="38" spans="1:15" ht="20.25" x14ac:dyDescent="0.25">
      <c r="A38" s="95"/>
      <c r="B38" s="95"/>
      <c r="C38" s="97"/>
      <c r="D38" s="97"/>
      <c r="E38" s="75"/>
      <c r="F38" s="75"/>
      <c r="G38" s="75"/>
      <c r="H38" s="75"/>
      <c r="I38" s="75"/>
      <c r="J38" s="75"/>
      <c r="K38" s="75"/>
      <c r="L38" s="75"/>
      <c r="M38" s="75"/>
      <c r="N38" s="75"/>
      <c r="O38" s="75"/>
    </row>
    <row r="39" spans="1:15" ht="20.25" x14ac:dyDescent="0.25">
      <c r="A39" s="95"/>
      <c r="B39" s="95"/>
      <c r="C39" s="97"/>
      <c r="D39" s="97"/>
      <c r="E39" s="75"/>
      <c r="F39" s="75"/>
      <c r="G39" s="75"/>
      <c r="H39" s="75"/>
      <c r="I39" s="75"/>
      <c r="J39" s="75"/>
      <c r="K39" s="75"/>
      <c r="L39" s="75"/>
      <c r="M39" s="75"/>
      <c r="N39" s="75"/>
      <c r="O39" s="75"/>
    </row>
    <row r="40" spans="1:15" ht="20.25" x14ac:dyDescent="0.25">
      <c r="A40" s="95"/>
      <c r="B40" s="95"/>
      <c r="C40" s="97"/>
      <c r="D40" s="97"/>
      <c r="E40" s="75"/>
      <c r="F40" s="75"/>
      <c r="G40" s="75"/>
      <c r="H40" s="75"/>
      <c r="I40" s="75"/>
      <c r="J40" s="75"/>
      <c r="K40" s="75"/>
      <c r="L40" s="75"/>
      <c r="M40" s="75"/>
      <c r="N40" s="75"/>
      <c r="O40" s="75"/>
    </row>
    <row r="41" spans="1:15" ht="20.25" x14ac:dyDescent="0.25">
      <c r="A41" s="95"/>
      <c r="B41" s="95"/>
      <c r="C41" s="97"/>
      <c r="D41" s="97"/>
      <c r="E41" s="75"/>
      <c r="F41" s="75"/>
      <c r="G41" s="75"/>
      <c r="H41" s="75"/>
      <c r="I41" s="75"/>
      <c r="J41" s="75"/>
      <c r="K41" s="75"/>
      <c r="L41" s="75"/>
      <c r="M41" s="75"/>
      <c r="N41" s="75"/>
      <c r="O41" s="75"/>
    </row>
    <row r="42" spans="1:15" ht="20.25" x14ac:dyDescent="0.25">
      <c r="A42" s="95"/>
      <c r="B42" s="95"/>
      <c r="C42" s="97"/>
      <c r="D42" s="97"/>
      <c r="E42" s="75"/>
      <c r="F42" s="75"/>
      <c r="G42" s="75"/>
      <c r="H42" s="75"/>
      <c r="I42" s="75"/>
      <c r="J42" s="75"/>
      <c r="K42" s="75"/>
      <c r="L42" s="75"/>
      <c r="M42" s="75"/>
      <c r="N42" s="75"/>
      <c r="O42" s="75"/>
    </row>
    <row r="43" spans="1:15" ht="20.25" x14ac:dyDescent="0.25">
      <c r="A43" s="95"/>
      <c r="B43" s="95"/>
      <c r="C43" s="97"/>
      <c r="D43" s="97"/>
      <c r="E43" s="75"/>
      <c r="F43" s="75"/>
      <c r="G43" s="75"/>
      <c r="H43" s="75"/>
      <c r="I43" s="75"/>
      <c r="J43" s="75"/>
      <c r="K43" s="75"/>
      <c r="L43" s="75"/>
      <c r="M43" s="75"/>
      <c r="N43" s="75"/>
      <c r="O43" s="75"/>
    </row>
    <row r="44" spans="1:15" ht="20.25" x14ac:dyDescent="0.25">
      <c r="A44" s="95"/>
      <c r="B44" s="95"/>
      <c r="C44" s="97"/>
      <c r="D44" s="97"/>
      <c r="E44" s="75"/>
      <c r="F44" s="75"/>
      <c r="G44" s="75"/>
      <c r="H44" s="75"/>
      <c r="I44" s="75"/>
      <c r="J44" s="75"/>
      <c r="K44" s="75"/>
      <c r="L44" s="75"/>
      <c r="M44" s="75"/>
      <c r="N44" s="75"/>
      <c r="O44" s="75"/>
    </row>
    <row r="45" spans="1:15" ht="20.25" x14ac:dyDescent="0.25">
      <c r="A45" s="95"/>
      <c r="B45" s="95"/>
      <c r="C45" s="97"/>
      <c r="D45" s="97"/>
      <c r="E45" s="75"/>
      <c r="F45" s="75"/>
      <c r="G45" s="75"/>
      <c r="H45" s="75"/>
      <c r="I45" s="75"/>
      <c r="J45" s="75"/>
      <c r="K45" s="75"/>
      <c r="L45" s="75"/>
      <c r="M45" s="75"/>
      <c r="N45" s="75"/>
      <c r="O45" s="75"/>
    </row>
    <row r="46" spans="1:15" ht="20.25" x14ac:dyDescent="0.25">
      <c r="A46" s="95"/>
      <c r="B46" s="95"/>
      <c r="C46" s="97"/>
      <c r="D46" s="97"/>
      <c r="E46" s="75"/>
      <c r="F46" s="75"/>
      <c r="G46" s="75"/>
      <c r="H46" s="75"/>
      <c r="I46" s="75"/>
      <c r="J46" s="75"/>
      <c r="K46" s="75"/>
      <c r="L46" s="75"/>
      <c r="M46" s="75"/>
      <c r="N46" s="75"/>
      <c r="O46" s="75"/>
    </row>
    <row r="47" spans="1:15" ht="20.25" x14ac:dyDescent="0.25">
      <c r="A47" s="95"/>
      <c r="B47" s="95"/>
      <c r="C47" s="97"/>
      <c r="D47" s="97"/>
      <c r="E47" s="75"/>
      <c r="F47" s="75"/>
      <c r="G47" s="75"/>
      <c r="H47" s="75"/>
      <c r="I47" s="75"/>
      <c r="J47" s="75"/>
      <c r="K47" s="75"/>
      <c r="L47" s="75"/>
      <c r="M47" s="75"/>
      <c r="N47" s="75"/>
      <c r="O47" s="75"/>
    </row>
    <row r="48" spans="1:15" ht="20.25" x14ac:dyDescent="0.25">
      <c r="A48" s="95"/>
      <c r="B48" s="95"/>
      <c r="C48" s="97"/>
      <c r="D48" s="97"/>
      <c r="E48" s="75"/>
      <c r="F48" s="75"/>
      <c r="G48" s="75"/>
      <c r="H48" s="75"/>
      <c r="I48" s="75"/>
      <c r="J48" s="75"/>
      <c r="K48" s="75"/>
      <c r="L48" s="75"/>
      <c r="M48" s="75"/>
      <c r="N48" s="75"/>
      <c r="O48" s="75"/>
    </row>
    <row r="49" spans="1:15" ht="20.25" x14ac:dyDescent="0.25">
      <c r="A49" s="95"/>
      <c r="B49" s="95"/>
      <c r="C49" s="97"/>
      <c r="D49" s="97"/>
      <c r="E49" s="75"/>
      <c r="F49" s="75"/>
      <c r="G49" s="75"/>
      <c r="H49" s="75"/>
      <c r="I49" s="75"/>
      <c r="J49" s="75"/>
      <c r="K49" s="75"/>
      <c r="L49" s="75"/>
      <c r="M49" s="75"/>
      <c r="N49" s="75"/>
      <c r="O49" s="75"/>
    </row>
    <row r="50" spans="1:15" ht="20.25" x14ac:dyDescent="0.25">
      <c r="A50" s="95"/>
      <c r="B50" s="95"/>
      <c r="C50" s="97"/>
      <c r="D50" s="97"/>
      <c r="E50" s="75"/>
      <c r="F50" s="75"/>
      <c r="G50" s="75"/>
      <c r="H50" s="75"/>
      <c r="I50" s="75"/>
      <c r="J50" s="75"/>
      <c r="K50" s="75"/>
      <c r="L50" s="75"/>
      <c r="M50" s="75"/>
      <c r="N50" s="75"/>
      <c r="O50" s="75"/>
    </row>
    <row r="51" spans="1:15" ht="20.25" x14ac:dyDescent="0.25">
      <c r="A51" s="95"/>
      <c r="B51" s="95"/>
      <c r="C51" s="97"/>
      <c r="D51" s="97"/>
      <c r="E51" s="75"/>
      <c r="F51" s="75"/>
      <c r="G51" s="75"/>
      <c r="H51" s="75"/>
      <c r="I51" s="75"/>
      <c r="J51" s="75"/>
      <c r="K51" s="75"/>
      <c r="L51" s="75"/>
      <c r="M51" s="75"/>
      <c r="N51" s="75"/>
      <c r="O51" s="75"/>
    </row>
    <row r="52" spans="1:15" ht="20.25" x14ac:dyDescent="0.25">
      <c r="A52" s="95"/>
      <c r="B52" s="20"/>
      <c r="C52" s="26"/>
      <c r="D52" s="26"/>
    </row>
    <row r="53" spans="1:15" ht="20.25" x14ac:dyDescent="0.25">
      <c r="A53" s="95"/>
      <c r="B53" s="20"/>
      <c r="C53" s="26"/>
      <c r="D53" s="26"/>
    </row>
    <row r="54" spans="1:15" ht="20.25" x14ac:dyDescent="0.25">
      <c r="A54" s="95"/>
      <c r="B54" s="20"/>
      <c r="C54" s="26"/>
      <c r="D54" s="26"/>
    </row>
    <row r="55" spans="1:15" ht="20.25" x14ac:dyDescent="0.25">
      <c r="A55" s="95"/>
      <c r="B55" s="20"/>
      <c r="C55" s="26"/>
      <c r="D55" s="26"/>
    </row>
    <row r="56" spans="1:15" ht="20.25" x14ac:dyDescent="0.25">
      <c r="A56" s="95"/>
      <c r="B56" s="20"/>
      <c r="C56" s="26"/>
      <c r="D56" s="26"/>
    </row>
    <row r="57" spans="1:15" ht="20.25" x14ac:dyDescent="0.25">
      <c r="A57" s="95"/>
      <c r="B57" s="20"/>
      <c r="C57" s="26"/>
      <c r="D57" s="26"/>
    </row>
    <row r="58" spans="1:15" ht="20.25" x14ac:dyDescent="0.25">
      <c r="A58" s="95"/>
      <c r="B58" s="20"/>
      <c r="C58" s="26"/>
      <c r="D58" s="26"/>
    </row>
    <row r="59" spans="1:15" ht="20.25" x14ac:dyDescent="0.25">
      <c r="A59" s="95"/>
      <c r="B59" s="20"/>
      <c r="C59" s="26"/>
      <c r="D59" s="26"/>
    </row>
    <row r="60" spans="1:15" ht="20.25" x14ac:dyDescent="0.25">
      <c r="A60" s="95"/>
      <c r="B60" s="20"/>
      <c r="C60" s="26"/>
      <c r="D60" s="26"/>
    </row>
    <row r="61" spans="1:15" ht="20.25" x14ac:dyDescent="0.25">
      <c r="A61" s="95"/>
      <c r="B61" s="20"/>
      <c r="C61" s="26"/>
      <c r="D61" s="26"/>
    </row>
    <row r="62" spans="1:15" ht="20.25" x14ac:dyDescent="0.25">
      <c r="A62" s="95"/>
      <c r="B62" s="20"/>
      <c r="C62" s="26"/>
      <c r="D62" s="26"/>
    </row>
    <row r="63" spans="1:15" ht="20.25" x14ac:dyDescent="0.25">
      <c r="A63" s="95"/>
      <c r="B63" s="20"/>
      <c r="C63" s="26"/>
      <c r="D63" s="26"/>
    </row>
    <row r="64" spans="1:15" ht="20.25" x14ac:dyDescent="0.25">
      <c r="A64" s="95"/>
      <c r="B64" s="20"/>
      <c r="C64" s="26"/>
      <c r="D64" s="26"/>
    </row>
    <row r="65" spans="1:4" ht="20.25" x14ac:dyDescent="0.25">
      <c r="A65" s="95"/>
      <c r="B65" s="20"/>
      <c r="C65" s="26"/>
      <c r="D65" s="26"/>
    </row>
    <row r="66" spans="1:4" ht="20.25" x14ac:dyDescent="0.25">
      <c r="A66" s="95"/>
      <c r="B66" s="20"/>
      <c r="C66" s="26"/>
      <c r="D66" s="26"/>
    </row>
    <row r="67" spans="1:4" ht="20.25" x14ac:dyDescent="0.25">
      <c r="A67" s="95"/>
      <c r="B67" s="20"/>
      <c r="C67" s="26"/>
      <c r="D67" s="26"/>
    </row>
    <row r="68" spans="1:4" ht="20.25" x14ac:dyDescent="0.25">
      <c r="A68" s="95"/>
      <c r="B68" s="20"/>
      <c r="C68" s="26"/>
      <c r="D68" s="26"/>
    </row>
    <row r="69" spans="1:4" ht="20.25" x14ac:dyDescent="0.25">
      <c r="A69" s="95"/>
      <c r="B69" s="20"/>
      <c r="C69" s="26"/>
      <c r="D69" s="26"/>
    </row>
    <row r="70" spans="1:4" ht="20.25" x14ac:dyDescent="0.25">
      <c r="A70" s="95"/>
      <c r="B70" s="20"/>
      <c r="C70" s="26"/>
      <c r="D70" s="26"/>
    </row>
    <row r="71" spans="1:4" ht="20.25" x14ac:dyDescent="0.25">
      <c r="A71" s="95"/>
      <c r="B71" s="20"/>
      <c r="C71" s="26"/>
      <c r="D71" s="26"/>
    </row>
    <row r="72" spans="1:4" ht="20.25" x14ac:dyDescent="0.25">
      <c r="A72" s="95"/>
      <c r="B72" s="20"/>
      <c r="C72" s="26"/>
      <c r="D72" s="26"/>
    </row>
    <row r="73" spans="1:4" ht="20.25" x14ac:dyDescent="0.25">
      <c r="A73" s="95"/>
      <c r="B73" s="20"/>
      <c r="C73" s="26"/>
      <c r="D73" s="26"/>
    </row>
    <row r="74" spans="1:4" ht="20.25" x14ac:dyDescent="0.25">
      <c r="A74" s="95"/>
      <c r="B74" s="20"/>
      <c r="C74" s="26"/>
      <c r="D74" s="26"/>
    </row>
    <row r="75" spans="1:4" ht="20.25" x14ac:dyDescent="0.25">
      <c r="A75" s="95"/>
      <c r="B75" s="20"/>
      <c r="C75" s="26"/>
      <c r="D75" s="26"/>
    </row>
    <row r="76" spans="1:4" ht="20.25" x14ac:dyDescent="0.25">
      <c r="A76" s="95"/>
      <c r="B76" s="20"/>
      <c r="C76" s="26"/>
      <c r="D76" s="26"/>
    </row>
    <row r="77" spans="1:4" ht="20.25" x14ac:dyDescent="0.25">
      <c r="A77" s="95"/>
      <c r="B77" s="20"/>
      <c r="C77" s="26"/>
      <c r="D77" s="26"/>
    </row>
    <row r="78" spans="1:4" ht="20.25" x14ac:dyDescent="0.25">
      <c r="A78" s="95"/>
      <c r="B78" s="20"/>
      <c r="C78" s="26"/>
      <c r="D78" s="26"/>
    </row>
    <row r="79" spans="1:4" ht="20.25" x14ac:dyDescent="0.25">
      <c r="A79" s="95"/>
      <c r="B79" s="20"/>
      <c r="C79" s="26"/>
      <c r="D79" s="26"/>
    </row>
    <row r="80" spans="1:4" ht="20.25" x14ac:dyDescent="0.25">
      <c r="A80" s="95"/>
      <c r="B80" s="20"/>
      <c r="C80" s="26"/>
      <c r="D80" s="26"/>
    </row>
    <row r="81" spans="1:4" ht="20.25" x14ac:dyDescent="0.25">
      <c r="A81" s="95"/>
      <c r="B81" s="20"/>
      <c r="C81" s="26"/>
      <c r="D81" s="26"/>
    </row>
    <row r="82" spans="1:4" ht="20.25" x14ac:dyDescent="0.25">
      <c r="A82" s="95"/>
      <c r="B82" s="20"/>
      <c r="C82" s="26"/>
      <c r="D82" s="26"/>
    </row>
    <row r="83" spans="1:4" ht="20.25" x14ac:dyDescent="0.25">
      <c r="A83" s="95"/>
      <c r="B83" s="20"/>
      <c r="C83" s="26"/>
      <c r="D83" s="26"/>
    </row>
    <row r="84" spans="1:4" ht="20.25" x14ac:dyDescent="0.25">
      <c r="A84" s="95"/>
      <c r="B84" s="20"/>
      <c r="C84" s="26"/>
      <c r="D84" s="26"/>
    </row>
    <row r="85" spans="1:4" ht="20.25" x14ac:dyDescent="0.25">
      <c r="A85" s="95"/>
      <c r="B85" s="20"/>
      <c r="C85" s="26"/>
      <c r="D85" s="26"/>
    </row>
    <row r="86" spans="1:4" ht="20.25" x14ac:dyDescent="0.25">
      <c r="A86" s="95"/>
      <c r="B86" s="20"/>
      <c r="C86" s="26"/>
      <c r="D86" s="26"/>
    </row>
    <row r="87" spans="1:4" ht="20.25" x14ac:dyDescent="0.25">
      <c r="A87" s="95"/>
      <c r="B87" s="20"/>
      <c r="C87" s="26"/>
      <c r="D87" s="26"/>
    </row>
    <row r="88" spans="1:4" ht="20.25" x14ac:dyDescent="0.25">
      <c r="A88" s="95"/>
      <c r="B88" s="20"/>
      <c r="C88" s="26"/>
      <c r="D88" s="26"/>
    </row>
    <row r="89" spans="1:4" ht="20.25" x14ac:dyDescent="0.25">
      <c r="A89" s="95"/>
      <c r="B89" s="20"/>
      <c r="C89" s="26"/>
      <c r="D89" s="26"/>
    </row>
    <row r="90" spans="1:4" ht="20.25" x14ac:dyDescent="0.25">
      <c r="A90" s="95"/>
      <c r="B90" s="20"/>
      <c r="C90" s="26"/>
      <c r="D90" s="26"/>
    </row>
    <row r="91" spans="1:4" ht="20.25" x14ac:dyDescent="0.25">
      <c r="A91" s="95"/>
      <c r="B91" s="20"/>
      <c r="C91" s="26"/>
      <c r="D91" s="26"/>
    </row>
    <row r="92" spans="1:4" ht="20.25" x14ac:dyDescent="0.25">
      <c r="A92" s="95"/>
      <c r="B92" s="20"/>
      <c r="C92" s="26"/>
      <c r="D92" s="26"/>
    </row>
    <row r="93" spans="1:4" ht="20.25" x14ac:dyDescent="0.25">
      <c r="A93" s="95"/>
      <c r="B93" s="20"/>
      <c r="C93" s="26"/>
      <c r="D93" s="26"/>
    </row>
    <row r="94" spans="1:4" ht="20.25" x14ac:dyDescent="0.25">
      <c r="A94" s="95"/>
      <c r="B94" s="20"/>
      <c r="C94" s="26"/>
      <c r="D94" s="26"/>
    </row>
    <row r="95" spans="1:4" ht="20.25" x14ac:dyDescent="0.25">
      <c r="A95" s="95"/>
      <c r="B95" s="20"/>
      <c r="C95" s="26"/>
      <c r="D95" s="26"/>
    </row>
    <row r="96" spans="1:4" ht="20.25" x14ac:dyDescent="0.25">
      <c r="A96" s="95"/>
      <c r="B96" s="20"/>
      <c r="C96" s="26"/>
      <c r="D96" s="26"/>
    </row>
    <row r="97" spans="1:4" ht="20.25" x14ac:dyDescent="0.25">
      <c r="A97" s="95"/>
      <c r="B97" s="20"/>
      <c r="C97" s="26"/>
      <c r="D97" s="26"/>
    </row>
    <row r="98" spans="1:4" ht="20.25" x14ac:dyDescent="0.25">
      <c r="A98" s="95"/>
      <c r="B98" s="20"/>
      <c r="C98" s="26"/>
      <c r="D98" s="26"/>
    </row>
    <row r="99" spans="1:4" ht="20.25" x14ac:dyDescent="0.25">
      <c r="A99" s="95"/>
      <c r="B99" s="20"/>
      <c r="C99" s="26"/>
      <c r="D99" s="26"/>
    </row>
    <row r="100" spans="1:4" ht="20.25" x14ac:dyDescent="0.25">
      <c r="A100" s="95"/>
      <c r="B100" s="20"/>
      <c r="C100" s="26"/>
      <c r="D100" s="26"/>
    </row>
    <row r="101" spans="1:4" ht="20.25" x14ac:dyDescent="0.25">
      <c r="A101" s="95"/>
      <c r="B101" s="20"/>
      <c r="C101" s="26"/>
      <c r="D101" s="26"/>
    </row>
    <row r="102" spans="1:4" ht="20.25" x14ac:dyDescent="0.25">
      <c r="A102" s="95"/>
      <c r="B102" s="20"/>
      <c r="C102" s="26"/>
      <c r="D102" s="26"/>
    </row>
    <row r="103" spans="1:4" ht="20.25" x14ac:dyDescent="0.25">
      <c r="A103" s="95"/>
      <c r="B103" s="20"/>
      <c r="C103" s="26"/>
      <c r="D103" s="26"/>
    </row>
    <row r="104" spans="1:4" ht="20.25" x14ac:dyDescent="0.25">
      <c r="A104" s="95"/>
      <c r="B104" s="20"/>
      <c r="C104" s="26"/>
      <c r="D104" s="26"/>
    </row>
    <row r="105" spans="1:4" ht="20.25" x14ac:dyDescent="0.25">
      <c r="A105" s="95"/>
      <c r="B105" s="20"/>
      <c r="C105" s="26"/>
      <c r="D105" s="26"/>
    </row>
    <row r="106" spans="1:4" ht="20.25" x14ac:dyDescent="0.25">
      <c r="A106" s="95"/>
      <c r="B106" s="20"/>
      <c r="C106" s="26"/>
      <c r="D106" s="26"/>
    </row>
    <row r="107" spans="1:4" ht="20.25" x14ac:dyDescent="0.25">
      <c r="A107" s="95"/>
      <c r="B107" s="20"/>
      <c r="C107" s="26"/>
      <c r="D107" s="26"/>
    </row>
    <row r="108" spans="1:4" ht="20.25" x14ac:dyDescent="0.25">
      <c r="A108" s="95"/>
      <c r="B108" s="20"/>
      <c r="C108" s="26"/>
      <c r="D108" s="26"/>
    </row>
    <row r="109" spans="1:4" ht="20.25" x14ac:dyDescent="0.25">
      <c r="A109" s="95"/>
      <c r="B109" s="20"/>
      <c r="C109" s="26"/>
      <c r="D109" s="26"/>
    </row>
    <row r="110" spans="1:4" ht="20.25" x14ac:dyDescent="0.25">
      <c r="A110" s="95"/>
      <c r="B110" s="20"/>
      <c r="C110" s="26"/>
      <c r="D110" s="26"/>
    </row>
    <row r="111" spans="1:4" ht="20.25" x14ac:dyDescent="0.25">
      <c r="A111" s="95"/>
      <c r="B111" s="20"/>
      <c r="C111" s="26"/>
      <c r="D111" s="26"/>
    </row>
    <row r="112" spans="1:4" ht="20.25" x14ac:dyDescent="0.25">
      <c r="A112" s="95"/>
      <c r="B112" s="20"/>
      <c r="C112" s="26"/>
      <c r="D112" s="26"/>
    </row>
    <row r="113" spans="1:4" ht="20.25" x14ac:dyDescent="0.25">
      <c r="A113" s="95"/>
      <c r="B113" s="20"/>
      <c r="C113" s="26"/>
      <c r="D113" s="26"/>
    </row>
    <row r="114" spans="1:4" ht="20.25" x14ac:dyDescent="0.25">
      <c r="A114" s="95"/>
      <c r="B114" s="20"/>
      <c r="C114" s="26"/>
      <c r="D114" s="26"/>
    </row>
    <row r="115" spans="1:4" ht="20.25" x14ac:dyDescent="0.25">
      <c r="A115" s="95"/>
      <c r="B115" s="20"/>
      <c r="C115" s="26"/>
      <c r="D115" s="26"/>
    </row>
    <row r="116" spans="1:4" ht="20.25" x14ac:dyDescent="0.25">
      <c r="A116" s="95"/>
      <c r="B116" s="20"/>
      <c r="C116" s="26"/>
      <c r="D116" s="26"/>
    </row>
    <row r="117" spans="1:4" ht="20.25" x14ac:dyDescent="0.25">
      <c r="A117" s="95"/>
      <c r="B117" s="20"/>
      <c r="C117" s="26"/>
      <c r="D117" s="26"/>
    </row>
    <row r="118" spans="1:4" ht="20.25" x14ac:dyDescent="0.25">
      <c r="A118" s="95"/>
      <c r="B118" s="20"/>
      <c r="C118" s="26"/>
      <c r="D118" s="26"/>
    </row>
    <row r="119" spans="1:4" ht="20.25" x14ac:dyDescent="0.25">
      <c r="A119" s="95"/>
      <c r="B119" s="20"/>
      <c r="C119" s="26"/>
      <c r="D119" s="26"/>
    </row>
    <row r="120" spans="1:4" ht="20.25" x14ac:dyDescent="0.25">
      <c r="A120" s="95"/>
      <c r="B120" s="20"/>
      <c r="C120" s="26"/>
      <c r="D120" s="26"/>
    </row>
    <row r="121" spans="1:4" ht="20.25" x14ac:dyDescent="0.25">
      <c r="A121" s="95"/>
      <c r="B121" s="20"/>
      <c r="C121" s="26"/>
      <c r="D121" s="26"/>
    </row>
    <row r="122" spans="1:4" ht="20.25" x14ac:dyDescent="0.25">
      <c r="A122" s="95"/>
      <c r="B122" s="20"/>
      <c r="C122" s="26"/>
      <c r="D122" s="26"/>
    </row>
    <row r="123" spans="1:4" ht="20.25" x14ac:dyDescent="0.25">
      <c r="A123" s="95"/>
      <c r="B123" s="20"/>
      <c r="C123" s="26"/>
      <c r="D123" s="26"/>
    </row>
    <row r="124" spans="1:4" ht="20.25" x14ac:dyDescent="0.25">
      <c r="A124" s="95"/>
      <c r="B124" s="20"/>
      <c r="C124" s="26"/>
      <c r="D124" s="26"/>
    </row>
    <row r="125" spans="1:4" ht="20.25" x14ac:dyDescent="0.25">
      <c r="A125" s="95"/>
      <c r="B125" s="20"/>
      <c r="C125" s="26"/>
      <c r="D125" s="26"/>
    </row>
    <row r="126" spans="1:4" ht="20.25" x14ac:dyDescent="0.25">
      <c r="A126" s="95"/>
      <c r="B126" s="20"/>
      <c r="C126" s="26"/>
      <c r="D126" s="26"/>
    </row>
    <row r="127" spans="1:4" ht="20.25" x14ac:dyDescent="0.25">
      <c r="A127" s="95"/>
      <c r="B127" s="20"/>
      <c r="C127" s="26"/>
      <c r="D127" s="26"/>
    </row>
    <row r="128" spans="1:4" ht="20.25" x14ac:dyDescent="0.25">
      <c r="A128" s="95"/>
      <c r="B128" s="20"/>
      <c r="C128" s="26"/>
      <c r="D128" s="26"/>
    </row>
    <row r="129" spans="1:4" ht="20.25" x14ac:dyDescent="0.25">
      <c r="A129" s="95"/>
      <c r="B129" s="20"/>
      <c r="C129" s="26"/>
      <c r="D129" s="26"/>
    </row>
    <row r="130" spans="1:4" ht="20.25" x14ac:dyDescent="0.25">
      <c r="A130" s="95"/>
      <c r="B130" s="20"/>
      <c r="C130" s="26"/>
      <c r="D130" s="26"/>
    </row>
    <row r="131" spans="1:4" ht="20.25" x14ac:dyDescent="0.25">
      <c r="A131" s="95"/>
      <c r="B131" s="20"/>
      <c r="C131" s="26"/>
      <c r="D131" s="26"/>
    </row>
    <row r="132" spans="1:4" ht="20.25" x14ac:dyDescent="0.25">
      <c r="A132" s="95"/>
      <c r="B132" s="20"/>
      <c r="C132" s="26"/>
      <c r="D132" s="26"/>
    </row>
    <row r="133" spans="1:4" ht="20.25" x14ac:dyDescent="0.25">
      <c r="A133" s="95"/>
      <c r="B133" s="20"/>
      <c r="C133" s="26"/>
      <c r="D133" s="26"/>
    </row>
    <row r="134" spans="1:4" ht="20.25" x14ac:dyDescent="0.25">
      <c r="A134" s="95"/>
      <c r="B134" s="20"/>
      <c r="C134" s="26"/>
      <c r="D134" s="26"/>
    </row>
    <row r="135" spans="1:4" ht="20.25" x14ac:dyDescent="0.25">
      <c r="A135" s="95"/>
      <c r="B135" s="20"/>
      <c r="C135" s="26"/>
      <c r="D135" s="26"/>
    </row>
    <row r="136" spans="1:4" ht="20.25" x14ac:dyDescent="0.25">
      <c r="A136" s="95"/>
      <c r="B136" s="20"/>
      <c r="C136" s="26"/>
      <c r="D136" s="26"/>
    </row>
    <row r="137" spans="1:4" ht="20.25" x14ac:dyDescent="0.25">
      <c r="A137" s="95"/>
      <c r="B137" s="20"/>
      <c r="C137" s="26"/>
      <c r="D137" s="26"/>
    </row>
    <row r="138" spans="1:4" ht="20.25" x14ac:dyDescent="0.25">
      <c r="A138" s="95"/>
      <c r="B138" s="20"/>
      <c r="C138" s="26"/>
      <c r="D138" s="26"/>
    </row>
    <row r="139" spans="1:4" ht="20.25" x14ac:dyDescent="0.25">
      <c r="A139" s="95"/>
      <c r="B139" s="20"/>
      <c r="C139" s="26"/>
      <c r="D139" s="26"/>
    </row>
    <row r="140" spans="1:4" ht="20.25" x14ac:dyDescent="0.25">
      <c r="A140" s="95"/>
      <c r="B140" s="20"/>
      <c r="C140" s="26"/>
      <c r="D140" s="26"/>
    </row>
    <row r="141" spans="1:4" ht="20.25" x14ac:dyDescent="0.25">
      <c r="A141" s="95"/>
      <c r="B141" s="20"/>
      <c r="C141" s="26"/>
      <c r="D141" s="26"/>
    </row>
    <row r="142" spans="1:4" ht="20.25" x14ac:dyDescent="0.25">
      <c r="A142" s="95"/>
      <c r="B142" s="20"/>
      <c r="C142" s="26"/>
      <c r="D142" s="26"/>
    </row>
    <row r="143" spans="1:4" ht="20.25" x14ac:dyDescent="0.25">
      <c r="A143" s="95"/>
      <c r="B143" s="20"/>
      <c r="C143" s="26"/>
      <c r="D143" s="26"/>
    </row>
    <row r="144" spans="1:4" ht="20.25" x14ac:dyDescent="0.25">
      <c r="A144" s="95"/>
      <c r="B144" s="20"/>
      <c r="C144" s="26"/>
      <c r="D144" s="26"/>
    </row>
    <row r="145" spans="1:4" ht="20.25" x14ac:dyDescent="0.25">
      <c r="A145" s="95"/>
      <c r="B145" s="20"/>
      <c r="C145" s="26"/>
      <c r="D145" s="26"/>
    </row>
    <row r="146" spans="1:4" ht="20.25" x14ac:dyDescent="0.25">
      <c r="A146" s="95"/>
      <c r="B146" s="20"/>
      <c r="C146" s="26"/>
      <c r="D146" s="26"/>
    </row>
    <row r="147" spans="1:4" ht="20.25" x14ac:dyDescent="0.25">
      <c r="A147" s="95"/>
      <c r="B147" s="20"/>
      <c r="C147" s="26"/>
      <c r="D147" s="26"/>
    </row>
    <row r="148" spans="1:4" ht="20.25" x14ac:dyDescent="0.25">
      <c r="A148" s="95"/>
      <c r="B148" s="20"/>
      <c r="C148" s="26"/>
      <c r="D148" s="26"/>
    </row>
    <row r="149" spans="1:4" ht="20.25" x14ac:dyDescent="0.25">
      <c r="A149" s="95"/>
      <c r="B149" s="20"/>
      <c r="C149" s="26"/>
      <c r="D149" s="26"/>
    </row>
    <row r="150" spans="1:4" ht="20.25" x14ac:dyDescent="0.25">
      <c r="A150" s="95"/>
      <c r="B150" s="20"/>
      <c r="C150" s="26"/>
      <c r="D150" s="26"/>
    </row>
    <row r="151" spans="1:4" ht="20.25" x14ac:dyDescent="0.25">
      <c r="A151" s="95"/>
      <c r="B151" s="20"/>
      <c r="C151" s="26"/>
      <c r="D151" s="26"/>
    </row>
    <row r="152" spans="1:4" ht="20.25" x14ac:dyDescent="0.25">
      <c r="A152" s="95"/>
      <c r="B152" s="20"/>
      <c r="C152" s="26"/>
      <c r="D152" s="26"/>
    </row>
    <row r="153" spans="1:4" ht="20.25" x14ac:dyDescent="0.25">
      <c r="A153" s="95"/>
      <c r="B153" s="20"/>
      <c r="C153" s="26"/>
      <c r="D153" s="26"/>
    </row>
    <row r="154" spans="1:4" ht="20.25" x14ac:dyDescent="0.25">
      <c r="A154" s="95"/>
      <c r="B154" s="20"/>
      <c r="C154" s="26"/>
      <c r="D154" s="26"/>
    </row>
    <row r="155" spans="1:4" ht="20.25" x14ac:dyDescent="0.25">
      <c r="A155" s="95"/>
      <c r="B155" s="20"/>
      <c r="C155" s="26"/>
      <c r="D155" s="26"/>
    </row>
    <row r="156" spans="1:4" ht="20.25" x14ac:dyDescent="0.25">
      <c r="A156" s="95"/>
      <c r="B156" s="20"/>
      <c r="C156" s="26"/>
      <c r="D156" s="26"/>
    </row>
    <row r="157" spans="1:4" ht="20.25" x14ac:dyDescent="0.25">
      <c r="A157" s="95"/>
      <c r="B157" s="20"/>
      <c r="C157" s="26"/>
      <c r="D157" s="26"/>
    </row>
    <row r="158" spans="1:4" ht="20.25" x14ac:dyDescent="0.25">
      <c r="A158" s="95"/>
      <c r="B158" s="20"/>
      <c r="C158" s="26"/>
      <c r="D158" s="26"/>
    </row>
    <row r="159" spans="1:4" ht="20.25" x14ac:dyDescent="0.25">
      <c r="A159" s="95"/>
      <c r="B159" s="20"/>
      <c r="C159" s="26"/>
      <c r="D159" s="26"/>
    </row>
    <row r="160" spans="1:4" ht="20.25" x14ac:dyDescent="0.25">
      <c r="A160" s="95"/>
      <c r="B160" s="20"/>
      <c r="C160" s="26"/>
      <c r="D160" s="26"/>
    </row>
    <row r="161" spans="1:4" ht="20.25" x14ac:dyDescent="0.25">
      <c r="A161" s="95"/>
      <c r="B161" s="20"/>
      <c r="C161" s="26"/>
      <c r="D161" s="26"/>
    </row>
    <row r="162" spans="1:4" ht="20.25" x14ac:dyDescent="0.25">
      <c r="A162" s="95"/>
      <c r="B162" s="20"/>
      <c r="C162" s="26"/>
      <c r="D162" s="26"/>
    </row>
    <row r="163" spans="1:4" ht="20.25" x14ac:dyDescent="0.25">
      <c r="A163" s="95"/>
      <c r="B163" s="20"/>
      <c r="C163" s="26"/>
      <c r="D163" s="26"/>
    </row>
    <row r="164" spans="1:4" ht="20.25" x14ac:dyDescent="0.25">
      <c r="A164" s="95"/>
      <c r="B164" s="20"/>
      <c r="C164" s="26"/>
      <c r="D164" s="26"/>
    </row>
    <row r="165" spans="1:4" ht="20.25" x14ac:dyDescent="0.25">
      <c r="A165" s="95"/>
      <c r="B165" s="20"/>
      <c r="C165" s="26"/>
      <c r="D165" s="26"/>
    </row>
    <row r="166" spans="1:4" ht="20.25" x14ac:dyDescent="0.25">
      <c r="A166" s="95"/>
      <c r="B166" s="20"/>
      <c r="C166" s="26"/>
      <c r="D166" s="26"/>
    </row>
    <row r="167" spans="1:4" ht="20.25" x14ac:dyDescent="0.25">
      <c r="A167" s="95"/>
      <c r="B167" s="20"/>
      <c r="C167" s="26"/>
      <c r="D167" s="26"/>
    </row>
    <row r="168" spans="1:4" ht="20.25" x14ac:dyDescent="0.25">
      <c r="A168" s="95"/>
      <c r="B168" s="20"/>
      <c r="C168" s="26"/>
      <c r="D168" s="26"/>
    </row>
    <row r="169" spans="1:4" ht="20.25" x14ac:dyDescent="0.25">
      <c r="A169" s="95"/>
      <c r="B169" s="20"/>
      <c r="C169" s="26"/>
      <c r="D169" s="26"/>
    </row>
    <row r="170" spans="1:4" ht="20.25" x14ac:dyDescent="0.25">
      <c r="A170" s="95"/>
      <c r="B170" s="20"/>
      <c r="C170" s="26"/>
      <c r="D170" s="26"/>
    </row>
    <row r="171" spans="1:4" ht="20.25" x14ac:dyDescent="0.25">
      <c r="A171" s="95"/>
      <c r="B171" s="20"/>
      <c r="C171" s="26"/>
      <c r="D171" s="26"/>
    </row>
    <row r="172" spans="1:4" ht="20.25" x14ac:dyDescent="0.25">
      <c r="A172" s="95"/>
      <c r="B172" s="20"/>
      <c r="C172" s="26"/>
      <c r="D172" s="26"/>
    </row>
    <row r="173" spans="1:4" ht="20.25" x14ac:dyDescent="0.25">
      <c r="A173" s="95"/>
      <c r="B173" s="20"/>
      <c r="C173" s="26"/>
      <c r="D173" s="26"/>
    </row>
    <row r="174" spans="1:4" ht="20.25" x14ac:dyDescent="0.25">
      <c r="A174" s="95"/>
      <c r="B174" s="20"/>
      <c r="C174" s="26"/>
      <c r="D174" s="26"/>
    </row>
    <row r="175" spans="1:4" ht="20.25" x14ac:dyDescent="0.25">
      <c r="A175" s="95"/>
      <c r="B175" s="20"/>
      <c r="C175" s="26"/>
      <c r="D175" s="26"/>
    </row>
    <row r="176" spans="1:4" ht="20.25" x14ac:dyDescent="0.25">
      <c r="A176" s="95"/>
      <c r="B176" s="20"/>
      <c r="C176" s="26"/>
      <c r="D176" s="26"/>
    </row>
    <row r="177" spans="1:4" ht="20.25" x14ac:dyDescent="0.25">
      <c r="A177" s="95"/>
      <c r="B177" s="20"/>
      <c r="C177" s="26"/>
      <c r="D177" s="26"/>
    </row>
    <row r="178" spans="1:4" ht="20.25" x14ac:dyDescent="0.25">
      <c r="A178" s="95"/>
      <c r="B178" s="20"/>
      <c r="C178" s="26"/>
      <c r="D178" s="26"/>
    </row>
    <row r="179" spans="1:4" ht="20.25" x14ac:dyDescent="0.25">
      <c r="A179" s="95"/>
      <c r="B179" s="20"/>
      <c r="C179" s="26"/>
      <c r="D179" s="26"/>
    </row>
    <row r="180" spans="1:4" ht="20.25" x14ac:dyDescent="0.25">
      <c r="A180" s="95"/>
      <c r="B180" s="20"/>
      <c r="C180" s="26"/>
      <c r="D180" s="26"/>
    </row>
    <row r="181" spans="1:4" ht="20.25" x14ac:dyDescent="0.25">
      <c r="A181" s="95"/>
      <c r="B181" s="20"/>
      <c r="C181" s="26"/>
      <c r="D181" s="26"/>
    </row>
    <row r="182" spans="1:4" ht="20.25" x14ac:dyDescent="0.25">
      <c r="A182" s="95"/>
      <c r="B182" s="20"/>
      <c r="C182" s="26"/>
      <c r="D182" s="26"/>
    </row>
    <row r="183" spans="1:4" ht="20.25" x14ac:dyDescent="0.25">
      <c r="A183" s="95"/>
      <c r="B183" s="20"/>
      <c r="C183" s="26"/>
      <c r="D183" s="26"/>
    </row>
    <row r="184" spans="1:4" ht="20.25" x14ac:dyDescent="0.25">
      <c r="A184" s="95"/>
      <c r="B184" s="20"/>
      <c r="C184" s="26"/>
      <c r="D184" s="26"/>
    </row>
    <row r="185" spans="1:4" ht="20.25" x14ac:dyDescent="0.25">
      <c r="A185" s="95"/>
      <c r="B185" s="20"/>
      <c r="C185" s="26"/>
      <c r="D185" s="26"/>
    </row>
    <row r="186" spans="1:4" ht="20.25" x14ac:dyDescent="0.25">
      <c r="A186" s="95"/>
      <c r="B186" s="20"/>
      <c r="C186" s="26"/>
      <c r="D186" s="26"/>
    </row>
    <row r="187" spans="1:4" ht="20.25" x14ac:dyDescent="0.25">
      <c r="A187" s="95"/>
      <c r="B187" s="20"/>
      <c r="C187" s="26"/>
      <c r="D187" s="26"/>
    </row>
    <row r="188" spans="1:4" ht="20.25" x14ac:dyDescent="0.25">
      <c r="A188" s="95"/>
      <c r="B188" s="20"/>
      <c r="C188" s="26"/>
      <c r="D188" s="26"/>
    </row>
    <row r="189" spans="1:4" ht="20.25" x14ac:dyDescent="0.25">
      <c r="A189" s="95"/>
      <c r="B189" s="20"/>
      <c r="C189" s="26"/>
      <c r="D189" s="26"/>
    </row>
    <row r="190" spans="1:4" ht="20.25" x14ac:dyDescent="0.25">
      <c r="A190" s="95"/>
      <c r="B190" s="20"/>
      <c r="C190" s="26"/>
      <c r="D190" s="26"/>
    </row>
    <row r="191" spans="1:4" ht="20.25" x14ac:dyDescent="0.25">
      <c r="A191" s="95"/>
      <c r="B191" s="20"/>
      <c r="C191" s="26"/>
      <c r="D191" s="26"/>
    </row>
    <row r="192" spans="1:4" ht="20.25" x14ac:dyDescent="0.25">
      <c r="A192" s="95"/>
      <c r="B192" s="20"/>
      <c r="C192" s="26"/>
      <c r="D192" s="26"/>
    </row>
    <row r="193" spans="1:4" ht="20.25" x14ac:dyDescent="0.25">
      <c r="A193" s="95"/>
      <c r="B193" s="20"/>
      <c r="C193" s="26"/>
      <c r="D193" s="26"/>
    </row>
    <row r="194" spans="1:4" ht="20.25" x14ac:dyDescent="0.25">
      <c r="A194" s="95"/>
      <c r="B194" s="20"/>
      <c r="C194" s="26"/>
      <c r="D194" s="26"/>
    </row>
    <row r="195" spans="1:4" ht="20.25" x14ac:dyDescent="0.25">
      <c r="A195" s="95"/>
      <c r="B195" s="20"/>
      <c r="C195" s="26"/>
      <c r="D195" s="26"/>
    </row>
    <row r="196" spans="1:4" ht="20.25" x14ac:dyDescent="0.25">
      <c r="A196" s="95"/>
      <c r="B196" s="20"/>
      <c r="C196" s="26"/>
      <c r="D196" s="26"/>
    </row>
    <row r="197" spans="1:4" ht="20.25" x14ac:dyDescent="0.25">
      <c r="A197" s="95"/>
      <c r="B197" s="20"/>
      <c r="C197" s="26"/>
      <c r="D197" s="26"/>
    </row>
    <row r="198" spans="1:4" ht="20.25" x14ac:dyDescent="0.25">
      <c r="A198" s="95"/>
      <c r="B198" s="20"/>
      <c r="C198" s="26"/>
      <c r="D198" s="26"/>
    </row>
    <row r="199" spans="1:4" ht="20.25" x14ac:dyDescent="0.25">
      <c r="A199" s="95"/>
      <c r="B199" s="20"/>
      <c r="C199" s="26"/>
      <c r="D199" s="26"/>
    </row>
    <row r="200" spans="1:4" ht="20.25" x14ac:dyDescent="0.25">
      <c r="A200" s="95"/>
      <c r="B200" s="20"/>
      <c r="C200" s="26"/>
      <c r="D200" s="26"/>
    </row>
    <row r="201" spans="1:4" ht="20.25" x14ac:dyDescent="0.25">
      <c r="A201" s="95"/>
      <c r="B201" s="20"/>
      <c r="C201" s="26"/>
      <c r="D201" s="26"/>
    </row>
    <row r="202" spans="1:4" ht="20.25" x14ac:dyDescent="0.25">
      <c r="A202" s="95"/>
      <c r="B202" s="20"/>
      <c r="C202" s="26"/>
      <c r="D202" s="26"/>
    </row>
    <row r="203" spans="1:4" ht="20.25" x14ac:dyDescent="0.25">
      <c r="A203" s="95"/>
      <c r="B203" s="20"/>
      <c r="C203" s="26"/>
      <c r="D203" s="26"/>
    </row>
    <row r="204" spans="1:4" ht="20.25" x14ac:dyDescent="0.25">
      <c r="A204" s="95"/>
      <c r="B204" s="20"/>
      <c r="C204" s="26"/>
      <c r="D204" s="26"/>
    </row>
    <row r="205" spans="1:4" ht="20.25" x14ac:dyDescent="0.25">
      <c r="A205" s="95"/>
      <c r="B205" s="20"/>
      <c r="C205" s="26"/>
      <c r="D205" s="26"/>
    </row>
    <row r="206" spans="1:4" ht="20.25" x14ac:dyDescent="0.25">
      <c r="A206" s="95"/>
      <c r="B206" s="20"/>
      <c r="C206" s="26"/>
      <c r="D206" s="26"/>
    </row>
    <row r="207" spans="1:4" ht="20.25" x14ac:dyDescent="0.25">
      <c r="A207" s="95"/>
      <c r="B207" s="20"/>
      <c r="C207" s="26"/>
      <c r="D207" s="26"/>
    </row>
    <row r="208" spans="1:4" x14ac:dyDescent="0.25">
      <c r="A208" s="75"/>
      <c r="B208" s="20"/>
      <c r="C208" s="20"/>
      <c r="D208" s="20"/>
    </row>
    <row r="209" spans="1:8" ht="20.25" x14ac:dyDescent="0.25">
      <c r="A209" s="75"/>
      <c r="B209" s="22" t="s">
        <v>87</v>
      </c>
      <c r="C209" s="22" t="s">
        <v>142</v>
      </c>
      <c r="D209" s="25" t="s">
        <v>87</v>
      </c>
      <c r="E209" s="25" t="s">
        <v>142</v>
      </c>
    </row>
    <row r="210" spans="1:8" ht="21" x14ac:dyDescent="0.35">
      <c r="A210" s="75"/>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5"/>
      <c r="B211" s="23" t="s">
        <v>89</v>
      </c>
      <c r="C211" s="23" t="s">
        <v>92</v>
      </c>
      <c r="E211" t="s">
        <v>57</v>
      </c>
      <c r="F211" t="str">
        <f t="shared" ref="F211:F221" si="0">IF(NOT(ISBLANK(D211)),D211,IF(NOT(ISBLANK(E211)),"     "&amp;E211,FALSE))</f>
        <v xml:space="preserve">     Afectación menor a 10 SMLMV .</v>
      </c>
    </row>
    <row r="212" spans="1:8" ht="21" x14ac:dyDescent="0.35">
      <c r="A212" s="75"/>
      <c r="B212" s="23" t="s">
        <v>89</v>
      </c>
      <c r="C212" s="23" t="s">
        <v>93</v>
      </c>
      <c r="E212" t="s">
        <v>92</v>
      </c>
      <c r="F212" t="str">
        <f t="shared" si="0"/>
        <v xml:space="preserve">     Entre 10 y 50 SMLMV </v>
      </c>
    </row>
    <row r="213" spans="1:8" ht="21" x14ac:dyDescent="0.35">
      <c r="A213" s="75"/>
      <c r="B213" s="23" t="s">
        <v>89</v>
      </c>
      <c r="C213" s="23" t="s">
        <v>94</v>
      </c>
      <c r="E213" t="s">
        <v>93</v>
      </c>
      <c r="F213" t="str">
        <f t="shared" si="0"/>
        <v xml:space="preserve">     Entre 50 y 100 SMLMV </v>
      </c>
    </row>
    <row r="214" spans="1:8" ht="21" x14ac:dyDescent="0.35">
      <c r="A214" s="75"/>
      <c r="B214" s="23" t="s">
        <v>89</v>
      </c>
      <c r="C214" s="23" t="s">
        <v>95</v>
      </c>
      <c r="E214" t="s">
        <v>94</v>
      </c>
      <c r="F214" t="str">
        <f t="shared" si="0"/>
        <v xml:space="preserve">     Entre 100 y 500 SMLMV </v>
      </c>
    </row>
    <row r="215" spans="1:8" ht="21" x14ac:dyDescent="0.35">
      <c r="A215" s="75"/>
      <c r="B215" s="23" t="s">
        <v>56</v>
      </c>
      <c r="C215" s="23" t="s">
        <v>96</v>
      </c>
      <c r="E215" t="s">
        <v>95</v>
      </c>
      <c r="F215" t="str">
        <f t="shared" si="0"/>
        <v xml:space="preserve">     Mayor a 500 SMLMV </v>
      </c>
    </row>
    <row r="216" spans="1:8" ht="21" x14ac:dyDescent="0.35">
      <c r="A216" s="75"/>
      <c r="B216" s="23" t="s">
        <v>56</v>
      </c>
      <c r="C216" s="23" t="s">
        <v>97</v>
      </c>
      <c r="D216" t="s">
        <v>56</v>
      </c>
      <c r="F216" t="str">
        <f t="shared" si="0"/>
        <v>Pérdida Reputacional</v>
      </c>
    </row>
    <row r="217" spans="1:8" ht="21" x14ac:dyDescent="0.35">
      <c r="A217" s="75"/>
      <c r="B217" s="23" t="s">
        <v>56</v>
      </c>
      <c r="C217" s="23" t="s">
        <v>99</v>
      </c>
      <c r="E217" t="s">
        <v>96</v>
      </c>
      <c r="F217" t="str">
        <f t="shared" si="0"/>
        <v xml:space="preserve">     El riesgo afecta la imagen de alguna área de la organización</v>
      </c>
    </row>
    <row r="218" spans="1:8" ht="21" x14ac:dyDescent="0.35">
      <c r="A218" s="75"/>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5"/>
      <c r="B219" s="23" t="s">
        <v>56</v>
      </c>
      <c r="C219" s="23" t="s">
        <v>117</v>
      </c>
      <c r="E219" t="s">
        <v>99</v>
      </c>
      <c r="F219" t="str">
        <f t="shared" si="0"/>
        <v xml:space="preserve">     El riesgo afecta la imagen de la entidad con algunos usuarios de relevancia frente al logro de los objetivos</v>
      </c>
    </row>
    <row r="220" spans="1:8" x14ac:dyDescent="0.25">
      <c r="A220" s="75"/>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5"/>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5"/>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80"/>
    <col min="3" max="3" width="17" style="80" customWidth="1"/>
    <col min="4" max="4" width="14.28515625" style="80"/>
    <col min="5" max="5" width="46" style="80" customWidth="1"/>
    <col min="6" max="16384" width="14.28515625" style="80"/>
  </cols>
  <sheetData>
    <row r="1" spans="2:6" ht="24" customHeight="1" thickBot="1" x14ac:dyDescent="0.25">
      <c r="B1" s="374" t="s">
        <v>77</v>
      </c>
      <c r="C1" s="375"/>
      <c r="D1" s="375"/>
      <c r="E1" s="375"/>
      <c r="F1" s="376"/>
    </row>
    <row r="2" spans="2:6" ht="16.5" thickBot="1" x14ac:dyDescent="0.3">
      <c r="B2" s="81"/>
      <c r="C2" s="81"/>
      <c r="D2" s="81"/>
      <c r="E2" s="81"/>
      <c r="F2" s="81"/>
    </row>
    <row r="3" spans="2:6" ht="16.5" thickBot="1" x14ac:dyDescent="0.25">
      <c r="B3" s="378" t="s">
        <v>63</v>
      </c>
      <c r="C3" s="379"/>
      <c r="D3" s="379"/>
      <c r="E3" s="93" t="s">
        <v>64</v>
      </c>
      <c r="F3" s="94" t="s">
        <v>65</v>
      </c>
    </row>
    <row r="4" spans="2:6" ht="31.5" x14ac:dyDescent="0.2">
      <c r="B4" s="380" t="s">
        <v>66</v>
      </c>
      <c r="C4" s="382" t="s">
        <v>13</v>
      </c>
      <c r="D4" s="82" t="s">
        <v>14</v>
      </c>
      <c r="E4" s="83" t="s">
        <v>67</v>
      </c>
      <c r="F4" s="84">
        <v>0.25</v>
      </c>
    </row>
    <row r="5" spans="2:6" ht="47.25" x14ac:dyDescent="0.2">
      <c r="B5" s="381"/>
      <c r="C5" s="383"/>
      <c r="D5" s="85" t="s">
        <v>15</v>
      </c>
      <c r="E5" s="86" t="s">
        <v>68</v>
      </c>
      <c r="F5" s="87">
        <v>0.15</v>
      </c>
    </row>
    <row r="6" spans="2:6" ht="47.25" x14ac:dyDescent="0.2">
      <c r="B6" s="381"/>
      <c r="C6" s="383"/>
      <c r="D6" s="85" t="s">
        <v>16</v>
      </c>
      <c r="E6" s="86" t="s">
        <v>69</v>
      </c>
      <c r="F6" s="87">
        <v>0.1</v>
      </c>
    </row>
    <row r="7" spans="2:6" ht="63" x14ac:dyDescent="0.2">
      <c r="B7" s="381"/>
      <c r="C7" s="383" t="s">
        <v>17</v>
      </c>
      <c r="D7" s="85" t="s">
        <v>10</v>
      </c>
      <c r="E7" s="86" t="s">
        <v>70</v>
      </c>
      <c r="F7" s="87">
        <v>0.25</v>
      </c>
    </row>
    <row r="8" spans="2:6" ht="31.5" x14ac:dyDescent="0.2">
      <c r="B8" s="381"/>
      <c r="C8" s="383"/>
      <c r="D8" s="85" t="s">
        <v>9</v>
      </c>
      <c r="E8" s="86" t="s">
        <v>71</v>
      </c>
      <c r="F8" s="87">
        <v>0.15</v>
      </c>
    </row>
    <row r="9" spans="2:6" ht="47.25" x14ac:dyDescent="0.2">
      <c r="B9" s="381" t="s">
        <v>159</v>
      </c>
      <c r="C9" s="383" t="s">
        <v>18</v>
      </c>
      <c r="D9" s="85" t="s">
        <v>19</v>
      </c>
      <c r="E9" s="86" t="s">
        <v>72</v>
      </c>
      <c r="F9" s="88" t="s">
        <v>73</v>
      </c>
    </row>
    <row r="10" spans="2:6" ht="63" x14ac:dyDescent="0.2">
      <c r="B10" s="381"/>
      <c r="C10" s="383"/>
      <c r="D10" s="85" t="s">
        <v>20</v>
      </c>
      <c r="E10" s="86" t="s">
        <v>74</v>
      </c>
      <c r="F10" s="88" t="s">
        <v>73</v>
      </c>
    </row>
    <row r="11" spans="2:6" ht="47.25" x14ac:dyDescent="0.2">
      <c r="B11" s="381"/>
      <c r="C11" s="383" t="s">
        <v>21</v>
      </c>
      <c r="D11" s="85" t="s">
        <v>22</v>
      </c>
      <c r="E11" s="86" t="s">
        <v>75</v>
      </c>
      <c r="F11" s="88" t="s">
        <v>73</v>
      </c>
    </row>
    <row r="12" spans="2:6" ht="47.25" x14ac:dyDescent="0.2">
      <c r="B12" s="381"/>
      <c r="C12" s="383"/>
      <c r="D12" s="85" t="s">
        <v>23</v>
      </c>
      <c r="E12" s="86" t="s">
        <v>76</v>
      </c>
      <c r="F12" s="88" t="s">
        <v>73</v>
      </c>
    </row>
    <row r="13" spans="2:6" ht="31.5" x14ac:dyDescent="0.2">
      <c r="B13" s="381"/>
      <c r="C13" s="383" t="s">
        <v>24</v>
      </c>
      <c r="D13" s="85" t="s">
        <v>118</v>
      </c>
      <c r="E13" s="86" t="s">
        <v>121</v>
      </c>
      <c r="F13" s="88" t="s">
        <v>73</v>
      </c>
    </row>
    <row r="14" spans="2:6" ht="32.25" thickBot="1" x14ac:dyDescent="0.25">
      <c r="B14" s="384"/>
      <c r="C14" s="385"/>
      <c r="D14" s="89" t="s">
        <v>119</v>
      </c>
      <c r="E14" s="90" t="s">
        <v>120</v>
      </c>
      <c r="F14" s="91" t="s">
        <v>73</v>
      </c>
    </row>
    <row r="15" spans="2:6" ht="49.5" customHeight="1" x14ac:dyDescent="0.2">
      <c r="B15" s="377" t="s">
        <v>156</v>
      </c>
      <c r="C15" s="377"/>
      <c r="D15" s="377"/>
      <c r="E15" s="377"/>
      <c r="F15" s="377"/>
    </row>
    <row r="16" spans="2:6" ht="27" customHeight="1" x14ac:dyDescent="0.25">
      <c r="B16" s="9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Marcela Cordoba Vargas</cp:lastModifiedBy>
  <cp:lastPrinted>2020-05-13T01:12:22Z</cp:lastPrinted>
  <dcterms:created xsi:type="dcterms:W3CDTF">2020-03-24T23:12:47Z</dcterms:created>
  <dcterms:modified xsi:type="dcterms:W3CDTF">2022-12-13T21:33:21Z</dcterms:modified>
</cp:coreProperties>
</file>