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3/Seguimiento Mapas de Riesgo/"/>
    </mc:Choice>
  </mc:AlternateContent>
  <xr:revisionPtr revIDLastSave="3" documentId="11_09ADAF2839DAAF3A8C992B19DC757C359B19CC01" xr6:coauthVersionLast="47" xr6:coauthVersionMax="47" xr10:uidLastSave="{5E1A91E9-D20A-4624-86DE-540ABC29B7EB}"/>
  <bookViews>
    <workbookView xWindow="-120" yWindow="-120" windowWidth="20730" windowHeight="1104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91029"/>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1" l="1"/>
  <c r="AG15" i="1" l="1"/>
  <c r="AF15" i="1" s="1"/>
  <c r="AG14" i="1"/>
  <c r="AF14" i="1" s="1"/>
  <c r="AC15" i="1"/>
  <c r="AE15" i="1" s="1"/>
  <c r="AC14" i="1"/>
  <c r="AE14" i="1" s="1"/>
  <c r="L15" i="1"/>
  <c r="P15" i="1"/>
  <c r="P14" i="1"/>
  <c r="L11" i="1"/>
  <c r="M11" i="1" s="1"/>
  <c r="V11" i="1"/>
  <c r="Y11" i="1"/>
  <c r="AD14" i="1" l="1"/>
  <c r="AH14" i="1" s="1"/>
  <c r="AC11" i="1"/>
  <c r="AD11" i="1" s="1"/>
  <c r="AD15" i="1"/>
  <c r="AH15" i="1" s="1"/>
  <c r="R15" i="1"/>
  <c r="R14" i="1"/>
  <c r="AE11" i="1" l="1"/>
  <c r="Y13" i="1" l="1"/>
  <c r="V13" i="1"/>
  <c r="L13" i="1"/>
  <c r="L20" i="1"/>
  <c r="O13" i="1"/>
  <c r="P13" i="1" l="1"/>
  <c r="Q13" i="1" s="1"/>
  <c r="AG13" i="1" s="1"/>
  <c r="AF13" i="1" s="1"/>
  <c r="M13" i="1"/>
  <c r="AC13" i="1" s="1"/>
  <c r="AD13" i="1" s="1"/>
  <c r="Y12" i="1"/>
  <c r="V12" i="1"/>
  <c r="L12" i="1"/>
  <c r="M12" i="1" s="1"/>
  <c r="R13" i="1" l="1"/>
  <c r="AH13" i="1"/>
  <c r="AE13" i="1"/>
  <c r="AC12" i="1"/>
  <c r="AD12" i="1" l="1"/>
  <c r="AE12" i="1"/>
  <c r="F221" i="13" l="1"/>
  <c r="F211" i="13"/>
  <c r="F212" i="13"/>
  <c r="F213" i="13"/>
  <c r="F214" i="13"/>
  <c r="F215" i="13"/>
  <c r="F216" i="13"/>
  <c r="F217" i="13"/>
  <c r="F218" i="13"/>
  <c r="F219" i="13"/>
  <c r="F220" i="13"/>
  <c r="F210" i="13"/>
  <c r="B221" i="13" a="1"/>
  <c r="O12" i="1"/>
  <c r="P12" i="1" l="1"/>
  <c r="B221" i="13"/>
  <c r="O11" i="1" s="1"/>
  <c r="P11" i="1" s="1"/>
  <c r="R11" i="1" l="1"/>
  <c r="Q11" i="1"/>
  <c r="AG11" i="1" s="1"/>
  <c r="AF11" i="1" s="1"/>
  <c r="AH11" i="1" s="1"/>
  <c r="Q12" i="1"/>
  <c r="AG12" i="1" s="1"/>
  <c r="AF12" i="1" s="1"/>
  <c r="AH12" i="1" s="1"/>
  <c r="R12"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<sst xmlns="http://schemas.openxmlformats.org/spreadsheetml/2006/main" count="504" uniqueCount="323">
  <si>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</si>
  <si>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</si>
  <si>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</si>
  <si>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</si>
  <si>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</si>
  <si>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</si>
  <si>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</si>
  <si>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</si>
  <si>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</si>
  <si>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</si>
  <si>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</si>
  <si>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</si>
  <si>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</si>
  <si>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</si>
  <si>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</si>
  <si>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</si>
  <si>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</si>
  <si>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</si>
  <si>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</si>
  <si>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</si>
  <si>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</si>
  <si>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</si>
  <si>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</si>
  <si>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</si>
  <si>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</si>
  <si>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</si>
  <si>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</si>
  <si>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</si>
  <si>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</si>
  <si>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</si>
  <si>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</si>
  <si>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</si>
  <si>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</si>
  <si>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</si>
  <si>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</si>
  <si>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</si>
  <si>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</si>
  <si>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</si>
  <si>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</si>
  <si>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</si>
  <si>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</si>
  <si>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</si>
  <si>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</si>
  <si>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</si>
  <si>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</si>
  <si>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</si>
  <si>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</si>
  <si>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</si>
  <si>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</si>
  <si>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</si>
  <si>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</si>
  <si>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</si>
  <si>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</si>
  <si>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</si>
  <si>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</si>
  <si>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</si>
  <si>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</si>
  <si>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</si>
  <si>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</si>
  <si>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</si>
  <si>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</si>
  <si>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</si>
  <si>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</si>
  <si>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</si>
  <si>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</si>
  <si>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</si>
  <si>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</si>
  <si>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</si>
  <si>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</si>
  <si>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</si>
  <si>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</si>
  <si>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</si>
  <si>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</si>
  <si>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</si>
  <si>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</si>
  <si>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</si>
  <si>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</si>
  <si>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</si>
  <si>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</si>
  <si>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</si>
  <si>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</si>
  <si>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</si>
  <si>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</si>
  <si>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</si>
  <si>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</si>
  <si>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</si>
  <si>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</si>
  <si>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</si>
  <si>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</si>
  <si>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</si>
  <si>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</si>
  <si>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</si>
  <si>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</si>
  <si>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</si>
  <si>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</si>
  <si>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</si>
  <si>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</si>
  <si>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</si>
  <si>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</si>
  <si>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</si>
  <si>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</si>
  <si>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</si>
  <si>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</si>
  <si>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</si>
  <si>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</si>
  <si>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</si>
  <si>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</si>
  <si>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</si>
  <si>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</si>
  <si>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</si>
  <si>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</si>
  <si>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</si>
  <si>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</si>
  <si>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</si>
  <si>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</si>
  <si>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</si>
  <si>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</si>
  <si>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</si>
  <si>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</si>
  <si>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</si>
  <si>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</si>
  <si>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</si>
  <si>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</si>
  <si>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</si>
  <si>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</si>
  <si>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</si>
  <si>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</si>
  <si>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</si>
  <si>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</si>
  <si>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</si>
  <si>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</si>
  <si>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</si>
  <si>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</si>
  <si>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</si>
  <si>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</si>
  <si>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</si>
  <si>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</si>
  <si>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</si>
  <si>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</si>
  <si>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</si>
  <si>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</si>
  <si>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</si>
  <si>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</si>
  <si>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</si>
  <si>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</si>
  <si>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</si>
  <si>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</si>
  <si>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</si>
  <si>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</si>
  <si>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</si>
  <si>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</si>
  <si>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</si>
  <si>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</si>
  <si>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</si>
  <si>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</si>
  <si>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</si>
  <si>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</si>
  <si>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</si>
  <si>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</si>
  <si>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</si>
  <si>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</si>
  <si>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</si>
  <si>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</si>
  <si>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</si>
  <si>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</si>
  <si>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</si>
  <si>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</si>
  <si>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</si>
  <si>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</si>
  <si>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</si>
  <si>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</si>
  <si>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</si>
  <si>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</si>
  <si>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</si>
  <si>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</si>
  <si>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</si>
  <si>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</si>
  <si>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</si>
  <si>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</si>
  <si>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</si>
  <si>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</si>
  <si>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</si>
  <si>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</si>
  <si>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</si>
  <si>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</si>
  <si>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</si>
  <si>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</si>
  <si>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</si>
  <si>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</si>
  <si>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</si>
  <si>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</si>
  <si>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</si>
  <si>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</si>
  <si>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</si>
  <si>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</si>
  <si>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</si>
  <si>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</si>
  <si>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</si>
  <si>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</si>
  <si>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</si>
  <si>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</si>
  <si>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</si>
  <si>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</si>
  <si>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</si>
  <si>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</si>
  <si>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</si>
  <si>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</si>
  <si>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</si>
  <si>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</si>
  <si>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</si>
  <si>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</si>
  <si>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</si>
  <si>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</si>
  <si>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Escuela Tecnológica
Instituto Técnico Central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</si>
  <si>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</si>
  <si>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</si>
  <si>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</si>
  <si>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</si>
  <si>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</si>
  <si>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</si>
  <si>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</si>
  <si>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</si>
  <si>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</si>
  <si>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</si>
  <si>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</si>
  <si>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</si>
  <si>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</si>
  <si>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</si>
  <si>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</si>
  <si>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</si>
  <si>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</si>
  <si>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</si>
  <si>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</si>
  <si>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</si>
  <si>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</si>
  <si>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</si>
  <si>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</si>
  <si>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</si>
  <si>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</si>
  <si>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</si>
  <si>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</si>
  <si>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</si>
  <si>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</si>
  <si>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</si>
  <si>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</si>
  <si>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</si>
  <si>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</si>
  <si>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</si>
  <si>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</si>
  <si>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</si>
  <si>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</si>
  <si>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</si>
  <si>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</si>
  <si>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</si>
  <si>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DIRECCIONAMIENTO INSTITUCIONAL</t>
  </si>
  <si>
    <t>Definir planes, programas y proyectos que garanticen el cumplimiento de la misión, visión, políticas y objetivos de la Escuela Tecnológica Instituto Técnico Central enmarcados en la normatividad vigente y en la planeación estratégica con miras de fortalecer el crecimiento de la institución a nivel nacional e internacional; favoreciendo la calidad y la formación integral e intercultural de nuestros educandos.</t>
  </si>
  <si>
    <t>Desde la Formulación de planes, programas y proyectos hasta el seguimiento de la evaluación institucional.</t>
  </si>
  <si>
    <r>
      <rPr>
        <b/>
        <sz val="14"/>
        <rFont val="Arial Narrow"/>
        <family val="2"/>
      </rPr>
      <t>LIDER DEL PROCESO:</t>
    </r>
    <r>
      <rPr>
        <sz val="14"/>
        <rFont val="Arial Narrow"/>
        <family val="2"/>
      </rPr>
      <t xml:space="preserve"> Hno Ariosto Ardila Silva</t>
    </r>
  </si>
  <si>
    <t>40%</t>
  </si>
  <si>
    <t>Crear necesidades que no concuerdan con la realidad institucional.</t>
  </si>
  <si>
    <t>Discrecionalidad de la alta dirección para formular proyectos</t>
  </si>
  <si>
    <t>Jefe Oficina Asesora de Planeación</t>
  </si>
  <si>
    <t>Jefe Oficina Asesora de Planeación
Contratista de apoyo a la OAP</t>
  </si>
  <si>
    <t>Discreción de la alta dirección de distribuir los recursos para cada proyecto y/o dependencia.</t>
  </si>
  <si>
    <t>Error humano involuntario al asignar recursos a las áreas.
No recibir plan de necesidades de las áreas</t>
  </si>
  <si>
    <t>Plan de necesidades consolidado
Plan de acción</t>
  </si>
  <si>
    <t>Disminución de ingresos de matrículas en IBTI y PES.</t>
  </si>
  <si>
    <t>Baja gestión de los responsables del proyecto</t>
  </si>
  <si>
    <t>Seguimiento al plan de acción y presentación realizada</t>
  </si>
  <si>
    <t>Trimestralmente</t>
  </si>
  <si>
    <t>Posibilidad de afectación económica y reputacional debido a recibir dádivas o beneficios a nombre propio o de terceros por la asignación y distribución de los recursos  financieros.</t>
  </si>
  <si>
    <t>Programar el recaudo de recursos propios de manera errónea.</t>
  </si>
  <si>
    <t>Posibilidad de afectación económica al programar el recaudo de recursos propios de manera errónea debido a disminución de ingresos de matrículas en IBTI y PES.</t>
  </si>
  <si>
    <t>No se cumplen las metas previstas en el PDI 2021-2024, para la vigencia 2023</t>
  </si>
  <si>
    <t>Posibilidad de afectación reputacional por incumplir las metas en el PDI 2021-2024 para la vigencia 2023, debido la baja gestión de los responsables del proyecto</t>
  </si>
  <si>
    <t>Ejecución y Administracion de procesos</t>
  </si>
  <si>
    <t>Realización de seguimiento al Plan de Acción mediante el aplicativo KAWAK
Seguimiento al Plan de Acción publicado en la página institucional de manera trimestral
Presentación de los resultados de seguimiento al Plan de Acción institucional ante el CIGD</t>
  </si>
  <si>
    <t>Posibilidad de afectación económica y reputacional por recibir o solicitar cualquier dádiva o beneficio a nombre propio o de terceros al formular proyectos direccionados que no respondan a ninguna necesidad.</t>
  </si>
  <si>
    <t>Como soporte de la ejecución del control resulta la actualización de la Plataforma integrada de Inversión Pública (PIIP) tanto en formulación de actividades como en seguimiento realizado.</t>
  </si>
  <si>
    <t>El profesional de apoyo de la Oficina Asesora de Planeación anualmente debe formular y hacer seguimiento a las actividades de los proyectos de inversión registrados en el banco nacional de programas y proyectos de la Nación que correspondan a necesidades misionales o de apoyo para la operación de la ETITC mediante la validación de la cadena de valor de los proyectos.
Si se presenta una desviación en la ejecución del control, el Jefe de la Oficina Asesora de Planeación solicitará la explicación de la actividad que no corresponda a una necesidad de la ETITC, en caso de no contar con justificación, dicha actividad debe ser eliminada del proyecto.</t>
  </si>
  <si>
    <t>Actualizar la Plataforma Integrada de Inversión Pública con la información de formulación y seguimiento de los proyectos de inversión de la ETITC.</t>
  </si>
  <si>
    <t>Formulación de actividades anual
Seguimiento mensual</t>
  </si>
  <si>
    <t>El Jefe de la Oficina Asesora de Planeación anualmente proyecta ingresos propios en el anteproyecto de presupuesto verificando que se encuentren acorde a la evolución de matrículas (tanto del IBTI como de PES) de la ETITC, teniendo en cuenta los supuestos macroeconómicos que establece el DANE y Ministerio de Hacienda y Crédito Público.
No aplica desviación para la ejecución de este control, toda vez que para la elaboración del anteproyecto de presupuesto se requiere la información histórica de ingresos y gastos.</t>
  </si>
  <si>
    <t>Como soporte de la ejecución del control resultan los documentos de soporte del anteproyecto de presupuesto.</t>
  </si>
  <si>
    <t>Marzo</t>
  </si>
  <si>
    <t>Enviar el anteproyecto de presupuesto 2024 ante el Ministerio de Hacienda y Crédito Público, acorde a los plazos establecidos en el calendario presupuestal, con los documentos soporte que deben ser presentados primero ante el Consejo Directivo de la ETITC.</t>
  </si>
  <si>
    <t>Enero - Diciembre</t>
  </si>
  <si>
    <t>Manejo innadecuado de la información emitida a la comunidad de la ETITC, partes interesadas y opinión pública.</t>
  </si>
  <si>
    <t>Uso e interpretación inadecuada de la información sobre la Entidad</t>
  </si>
  <si>
    <t>Política de Comunicaciones
Manual para la implementación de la política de comunicaciones
Manual de Identidad Visual
Formato de solicitud DIE-FO-05 Solicitud de Servicios de Medios Audiovisuales y Comunicaciones
DIE-FO-18 Parrilla de contenidos</t>
  </si>
  <si>
    <t xml:space="preserve">1. Verificar la articilación y congruencia de las solictudes realizadas con la parrilla de contenido cofigurada por la Oficina de Comunicaciones.
 </t>
  </si>
  <si>
    <t xml:space="preserve">Oficina de Comuniciones </t>
  </si>
  <si>
    <t>Durante la vigencia</t>
  </si>
  <si>
    <t xml:space="preserve">El profesional de apoyo de la Oficina Asesora de Planeación de manera trimestral debe verificar la entrega oportuna y la completitud de la información de los proyectos registrados en el formato seguimiento al Plan de acción para la vigencia,  realizando el respectivo cargue de información en el aplicativo Kawak; de tal manera que se identifique la gestión desarrollada frente al cumplimiento de las metas 2023.
</t>
  </si>
  <si>
    <t xml:space="preserve">El profesional de apoyo de la Oficina Asesora de Planeación de manera trimestral debe verificar que el presupuesto asignado para cada dependencia y registrado en el plan de acción cargado en el aplicativo Kawak y el Plan de Necesidades Institucional se ejecute acorde a los procesos de priorización de recursos y dinamicas de los procesos y áreas institucionales. El proceso de ejecución de recursos debe quedar registrado en los seguimientos del plan de acción y evidenciado en el aplicativo KAWAK y formato de seguimiento. </t>
  </si>
  <si>
    <t xml:space="preserve">A través del aplicativo KAWAK realizar el cargue de la asignación presupuestal para la realización de los proyectos integrados en el plan de acción vigencia 2023 </t>
  </si>
  <si>
    <t>El plan de necesidades vigencia 2023 fue insumo para la formulación del plan de acción vigencia 2023, de tal manera que con las áreas y procesos se estructuraron las actividades puntuales y los recursos a solicitar durante la vigencia para su respectivo desarrollo. 
El formato que integra el respectivo seguimiento, evidencia los valores presupuestales para cada uno de los proyectos y la desagregación en actividades estrategicas.
La Oficina Asesora de Planeación realizó seguimiento al plan de acción con corte al 31-03-2023, donde verificó el avance de actividades y su ejecución presupuestal.</t>
  </si>
  <si>
    <t>En ejecución</t>
  </si>
  <si>
    <t>Los proyectos de inversión de la ETITC migraron a la Plataforma Integrada de Inversión Pública (PIIP) a partir de enero de 2023, acorde a los plazos establecidos por DNP, donde se evidencian los recursos asignados para actividades misionales y de apoyo de la ETITC.
De igual modo, se ha realizado seguimiento a la ejecución de los proyectos, en la medida que se han habilitado los módulos en la plataforma.</t>
  </si>
  <si>
    <t xml:space="preserve">Posibilidad de afectación reputacional debido al desarrollo y publicación de contenidos escritos y visuales errados para las audiencias de interés y partes interesadas. </t>
  </si>
  <si>
    <t>Atendiendo los plazos establecidos por el Ministerio de Hacienda y Crédito Público, el 30 de marzo de 2023, se radicaron en la sede electrónica de dicho Ministerio, los documentos correspondientes al anteproyecto de presupuesto 2024, donde se incluyeron los formularios de diligenciamiento, certificado de planta de personal, y documento técnico de justificación, con aprobación del Consejo Directivo, donde se explican los supuestos macroeconómicos con los cuales se realizaron las proyecciones, teniendo en cuenta el comportamiento histórico de ingresos por matrículas.</t>
  </si>
  <si>
    <t>Finalizada</t>
  </si>
  <si>
    <t>Durante el mes de abril se ejecutó el cronograma de seguimiento al plan de acción institucional con corte 31-03-2023 obteniendo como resultado un avance general del 21,6%. 
El respectivo seguimiento fue cargado en el aplicativo KAWAK y publicado en la página institucional.  </t>
  </si>
  <si>
    <t>Mediante el acuerdo No 14 del 16 de noviembre del 2022 "Por cual se actualiza el Código de Buen Gobierno de la Escuela Tecnológica Instituto Técnico Central" en su numeral 2.3.1 la ETITC, declara la política de comunicaciones mediante el compromiso de Comunicación e información, esto ha generado la necesidad de desarrollar un Manual para la implementación de esta política, el cual se encuentra en construcción y que se espera tener formalmente para el mes de junio del 2023, del mismo modo, durante el primer trimestre de la actual vigencia se actualizo el procedimiento donde Se ajusta el objetivo y el alcance, para ampliar el contexto del procedimiento, se incluye responsables
como; Del Líder de la Oficina de Comunicaciones o quien haga sus veces, Del Profesional en Medios Digitales, Del Profesional en Comunicación Social, Del Profesional en Diseño Gráfico y Del Profesional en Audiovisuales.
Se incluye la definición de los términos; Información, comunicación, comunicación organizacional, Medios de comunicación, tipos de medios de comunicación, medios de comunicación tradicionales, público externo, público interno, contenidos informativos, contenidos educativos, contenidos
publicitarios, contenidos institucionales, cápsulas, notas Informativas audiovisuales, notas de Prensa, artículos exclusivos para medios, actividades presenciales y virtuales, parrilla de contenidos, Boletín Institucional Informativo Digital, PQRS.
Se incluye política de operación para la divulgación de contenidos a medios internos y externos, manejo de las solicitudes, desarrollo de parrilla y planificación de la estrategia de manejo de contenidos, piezas Gráficas, trabajo fotográfico, cápsulas, artículos de especialidad, entrevistas y nota de prensa, publicación de contenidos digitales y boletín institucional digital.
Se ajusta el formato DIE-FO-05 Solicitud de servicios de medios audiovisuales y comunicaciones en
formato digital mediante el link https://forms.office.com/r/nryvDsvn3k.
Adicionalmente, se adopta el formato parrilla de contenido para la organización y el desarrollo de
estrategias, como soporte del desarrollo de las actividades mediante el formato DIE-FO-18 Parrilla de contenidos, el cual se cuenta con registro desde el mes de febrero del 2023</t>
  </si>
  <si>
    <t>Teniendo en cuenta lo reportado por la primera línea de defensa, el control fue ejecutado el 30 de marzo, una vez se radicaron los documentos del anteproyecto de presupuesto 2024 en la sede electrónica del Ministerio de Hacienda y Crédito Público.</t>
  </si>
  <si>
    <t>Para el periodo de reporte (mayo-agosto) se ha realizado seguimiento a los proyectos de inversión en la Plataforma Integrada de Inversión Pública (PIIP), en la medida que el DNP ha habilitado los módulos de seguimiento, teniendo en cuenta que dicha plataforma inició su operación en esta vigencia 2023.</t>
  </si>
  <si>
    <t>Durante el mes de julió se ejecutó el cronograma de seguimiento al plan de acción institucional con corte 30-06-2023 obteniendo como resultado un avance general del 74,04% del 100% que se tiene contemplado para esta vigencia. 
El respectivo seguimiento fue cargado en el aplicativo KAWAK y publicado en la página institucional.</t>
  </si>
  <si>
    <t>Evidencias</t>
  </si>
  <si>
    <t>Registro en PIIP</t>
  </si>
  <si>
    <t>Radicación en sede electrónica del Ministerio de Hacienda y Crédito Público</t>
  </si>
  <si>
    <t>Seguimiento Plan de Acción con corte a junio de 2023</t>
  </si>
  <si>
    <t xml:space="preserve">La oficina de comunicaciones verifica que el desarrollo de contenidos escritos, visuales y audiovisuales, cumplan con los criterios establecidos en los manuales de la política de comunicaciones, filtrando la información a través de la parrilla de contenidos mensual captada a través del formato de solicitud. </t>
  </si>
  <si>
    <t>Soportes control</t>
  </si>
  <si>
    <t xml:space="preserve">Con el fin de contar con una herramienta para la adecuada implementación de los criterios de la política de comunicaciones, en el marco del desarrollo de las actividades misionales y propias de la Escuela Tecnológica Instituto Técnico Central – ETITC, se desarrolla una guía donde se define, delimita y clarifican las actividades consideradas como propias de comunicación institucional interna y externa.
Con el objeto de llevar un registro y control de las solicitudes que realiza cada área de la Escuela, se cuenta con un formulario digital en la plataforma forms a través del link: https://forms.office.com/r/nryvDsvn3k 
Cada solicitud que llega se verifica, valida y se acuerda para subirla a la parrilla de contenidos, donde se realiza la programación mensual para la divulgación de cada producto a través de los diferentes canales de comunicación.  </t>
  </si>
  <si>
    <t xml:space="preserve">El plan de necesidades institucional se encuentra consolidado y publicado desde el 1° trimestre de la vigencia 2023. 
Por otra parte, el profesional de la oficina asesora de planeación de manera trimestral realiza el seguimiento al plan de acción institucional. Se presenta como evidencia el documento mediante el cual se desarrollan el seguimiento a los 27 proyectos estratégicos del Plan de desarrollo Institucional, este integra los valores presupuestales correspondientes a la ejecución de las actividades (cuando ello no amerita), así mismo, se evidencia esta información en el aplicativo KAWAK.  </t>
  </si>
  <si>
    <t>4.4.2. PLANES DE ACCIÓN
https://etitc.edu.co/es/page/leytransparencia</t>
  </si>
  <si>
    <t>La Escuela durante la vigencia conto con 3 proyectos de inversion, descitos de la siguiente forma: 
1. Adquisición Dotación, Reposición, Remodelación, Adecuación y recuperación de la Planta Física e Infraestructura Tecnológica de la Escuela Tecnológica Instituto Técnico Central Bogotá
2.Divulgación Asistencia Técnica y Capacitación de la Comunidad Educativa de la Escuela Tecnológica Instituto Técnico Central Bogotá.
3.Diseño Organización y puesta en marcha del sistema de investigación de la ETITC Bogotá.
Estos proyectos fueron propuestos desde la vigencia 2020 y cuentan con seguimientos anuales, observando que cuenta con el seguimiento mensual y se cuenta con el ultimo seguimiento cpn corte al mes de octubre, con ejecuciones de los 3 proyectos observando que los proyectos son congruentes a las necesidades de la ETITC. Accion que contribuye con la mitigacion del riesgo identificado.</t>
  </si>
  <si>
    <t>Se cuenta con el seguimiento efectuado por la Oficina asesora de Planeaciòn, en el que se efectuan las observaciones y registran los avances de los proyectos y actividades ejecutadas para el cumplimiento de las metas propuestas, observando un avance del 70% con corte a 30 de septiembre de 2023. acciones que contribuyen con la mitigacion del riesgo identificado.</t>
  </si>
  <si>
    <t xml:space="preserve">Se cuenta con los seguimientos realizados en el aplicativo Kawak, en el que se enuentran cargados y distribuidos por cada uno de los procesos y su asignacion, actividad que se realiza trimestralmente, para el ultimo periodo se cuenta con el cargue de la información y la identificaciòn de la ejecución de los recursos en el aplicativo, acciones que contribuyen con la mitigación del riesgo.  </t>
  </si>
  <si>
    <t>para la vigencia 2024</t>
  </si>
  <si>
    <t>Se evidencio el soporte de las remisiones de el  anteproyecto realizados, durante la vigencia. Asi mismo, el comprobante de remision de fecha 3 de marzo de 2023, el anteproyecto de presupuesto para la vigencia 2024, con remision del 10 de marzo de 2023, Los gastos están apropiados en dos grandes conceptos de gasto: Funcionamiento (73,0% aproximadamente) e Inversión (27,0% aproximadamente), se cuentan con los documentos que soportan dichos proyectos a gestionar, por lo que las acciones ejecutadas contribuyen con la mitigacion del riesgo identificado.</t>
  </si>
  <si>
    <t>Se evidencio la politica de comunicaciones,  fue implementada en el acuerdo 14 de 2022, el cual a pagina 28 cuenta con el compromiso de comunicaciones, asi mismo en el documento DIE-MA-01  manual de comunicaciones, se profundizan los temas especificos de comunicaciones dadndo lineamientos de comunicaciones junto con el manual de identidad visual, se requiere fortalecer, a pesar de contar con las plantillas oficiales, asi mismo, se cuenta con el formato de parrilla de contenidos, el cual esta siendo utilizado para llevar e registro y seguimiento de las solicitudes de las areas y procesos, lo cual permite realizar observaciones, se cuenta como muestra el documento remitido por parte de la secretaria general para el acompañamiento y cubrimiento de las actividades electorales, por lo que se recomienda fortalecer las acciones que permiten controlar adecuadamente el riesgo identificado.</t>
  </si>
  <si>
    <t>Fecha de actualización 20/11/2023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</si>
</sst>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u/>
      <sz val="11"/>
      <color theme="10"/>
      <name val="Calibri"/>
      <family val="2"/>
      <scheme val="minor"/>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s>
  <cellStyleXfs count="7">
    <xf numFmtId="0" fontId="0" fillId="0" borderId="0"/>
    <xf numFmtId="9" fontId="14" fillId="0" borderId="0" applyFont="0" applyFill="0" applyBorder="0" applyAlignment="0" applyProtection="0"/>
    <xf numFmtId="0" fontId="46" fillId="0" borderId="0"/>
    <xf numFmtId="0" fontId="47" fillId="0" borderId="0"/>
    <xf numFmtId="0" fontId="5" fillId="0" borderId="0"/>
    <xf numFmtId="43" fontId="14" fillId="0" borderId="0" applyFont="0" applyFill="0" applyBorder="0" applyAlignment="0" applyProtection="0"/>
    <xf numFmtId="0" fontId="67" fillId="0" borderId="0" applyNumberFormat="0" applyFill="0" applyBorder="0" applyAlignment="0" applyProtection="0"/>
  </cellStyleXfs>
  <cellXfs count="381">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4"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4"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4"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23" fillId="13" borderId="12" xfId="0" applyFont="1" applyFill="1" applyBorder="1" applyAlignment="1" applyProtection="1">
      <alignment horizontal="center" wrapText="1" readingOrder="1"/>
      <protection hidden="1"/>
    </xf>
    <xf numFmtId="0" fontId="0" fillId="3" borderId="0" xfId="0" applyFill="1"/>
    <xf numFmtId="0" fontId="48" fillId="3" borderId="39" xfId="2" applyFont="1" applyFill="1" applyBorder="1"/>
    <xf numFmtId="0" fontId="48" fillId="3" borderId="40" xfId="2" applyFont="1" applyFill="1" applyBorder="1"/>
    <xf numFmtId="0" fontId="48" fillId="3" borderId="41"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22" xfId="0" applyFont="1" applyFill="1" applyBorder="1" applyAlignment="1">
      <alignment horizontal="center" vertical="center" wrapText="1" readingOrder="1"/>
    </xf>
    <xf numFmtId="0" fontId="37" fillId="3" borderId="22" xfId="0" applyFont="1" applyFill="1" applyBorder="1" applyAlignment="1">
      <alignment horizontal="justify" vertical="center" wrapText="1" readingOrder="1"/>
    </xf>
    <xf numFmtId="9" fontId="36" fillId="3" borderId="31" xfId="0" applyNumberFormat="1"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7" fillId="3" borderId="21" xfId="0" applyFont="1" applyFill="1" applyBorder="1" applyAlignment="1">
      <alignment horizontal="justify" vertical="center" wrapText="1" readingOrder="1"/>
    </xf>
    <xf numFmtId="9" fontId="36" fillId="3" borderId="26" xfId="0" applyNumberFormat="1"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7" fillId="3" borderId="28" xfId="0" applyFont="1" applyFill="1" applyBorder="1" applyAlignment="1">
      <alignment horizontal="justify" vertical="center" wrapText="1" readingOrder="1"/>
    </xf>
    <xf numFmtId="0" fontId="37" fillId="3" borderId="29" xfId="0" applyFont="1" applyFill="1" applyBorder="1" applyAlignment="1">
      <alignment horizontal="center" vertical="center" wrapText="1" readingOrder="1"/>
    </xf>
    <xf numFmtId="0" fontId="45" fillId="3" borderId="0" xfId="0" applyFont="1" applyFill="1"/>
    <xf numFmtId="0" fontId="36" fillId="15" borderId="33" xfId="0" applyFont="1" applyFill="1" applyBorder="1" applyAlignment="1">
      <alignment horizontal="center" vertical="center" wrapText="1" readingOrder="1"/>
    </xf>
    <xf numFmtId="0" fontId="36" fillId="15" borderId="3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7"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8" xfId="2" applyFont="1" applyFill="1" applyBorder="1"/>
    <xf numFmtId="0" fontId="48" fillId="3" borderId="9" xfId="2" applyFont="1" applyFill="1" applyBorder="1"/>
    <xf numFmtId="0" fontId="48" fillId="3" borderId="11" xfId="2" applyFont="1" applyFill="1" applyBorder="1"/>
    <xf numFmtId="0" fontId="48" fillId="3" borderId="10"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7"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6" fillId="0" borderId="21" xfId="0" applyFont="1" applyBorder="1" applyAlignment="1" applyProtection="1">
      <alignment horizontal="justify" vertical="top" wrapText="1"/>
      <protection locked="0"/>
    </xf>
    <xf numFmtId="0" fontId="6" fillId="0" borderId="21" xfId="0" applyFont="1" applyBorder="1" applyAlignment="1" applyProtection="1">
      <alignment horizontal="left" vertical="top" wrapText="1"/>
      <protection locked="0"/>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wrapText="1"/>
      <protection hidden="1"/>
    </xf>
    <xf numFmtId="9" fontId="1" fillId="0" borderId="21" xfId="0" applyNumberFormat="1" applyFont="1" applyBorder="1" applyAlignment="1" applyProtection="1">
      <alignment horizontal="center" vertical="center"/>
      <protection hidden="1"/>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46" fillId="0" borderId="7" xfId="0" applyFont="1" applyBorder="1" applyAlignment="1">
      <alignment vertical="center" wrapText="1"/>
    </xf>
    <xf numFmtId="0" fontId="46"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2" fillId="0" borderId="0" xfId="0" applyFont="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left" vertical="center" wrapText="1"/>
    </xf>
    <xf numFmtId="0" fontId="63" fillId="0" borderId="0" xfId="0" applyFont="1" applyAlignment="1">
      <alignment horizontal="center"/>
    </xf>
    <xf numFmtId="0" fontId="66"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6" fillId="0" borderId="0" xfId="0" applyFont="1" applyAlignment="1">
      <alignment vertical="center" wrapText="1"/>
    </xf>
    <xf numFmtId="0" fontId="66" fillId="0" borderId="68" xfId="0" applyFont="1" applyBorder="1" applyAlignment="1">
      <alignment horizontal="center" vertical="center" wrapText="1"/>
    </xf>
    <xf numFmtId="0" fontId="65" fillId="0" borderId="68" xfId="0" applyFont="1" applyBorder="1" applyAlignment="1">
      <alignment vertical="center" wrapText="1"/>
    </xf>
    <xf numFmtId="0" fontId="1" fillId="0" borderId="2" xfId="0" applyFont="1" applyBorder="1" applyAlignment="1">
      <alignment horizontal="center" vertical="center"/>
    </xf>
    <xf numFmtId="9" fontId="1" fillId="0" borderId="21" xfId="0" applyNumberFormat="1" applyFont="1" applyBorder="1" applyAlignment="1" applyProtection="1">
      <alignment horizontal="center" vertical="top" wrapText="1"/>
      <protection hidden="1"/>
    </xf>
    <xf numFmtId="0" fontId="61" fillId="7" borderId="21" xfId="0" applyFont="1" applyFill="1" applyBorder="1" applyAlignment="1">
      <alignment horizontal="center" vertical="center" textRotation="90"/>
    </xf>
    <xf numFmtId="9" fontId="1" fillId="0" borderId="21" xfId="0" applyNumberFormat="1" applyFont="1" applyBorder="1" applyAlignment="1" applyProtection="1">
      <alignment vertical="top" wrapText="1"/>
      <protection hidden="1"/>
    </xf>
    <xf numFmtId="0" fontId="1" fillId="0" borderId="21" xfId="0" applyFont="1" applyBorder="1" applyAlignment="1" applyProtection="1">
      <alignment horizontal="center" vertical="top" wrapText="1"/>
      <protection locked="0"/>
    </xf>
    <xf numFmtId="0" fontId="2" fillId="0" borderId="21" xfId="0" applyFont="1" applyBorder="1" applyAlignment="1" applyProtection="1">
      <alignment horizontal="center" vertical="top" wrapText="1"/>
      <protection locked="0"/>
    </xf>
    <xf numFmtId="0" fontId="1" fillId="0" borderId="21" xfId="0" applyFont="1" applyBorder="1" applyAlignment="1" applyProtection="1">
      <alignment horizontal="center" vertical="top"/>
      <protection locked="0"/>
    </xf>
    <xf numFmtId="9" fontId="1" fillId="0" borderId="21" xfId="0" applyNumberFormat="1" applyFont="1" applyBorder="1" applyAlignment="1" applyProtection="1">
      <alignment horizontal="center" vertical="top" wrapText="1"/>
      <protection locked="0"/>
    </xf>
    <xf numFmtId="0" fontId="1" fillId="0" borderId="21" xfId="0" applyFont="1" applyBorder="1" applyAlignment="1">
      <alignment horizontal="center" vertical="top"/>
    </xf>
    <xf numFmtId="0" fontId="1" fillId="0" borderId="21" xfId="0" applyFont="1" applyBorder="1" applyAlignment="1" applyProtection="1">
      <alignment horizontal="center" vertical="top"/>
      <protection hidden="1"/>
    </xf>
    <xf numFmtId="43" fontId="1" fillId="3" borderId="0" xfId="5" applyFont="1" applyFill="1"/>
    <xf numFmtId="14" fontId="1" fillId="0" borderId="21" xfId="0" applyNumberFormat="1" applyFont="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21" xfId="0" applyFont="1" applyBorder="1" applyAlignment="1" applyProtection="1">
      <alignment horizontal="left" vertical="center" wrapText="1"/>
      <protection locked="0"/>
    </xf>
    <xf numFmtId="0" fontId="1" fillId="0" borderId="21" xfId="0" applyFont="1" applyBorder="1" applyAlignment="1" applyProtection="1">
      <alignment horizontal="left" vertical="top" wrapText="1"/>
      <protection locked="0"/>
    </xf>
    <xf numFmtId="0" fontId="6" fillId="0" borderId="21" xfId="0" applyFont="1" applyBorder="1" applyAlignment="1" applyProtection="1">
      <alignment horizontal="justify" vertical="center" wrapText="1"/>
      <protection locked="0"/>
    </xf>
    <xf numFmtId="0" fontId="6" fillId="0" borderId="21" xfId="0" applyFont="1" applyBorder="1" applyAlignment="1" applyProtection="1">
      <alignment horizontal="left" vertical="center" wrapText="1"/>
      <protection locked="0"/>
    </xf>
    <xf numFmtId="0" fontId="1" fillId="0" borderId="21" xfId="0" applyFont="1" applyBorder="1" applyAlignment="1" applyProtection="1">
      <alignment horizontal="center" vertical="center" textRotation="90"/>
      <protection locked="0"/>
    </xf>
    <xf numFmtId="0" fontId="67" fillId="0" borderId="21" xfId="6" applyBorder="1" applyAlignment="1" applyProtection="1">
      <alignment horizontal="center" vertical="center" wrapText="1"/>
      <protection locked="0"/>
    </xf>
    <xf numFmtId="0" fontId="49" fillId="14" borderId="36" xfId="2" applyFont="1" applyFill="1" applyBorder="1" applyAlignment="1">
      <alignment horizontal="center" vertical="center" wrapText="1"/>
    </xf>
    <xf numFmtId="0" fontId="49" fillId="14" borderId="37" xfId="2" applyFont="1" applyFill="1" applyBorder="1" applyAlignment="1">
      <alignment horizontal="center" vertical="center" wrapText="1"/>
    </xf>
    <xf numFmtId="0" fontId="49" fillId="14" borderId="38" xfId="2" applyFont="1" applyFill="1" applyBorder="1" applyAlignment="1">
      <alignment horizontal="center" vertical="center" wrapText="1"/>
    </xf>
    <xf numFmtId="0" fontId="48" fillId="0" borderId="7"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8" xfId="2" quotePrefix="1" applyFont="1" applyBorder="1" applyAlignment="1">
      <alignment horizontal="left" vertical="center" wrapText="1"/>
    </xf>
    <xf numFmtId="0" fontId="48" fillId="0" borderId="56" xfId="2" quotePrefix="1" applyFont="1" applyBorder="1" applyAlignment="1">
      <alignment horizontal="left" vertical="center" wrapText="1"/>
    </xf>
    <xf numFmtId="0" fontId="48" fillId="0" borderId="57" xfId="2" quotePrefix="1" applyFont="1" applyBorder="1" applyAlignment="1">
      <alignment horizontal="left" vertical="center" wrapText="1"/>
    </xf>
    <xf numFmtId="0" fontId="48" fillId="0" borderId="58" xfId="2" quotePrefix="1" applyFont="1" applyBorder="1" applyAlignment="1">
      <alignment horizontal="left" vertical="center" wrapText="1"/>
    </xf>
    <xf numFmtId="0" fontId="50" fillId="3" borderId="39" xfId="2" quotePrefix="1" applyFont="1" applyFill="1" applyBorder="1" applyAlignment="1">
      <alignment horizontal="left" vertical="top" wrapText="1"/>
    </xf>
    <xf numFmtId="0" fontId="51" fillId="3" borderId="40" xfId="2" quotePrefix="1" applyFont="1" applyFill="1" applyBorder="1" applyAlignment="1">
      <alignment horizontal="left" vertical="top" wrapText="1"/>
    </xf>
    <xf numFmtId="0" fontId="51" fillId="3" borderId="41" xfId="2" quotePrefix="1" applyFont="1" applyFill="1" applyBorder="1" applyAlignment="1">
      <alignment horizontal="left" vertical="top" wrapText="1"/>
    </xf>
    <xf numFmtId="0" fontId="48" fillId="0" borderId="7"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8" xfId="2" quotePrefix="1" applyFont="1" applyBorder="1" applyAlignment="1">
      <alignment horizontal="left" vertical="top" wrapText="1"/>
    </xf>
    <xf numFmtId="0" fontId="53" fillId="14" borderId="42" xfId="3" applyFont="1" applyFill="1" applyBorder="1" applyAlignment="1">
      <alignment horizontal="center" vertical="center" wrapText="1"/>
    </xf>
    <xf numFmtId="0" fontId="53" fillId="14" borderId="43" xfId="3" applyFont="1" applyFill="1" applyBorder="1" applyAlignment="1">
      <alignment horizontal="center" vertical="center" wrapText="1"/>
    </xf>
    <xf numFmtId="0" fontId="53" fillId="14" borderId="44" xfId="2" applyFont="1" applyFill="1" applyBorder="1" applyAlignment="1">
      <alignment horizontal="center" vertical="center"/>
    </xf>
    <xf numFmtId="0" fontId="53"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3" fillId="3" borderId="46" xfId="3" applyFont="1" applyFill="1" applyBorder="1" applyAlignment="1">
      <alignment horizontal="left" vertical="top" wrapText="1" readingOrder="1"/>
    </xf>
    <xf numFmtId="0" fontId="53" fillId="3" borderId="47" xfId="3" applyFont="1" applyFill="1" applyBorder="1" applyAlignment="1">
      <alignment horizontal="left" vertical="top" wrapText="1" readingOrder="1"/>
    </xf>
    <xf numFmtId="0" fontId="54" fillId="3" borderId="48" xfId="2" applyFont="1" applyFill="1" applyBorder="1" applyAlignment="1">
      <alignment horizontal="justify" vertical="center" wrapText="1"/>
    </xf>
    <xf numFmtId="0" fontId="54" fillId="3" borderId="49" xfId="2" applyFont="1" applyFill="1" applyBorder="1" applyAlignment="1">
      <alignment horizontal="justify" vertical="center" wrapText="1"/>
    </xf>
    <xf numFmtId="0" fontId="53" fillId="3" borderId="50" xfId="0" applyFont="1" applyFill="1" applyBorder="1" applyAlignment="1">
      <alignment horizontal="left" vertical="center" wrapText="1"/>
    </xf>
    <xf numFmtId="0" fontId="53" fillId="3" borderId="51" xfId="0" applyFont="1" applyFill="1" applyBorder="1" applyAlignment="1">
      <alignment horizontal="left" vertical="center" wrapText="1"/>
    </xf>
    <xf numFmtId="0" fontId="54" fillId="3" borderId="52" xfId="2" applyFont="1" applyFill="1" applyBorder="1" applyAlignment="1">
      <alignment horizontal="justify" vertical="center" wrapText="1"/>
    </xf>
    <xf numFmtId="0" fontId="54" fillId="3" borderId="53" xfId="2" applyFont="1" applyFill="1" applyBorder="1" applyAlignment="1">
      <alignment horizontal="justify" vertical="center" wrapText="1"/>
    </xf>
    <xf numFmtId="0" fontId="48" fillId="3" borderId="7"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8" xfId="2" applyFont="1" applyFill="1" applyBorder="1" applyAlignment="1">
      <alignment horizontal="left" vertical="top" wrapText="1"/>
    </xf>
    <xf numFmtId="0" fontId="53" fillId="3" borderId="59" xfId="0" applyFont="1" applyFill="1" applyBorder="1" applyAlignment="1">
      <alignment horizontal="left" vertical="center" wrapText="1"/>
    </xf>
    <xf numFmtId="0" fontId="53" fillId="3" borderId="60" xfId="0" applyFont="1" applyFill="1" applyBorder="1" applyAlignment="1">
      <alignment horizontal="left" vertical="center" wrapText="1"/>
    </xf>
    <xf numFmtId="0" fontId="53" fillId="3" borderId="61" xfId="0" applyFont="1" applyFill="1" applyBorder="1" applyAlignment="1">
      <alignment horizontal="left" vertical="center" wrapText="1"/>
    </xf>
    <xf numFmtId="0" fontId="53" fillId="3" borderId="62" xfId="0" applyFont="1" applyFill="1" applyBorder="1" applyAlignment="1">
      <alignment horizontal="left" vertical="center" wrapText="1"/>
    </xf>
    <xf numFmtId="0" fontId="54" fillId="3" borderId="54" xfId="0" applyFont="1" applyFill="1" applyBorder="1" applyAlignment="1">
      <alignment horizontal="justify" vertical="center" wrapText="1"/>
    </xf>
    <xf numFmtId="0" fontId="54" fillId="3" borderId="55" xfId="0" applyFont="1" applyFill="1" applyBorder="1" applyAlignment="1">
      <alignment horizontal="justify" vertical="center" wrapText="1"/>
    </xf>
    <xf numFmtId="0" fontId="57" fillId="0" borderId="21" xfId="0" applyFont="1" applyBorder="1" applyAlignment="1">
      <alignment horizontal="left" vertical="center"/>
    </xf>
    <xf numFmtId="0" fontId="61" fillId="7" borderId="21" xfId="0" applyFont="1" applyFill="1" applyBorder="1" applyAlignment="1">
      <alignment horizontal="center" vertical="center" wrapText="1"/>
    </xf>
    <xf numFmtId="0" fontId="62" fillId="0" borderId="66" xfId="0" applyFont="1" applyBorder="1" applyAlignment="1">
      <alignment horizontal="left" vertical="center"/>
    </xf>
    <xf numFmtId="0" fontId="62" fillId="0" borderId="65" xfId="0" applyFont="1" applyBorder="1" applyAlignment="1">
      <alignment horizontal="left" vertical="center"/>
    </xf>
    <xf numFmtId="0" fontId="62" fillId="0" borderId="67" xfId="0" applyFont="1" applyBorder="1" applyAlignment="1">
      <alignment horizontal="left" vertical="center"/>
    </xf>
    <xf numFmtId="0" fontId="62" fillId="0" borderId="66" xfId="0" applyFont="1" applyBorder="1" applyAlignment="1">
      <alignment horizontal="left" vertical="center" wrapText="1"/>
    </xf>
    <xf numFmtId="0" fontId="61" fillId="7" borderId="21" xfId="0" applyFont="1" applyFill="1" applyBorder="1" applyAlignment="1">
      <alignment horizontal="center" vertical="center" textRotation="90" wrapText="1"/>
    </xf>
    <xf numFmtId="0" fontId="59" fillId="0" borderId="21" xfId="0" applyFont="1" applyBorder="1" applyAlignment="1" applyProtection="1">
      <alignment horizontal="center" wrapText="1"/>
      <protection locked="0"/>
    </xf>
    <xf numFmtId="0" fontId="61" fillId="7" borderId="21" xfId="0" applyFont="1" applyFill="1" applyBorder="1" applyAlignment="1">
      <alignment horizontal="center" vertical="center"/>
    </xf>
    <xf numFmtId="0" fontId="61" fillId="7" borderId="21" xfId="0" applyFont="1" applyFill="1" applyBorder="1" applyAlignment="1">
      <alignment horizontal="center" vertical="center" textRotation="90"/>
    </xf>
    <xf numFmtId="0" fontId="58" fillId="0" borderId="21" xfId="0" applyFont="1" applyBorder="1" applyAlignment="1" applyProtection="1">
      <alignment horizontal="center" vertical="center"/>
      <protection locked="0"/>
    </xf>
    <xf numFmtId="0" fontId="1" fillId="0" borderId="2" xfId="0" applyFont="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0" fontId="64" fillId="0" borderId="21" xfId="0" applyFont="1" applyBorder="1" applyAlignment="1">
      <alignment horizontal="left" vertical="center" wrapText="1"/>
    </xf>
    <xf numFmtId="0" fontId="65" fillId="0" borderId="68" xfId="0" applyFont="1" applyBorder="1" applyAlignment="1">
      <alignment horizontal="center" vertical="center" wrapText="1"/>
    </xf>
    <xf numFmtId="0" fontId="66" fillId="0" borderId="68" xfId="0" applyFont="1" applyBorder="1" applyAlignment="1">
      <alignment horizontal="center" vertical="center" wrapText="1"/>
    </xf>
    <xf numFmtId="0" fontId="49" fillId="0" borderId="66" xfId="0" applyFont="1" applyBorder="1" applyAlignment="1">
      <alignment horizontal="left" vertical="center" wrapText="1"/>
    </xf>
    <xf numFmtId="0" fontId="49" fillId="0" borderId="65" xfId="0" applyFont="1" applyBorder="1" applyAlignment="1">
      <alignment horizontal="left" vertical="center" wrapText="1"/>
    </xf>
    <xf numFmtId="0" fontId="49" fillId="0" borderId="67" xfId="0" applyFont="1" applyBorder="1" applyAlignment="1">
      <alignment horizontal="left" vertical="center" wrapText="1"/>
    </xf>
    <xf numFmtId="0" fontId="60" fillId="7" borderId="66" xfId="0" applyFont="1" applyFill="1" applyBorder="1" applyAlignment="1">
      <alignment horizontal="center" vertical="center"/>
    </xf>
    <xf numFmtId="0" fontId="60" fillId="7" borderId="67" xfId="0" applyFont="1" applyFill="1" applyBorder="1" applyAlignment="1">
      <alignment horizontal="center" vertical="center"/>
    </xf>
    <xf numFmtId="0" fontId="61" fillId="7" borderId="69" xfId="0" applyFont="1" applyFill="1" applyBorder="1" applyAlignment="1">
      <alignment horizontal="center" vertical="center" wrapText="1"/>
    </xf>
    <xf numFmtId="0" fontId="61" fillId="7" borderId="22" xfId="0" applyFont="1" applyFill="1" applyBorder="1" applyAlignment="1">
      <alignment horizontal="center" vertical="center" wrapText="1"/>
    </xf>
    <xf numFmtId="0" fontId="25"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wrapText="1"/>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12"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0" xfId="0" applyFont="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42" fillId="0" borderId="11" xfId="0" applyFont="1" applyBorder="1" applyAlignment="1">
      <alignment horizontal="center" vertical="center"/>
    </xf>
    <xf numFmtId="0" fontId="42" fillId="0" borderId="10" xfId="0" applyFont="1" applyBorder="1" applyAlignment="1">
      <alignment horizontal="center" vertical="center"/>
    </xf>
    <xf numFmtId="0" fontId="42" fillId="0" borderId="12" xfId="0" applyFont="1" applyBorder="1" applyAlignment="1">
      <alignment horizontal="center" vertical="center" wrapText="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1" fillId="11" borderId="19" xfId="0" applyFont="1" applyFill="1" applyBorder="1" applyAlignment="1">
      <alignment horizontal="center" vertical="center" wrapText="1" readingOrder="1"/>
    </xf>
    <xf numFmtId="0" fontId="41" fillId="11" borderId="20" xfId="0" applyFont="1" applyFill="1" applyBorder="1" applyAlignment="1">
      <alignment horizontal="center" vertical="center" wrapText="1" readingOrder="1"/>
    </xf>
    <xf numFmtId="0" fontId="42" fillId="0" borderId="7" xfId="0" applyFont="1" applyBorder="1" applyAlignment="1">
      <alignment horizontal="center" vertical="center" wrapText="1"/>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1" fillId="12" borderId="19" xfId="0" applyFont="1" applyFill="1" applyBorder="1" applyAlignment="1">
      <alignment horizontal="center" vertical="center" wrapText="1" readingOrder="1"/>
    </xf>
    <xf numFmtId="0" fontId="41" fillId="12" borderId="20"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5" borderId="19" xfId="0" applyFont="1" applyFill="1" applyBorder="1" applyAlignment="1">
      <alignment horizontal="center" vertical="center" wrapText="1" readingOrder="1"/>
    </xf>
    <xf numFmtId="0" fontId="41" fillId="5" borderId="20"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1" fillId="13" borderId="19"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23" xfId="0" applyFont="1" applyFill="1" applyBorder="1" applyAlignment="1">
      <alignment horizontal="center" vertical="center" wrapText="1" readingOrder="1"/>
    </xf>
    <xf numFmtId="0" fontId="39" fillId="15" borderId="24" xfId="0" applyFont="1" applyFill="1" applyBorder="1" applyAlignment="1">
      <alignment horizontal="center" vertical="center" wrapText="1" readingOrder="1"/>
    </xf>
    <xf numFmtId="0" fontId="39" fillId="15" borderId="35"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32" xfId="0" applyFont="1" applyFill="1" applyBorder="1" applyAlignment="1">
      <alignment horizontal="center" vertical="center" wrapText="1" readingOrder="1"/>
    </xf>
    <xf numFmtId="0" fontId="36" fillId="15" borderId="33" xfId="0" applyFont="1" applyFill="1" applyBorder="1" applyAlignment="1">
      <alignment horizontal="center" vertical="center" wrapText="1" readingOrder="1"/>
    </xf>
    <xf numFmtId="0" fontId="36" fillId="3" borderId="30"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7"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cellXfs>
  <cellStyles count="7">
    <cellStyle name="Hipervínculo" xfId="6" builtinId="8"/>
    <cellStyle name="Millares" xfId="5" builtinId="3"/>
    <cellStyle name="Normal" xfId="0" builtinId="0"/>
    <cellStyle name="Normal - Style1 2" xfId="2" xr:uid="{00000000-0005-0000-0000-000003000000}"/>
    <cellStyle name="Normal 2" xfId="4" xr:uid="{00000000-0005-0000-0000-000004000000}"/>
    <cellStyle name="Normal 2 2" xfId="3" xr:uid="{00000000-0005-0000-0000-000005000000}"/>
    <cellStyle name="Porcentaje" xfId="1" builtinId="5"/>
  </cellStyles>
  <dxfs count="39">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809203</xdr:colOff>
      <xdr:row>0</xdr:row>
      <xdr:rowOff>66303</xdr:rowOff>
    </xdr:from>
    <xdr:to>
      <xdr:col>3</xdr:col>
      <xdr:colOff>2071</xdr:colOff>
      <xdr:row>1</xdr:row>
      <xdr:rowOff>404219</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4889" y="66303"/>
          <a:ext cx="813932" cy="75721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landeaccion\Downloads\Riesgos%20de%20Comunicacione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8" dataDxfId="37">
  <autoFilter ref="B209:C219" xr:uid="{00000000-0009-0000-0100-000001000000}"/>
  <tableColumns count="2">
    <tableColumn id="1" xr3:uid="{00000000-0010-0000-0000-000001000000}" name="Criterios" dataDxfId="36"/>
    <tableColumn id="2" xr3:uid="{00000000-0010-0000-0000-000002000000}" name="Subcriterios" dataDxfId="3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w:/g/personal/estadistica_itc_edu_co/EYeSI1NeK29HnJlOWL6cYlEBV93Dwz3fHWbPkNEkvF2Nzg%3fe=5KcS4P" TargetMode="External"/><Relationship Id="rId1" Type="http://schemas.openxmlformats.org/officeDocument/2006/relationships/hyperlink" Target="https://www.etitc.edu.co/archives/seguimientopajun23.xlsx"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0" zoomScale="130" zoomScaleNormal="130" workbookViewId="0">
      <selection activeCell="C25" sqref="C25:D25"/>
    </sheetView>
  </sheetViews>
  <sheetFormatPr baseColWidth="10" defaultColWidth="11.42578125" defaultRowHeight="15" x14ac:dyDescent="0.25"/>
  <cols>
    <col min="1" max="1" width="2.7109375" style="75" customWidth="1"/>
    <col min="2" max="3" width="24.7109375" style="75" customWidth="1"/>
    <col min="4" max="4" width="16" style="75" customWidth="1"/>
    <col min="5" max="5" width="24.7109375" style="75" customWidth="1"/>
    <col min="6" max="6" width="27.7109375" style="75" customWidth="1"/>
    <col min="7" max="8" width="24.7109375" style="75" customWidth="1"/>
    <col min="9" max="16384" width="11.42578125" style="75"/>
  </cols>
  <sheetData>
    <row r="1" spans="2:8" ht="15.75" thickBot="1" x14ac:dyDescent="0.3"/>
    <row r="2" spans="2:8" ht="18" x14ac:dyDescent="0.25">
      <c r="B2" s="169" t="s">
        <v>163</v>
      </c>
      <c r="C2" s="170"/>
      <c r="D2" s="170"/>
      <c r="E2" s="170"/>
      <c r="F2" s="170"/>
      <c r="G2" s="170"/>
      <c r="H2" s="171"/>
    </row>
    <row r="3" spans="2:8" x14ac:dyDescent="0.25">
      <c r="B3" s="76"/>
      <c r="C3" s="77"/>
      <c r="D3" s="77"/>
      <c r="E3" s="77"/>
      <c r="F3" s="77"/>
      <c r="G3" s="77"/>
      <c r="H3" s="78"/>
    </row>
    <row r="4" spans="2:8" ht="63" customHeight="1" x14ac:dyDescent="0.25">
      <c r="B4" s="172" t="s">
        <v>206</v>
      </c>
      <c r="C4" s="173"/>
      <c r="D4" s="173"/>
      <c r="E4" s="173"/>
      <c r="F4" s="173"/>
      <c r="G4" s="173"/>
      <c r="H4" s="174"/>
    </row>
    <row r="5" spans="2:8" ht="63" customHeight="1" x14ac:dyDescent="0.25">
      <c r="B5" s="175"/>
      <c r="C5" s="176"/>
      <c r="D5" s="176"/>
      <c r="E5" s="176"/>
      <c r="F5" s="176"/>
      <c r="G5" s="176"/>
      <c r="H5" s="177"/>
    </row>
    <row r="6" spans="2:8" ht="16.5" x14ac:dyDescent="0.25">
      <c r="B6" s="178" t="s">
        <v>161</v>
      </c>
      <c r="C6" s="179"/>
      <c r="D6" s="179"/>
      <c r="E6" s="179"/>
      <c r="F6" s="179"/>
      <c r="G6" s="179"/>
      <c r="H6" s="180"/>
    </row>
    <row r="7" spans="2:8" ht="95.25" customHeight="1" x14ac:dyDescent="0.25">
      <c r="B7" s="188" t="s">
        <v>166</v>
      </c>
      <c r="C7" s="189"/>
      <c r="D7" s="189"/>
      <c r="E7" s="189"/>
      <c r="F7" s="189"/>
      <c r="G7" s="189"/>
      <c r="H7" s="190"/>
    </row>
    <row r="8" spans="2:8" ht="16.5" x14ac:dyDescent="0.25">
      <c r="B8" s="112"/>
      <c r="C8" s="113"/>
      <c r="D8" s="113"/>
      <c r="E8" s="113"/>
      <c r="F8" s="113"/>
      <c r="G8" s="113"/>
      <c r="H8" s="114"/>
    </row>
    <row r="9" spans="2:8" ht="16.5" customHeight="1" x14ac:dyDescent="0.25">
      <c r="B9" s="181" t="s">
        <v>199</v>
      </c>
      <c r="C9" s="182"/>
      <c r="D9" s="182"/>
      <c r="E9" s="182"/>
      <c r="F9" s="182"/>
      <c r="G9" s="182"/>
      <c r="H9" s="183"/>
    </row>
    <row r="10" spans="2:8" ht="44.25" customHeight="1" x14ac:dyDescent="0.25">
      <c r="B10" s="181"/>
      <c r="C10" s="182"/>
      <c r="D10" s="182"/>
      <c r="E10" s="182"/>
      <c r="F10" s="182"/>
      <c r="G10" s="182"/>
      <c r="H10" s="183"/>
    </row>
    <row r="11" spans="2:8" ht="15.75" thickBot="1" x14ac:dyDescent="0.3">
      <c r="B11" s="101"/>
      <c r="C11" s="104"/>
      <c r="D11" s="109"/>
      <c r="E11" s="110"/>
      <c r="F11" s="110"/>
      <c r="G11" s="111"/>
      <c r="H11" s="105"/>
    </row>
    <row r="12" spans="2:8" ht="15.75" thickTop="1" x14ac:dyDescent="0.25">
      <c r="B12" s="101"/>
      <c r="C12" s="184" t="s">
        <v>162</v>
      </c>
      <c r="D12" s="185"/>
      <c r="E12" s="186" t="s">
        <v>200</v>
      </c>
      <c r="F12" s="187"/>
      <c r="G12" s="104"/>
      <c r="H12" s="105"/>
    </row>
    <row r="13" spans="2:8" ht="35.25" customHeight="1" x14ac:dyDescent="0.25">
      <c r="B13" s="101"/>
      <c r="C13" s="191" t="s">
        <v>193</v>
      </c>
      <c r="D13" s="192"/>
      <c r="E13" s="193" t="s">
        <v>198</v>
      </c>
      <c r="F13" s="194"/>
      <c r="G13" s="104"/>
      <c r="H13" s="105"/>
    </row>
    <row r="14" spans="2:8" ht="17.25" customHeight="1" x14ac:dyDescent="0.25">
      <c r="B14" s="101"/>
      <c r="C14" s="191" t="s">
        <v>194</v>
      </c>
      <c r="D14" s="192"/>
      <c r="E14" s="193" t="s">
        <v>196</v>
      </c>
      <c r="F14" s="194"/>
      <c r="G14" s="104"/>
      <c r="H14" s="105"/>
    </row>
    <row r="15" spans="2:8" ht="19.5" customHeight="1" x14ac:dyDescent="0.25">
      <c r="B15" s="101"/>
      <c r="C15" s="191" t="s">
        <v>195</v>
      </c>
      <c r="D15" s="192"/>
      <c r="E15" s="193" t="s">
        <v>197</v>
      </c>
      <c r="F15" s="194"/>
      <c r="G15" s="104"/>
      <c r="H15" s="105"/>
    </row>
    <row r="16" spans="2:8" ht="69.75" customHeight="1" x14ac:dyDescent="0.25">
      <c r="B16" s="101"/>
      <c r="C16" s="191" t="s">
        <v>164</v>
      </c>
      <c r="D16" s="192"/>
      <c r="E16" s="193" t="s">
        <v>165</v>
      </c>
      <c r="F16" s="194"/>
      <c r="G16" s="104"/>
      <c r="H16" s="105"/>
    </row>
    <row r="17" spans="2:8" ht="34.5" customHeight="1" x14ac:dyDescent="0.25">
      <c r="B17" s="101"/>
      <c r="C17" s="195" t="s">
        <v>2</v>
      </c>
      <c r="D17" s="196"/>
      <c r="E17" s="197" t="s">
        <v>207</v>
      </c>
      <c r="F17" s="198"/>
      <c r="G17" s="104"/>
      <c r="H17" s="105"/>
    </row>
    <row r="18" spans="2:8" ht="27.75" customHeight="1" x14ac:dyDescent="0.25">
      <c r="B18" s="101"/>
      <c r="C18" s="195" t="s">
        <v>3</v>
      </c>
      <c r="D18" s="196"/>
      <c r="E18" s="197" t="s">
        <v>208</v>
      </c>
      <c r="F18" s="198"/>
      <c r="G18" s="104"/>
      <c r="H18" s="105"/>
    </row>
    <row r="19" spans="2:8" ht="28.5" customHeight="1" x14ac:dyDescent="0.25">
      <c r="B19" s="101"/>
      <c r="C19" s="195" t="s">
        <v>41</v>
      </c>
      <c r="D19" s="196"/>
      <c r="E19" s="197" t="s">
        <v>209</v>
      </c>
      <c r="F19" s="198"/>
      <c r="G19" s="104"/>
      <c r="H19" s="105"/>
    </row>
    <row r="20" spans="2:8" ht="72.75" customHeight="1" x14ac:dyDescent="0.25">
      <c r="B20" s="101"/>
      <c r="C20" s="195" t="s">
        <v>1</v>
      </c>
      <c r="D20" s="196"/>
      <c r="E20" s="197" t="s">
        <v>210</v>
      </c>
      <c r="F20" s="198"/>
      <c r="G20" s="104"/>
      <c r="H20" s="105"/>
    </row>
    <row r="21" spans="2:8" ht="64.5" customHeight="1" x14ac:dyDescent="0.25">
      <c r="B21" s="101"/>
      <c r="C21" s="195" t="s">
        <v>49</v>
      </c>
      <c r="D21" s="196"/>
      <c r="E21" s="197" t="s">
        <v>168</v>
      </c>
      <c r="F21" s="198"/>
      <c r="G21" s="104"/>
      <c r="H21" s="105"/>
    </row>
    <row r="22" spans="2:8" ht="71.25" customHeight="1" x14ac:dyDescent="0.25">
      <c r="B22" s="101"/>
      <c r="C22" s="195" t="s">
        <v>167</v>
      </c>
      <c r="D22" s="196"/>
      <c r="E22" s="197" t="s">
        <v>169</v>
      </c>
      <c r="F22" s="198"/>
      <c r="G22" s="104"/>
      <c r="H22" s="105"/>
    </row>
    <row r="23" spans="2:8" ht="55.5" customHeight="1" x14ac:dyDescent="0.25">
      <c r="B23" s="101"/>
      <c r="C23" s="202" t="s">
        <v>170</v>
      </c>
      <c r="D23" s="203"/>
      <c r="E23" s="197" t="s">
        <v>171</v>
      </c>
      <c r="F23" s="198"/>
      <c r="G23" s="104"/>
      <c r="H23" s="105"/>
    </row>
    <row r="24" spans="2:8" ht="42" customHeight="1" x14ac:dyDescent="0.25">
      <c r="B24" s="101"/>
      <c r="C24" s="202" t="s">
        <v>47</v>
      </c>
      <c r="D24" s="203"/>
      <c r="E24" s="197" t="s">
        <v>172</v>
      </c>
      <c r="F24" s="198"/>
      <c r="G24" s="104"/>
      <c r="H24" s="105"/>
    </row>
    <row r="25" spans="2:8" ht="59.25" customHeight="1" x14ac:dyDescent="0.25">
      <c r="B25" s="101"/>
      <c r="C25" s="202" t="s">
        <v>160</v>
      </c>
      <c r="D25" s="203"/>
      <c r="E25" s="197" t="s">
        <v>173</v>
      </c>
      <c r="F25" s="198"/>
      <c r="G25" s="104"/>
      <c r="H25" s="105"/>
    </row>
    <row r="26" spans="2:8" ht="23.25" customHeight="1" x14ac:dyDescent="0.25">
      <c r="B26" s="101"/>
      <c r="C26" s="202" t="s">
        <v>12</v>
      </c>
      <c r="D26" s="203"/>
      <c r="E26" s="197" t="s">
        <v>174</v>
      </c>
      <c r="F26" s="198"/>
      <c r="G26" s="104"/>
      <c r="H26" s="105"/>
    </row>
    <row r="27" spans="2:8" ht="30.75" customHeight="1" x14ac:dyDescent="0.25">
      <c r="B27" s="101"/>
      <c r="C27" s="202" t="s">
        <v>178</v>
      </c>
      <c r="D27" s="203"/>
      <c r="E27" s="197" t="s">
        <v>175</v>
      </c>
      <c r="F27" s="198"/>
      <c r="G27" s="104"/>
      <c r="H27" s="105"/>
    </row>
    <row r="28" spans="2:8" ht="35.25" customHeight="1" x14ac:dyDescent="0.25">
      <c r="B28" s="101"/>
      <c r="C28" s="202" t="s">
        <v>179</v>
      </c>
      <c r="D28" s="203"/>
      <c r="E28" s="197" t="s">
        <v>176</v>
      </c>
      <c r="F28" s="198"/>
      <c r="G28" s="104"/>
      <c r="H28" s="105"/>
    </row>
    <row r="29" spans="2:8" ht="33" customHeight="1" x14ac:dyDescent="0.25">
      <c r="B29" s="101"/>
      <c r="C29" s="202" t="s">
        <v>179</v>
      </c>
      <c r="D29" s="203"/>
      <c r="E29" s="197" t="s">
        <v>176</v>
      </c>
      <c r="F29" s="198"/>
      <c r="G29" s="104"/>
      <c r="H29" s="105"/>
    </row>
    <row r="30" spans="2:8" ht="30" customHeight="1" x14ac:dyDescent="0.25">
      <c r="B30" s="101"/>
      <c r="C30" s="202" t="s">
        <v>180</v>
      </c>
      <c r="D30" s="203"/>
      <c r="E30" s="197" t="s">
        <v>177</v>
      </c>
      <c r="F30" s="198"/>
      <c r="G30" s="104"/>
      <c r="H30" s="105"/>
    </row>
    <row r="31" spans="2:8" ht="35.25" customHeight="1" x14ac:dyDescent="0.25">
      <c r="B31" s="101"/>
      <c r="C31" s="202" t="s">
        <v>181</v>
      </c>
      <c r="D31" s="203"/>
      <c r="E31" s="197" t="s">
        <v>182</v>
      </c>
      <c r="F31" s="198"/>
      <c r="G31" s="104"/>
      <c r="H31" s="105"/>
    </row>
    <row r="32" spans="2:8" ht="31.5" customHeight="1" x14ac:dyDescent="0.25">
      <c r="B32" s="101"/>
      <c r="C32" s="202" t="s">
        <v>183</v>
      </c>
      <c r="D32" s="203"/>
      <c r="E32" s="197" t="s">
        <v>184</v>
      </c>
      <c r="F32" s="198"/>
      <c r="G32" s="104"/>
      <c r="H32" s="105"/>
    </row>
    <row r="33" spans="2:8" ht="35.25" customHeight="1" x14ac:dyDescent="0.25">
      <c r="B33" s="101"/>
      <c r="C33" s="202" t="s">
        <v>185</v>
      </c>
      <c r="D33" s="203"/>
      <c r="E33" s="197" t="s">
        <v>186</v>
      </c>
      <c r="F33" s="198"/>
      <c r="G33" s="104"/>
      <c r="H33" s="105"/>
    </row>
    <row r="34" spans="2:8" ht="59.25" customHeight="1" x14ac:dyDescent="0.25">
      <c r="B34" s="101"/>
      <c r="C34" s="202" t="s">
        <v>187</v>
      </c>
      <c r="D34" s="203"/>
      <c r="E34" s="197" t="s">
        <v>188</v>
      </c>
      <c r="F34" s="198"/>
      <c r="G34" s="104"/>
      <c r="H34" s="105"/>
    </row>
    <row r="35" spans="2:8" ht="29.25" customHeight="1" x14ac:dyDescent="0.25">
      <c r="B35" s="101"/>
      <c r="C35" s="202" t="s">
        <v>29</v>
      </c>
      <c r="D35" s="203"/>
      <c r="E35" s="197" t="s">
        <v>189</v>
      </c>
      <c r="F35" s="198"/>
      <c r="G35" s="104"/>
      <c r="H35" s="105"/>
    </row>
    <row r="36" spans="2:8" ht="82.5" customHeight="1" x14ac:dyDescent="0.25">
      <c r="B36" s="101"/>
      <c r="C36" s="202" t="s">
        <v>191</v>
      </c>
      <c r="D36" s="203"/>
      <c r="E36" s="197" t="s">
        <v>190</v>
      </c>
      <c r="F36" s="198"/>
      <c r="G36" s="104"/>
      <c r="H36" s="105"/>
    </row>
    <row r="37" spans="2:8" ht="46.5" customHeight="1" x14ac:dyDescent="0.25">
      <c r="B37" s="101"/>
      <c r="C37" s="202" t="s">
        <v>38</v>
      </c>
      <c r="D37" s="203"/>
      <c r="E37" s="197" t="s">
        <v>192</v>
      </c>
      <c r="F37" s="198"/>
      <c r="G37" s="104"/>
      <c r="H37" s="105"/>
    </row>
    <row r="38" spans="2:8" ht="6.75" customHeight="1" thickBot="1" x14ac:dyDescent="0.3">
      <c r="B38" s="101"/>
      <c r="C38" s="204"/>
      <c r="D38" s="205"/>
      <c r="E38" s="206"/>
      <c r="F38" s="207"/>
      <c r="G38" s="104"/>
      <c r="H38" s="105"/>
    </row>
    <row r="39" spans="2:8" ht="15.75" thickTop="1" x14ac:dyDescent="0.25">
      <c r="B39" s="101"/>
      <c r="C39" s="102"/>
      <c r="D39" s="102"/>
      <c r="E39" s="103"/>
      <c r="F39" s="103"/>
      <c r="G39" s="104"/>
      <c r="H39" s="105"/>
    </row>
    <row r="40" spans="2:8" ht="21" customHeight="1" x14ac:dyDescent="0.25">
      <c r="B40" s="199" t="s">
        <v>201</v>
      </c>
      <c r="C40" s="200"/>
      <c r="D40" s="200"/>
      <c r="E40" s="200"/>
      <c r="F40" s="200"/>
      <c r="G40" s="200"/>
      <c r="H40" s="201"/>
    </row>
    <row r="41" spans="2:8" ht="20.25" customHeight="1" x14ac:dyDescent="0.25">
      <c r="B41" s="199" t="s">
        <v>202</v>
      </c>
      <c r="C41" s="200"/>
      <c r="D41" s="200"/>
      <c r="E41" s="200"/>
      <c r="F41" s="200"/>
      <c r="G41" s="200"/>
      <c r="H41" s="201"/>
    </row>
    <row r="42" spans="2:8" ht="20.25" customHeight="1" x14ac:dyDescent="0.25">
      <c r="B42" s="199" t="s">
        <v>203</v>
      </c>
      <c r="C42" s="200"/>
      <c r="D42" s="200"/>
      <c r="E42" s="200"/>
      <c r="F42" s="200"/>
      <c r="G42" s="200"/>
      <c r="H42" s="201"/>
    </row>
    <row r="43" spans="2:8" ht="20.25" customHeight="1" x14ac:dyDescent="0.25">
      <c r="B43" s="199" t="s">
        <v>204</v>
      </c>
      <c r="C43" s="200"/>
      <c r="D43" s="200"/>
      <c r="E43" s="200"/>
      <c r="F43" s="200"/>
      <c r="G43" s="200"/>
      <c r="H43" s="201"/>
    </row>
    <row r="44" spans="2:8" x14ac:dyDescent="0.25">
      <c r="B44" s="199" t="s">
        <v>205</v>
      </c>
      <c r="C44" s="200"/>
      <c r="D44" s="200"/>
      <c r="E44" s="200"/>
      <c r="F44" s="200"/>
      <c r="G44" s="200"/>
      <c r="H44" s="201"/>
    </row>
    <row r="45" spans="2:8" ht="15.75" thickBot="1" x14ac:dyDescent="0.3">
      <c r="B45" s="106"/>
      <c r="C45" s="107"/>
      <c r="D45" s="107"/>
      <c r="E45" s="107"/>
      <c r="F45" s="107"/>
      <c r="G45" s="107"/>
      <c r="H45" s="108"/>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DW22"/>
  <sheetViews>
    <sheetView showGridLines="0" tabSelected="1" zoomScale="90" zoomScaleNormal="90" workbookViewId="0">
      <selection activeCell="L23" sqref="L23"/>
    </sheetView>
  </sheetViews>
  <sheetFormatPr baseColWidth="10" defaultColWidth="11.42578125" defaultRowHeight="35.1" customHeight="1" x14ac:dyDescent="0.3"/>
  <cols>
    <col min="1" max="1" width="4.7109375" style="2" customWidth="1"/>
    <col min="2" max="2" width="12" style="2" customWidth="1"/>
    <col min="3" max="3" width="12" style="162" customWidth="1"/>
    <col min="4" max="4" width="14.140625" style="2" customWidth="1"/>
    <col min="5" max="5" width="13.140625" style="2" customWidth="1"/>
    <col min="6" max="6" width="16.140625" style="2" customWidth="1"/>
    <col min="7" max="7" width="32.42578125" style="1" customWidth="1"/>
    <col min="8" max="10" width="19" style="4" customWidth="1"/>
    <col min="11" max="11" width="17.7109375" style="1" customWidth="1"/>
    <col min="12" max="12" width="16.42578125" style="1" customWidth="1"/>
    <col min="13" max="13" width="6.28515625" style="1" customWidth="1"/>
    <col min="14" max="14" width="27.28515625" style="1" customWidth="1"/>
    <col min="15" max="15" width="30.42578125" style="1" customWidth="1"/>
    <col min="16" max="16" width="17.42578125" style="1" customWidth="1"/>
    <col min="17" max="17" width="6.28515625" style="1" customWidth="1"/>
    <col min="18" max="18" width="16" style="1" customWidth="1"/>
    <col min="19" max="19" width="5.7109375" style="1" customWidth="1"/>
    <col min="20" max="20" width="37.28515625" style="1" customWidth="1"/>
    <col min="21" max="21" width="31" style="1" customWidth="1"/>
    <col min="22" max="22" width="15.140625" style="1" bestFit="1" customWidth="1"/>
    <col min="23" max="23" width="6.7109375" style="1" hidden="1" customWidth="1"/>
    <col min="24" max="24" width="5" style="1" hidden="1" customWidth="1"/>
    <col min="25" max="25" width="5.42578125" style="1" hidden="1" customWidth="1"/>
    <col min="26" max="26" width="7.140625" style="1" hidden="1" customWidth="1"/>
    <col min="27" max="27" width="6.7109375" style="1" hidden="1" customWidth="1"/>
    <col min="28" max="29" width="7.42578125" style="1" hidden="1" customWidth="1"/>
    <col min="30" max="30" width="8.7109375" style="1" hidden="1" customWidth="1"/>
    <col min="31" max="31" width="10.42578125" style="1" hidden="1" customWidth="1"/>
    <col min="32" max="32" width="9.28515625" style="1" hidden="1" customWidth="1"/>
    <col min="33" max="33" width="9.140625" style="1" hidden="1" customWidth="1"/>
    <col min="34" max="34" width="8.42578125" style="1" hidden="1" customWidth="1"/>
    <col min="35" max="35" width="7.28515625" style="1" hidden="1" customWidth="1"/>
    <col min="36" max="36" width="23" style="1" customWidth="1"/>
    <col min="37" max="37" width="18.7109375" style="1" customWidth="1"/>
    <col min="38" max="38" width="16.7109375" style="1" customWidth="1"/>
    <col min="39" max="39" width="13.140625" style="1" customWidth="1"/>
    <col min="40" max="40" width="49.7109375" style="1" customWidth="1"/>
    <col min="41" max="41" width="21" style="1" customWidth="1"/>
    <col min="42" max="42" width="15" style="1" customWidth="1"/>
    <col min="43" max="43" width="60.85546875" style="1" customWidth="1"/>
    <col min="44" max="45" width="20.7109375" style="1" customWidth="1"/>
    <col min="46" max="46" width="15.42578125" style="1" customWidth="1"/>
    <col min="47" max="47" width="73.42578125" style="1" customWidth="1"/>
    <col min="48" max="48" width="17.28515625" style="1" customWidth="1"/>
    <col min="49" max="51" width="11.42578125" style="1"/>
    <col min="52" max="52" width="13.5703125" style="1" bestFit="1" customWidth="1"/>
    <col min="53" max="16384" width="11.42578125" style="1"/>
  </cols>
  <sheetData>
    <row r="1" spans="1:127" ht="35.1" customHeight="1" x14ac:dyDescent="0.3">
      <c r="A1" s="215" t="s">
        <v>213</v>
      </c>
      <c r="B1" s="215"/>
      <c r="C1" s="215"/>
      <c r="D1" s="215"/>
      <c r="E1" s="218" t="s">
        <v>214</v>
      </c>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08" t="s">
        <v>215</v>
      </c>
      <c r="AV1" s="208"/>
    </row>
    <row r="2" spans="1:127" ht="35.1" customHeight="1" x14ac:dyDescent="0.3">
      <c r="A2" s="215"/>
      <c r="B2" s="215"/>
      <c r="C2" s="215"/>
      <c r="D2" s="215"/>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08" t="s">
        <v>222</v>
      </c>
      <c r="AV2" s="208"/>
    </row>
    <row r="3" spans="1:127" ht="35.1" customHeight="1" x14ac:dyDescent="0.3">
      <c r="A3" s="215"/>
      <c r="B3" s="215"/>
      <c r="C3" s="215"/>
      <c r="D3" s="215"/>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08" t="s">
        <v>223</v>
      </c>
      <c r="AV3" s="208"/>
    </row>
    <row r="4" spans="1:127" ht="35.1" customHeight="1" x14ac:dyDescent="0.3">
      <c r="A4" s="215"/>
      <c r="B4" s="215"/>
      <c r="C4" s="215"/>
      <c r="D4" s="215"/>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08" t="s">
        <v>216</v>
      </c>
      <c r="AV4" s="208"/>
    </row>
    <row r="5" spans="1:127" ht="35.1" customHeight="1" x14ac:dyDescent="0.3">
      <c r="A5" s="228" t="s">
        <v>42</v>
      </c>
      <c r="B5" s="229"/>
      <c r="C5" s="210" t="s">
        <v>254</v>
      </c>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2"/>
      <c r="AW5" s="5"/>
      <c r="AX5" s="5"/>
      <c r="AY5" s="5"/>
      <c r="AZ5" s="5"/>
      <c r="BA5" s="5"/>
      <c r="BB5" s="5"/>
    </row>
    <row r="6" spans="1:127" ht="35.1" customHeight="1" x14ac:dyDescent="0.3">
      <c r="A6" s="228" t="s">
        <v>129</v>
      </c>
      <c r="B6" s="229"/>
      <c r="C6" s="213" t="s">
        <v>255</v>
      </c>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2"/>
      <c r="AW6" s="5"/>
      <c r="AX6" s="5"/>
      <c r="AY6" s="5"/>
      <c r="AZ6" s="5"/>
      <c r="BA6" s="5"/>
      <c r="BB6" s="5"/>
    </row>
    <row r="7" spans="1:127" ht="35.1" customHeight="1" x14ac:dyDescent="0.3">
      <c r="A7" s="228" t="s">
        <v>43</v>
      </c>
      <c r="B7" s="229"/>
      <c r="C7" s="210" t="s">
        <v>256</v>
      </c>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2"/>
      <c r="AW7" s="5"/>
      <c r="AX7" s="5"/>
      <c r="AY7" s="5"/>
      <c r="AZ7" s="5"/>
      <c r="BA7" s="5"/>
      <c r="BB7" s="5"/>
    </row>
    <row r="8" spans="1:127" ht="35.1" customHeight="1" x14ac:dyDescent="0.3">
      <c r="A8" s="216" t="s">
        <v>138</v>
      </c>
      <c r="B8" s="216"/>
      <c r="C8" s="216"/>
      <c r="D8" s="216"/>
      <c r="E8" s="216"/>
      <c r="F8" s="216"/>
      <c r="G8" s="216"/>
      <c r="H8" s="216"/>
      <c r="I8" s="216"/>
      <c r="J8" s="216"/>
      <c r="K8" s="216"/>
      <c r="L8" s="216" t="s">
        <v>139</v>
      </c>
      <c r="M8" s="216"/>
      <c r="N8" s="216"/>
      <c r="O8" s="216"/>
      <c r="P8" s="216"/>
      <c r="Q8" s="216"/>
      <c r="R8" s="216"/>
      <c r="S8" s="216" t="s">
        <v>140</v>
      </c>
      <c r="T8" s="216"/>
      <c r="U8" s="216"/>
      <c r="V8" s="216"/>
      <c r="W8" s="216"/>
      <c r="X8" s="216"/>
      <c r="Y8" s="216"/>
      <c r="Z8" s="216"/>
      <c r="AA8" s="216"/>
      <c r="AB8" s="216"/>
      <c r="AC8" s="216" t="s">
        <v>141</v>
      </c>
      <c r="AD8" s="216"/>
      <c r="AE8" s="216"/>
      <c r="AF8" s="216"/>
      <c r="AG8" s="216"/>
      <c r="AH8" s="216"/>
      <c r="AI8" s="216"/>
      <c r="AJ8" s="216" t="s">
        <v>34</v>
      </c>
      <c r="AK8" s="216"/>
      <c r="AL8" s="216"/>
      <c r="AM8" s="216"/>
      <c r="AN8" s="216"/>
      <c r="AO8" s="216"/>
      <c r="AP8" s="216"/>
      <c r="AQ8" s="216"/>
      <c r="AR8" s="216"/>
      <c r="AS8" s="216"/>
      <c r="AT8" s="216"/>
      <c r="AU8" s="216"/>
      <c r="AV8" s="216"/>
      <c r="AW8" s="5"/>
      <c r="AX8" s="5"/>
      <c r="AY8" s="5"/>
      <c r="AZ8" s="5"/>
      <c r="BA8" s="5"/>
      <c r="BB8" s="5"/>
    </row>
    <row r="9" spans="1:127" ht="35.1" customHeight="1" x14ac:dyDescent="0.3">
      <c r="A9" s="217" t="s">
        <v>0</v>
      </c>
      <c r="B9" s="216" t="s">
        <v>13</v>
      </c>
      <c r="C9" s="209" t="s">
        <v>236</v>
      </c>
      <c r="D9" s="216" t="s">
        <v>2</v>
      </c>
      <c r="E9" s="209" t="s">
        <v>3</v>
      </c>
      <c r="F9" s="209" t="s">
        <v>41</v>
      </c>
      <c r="G9" s="216" t="s">
        <v>1</v>
      </c>
      <c r="H9" s="209" t="s">
        <v>49</v>
      </c>
      <c r="I9" s="209" t="s">
        <v>252</v>
      </c>
      <c r="J9" s="209" t="s">
        <v>253</v>
      </c>
      <c r="K9" s="209" t="s">
        <v>134</v>
      </c>
      <c r="L9" s="209" t="s">
        <v>33</v>
      </c>
      <c r="M9" s="216" t="s">
        <v>5</v>
      </c>
      <c r="N9" s="209" t="s">
        <v>86</v>
      </c>
      <c r="O9" s="209" t="s">
        <v>91</v>
      </c>
      <c r="P9" s="209" t="s">
        <v>44</v>
      </c>
      <c r="Q9" s="216" t="s">
        <v>5</v>
      </c>
      <c r="R9" s="209" t="s">
        <v>47</v>
      </c>
      <c r="S9" s="214" t="s">
        <v>11</v>
      </c>
      <c r="T9" s="209" t="s">
        <v>160</v>
      </c>
      <c r="U9" s="209" t="s">
        <v>212</v>
      </c>
      <c r="V9" s="209" t="s">
        <v>12</v>
      </c>
      <c r="W9" s="209" t="s">
        <v>8</v>
      </c>
      <c r="X9" s="209"/>
      <c r="Y9" s="209"/>
      <c r="Z9" s="209"/>
      <c r="AA9" s="209"/>
      <c r="AB9" s="209"/>
      <c r="AC9" s="214" t="s">
        <v>137</v>
      </c>
      <c r="AD9" s="214" t="s">
        <v>45</v>
      </c>
      <c r="AE9" s="214" t="s">
        <v>5</v>
      </c>
      <c r="AF9" s="214" t="s">
        <v>46</v>
      </c>
      <c r="AG9" s="214" t="s">
        <v>5</v>
      </c>
      <c r="AH9" s="214" t="s">
        <v>48</v>
      </c>
      <c r="AI9" s="214" t="s">
        <v>29</v>
      </c>
      <c r="AJ9" s="209" t="s">
        <v>34</v>
      </c>
      <c r="AK9" s="209" t="s">
        <v>35</v>
      </c>
      <c r="AL9" s="209" t="s">
        <v>36</v>
      </c>
      <c r="AM9" s="209" t="s">
        <v>37</v>
      </c>
      <c r="AN9" s="209" t="s">
        <v>224</v>
      </c>
      <c r="AO9" s="209" t="s">
        <v>38</v>
      </c>
      <c r="AP9" s="209" t="s">
        <v>37</v>
      </c>
      <c r="AQ9" s="209" t="s">
        <v>225</v>
      </c>
      <c r="AR9" s="209" t="s">
        <v>319</v>
      </c>
      <c r="AS9" s="230" t="s">
        <v>307</v>
      </c>
      <c r="AT9" s="209" t="s">
        <v>37</v>
      </c>
      <c r="AU9" s="209" t="s">
        <v>226</v>
      </c>
      <c r="AV9" s="209" t="s">
        <v>38</v>
      </c>
      <c r="AW9" s="5"/>
      <c r="AX9" s="5"/>
      <c r="AY9" s="5"/>
      <c r="AZ9" s="5"/>
      <c r="BA9" s="5"/>
      <c r="BB9" s="5"/>
    </row>
    <row r="10" spans="1:127" s="3" customFormat="1" ht="35.1" customHeight="1" x14ac:dyDescent="0.3">
      <c r="A10" s="217"/>
      <c r="B10" s="216"/>
      <c r="C10" s="209"/>
      <c r="D10" s="216"/>
      <c r="E10" s="209"/>
      <c r="F10" s="209"/>
      <c r="G10" s="216"/>
      <c r="H10" s="209"/>
      <c r="I10" s="209"/>
      <c r="J10" s="209"/>
      <c r="K10" s="209"/>
      <c r="L10" s="209"/>
      <c r="M10" s="216"/>
      <c r="N10" s="209"/>
      <c r="O10" s="209"/>
      <c r="P10" s="216"/>
      <c r="Q10" s="216"/>
      <c r="R10" s="209"/>
      <c r="S10" s="214"/>
      <c r="T10" s="209"/>
      <c r="U10" s="209"/>
      <c r="V10" s="209"/>
      <c r="W10" s="150" t="s">
        <v>13</v>
      </c>
      <c r="X10" s="150" t="s">
        <v>17</v>
      </c>
      <c r="Y10" s="150" t="s">
        <v>28</v>
      </c>
      <c r="Z10" s="150" t="s">
        <v>18</v>
      </c>
      <c r="AA10" s="150" t="s">
        <v>21</v>
      </c>
      <c r="AB10" s="150" t="s">
        <v>24</v>
      </c>
      <c r="AC10" s="214"/>
      <c r="AD10" s="214"/>
      <c r="AE10" s="214"/>
      <c r="AF10" s="214"/>
      <c r="AG10" s="214"/>
      <c r="AH10" s="214"/>
      <c r="AI10" s="214"/>
      <c r="AJ10" s="209"/>
      <c r="AK10" s="209"/>
      <c r="AL10" s="209"/>
      <c r="AM10" s="209"/>
      <c r="AN10" s="209"/>
      <c r="AO10" s="209"/>
      <c r="AP10" s="209"/>
      <c r="AQ10" s="209"/>
      <c r="AR10" s="209"/>
      <c r="AS10" s="231"/>
      <c r="AT10" s="209"/>
      <c r="AU10" s="209"/>
      <c r="AV10" s="209"/>
      <c r="AW10" s="21"/>
      <c r="AX10" s="21"/>
      <c r="AY10" s="21"/>
      <c r="AZ10" s="21"/>
      <c r="BA10" s="21"/>
      <c r="BB10" s="2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row>
    <row r="11" spans="1:127" ht="184.5" customHeight="1" x14ac:dyDescent="0.3">
      <c r="A11" s="116">
        <v>1</v>
      </c>
      <c r="B11" s="116" t="s">
        <v>228</v>
      </c>
      <c r="C11" s="160" t="s">
        <v>240</v>
      </c>
      <c r="D11" s="117" t="s">
        <v>133</v>
      </c>
      <c r="E11" s="117" t="s">
        <v>259</v>
      </c>
      <c r="F11" s="117" t="s">
        <v>260</v>
      </c>
      <c r="G11" s="118" t="s">
        <v>277</v>
      </c>
      <c r="H11" s="117" t="s">
        <v>124</v>
      </c>
      <c r="I11" s="117" t="s">
        <v>245</v>
      </c>
      <c r="J11" s="117" t="s">
        <v>247</v>
      </c>
      <c r="K11" s="119">
        <v>2</v>
      </c>
      <c r="L11" s="120" t="str">
        <f>IF(K11&lt;=0,"",IF(K11&lt;=2,"Muy Baja",IF(K11&lt;=24,"Baja",IF(K11&lt;=500,"Media",IF(K11&lt;=5000,"Alta","Muy Alta")))))</f>
        <v>Muy Baja</v>
      </c>
      <c r="M11" s="121">
        <f>IF(L11="","",IF(L11="Muy Baja",0.2,IF(L11="Baja",0.4,IF(L11="Media",0.6,IF(L11="Alta",0.8,IF(L11="Muy Alta",1,))))))</f>
        <v>0.2</v>
      </c>
      <c r="N11" s="122" t="s">
        <v>149</v>
      </c>
      <c r="O11" s="151" t="str">
        <f>IF(NOT(ISERROR(MATCH(N11,'Tabla Impacto'!$B$221:$B$223,0))),'Tabla Impacto'!$F$223&amp;"Por favor no seleccionar los criterios de impacto(Afectación Económica o presupuestal y Pérdida Reputacional)",N11)</f>
        <v xml:space="preserve">     Mayor a 500 SMLMV </v>
      </c>
      <c r="P11" s="120" t="str">
        <f>IF(OR(O11='Tabla Impacto'!$C$11,O11='Tabla Impacto'!$D$11),"Leve",IF(OR(O11='Tabla Impacto'!$C$12,O11='Tabla Impacto'!$D$12),"Menor",IF(OR(O11='Tabla Impacto'!$C$13,O11='Tabla Impacto'!$D$13),"Moderado",IF(OR(O11='Tabla Impacto'!$C$14,O11='Tabla Impacto'!$D$14),"Mayor",IF(OR(O11='Tabla Impacto'!$C$15,O11='Tabla Impacto'!$D$15),"Catastrófico","")))))</f>
        <v>Catastrófico</v>
      </c>
      <c r="Q11" s="121">
        <f>IF(P11="","",IF(P11="Leve",0.2,IF(P11="Menor",0.4,IF(P11="Moderado",0.6,IF(P11="Mayor",0.8,IF(P11="Catastrófico",1,))))))</f>
        <v>1</v>
      </c>
      <c r="R11" s="123"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Extremo</v>
      </c>
      <c r="S11" s="116">
        <v>1</v>
      </c>
      <c r="T11" s="165" t="s">
        <v>279</v>
      </c>
      <c r="U11" s="166" t="s">
        <v>278</v>
      </c>
      <c r="V11" s="126" t="str">
        <f>IF(OR(W11="Preventivo",W11="Detectivo"),"Probabilidad",IF(W11="Correctivo","Impacto",""))</f>
        <v>Probabilidad</v>
      </c>
      <c r="W11" s="127" t="s">
        <v>14</v>
      </c>
      <c r="X11" s="127" t="s">
        <v>9</v>
      </c>
      <c r="Y11" s="128" t="str">
        <f>IF(AND(W11="Preventivo",X11="Automático"),"50%",IF(AND(W11="Preventivo",X11="Manual"),"40%",IF(AND(W11="Detectivo",X11="Automático"),"40%",IF(AND(W11="Detectivo",X11="Manual"),"30%",IF(AND(W11="Correctivo",X11="Automático"),"35%",IF(AND(W11="Correctivo",X11="Manual"),"25%",""))))))</f>
        <v>40%</v>
      </c>
      <c r="Z11" s="127" t="s">
        <v>19</v>
      </c>
      <c r="AA11" s="127" t="s">
        <v>22</v>
      </c>
      <c r="AB11" s="127" t="s">
        <v>118</v>
      </c>
      <c r="AC11" s="129">
        <f>IFERROR(IF(V11="Probabilidad",(M11-(+M11*Y11)),IF(V11="Impacto",M11,"")),"")</f>
        <v>0.12</v>
      </c>
      <c r="AD11" s="130" t="str">
        <f>IFERROR(IF(AC11="","",IF(AC11&lt;=0.2,"Muy Baja",IF(AC11&lt;=0.4,"Baja",IF(AC11&lt;=0.6,"Media",IF(AC11&lt;=0.8,"Alta","Muy Alta"))))),"")</f>
        <v>Muy Baja</v>
      </c>
      <c r="AE11" s="131">
        <f>+AC11</f>
        <v>0.12</v>
      </c>
      <c r="AF11" s="130" t="str">
        <f>IFERROR(IF(AG11="","",IF(AG11&lt;=0.2,"Leve",IF(AG11&lt;=0.4,"Menor",IF(AG11&lt;=0.6,"Moderado",IF(AG11&lt;=0.8,"Mayor","Catastrófico"))))),"")</f>
        <v>Catastrófico</v>
      </c>
      <c r="AG11" s="131">
        <f>IFERROR(IF(V11="Impacto",(Q11-(+Q11*Y11)),IF(V11="Probabilidad",Q11,"")),"")</f>
        <v>1</v>
      </c>
      <c r="AH11" s="132" t="str">
        <f>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Extremo</v>
      </c>
      <c r="AI11" s="127" t="s">
        <v>135</v>
      </c>
      <c r="AJ11" s="117" t="s">
        <v>280</v>
      </c>
      <c r="AK11" s="159" t="s">
        <v>262</v>
      </c>
      <c r="AL11" s="159" t="s">
        <v>281</v>
      </c>
      <c r="AM11" s="159">
        <v>45057</v>
      </c>
      <c r="AN11" s="163" t="s">
        <v>298</v>
      </c>
      <c r="AO11" s="119" t="s">
        <v>297</v>
      </c>
      <c r="AP11" s="133">
        <v>45161</v>
      </c>
      <c r="AQ11" s="163" t="s">
        <v>305</v>
      </c>
      <c r="AR11" s="119" t="s">
        <v>297</v>
      </c>
      <c r="AS11" s="119" t="s">
        <v>308</v>
      </c>
      <c r="AT11" s="133">
        <v>45238</v>
      </c>
      <c r="AU11" s="117" t="s">
        <v>316</v>
      </c>
      <c r="AV11" s="119" t="s">
        <v>39</v>
      </c>
      <c r="AW11" s="5"/>
      <c r="AX11" s="5"/>
      <c r="AY11" s="5"/>
      <c r="AZ11" s="158"/>
      <c r="BA11" s="5"/>
      <c r="BB11" s="5"/>
    </row>
    <row r="12" spans="1:127" ht="213" customHeight="1" x14ac:dyDescent="0.3">
      <c r="A12" s="116">
        <v>2</v>
      </c>
      <c r="B12" s="116" t="s">
        <v>228</v>
      </c>
      <c r="C12" s="160" t="s">
        <v>240</v>
      </c>
      <c r="D12" s="117" t="s">
        <v>133</v>
      </c>
      <c r="E12" s="117" t="s">
        <v>264</v>
      </c>
      <c r="F12" s="117" t="s">
        <v>263</v>
      </c>
      <c r="G12" s="118" t="s">
        <v>270</v>
      </c>
      <c r="H12" s="117" t="s">
        <v>124</v>
      </c>
      <c r="I12" s="117" t="s">
        <v>245</v>
      </c>
      <c r="J12" s="117" t="s">
        <v>247</v>
      </c>
      <c r="K12" s="119">
        <v>2</v>
      </c>
      <c r="L12" s="120" t="str">
        <f>IF(K12&lt;=0,"",IF(K12&lt;=2,"Muy Baja",IF(K12&lt;=24,"Baja",IF(K12&lt;=500,"Media",IF(K12&lt;=5000,"Alta","Muy Alta")))))</f>
        <v>Muy Baja</v>
      </c>
      <c r="M12" s="121">
        <f>IF(L12="","",IF(L12="Muy Baja",0.2,IF(L12="Baja",0.4,IF(L12="Media",0.6,IF(L12="Alta",0.8,IF(L12="Muy Alta",1,))))))</f>
        <v>0.2</v>
      </c>
      <c r="N12" s="122" t="s">
        <v>149</v>
      </c>
      <c r="O12" s="151" t="str">
        <f>IF(NOT(ISERROR(MATCH(N12,_xlfn.ANCHORARRAY(#REF!),0))),#REF!&amp;"Por favor no seleccionar los criterios de impacto",N12)</f>
        <v xml:space="preserve">     Mayor a 500 SMLMV </v>
      </c>
      <c r="P12" s="120" t="str">
        <f>IF(OR(O12='Tabla Impacto'!$C$11,O12='Tabla Impacto'!$D$11),"Leve",IF(OR(O12='Tabla Impacto'!$C$12,O12='Tabla Impacto'!$D$12),"Menor",IF(OR(O12='Tabla Impacto'!$C$13,O12='Tabla Impacto'!$D$13),"Moderado",IF(OR(O12='Tabla Impacto'!$C$14,O12='Tabla Impacto'!$D$14),"Mayor",IF(OR(O12='Tabla Impacto'!$C$15,O12='Tabla Impacto'!$D$15),"Catastrófico","")))))</f>
        <v>Catastrófico</v>
      </c>
      <c r="Q12" s="121">
        <f>IF(P12="","",IF(P12="Leve",0.2,IF(P12="Menor",0.4,IF(P12="Moderado",0.6,IF(P12="Mayor",0.8,IF(P12="Catastrófico",1,))))))</f>
        <v>1</v>
      </c>
      <c r="R12" s="123"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Extremo</v>
      </c>
      <c r="S12" s="116">
        <v>1</v>
      </c>
      <c r="T12" s="124" t="s">
        <v>294</v>
      </c>
      <c r="U12" s="125" t="s">
        <v>265</v>
      </c>
      <c r="V12" s="126" t="str">
        <f>IF(OR(W12="Preventivo",W12="Detectivo"),"Probabilidad",IF(W12="Correctivo","Impacto",""))</f>
        <v>Probabilidad</v>
      </c>
      <c r="W12" s="127" t="s">
        <v>14</v>
      </c>
      <c r="X12" s="127" t="s">
        <v>10</v>
      </c>
      <c r="Y12" s="128" t="str">
        <f>IF(AND(W12="Preventivo",X12="Automático"),"50%",IF(AND(W12="Preventivo",X12="Manual"),"40%",IF(AND(W12="Detectivo",X12="Automático"),"40%",IF(AND(W12="Detectivo",X12="Manual"),"30%",IF(AND(W12="Correctivo",X12="Automático"),"35%",IF(AND(W12="Correctivo",X12="Manual"),"25%",""))))))</f>
        <v>50%</v>
      </c>
      <c r="Z12" s="127" t="s">
        <v>20</v>
      </c>
      <c r="AA12" s="127" t="s">
        <v>22</v>
      </c>
      <c r="AB12" s="127" t="s">
        <v>118</v>
      </c>
      <c r="AC12" s="129">
        <f>IFERROR(IF(V12="Probabilidad",(M12-(+M12*Y12)),IF(V12="Impacto",M12,"")),"")</f>
        <v>0.1</v>
      </c>
      <c r="AD12" s="130" t="str">
        <f>IFERROR(IF(AC12="","",IF(AC12&lt;=0.2,"Muy Baja",IF(AC12&lt;=0.4,"Baja",IF(AC12&lt;=0.6,"Media",IF(AC12&lt;=0.8,"Alta","Muy Alta"))))),"")</f>
        <v>Muy Baja</v>
      </c>
      <c r="AE12" s="131">
        <f>+AC12</f>
        <v>0.1</v>
      </c>
      <c r="AF12" s="130" t="str">
        <f>IFERROR(IF(AG12="","",IF(AG12&lt;=0.2,"Leve",IF(AG12&lt;=0.4,"Menor",IF(AG12&lt;=0.6,"Moderado",IF(AG12&lt;=0.8,"Mayor","Catastrófico"))))),"")</f>
        <v>Catastrófico</v>
      </c>
      <c r="AG12" s="131">
        <f>IFERROR(IF(V12="Impacto",(Q12-(+Q12*Y12)),IF(V12="Probabilidad",Q12,"")),"")</f>
        <v>1</v>
      </c>
      <c r="AH12" s="132"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Extremo</v>
      </c>
      <c r="AI12" s="127" t="s">
        <v>135</v>
      </c>
      <c r="AJ12" s="117" t="s">
        <v>295</v>
      </c>
      <c r="AK12" s="159" t="s">
        <v>262</v>
      </c>
      <c r="AL12" s="159" t="s">
        <v>286</v>
      </c>
      <c r="AM12" s="159">
        <v>45057</v>
      </c>
      <c r="AN12" s="163" t="s">
        <v>296</v>
      </c>
      <c r="AO12" s="119" t="s">
        <v>297</v>
      </c>
      <c r="AP12" s="133">
        <v>45161</v>
      </c>
      <c r="AQ12" s="163" t="s">
        <v>314</v>
      </c>
      <c r="AR12" s="119" t="s">
        <v>297</v>
      </c>
      <c r="AS12" s="117" t="s">
        <v>315</v>
      </c>
      <c r="AT12" s="133">
        <v>45238</v>
      </c>
      <c r="AU12" s="117" t="s">
        <v>318</v>
      </c>
      <c r="AV12" s="119" t="s">
        <v>40</v>
      </c>
      <c r="AW12" s="5"/>
      <c r="AX12" s="5"/>
      <c r="AY12" s="5"/>
      <c r="AZ12" s="5"/>
      <c r="BA12" s="5"/>
      <c r="BB12" s="5"/>
    </row>
    <row r="13" spans="1:127" ht="187.5" customHeight="1" x14ac:dyDescent="0.3">
      <c r="A13" s="116">
        <v>3</v>
      </c>
      <c r="B13" s="116" t="s">
        <v>230</v>
      </c>
      <c r="C13" s="160" t="s">
        <v>240</v>
      </c>
      <c r="D13" s="117" t="s">
        <v>132</v>
      </c>
      <c r="E13" s="117" t="s">
        <v>271</v>
      </c>
      <c r="F13" s="117" t="s">
        <v>266</v>
      </c>
      <c r="G13" s="118" t="s">
        <v>272</v>
      </c>
      <c r="H13" s="117" t="s">
        <v>127</v>
      </c>
      <c r="I13" s="117" t="s">
        <v>247</v>
      </c>
      <c r="J13" s="117" t="s">
        <v>247</v>
      </c>
      <c r="K13" s="119">
        <v>1</v>
      </c>
      <c r="L13" s="120" t="str">
        <f>IF(K13&lt;=0,"",IF(K13&lt;=2,"Muy Baja",IF(K13&lt;=24,"Baja",IF(K13&lt;=500,"Media",IF(K13&lt;=5000,"Alta","Muy Alta")))))</f>
        <v>Muy Baja</v>
      </c>
      <c r="M13" s="121">
        <f>IF(L13="","",IF(L13="Muy Baja",0.2,IF(L13="Baja",0.4,IF(L13="Media",0.6,IF(L13="Alta",0.8,IF(L13="Muy Alta",1,))))))</f>
        <v>0.2</v>
      </c>
      <c r="N13" s="122" t="s">
        <v>148</v>
      </c>
      <c r="O13" s="151" t="str">
        <f>IF(NOT(ISERROR(MATCH(N13,_xlfn.ANCHORARRAY(#REF!),0))),#REF!&amp;"Por favor no seleccionar los criterios de impacto",N13)</f>
        <v xml:space="preserve">     Entre 100 y 500 SMLMV </v>
      </c>
      <c r="P13" s="120" t="str">
        <f>IF(OR(O13='Tabla Impacto'!$C$11,O13='Tabla Impacto'!$D$11),"Leve",IF(OR(O13='Tabla Impacto'!$C$12,O13='Tabla Impacto'!$D$12),"Menor",IF(OR(O13='Tabla Impacto'!$C$13,O13='Tabla Impacto'!$D$13),"Moderado",IF(OR(O13='Tabla Impacto'!$C$14,O13='Tabla Impacto'!$D$14),"Mayor",IF(OR(O13='Tabla Impacto'!$C$15,O13='Tabla Impacto'!$D$15),"Catastrófico","")))))</f>
        <v>Mayor</v>
      </c>
      <c r="Q13" s="121">
        <f>IF(P13="","",IF(P13="Leve",0.2,IF(P13="Menor",0.4,IF(P13="Moderado",0.6,IF(P13="Mayor",0.8,IF(P13="Catastrófico",1,))))))</f>
        <v>0.8</v>
      </c>
      <c r="R13" s="123"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Alto</v>
      </c>
      <c r="S13" s="116">
        <v>1</v>
      </c>
      <c r="T13" s="165" t="s">
        <v>282</v>
      </c>
      <c r="U13" s="166" t="s">
        <v>283</v>
      </c>
      <c r="V13" s="126" t="str">
        <f>IF(OR(W13="Preventivo",W13="Detectivo"),"Probabilidad",IF(W13="Correctivo","Impacto",""))</f>
        <v>Probabilidad</v>
      </c>
      <c r="W13" s="127" t="s">
        <v>14</v>
      </c>
      <c r="X13" s="127" t="s">
        <v>9</v>
      </c>
      <c r="Y13" s="128" t="str">
        <f>IF(AND(W13="Preventivo",X13="Automático"),"50%",IF(AND(W13="Preventivo",X13="Manual"),"40%",IF(AND(W13="Detectivo",X13="Automático"),"40%",IF(AND(W13="Detectivo",X13="Manual"),"30%",IF(AND(W13="Correctivo",X13="Automático"),"35%",IF(AND(W13="Correctivo",X13="Manual"),"25%",""))))))</f>
        <v>40%</v>
      </c>
      <c r="Z13" s="127" t="s">
        <v>19</v>
      </c>
      <c r="AA13" s="127" t="s">
        <v>22</v>
      </c>
      <c r="AB13" s="127" t="s">
        <v>118</v>
      </c>
      <c r="AC13" s="129">
        <f>IFERROR(IF(V13="Probabilidad",(M13-(+M13*Y13)),IF(V13="Impacto",M13,"")),"")</f>
        <v>0.12</v>
      </c>
      <c r="AD13" s="130" t="str">
        <f>IFERROR(IF(AC13="","",IF(AC13&lt;=0.2,"Muy Baja",IF(AC13&lt;=0.4,"Baja",IF(AC13&lt;=0.6,"Media",IF(AC13&lt;=0.8,"Alta","Muy Alta"))))),"")</f>
        <v>Muy Baja</v>
      </c>
      <c r="AE13" s="131">
        <f>+AC13</f>
        <v>0.12</v>
      </c>
      <c r="AF13" s="130" t="str">
        <f>IFERROR(IF(AG13="","",IF(AG13&lt;=0.2,"Leve",IF(AG13&lt;=0.4,"Menor",IF(AG13&lt;=0.6,"Moderado",IF(AG13&lt;=0.8,"Mayor","Catastrófico"))))),"")</f>
        <v>Mayor</v>
      </c>
      <c r="AG13" s="131">
        <f>IFERROR(IF(V13="Impacto",(Q13-(+Q13*Y13)),IF(V13="Probabilidad",Q13,"")),"")</f>
        <v>0.8</v>
      </c>
      <c r="AH13" s="132"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Alto</v>
      </c>
      <c r="AI13" s="167" t="s">
        <v>135</v>
      </c>
      <c r="AJ13" s="117" t="s">
        <v>285</v>
      </c>
      <c r="AK13" s="159" t="s">
        <v>261</v>
      </c>
      <c r="AL13" s="159" t="s">
        <v>284</v>
      </c>
      <c r="AM13" s="159">
        <v>45057</v>
      </c>
      <c r="AN13" s="163" t="s">
        <v>300</v>
      </c>
      <c r="AO13" s="119" t="s">
        <v>301</v>
      </c>
      <c r="AP13" s="133">
        <v>45161</v>
      </c>
      <c r="AQ13" s="163" t="s">
        <v>304</v>
      </c>
      <c r="AR13" s="119" t="s">
        <v>301</v>
      </c>
      <c r="AS13" s="117" t="s">
        <v>309</v>
      </c>
      <c r="AT13" s="133">
        <v>45238</v>
      </c>
      <c r="AU13" s="117" t="s">
        <v>320</v>
      </c>
      <c r="AV13" s="119" t="s">
        <v>39</v>
      </c>
      <c r="AW13" s="5"/>
      <c r="AX13" s="5"/>
      <c r="AY13" s="5"/>
      <c r="AZ13" s="5"/>
      <c r="BA13" s="5"/>
      <c r="BB13" s="5"/>
    </row>
    <row r="14" spans="1:127" ht="252" customHeight="1" x14ac:dyDescent="0.3">
      <c r="A14" s="116">
        <v>4</v>
      </c>
      <c r="B14" s="116" t="s">
        <v>229</v>
      </c>
      <c r="C14" s="160" t="s">
        <v>240</v>
      </c>
      <c r="D14" s="117" t="s">
        <v>131</v>
      </c>
      <c r="E14" s="152" t="s">
        <v>273</v>
      </c>
      <c r="F14" s="152" t="s">
        <v>267</v>
      </c>
      <c r="G14" s="153" t="s">
        <v>274</v>
      </c>
      <c r="H14" s="152" t="s">
        <v>275</v>
      </c>
      <c r="I14" s="117" t="s">
        <v>245</v>
      </c>
      <c r="J14" s="117" t="s">
        <v>247</v>
      </c>
      <c r="K14" s="154">
        <v>4</v>
      </c>
      <c r="L14" s="120" t="str">
        <f>IF(K14&lt;=0,"",IF(K14&lt;=2,"Muy Baja",IF(K14&lt;=24,"Baja",IF(K14&lt;=500,"Media",IF(K14&lt;=5000,"Alta","Muy Alta")))))</f>
        <v>Baja</v>
      </c>
      <c r="M14" s="149">
        <v>0.6</v>
      </c>
      <c r="N14" s="155" t="s">
        <v>152</v>
      </c>
      <c r="O14" s="149" t="s">
        <v>152</v>
      </c>
      <c r="P14" s="120" t="str">
        <f>IF(OR(O14='Tabla Impacto'!$C$11,O14='Tabla Impacto'!$D$11),"Leve",IF(OR(O14='Tabla Impacto'!$C$12,O14='Tabla Impacto'!$D$12),"Menor",IF(OR(O14='Tabla Impacto'!$C$13,O14='Tabla Impacto'!$D$13),"Moderado",IF(OR(O14='Tabla Impacto'!$C$14,O14='Tabla Impacto'!$D$14),"Mayor",IF(OR(O14='Tabla Impacto'!$C$15,O14='Tabla Impacto'!$D$15),"Catastrófico","")))))</f>
        <v>Moderado</v>
      </c>
      <c r="Q14" s="149">
        <v>0.6</v>
      </c>
      <c r="R14" s="123" t="str">
        <f>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Moderado</v>
      </c>
      <c r="S14" s="156">
        <v>1</v>
      </c>
      <c r="T14" s="124" t="s">
        <v>293</v>
      </c>
      <c r="U14" s="125" t="s">
        <v>268</v>
      </c>
      <c r="V14" s="157" t="s">
        <v>4</v>
      </c>
      <c r="W14" s="127" t="s">
        <v>15</v>
      </c>
      <c r="X14" s="127" t="s">
        <v>9</v>
      </c>
      <c r="Y14" s="128" t="s">
        <v>258</v>
      </c>
      <c r="Z14" s="127" t="s">
        <v>19</v>
      </c>
      <c r="AA14" s="127" t="s">
        <v>22</v>
      </c>
      <c r="AB14" s="127" t="s">
        <v>118</v>
      </c>
      <c r="AC14" s="129">
        <f>IFERROR(IF(V14="Probabilidad",(M14-(+M14*Y14)),IF(V14="Impacto",M14,"")),"")</f>
        <v>0.36</v>
      </c>
      <c r="AD14" s="130" t="str">
        <f>IFERROR(IF(AC14="","",IF(AC14&lt;=0.2,"Muy Baja",IF(AC14&lt;=0.4,"Baja",IF(AC14&lt;=0.6,"Media",IF(AC14&lt;=0.8,"Alta","Muy Alta"))))),"")</f>
        <v>Baja</v>
      </c>
      <c r="AE14" s="131">
        <f>+AC14</f>
        <v>0.36</v>
      </c>
      <c r="AF14" s="130" t="str">
        <f>IFERROR(IF(AG14="","",IF(AG14&lt;=0.2,"Leve",IF(AG14&lt;=0.4,"Menor",IF(AG14&lt;=0.6,"Moderado",IF(AG14&lt;=0.8,"Mayor","Catastrófico"))))),"")</f>
        <v>Moderado</v>
      </c>
      <c r="AG14" s="131">
        <f>IFERROR(IF(V14="Impacto",(Q14-(+Q14*Y14)),IF(V14="Probabilidad",Q14,"")),"")</f>
        <v>0.6</v>
      </c>
      <c r="AH14" s="132" t="str">
        <f>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Moderado</v>
      </c>
      <c r="AI14" s="127" t="s">
        <v>135</v>
      </c>
      <c r="AJ14" s="164" t="s">
        <v>276</v>
      </c>
      <c r="AK14" s="159" t="s">
        <v>262</v>
      </c>
      <c r="AL14" s="159" t="s">
        <v>269</v>
      </c>
      <c r="AM14" s="159">
        <v>45057</v>
      </c>
      <c r="AN14" s="163" t="s">
        <v>302</v>
      </c>
      <c r="AO14" s="119" t="s">
        <v>297</v>
      </c>
      <c r="AP14" s="133">
        <v>45161</v>
      </c>
      <c r="AQ14" s="163" t="s">
        <v>306</v>
      </c>
      <c r="AR14" s="119" t="s">
        <v>297</v>
      </c>
      <c r="AS14" s="168" t="s">
        <v>310</v>
      </c>
      <c r="AT14" s="133">
        <v>45238</v>
      </c>
      <c r="AU14" s="117" t="s">
        <v>317</v>
      </c>
      <c r="AV14" s="119" t="s">
        <v>40</v>
      </c>
      <c r="AW14" s="5"/>
      <c r="AX14" s="5"/>
      <c r="AY14" s="5"/>
      <c r="AZ14" s="5"/>
      <c r="BA14" s="5"/>
      <c r="BB14" s="5"/>
    </row>
    <row r="15" spans="1:127" ht="278.25" customHeight="1" x14ac:dyDescent="0.3">
      <c r="A15" s="116">
        <v>5</v>
      </c>
      <c r="B15" s="116" t="s">
        <v>229</v>
      </c>
      <c r="C15" s="160" t="s">
        <v>239</v>
      </c>
      <c r="D15" s="117" t="s">
        <v>131</v>
      </c>
      <c r="E15" s="117" t="s">
        <v>287</v>
      </c>
      <c r="F15" s="117" t="s">
        <v>288</v>
      </c>
      <c r="G15" s="118" t="s">
        <v>299</v>
      </c>
      <c r="H15" s="117" t="s">
        <v>122</v>
      </c>
      <c r="I15" s="117" t="s">
        <v>245</v>
      </c>
      <c r="J15" s="117" t="s">
        <v>247</v>
      </c>
      <c r="K15" s="154">
        <v>1000</v>
      </c>
      <c r="L15" s="120" t="str">
        <f>IF(K15&lt;=0,"",IF(K15&lt;=2,"Muy Baja",IF(K15&lt;=24,"Baja",IF(K15&lt;=500,"Media",IF(K15&lt;=5000,"Alta","Muy Alta")))))</f>
        <v>Alta</v>
      </c>
      <c r="M15" s="149">
        <v>0.8</v>
      </c>
      <c r="N15" s="155" t="s">
        <v>154</v>
      </c>
      <c r="O15" s="149" t="s">
        <v>152</v>
      </c>
      <c r="P15" s="120" t="str">
        <f>IF(OR(O15='Tabla Impacto'!$C$11,O15='Tabla Impacto'!$D$11),"Leve",IF(OR(O15='Tabla Impacto'!$C$12,O15='Tabla Impacto'!$D$12),"Menor",IF(OR(O15='Tabla Impacto'!$C$13,O15='Tabla Impacto'!$D$13),"Moderado",IF(OR(O15='Tabla Impacto'!$C$14,O15='Tabla Impacto'!$D$14),"Mayor",IF(OR(O15='Tabla Impacto'!$C$15,O15='Tabla Impacto'!$D$15),"Catastrófico","")))))</f>
        <v>Moderado</v>
      </c>
      <c r="Q15" s="149">
        <v>1</v>
      </c>
      <c r="R15" s="123" t="str">
        <f>IF(OR(AND(L15="Muy Baja",P15="Leve"),AND(L15="Muy Baja",P15="Menor"),AND(L15="Baja",P15="Leve")),"Bajo",IF(OR(AND(L15="Muy baja",P15="Moderado"),AND(L15="Baja",P15="Menor"),AND(L15="Baja",P15="Moderado"),AND(L15="Media",P15="Leve"),AND(L15="Media",P15="Menor"),AND(L15="Media",P15="Moderado"),AND(L15="Alta",P15="Leve"),AND(L15="Alta",P15="Menor")),"Moderado",IF(OR(AND(L15="Muy Baja",P15="Mayor"),AND(L15="Baja",P15="Mayor"),AND(L15="Media",P15="Mayor"),AND(L15="Alta",P15="Moderado"),AND(L15="Alta",P15="Mayor"),AND(L15="Muy Alta",P15="Leve"),AND(L15="Muy Alta",P15="Menor"),AND(L15="Muy Alta",P15="Moderado"),AND(L15="Muy Alta",P15="Mayor")),"Alto",IF(OR(AND(L15="Muy Baja",P15="Catastrófico"),AND(L15="Baja",P15="Catastrófico"),AND(L15="Media",P15="Catastrófico"),AND(L15="Alta",P15="Catastrófico"),AND(L15="Muy Alta",P15="Catastrófico")),"Extremo",""))))</f>
        <v>Alto</v>
      </c>
      <c r="S15" s="156">
        <v>1</v>
      </c>
      <c r="T15" s="125" t="s">
        <v>311</v>
      </c>
      <c r="U15" s="125" t="s">
        <v>289</v>
      </c>
      <c r="V15" s="157" t="s">
        <v>4</v>
      </c>
      <c r="W15" s="127" t="s">
        <v>15</v>
      </c>
      <c r="X15" s="127" t="s">
        <v>9</v>
      </c>
      <c r="Y15" s="128" t="s">
        <v>258</v>
      </c>
      <c r="Z15" s="127" t="s">
        <v>19</v>
      </c>
      <c r="AA15" s="127" t="s">
        <v>22</v>
      </c>
      <c r="AB15" s="127" t="s">
        <v>118</v>
      </c>
      <c r="AC15" s="129">
        <f>IFERROR(IF(V15="Probabilidad",(M15-(+M15*Y15)),IF(V15="Impacto",M15,"")),"")</f>
        <v>0.48</v>
      </c>
      <c r="AD15" s="130" t="str">
        <f>IFERROR(IF(AC15="","",IF(AC15&lt;=0.2,"Muy Baja",IF(AC15&lt;=0.4,"Baja",IF(AC15&lt;=0.6,"Media",IF(AC15&lt;=0.8,"Alta","Muy Alta"))))),"")</f>
        <v>Media</v>
      </c>
      <c r="AE15" s="131">
        <f>+AC15</f>
        <v>0.48</v>
      </c>
      <c r="AF15" s="130" t="str">
        <f>IFERROR(IF(AG15="","",IF(AG15&lt;=0.2,"Leve",IF(AG15&lt;=0.4,"Menor",IF(AG15&lt;=0.6,"Moderado",IF(AG15&lt;=0.8,"Mayor","Catastrófico"))))),"")</f>
        <v>Catastrófico</v>
      </c>
      <c r="AG15" s="131">
        <f>IFERROR(IF(V15="Impacto",(Q15-(+Q15*Y15)),IF(V15="Probabilidad",Q15,"")),"")</f>
        <v>1</v>
      </c>
      <c r="AH15" s="132" t="str">
        <f>IFERROR(IF(OR(AND(AD15="Muy Baja",AF15="Leve"),AND(AD15="Muy Baja",AF15="Menor"),AND(AD15="Baja",AF15="Leve")),"Bajo",IF(OR(AND(AD15="Muy baja",AF15="Moderado"),AND(AD15="Baja",AF15="Menor"),AND(AD15="Baja",AF15="Moderado"),AND(AD15="Media",AF15="Leve"),AND(AD15="Media",AF15="Menor"),AND(AD15="Media",AF15="Moderado"),AND(AD15="Alta",AF15="Leve"),AND(AD15="Alta",AF15="Menor")),"Moderado",IF(OR(AND(AD15="Muy Baja",AF15="Mayor"),AND(AD15="Baja",AF15="Mayor"),AND(AD15="Media",AF15="Mayor"),AND(AD15="Alta",AF15="Moderado"),AND(AD15="Alta",AF15="Mayor"),AND(AD15="Muy Alta",AF15="Leve"),AND(AD15="Muy Alta",AF15="Menor"),AND(AD15="Muy Alta",AF15="Moderado"),AND(AD15="Muy Alta",AF15="Mayor")),"Alto",IF(OR(AND(AD15="Muy Baja",AF15="Catastrófico"),AND(AD15="Baja",AF15="Catastrófico"),AND(AD15="Media",AF15="Catastrófico"),AND(AD15="Alta",AF15="Catastrófico"),AND(AD15="Muy Alta",AF15="Catastrófico")),"Extremo","")))),"")</f>
        <v>Extremo</v>
      </c>
      <c r="AI15" s="127" t="s">
        <v>135</v>
      </c>
      <c r="AJ15" s="159" t="s">
        <v>290</v>
      </c>
      <c r="AK15" s="159" t="s">
        <v>291</v>
      </c>
      <c r="AL15" s="133" t="s">
        <v>292</v>
      </c>
      <c r="AM15" s="159">
        <v>45057</v>
      </c>
      <c r="AN15" s="163" t="s">
        <v>303</v>
      </c>
      <c r="AO15" s="119" t="s">
        <v>297</v>
      </c>
      <c r="AP15" s="133">
        <v>45161</v>
      </c>
      <c r="AQ15" s="163" t="s">
        <v>313</v>
      </c>
      <c r="AR15" s="119" t="s">
        <v>297</v>
      </c>
      <c r="AS15" s="168" t="s">
        <v>312</v>
      </c>
      <c r="AT15" s="133">
        <v>45250</v>
      </c>
      <c r="AU15" s="117" t="s">
        <v>321</v>
      </c>
      <c r="AV15" s="119" t="s">
        <v>40</v>
      </c>
      <c r="AW15" s="5"/>
      <c r="AX15" s="5"/>
      <c r="AY15" s="5"/>
      <c r="AZ15" s="5"/>
      <c r="BA15" s="5"/>
      <c r="BB15" s="5"/>
    </row>
    <row r="16" spans="1:127" ht="35.1" customHeight="1" x14ac:dyDescent="0.3">
      <c r="A16" s="115"/>
      <c r="B16" s="148"/>
      <c r="C16" s="161"/>
      <c r="D16" s="219" t="s">
        <v>130</v>
      </c>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1"/>
    </row>
    <row r="18" spans="1:43" ht="35.1" customHeight="1" x14ac:dyDescent="0.3">
      <c r="A18" s="134"/>
      <c r="B18" s="135"/>
      <c r="C18" s="135"/>
      <c r="D18" s="135"/>
      <c r="E18" s="135"/>
      <c r="F18" s="135"/>
      <c r="G18" s="135"/>
      <c r="H18" s="1"/>
      <c r="I18" s="1"/>
      <c r="J18" s="1"/>
      <c r="L18" s="138"/>
      <c r="M18" s="135"/>
      <c r="N18" s="135"/>
      <c r="O18" s="135"/>
      <c r="P18" s="135"/>
      <c r="Q18" s="135"/>
      <c r="R18" s="135"/>
      <c r="S18" s="135"/>
      <c r="T18" s="135"/>
      <c r="U18" s="135"/>
      <c r="V18" s="139"/>
      <c r="W18" s="139"/>
      <c r="X18" s="135"/>
      <c r="Y18" s="135"/>
      <c r="Z18" s="135"/>
      <c r="AA18" s="135"/>
      <c r="AB18" s="135"/>
      <c r="AC18" s="135"/>
      <c r="AD18" s="135"/>
      <c r="AE18" s="135"/>
      <c r="AF18" s="135"/>
      <c r="AG18" s="135"/>
      <c r="AH18" s="135"/>
      <c r="AI18" s="140"/>
      <c r="AJ18" s="140"/>
      <c r="AK18" s="135"/>
      <c r="AL18" s="135"/>
      <c r="AM18" s="135"/>
      <c r="AN18" s="135"/>
      <c r="AO18" s="135"/>
      <c r="AP18" s="135"/>
      <c r="AQ18" s="135"/>
    </row>
    <row r="19" spans="1:43" ht="35.1" customHeight="1" x14ac:dyDescent="0.3">
      <c r="A19" s="222" t="s">
        <v>257</v>
      </c>
      <c r="B19" s="222"/>
      <c r="C19" s="222"/>
      <c r="D19" s="222"/>
      <c r="E19" s="222"/>
      <c r="F19" s="222"/>
      <c r="G19" s="222"/>
      <c r="H19" s="1"/>
      <c r="I19" s="1"/>
      <c r="J19" s="1"/>
      <c r="K19" s="225" t="s">
        <v>322</v>
      </c>
      <c r="L19" s="226"/>
      <c r="M19" s="226"/>
      <c r="N19" s="227"/>
      <c r="O19" s="135"/>
      <c r="P19" s="135"/>
      <c r="Q19" s="135"/>
      <c r="R19" s="135"/>
      <c r="S19" s="135"/>
      <c r="T19" s="135"/>
      <c r="U19" s="140"/>
      <c r="V19" s="139"/>
      <c r="W19" s="139"/>
      <c r="X19" s="135"/>
      <c r="Y19" s="139"/>
      <c r="Z19" s="139"/>
      <c r="AA19" s="135"/>
      <c r="AB19" s="135"/>
      <c r="AC19" s="135"/>
      <c r="AD19" s="135"/>
      <c r="AE19" s="135"/>
      <c r="AF19" s="135"/>
      <c r="AG19" s="135"/>
      <c r="AH19" s="135"/>
      <c r="AI19" s="135"/>
      <c r="AJ19" s="135"/>
      <c r="AK19" s="135"/>
      <c r="AL19" s="135"/>
      <c r="AM19" s="135"/>
      <c r="AN19" s="135"/>
      <c r="AO19" s="135"/>
      <c r="AP19" s="135"/>
      <c r="AQ19" s="135"/>
    </row>
    <row r="20" spans="1:43" ht="35.1" customHeight="1" thickBot="1" x14ac:dyDescent="0.35">
      <c r="A20"/>
      <c r="B20"/>
      <c r="C20" s="143"/>
      <c r="D20"/>
      <c r="E20"/>
      <c r="F20"/>
      <c r="G20"/>
      <c r="H20" s="1"/>
      <c r="I20" s="1"/>
      <c r="J20" s="1"/>
      <c r="L20" s="136" t="str">
        <f>+IFERROR(VLOOKUP(H20,$H$175:$L$179,3,FALSE)*VLOOKUP(K20,$K$175:$L$179,3,FALSE),"")</f>
        <v/>
      </c>
      <c r="M20"/>
      <c r="N20"/>
      <c r="O20"/>
      <c r="P20"/>
      <c r="Q20"/>
      <c r="R20"/>
      <c r="S20"/>
      <c r="T20"/>
      <c r="U20"/>
      <c r="V20" s="136"/>
      <c r="W20" s="137"/>
      <c r="X20"/>
      <c r="Y20" s="137"/>
      <c r="Z20" s="137"/>
      <c r="AA20" s="143"/>
      <c r="AB20" s="143"/>
      <c r="AC20" s="143"/>
      <c r="AD20" s="143"/>
      <c r="AE20" s="141"/>
      <c r="AF20" s="141"/>
      <c r="AG20" s="143"/>
      <c r="AH20" s="144"/>
      <c r="AI20"/>
      <c r="AJ20"/>
      <c r="AK20"/>
      <c r="AL20" s="143"/>
      <c r="AM20"/>
      <c r="AN20" s="143"/>
      <c r="AO20"/>
      <c r="AP20" s="143"/>
      <c r="AQ20"/>
    </row>
    <row r="21" spans="1:43" ht="35.1" customHeight="1" thickTop="1" thickBot="1" x14ac:dyDescent="0.35">
      <c r="A21" s="223" t="s">
        <v>217</v>
      </c>
      <c r="B21" s="223"/>
      <c r="C21" s="223"/>
      <c r="D21" s="223"/>
      <c r="E21" s="223"/>
      <c r="F21" s="223"/>
      <c r="G21" s="146" t="s">
        <v>218</v>
      </c>
      <c r="H21" s="223" t="s">
        <v>219</v>
      </c>
      <c r="I21" s="223"/>
      <c r="J21" s="223"/>
      <c r="K21" s="223"/>
      <c r="L21" s="223"/>
      <c r="M21" s="223"/>
      <c r="N21" s="223"/>
      <c r="O21" s="147"/>
      <c r="P21" s="224" t="s">
        <v>220</v>
      </c>
      <c r="Q21" s="224"/>
      <c r="R21" s="224"/>
      <c r="S21" s="223" t="s">
        <v>221</v>
      </c>
      <c r="T21" s="223"/>
      <c r="U21" s="223"/>
      <c r="V21" s="223"/>
      <c r="W21" s="224">
        <v>1</v>
      </c>
      <c r="X21" s="224"/>
      <c r="Y21" s="224"/>
      <c r="Z21" s="224"/>
      <c r="AA21" s="145"/>
      <c r="AB21" s="145"/>
      <c r="AC21" s="145"/>
      <c r="AD21" s="145"/>
      <c r="AE21" s="145"/>
      <c r="AF21" s="145"/>
      <c r="AG21" s="145"/>
      <c r="AH21" s="145"/>
      <c r="AI21" s="145"/>
      <c r="AJ21" s="145"/>
      <c r="AK21" s="145"/>
      <c r="AL21" s="145"/>
      <c r="AM21" s="145"/>
      <c r="AN21" s="145"/>
      <c r="AO21" s="145"/>
      <c r="AP21" s="145"/>
      <c r="AQ21" s="142"/>
    </row>
    <row r="22" spans="1:43" ht="35.1" customHeight="1" thickTop="1" x14ac:dyDescent="0.3"/>
  </sheetData>
  <dataConsolidate/>
  <mergeCells count="68">
    <mergeCell ref="AJ8:AV8"/>
    <mergeCell ref="AR9:AR10"/>
    <mergeCell ref="AT9:AT10"/>
    <mergeCell ref="AU9:AU10"/>
    <mergeCell ref="A5:B5"/>
    <mergeCell ref="A6:B6"/>
    <mergeCell ref="A7:B7"/>
    <mergeCell ref="A8:K8"/>
    <mergeCell ref="L8:R8"/>
    <mergeCell ref="S8:AB8"/>
    <mergeCell ref="S9:S10"/>
    <mergeCell ref="T9:T10"/>
    <mergeCell ref="B9:B10"/>
    <mergeCell ref="V9:V10"/>
    <mergeCell ref="AS9:AS10"/>
    <mergeCell ref="S21:V21"/>
    <mergeCell ref="W21:Z21"/>
    <mergeCell ref="A21:F21"/>
    <mergeCell ref="K19:N19"/>
    <mergeCell ref="H21:N21"/>
    <mergeCell ref="P21:R21"/>
    <mergeCell ref="D16:AO16"/>
    <mergeCell ref="A19:G19"/>
    <mergeCell ref="G9:G10"/>
    <mergeCell ref="F9:F10"/>
    <mergeCell ref="E9:E10"/>
    <mergeCell ref="D9:D10"/>
    <mergeCell ref="R9:R10"/>
    <mergeCell ref="N9:N10"/>
    <mergeCell ref="O9:O10"/>
    <mergeCell ref="AO9:AO10"/>
    <mergeCell ref="AN9:AN10"/>
    <mergeCell ref="AM9:AM10"/>
    <mergeCell ref="AL9:AL10"/>
    <mergeCell ref="AK9:AK10"/>
    <mergeCell ref="C9:C10"/>
    <mergeCell ref="A1:D4"/>
    <mergeCell ref="AF9:AF10"/>
    <mergeCell ref="AD9:AD10"/>
    <mergeCell ref="AE9:AE10"/>
    <mergeCell ref="K9:K10"/>
    <mergeCell ref="L9:L10"/>
    <mergeCell ref="M9:M10"/>
    <mergeCell ref="P9:P10"/>
    <mergeCell ref="Q9:Q10"/>
    <mergeCell ref="W9:AB9"/>
    <mergeCell ref="AC8:AI8"/>
    <mergeCell ref="A9:A10"/>
    <mergeCell ref="H9:H10"/>
    <mergeCell ref="E1:AT4"/>
    <mergeCell ref="AP9:AP10"/>
    <mergeCell ref="AQ9:AQ10"/>
    <mergeCell ref="AU1:AV1"/>
    <mergeCell ref="AU2:AV2"/>
    <mergeCell ref="AU3:AV3"/>
    <mergeCell ref="AU4:AV4"/>
    <mergeCell ref="AJ9:AJ10"/>
    <mergeCell ref="C7:AV7"/>
    <mergeCell ref="C6:AV6"/>
    <mergeCell ref="C5:AV5"/>
    <mergeCell ref="I9:I10"/>
    <mergeCell ref="J9:J10"/>
    <mergeCell ref="AI9:AI10"/>
    <mergeCell ref="AH9:AH10"/>
    <mergeCell ref="AG9:AG10"/>
    <mergeCell ref="AC9:AC10"/>
    <mergeCell ref="U9:U10"/>
    <mergeCell ref="AV9:AV10"/>
  </mergeCells>
  <conditionalFormatting sqref="L11:L15">
    <cfRule type="cellIs" dxfId="34" priority="201" operator="equal">
      <formula>"Muy Baja"</formula>
    </cfRule>
    <cfRule type="cellIs" dxfId="33" priority="200" operator="equal">
      <formula>"Baja"</formula>
    </cfRule>
    <cfRule type="cellIs" dxfId="32" priority="199" operator="equal">
      <formula>"Media"</formula>
    </cfRule>
    <cfRule type="cellIs" dxfId="31" priority="198" operator="equal">
      <formula>"Alta"</formula>
    </cfRule>
    <cfRule type="cellIs" dxfId="30" priority="197" operator="equal">
      <formula>"Muy Alta"</formula>
    </cfRule>
  </conditionalFormatting>
  <conditionalFormatting sqref="O11:O15">
    <cfRule type="containsText" dxfId="29" priority="15" operator="containsText" text="❌">
      <formula>NOT(ISERROR(SEARCH("❌",O11)))</formula>
    </cfRule>
  </conditionalFormatting>
  <conditionalFormatting sqref="P11:P15">
    <cfRule type="cellIs" dxfId="28" priority="192" operator="equal">
      <formula>"Catastrófico"</formula>
    </cfRule>
    <cfRule type="cellIs" dxfId="27" priority="193" operator="equal">
      <formula>"Mayor"</formula>
    </cfRule>
    <cfRule type="cellIs" dxfId="26" priority="194" operator="equal">
      <formula>"Moderado"</formula>
    </cfRule>
    <cfRule type="cellIs" dxfId="25" priority="195" operator="equal">
      <formula>"Menor"</formula>
    </cfRule>
    <cfRule type="cellIs" dxfId="24" priority="196" operator="equal">
      <formula>"Leve"</formula>
    </cfRule>
  </conditionalFormatting>
  <conditionalFormatting sqref="R11:R15">
    <cfRule type="cellIs" dxfId="23" priority="188" operator="equal">
      <formula>"Extremo"</formula>
    </cfRule>
    <cfRule type="cellIs" dxfId="22" priority="189" operator="equal">
      <formula>"Alto"</formula>
    </cfRule>
    <cfRule type="cellIs" dxfId="21" priority="190" operator="equal">
      <formula>"Moderado"</formula>
    </cfRule>
    <cfRule type="cellIs" dxfId="20" priority="191" operator="equal">
      <formula>"Bajo"</formula>
    </cfRule>
  </conditionalFormatting>
  <conditionalFormatting sqref="AD11:AD15">
    <cfRule type="cellIs" dxfId="19" priority="185" operator="equal">
      <formula>"Media"</formula>
    </cfRule>
    <cfRule type="cellIs" dxfId="18" priority="186" operator="equal">
      <formula>"Baja"</formula>
    </cfRule>
    <cfRule type="cellIs" dxfId="17" priority="187" operator="equal">
      <formula>"Muy Baja"</formula>
    </cfRule>
    <cfRule type="cellIs" dxfId="16" priority="183" operator="equal">
      <formula>"Muy Alta"</formula>
    </cfRule>
    <cfRule type="cellIs" dxfId="15" priority="184" operator="equal">
      <formula>"Alta"</formula>
    </cfRule>
  </conditionalFormatting>
  <conditionalFormatting sqref="AE18:AE20">
    <cfRule type="cellIs" dxfId="14" priority="161" stopIfTrue="1" operator="equal">
      <formula>#REF!</formula>
    </cfRule>
    <cfRule type="cellIs" dxfId="13" priority="162" operator="equal">
      <formula>#REF!</formula>
    </cfRule>
    <cfRule type="cellIs" dxfId="12" priority="163" operator="equal">
      <formula>#REF!</formula>
    </cfRule>
  </conditionalFormatting>
  <conditionalFormatting sqref="AF11:AF15">
    <cfRule type="cellIs" dxfId="11" priority="178" operator="equal">
      <formula>"Catastrófico"</formula>
    </cfRule>
    <cfRule type="cellIs" dxfId="10" priority="179" operator="equal">
      <formula>"Mayor"</formula>
    </cfRule>
    <cfRule type="cellIs" dxfId="9" priority="182" operator="equal">
      <formula>"Leve"</formula>
    </cfRule>
    <cfRule type="cellIs" dxfId="8" priority="181" operator="equal">
      <formula>"Menor"</formula>
    </cfRule>
    <cfRule type="cellIs" dxfId="7" priority="180" operator="equal">
      <formula>"Moderado"</formula>
    </cfRule>
  </conditionalFormatting>
  <conditionalFormatting sqref="AF18:AF20">
    <cfRule type="cellIs" dxfId="6" priority="164" stopIfTrue="1" operator="equal">
      <formula>#REF!</formula>
    </cfRule>
    <cfRule type="cellIs" dxfId="5" priority="165" stopIfTrue="1" operator="equal">
      <formula>#REF!</formula>
    </cfRule>
    <cfRule type="cellIs" dxfId="4" priority="166" stopIfTrue="1" operator="equal">
      <formula>#REF!</formula>
    </cfRule>
  </conditionalFormatting>
  <conditionalFormatting sqref="AH11:AH15">
    <cfRule type="cellIs" dxfId="3" priority="174" operator="equal">
      <formula>"Extremo"</formula>
    </cfRule>
    <cfRule type="cellIs" dxfId="2" priority="175" operator="equal">
      <formula>"Alto"</formula>
    </cfRule>
    <cfRule type="cellIs" dxfId="1" priority="176" operator="equal">
      <formula>"Moderado"</formula>
    </cfRule>
    <cfRule type="cellIs" dxfId="0" priority="177" operator="equal">
      <formula>"Bajo"</formula>
    </cfRule>
  </conditionalFormatting>
  <dataValidations disablePrompts="1" count="7">
    <dataValidation type="list" allowBlank="1" showInputMessage="1" showErrorMessage="1" sqref="G18" xr:uid="{00000000-0002-0000-0100-000000000000}">
      <formula1>$G$175:$G$184</formula1>
    </dataValidation>
    <dataValidation type="list" allowBlank="1" showInputMessage="1" showErrorMessage="1" sqref="G20 AE20:AF20" xr:uid="{00000000-0002-0000-0100-000001000000}">
      <formula1>#REF!</formula1>
    </dataValidation>
    <dataValidation type="list" allowBlank="1" showInputMessage="1" showErrorMessage="1" sqref="V20" xr:uid="{00000000-0002-0000-0100-000002000000}">
      <formula1>$N$175:$N$176</formula1>
    </dataValidation>
    <dataValidation type="list" allowBlank="1" showInputMessage="1" showErrorMessage="1" sqref="K20" xr:uid="{00000000-0002-0000-0100-000003000000}">
      <formula1>$K$175:$K$179</formula1>
    </dataValidation>
    <dataValidation type="list" allowBlank="1" showInputMessage="1" showErrorMessage="1" sqref="H20:J20" xr:uid="{00000000-0002-0000-0100-000004000000}">
      <formula1>$H$175:$H$179</formula1>
    </dataValidation>
    <dataValidation type="list" allowBlank="1" showInputMessage="1" showErrorMessage="1" sqref="AP20 Y20:AD20 W20 AL20 AN20" xr:uid="{00000000-0002-0000-0100-000005000000}">
      <formula1>$AL$175:$AL$182</formula1>
    </dataValidation>
    <dataValidation showInputMessage="1" showErrorMessage="1" error="Recuerde que las acciones se generan bajo la medida de mitigar el riesgo" sqref="AJ15" xr:uid="{00000000-0002-0000-0100-000006000000}"/>
  </dataValidations>
  <hyperlinks>
    <hyperlink ref="AS14" r:id="rId1" xr:uid="{00000000-0004-0000-0100-000000000000}"/>
    <hyperlink ref="AS15" r:id="rId2" xr:uid="{00000000-0004-0000-0100-000001000000}"/>
  </hyperlinks>
  <pageMargins left="0.7" right="0.7" top="0.75" bottom="0.75" header="0.3" footer="0.3"/>
  <pageSetup orientation="portrait" r:id="rId3"/>
  <drawing r:id="rId4"/>
  <extLst>
    <ext xmlns:x14="http://schemas.microsoft.com/office/spreadsheetml/2009/9/main" uri="{CCE6A557-97BC-4b89-ADB6-D9C93CAAB3DF}">
      <x14:dataValidations xmlns:xm="http://schemas.microsoft.com/office/excel/2006/main" disablePrompts="1" count="19">
        <x14:dataValidation type="list" allowBlank="1" showInputMessage="1" showErrorMessage="1" xr:uid="{00000000-0002-0000-0100-000007000000}">
          <x14:formula1>
            <xm:f>'Tabla Valoración controles'!$D$7:$D$8</xm:f>
          </x14:formula1>
          <xm:sqref>X11:X13</xm:sqref>
        </x14:dataValidation>
        <x14:dataValidation type="list" allowBlank="1" showInputMessage="1" showErrorMessage="1" xr:uid="{00000000-0002-0000-0100-000008000000}">
          <x14:formula1>
            <xm:f>'Tabla Valoración controles'!$D$9:$D$10</xm:f>
          </x14:formula1>
          <xm:sqref>Z11:Z13</xm:sqref>
        </x14:dataValidation>
        <x14:dataValidation type="list" allowBlank="1" showInputMessage="1" showErrorMessage="1" xr:uid="{00000000-0002-0000-0100-000009000000}">
          <x14:formula1>
            <xm:f>'Tabla Valoración controles'!$D$11:$D$12</xm:f>
          </x14:formula1>
          <xm:sqref>AA11:AA13</xm:sqref>
        </x14:dataValidation>
        <x14:dataValidation type="list" allowBlank="1" showInputMessage="1" showErrorMessage="1" xr:uid="{00000000-0002-0000-0100-00000A000000}">
          <x14:formula1>
            <xm:f>'Tabla Valoración controles'!$D$13:$D$14</xm:f>
          </x14:formula1>
          <xm:sqref>AB11:AB13</xm:sqref>
        </x14:dataValidation>
        <x14:dataValidation type="list" allowBlank="1" showInputMessage="1" showErrorMessage="1" xr:uid="{00000000-0002-0000-0100-00000B000000}">
          <x14:formula1>
            <xm:f>'Opciones Tratamiento'!$B$13:$B$19</xm:f>
          </x14:formula1>
          <xm:sqref>H11:H13</xm:sqref>
        </x14:dataValidation>
        <x14:dataValidation type="list" allowBlank="1" showInputMessage="1" showErrorMessage="1" xr:uid="{00000000-0002-0000-0100-00000C000000}">
          <x14:formula1>
            <xm:f>'Tabla Impacto'!$F$210:$F$221</xm:f>
          </x14:formula1>
          <xm:sqref>N11:N13</xm:sqref>
        </x14:dataValidation>
        <x14:dataValidation type="custom" allowBlank="1" showInputMessage="1" showErrorMessage="1" error="Recuerde que las acciones se generan bajo la medida de mitigar el riesgo" xr:uid="{00000000-0002-0000-0100-00000D000000}">
          <x14:formula1>
            <xm:f>IF(OR(AI11='Opciones Tratamiento'!$B$2,AI11='Opciones Tratamiento'!$B$3,AI11='Opciones Tratamiento'!$B$4),ISBLANK(AI11),ISTEXT(AI11))</xm:f>
          </x14:formula1>
          <xm:sqref>AJ11:AJ13</xm:sqref>
        </x14:dataValidation>
        <x14:dataValidation type="list" allowBlank="1" showInputMessage="1" showErrorMessage="1" xr:uid="{00000000-0002-0000-0100-00000E000000}">
          <x14:formula1>
            <xm:f>'C:\Users\plandeaccion\Downloads\[Riesgos de Comunicaciones 2023.xlsx]Opciones Tratamiento'!#REF!</xm:f>
          </x14:formula1>
          <xm:sqref>H15</xm:sqref>
        </x14:dataValidation>
        <x14:dataValidation type="custom" allowBlank="1" showInputMessage="1" showErrorMessage="1" error="Recuerde que las acciones se generan bajo la medida de mitigar el riesgo" xr:uid="{00000000-0002-0000-0100-00000F000000}">
          <x14:formula1>
            <xm:f>IF(OR(AH15='C:\Users\plandeaccion\Downloads\[Riesgos de Comunicaciones 2023.xlsx]Opciones Tratamiento'!#REF!,AH15='C:\Users\plandeaccion\Downloads\[Riesgos de Comunicaciones 2023.xlsx]Opciones Tratamiento'!#REF!,AH15='C:\Users\plandeaccion\Downloads\[Riesgos de Comunicaciones 2023.xlsx]Opciones Tratamiento'!#REF!),ISBLANK(AH15),ISTEXT(AH15))</xm:f>
          </x14:formula1>
          <xm:sqref>AL15</xm:sqref>
        </x14:dataValidation>
        <x14:dataValidation type="custom" allowBlank="1" showInputMessage="1" showErrorMessage="1" error="Recuerde que las acciones se generan bajo la medida de mitigar el riesgo" xr:uid="{00000000-0002-0000-0100-000010000000}">
          <x14:formula1>
            <xm:f>IF(OR(AH15='C:\Users\plandeaccion\Downloads\[Riesgos de Comunicaciones 2023.xlsx]Opciones Tratamiento'!#REF!,AH15='C:\Users\plandeaccion\Downloads\[Riesgos de Comunicaciones 2023.xlsx]Opciones Tratamiento'!#REF!,AH15='C:\Users\plandeaccion\Downloads\[Riesgos de Comunicaciones 2023.xlsx]Opciones Tratamiento'!#REF!),ISBLANK(AH15),ISTEXT(AH15))</xm:f>
          </x14:formula1>
          <xm:sqref>AK15</xm:sqref>
        </x14:dataValidation>
        <x14:dataValidation type="list" allowBlank="1" showInputMessage="1" showErrorMessage="1" xr:uid="{00000000-0002-0000-0100-000011000000}">
          <x14:formula1>
            <xm:f>'Tabla Valoración controles'!$D$4:$D$6</xm:f>
          </x14:formula1>
          <xm:sqref>W11:W15</xm:sqref>
        </x14:dataValidation>
        <x14:dataValidation type="list" allowBlank="1" showInputMessage="1" showErrorMessage="1" xr:uid="{00000000-0002-0000-0100-000012000000}">
          <x14:formula1>
            <xm:f>'Opciones Tratamiento'!$E$2:$E$4</xm:f>
          </x14:formula1>
          <xm:sqref>D11:D15</xm:sqref>
        </x14:dataValidation>
        <x14:dataValidation type="list" allowBlank="1" showInputMessage="1" showErrorMessage="1" xr:uid="{00000000-0002-0000-0100-000013000000}">
          <x14:formula1>
            <xm:f>'Opciones Tratamiento'!$B$2:$B$5</xm:f>
          </x14:formula1>
          <xm:sqref>AI11:AI15</xm:sqref>
        </x14:dataValidation>
        <x14:dataValidation type="custom" allowBlank="1" showInputMessage="1" showErrorMessage="1" error="Recuerde que las acciones se generan bajo la medida de mitigar el riesgo" xr:uid="{00000000-0002-0000-0100-000014000000}">
          <x14:formula1>
            <xm:f>IF(OR(AH11='Opciones Tratamiento'!$B$2,AH11='Opciones Tratamiento'!$B$3,AH11='Opciones Tratamiento'!$B$4),ISBLANK(AH11),ISTEXT(AH11))</xm:f>
          </x14:formula1>
          <xm:sqref>AK11:AK14</xm:sqref>
        </x14:dataValidation>
        <x14:dataValidation type="custom" allowBlank="1" showInputMessage="1" showErrorMessage="1" error="Recuerde que las acciones se generan bajo la medida de mitigar el riesgo" xr:uid="{00000000-0002-0000-0100-000015000000}">
          <x14:formula1>
            <xm:f>IF(OR(AH11='Opciones Tratamiento'!$B$2,AH11='Opciones Tratamiento'!$B$3,AH11='Opciones Tratamiento'!$B$4),ISBLANK(AH11),ISTEXT(AH11))</xm:f>
          </x14:formula1>
          <xm:sqref>AL11:AL14</xm:sqref>
        </x14:dataValidation>
        <x14:dataValidation type="list" allowBlank="1" showInputMessage="1" showErrorMessage="1" xr:uid="{00000000-0002-0000-0100-000016000000}">
          <x14:formula1>
            <xm:f>Listas!$A$2:$A$9</xm:f>
          </x14:formula1>
          <xm:sqref>B11:B15</xm:sqref>
        </x14:dataValidation>
        <x14:dataValidation type="list" allowBlank="1" showInputMessage="1" showErrorMessage="1" xr:uid="{00000000-0002-0000-0100-000017000000}">
          <x14:formula1>
            <xm:f>Listas!$B$2:$B$7</xm:f>
          </x14:formula1>
          <xm:sqref>C11:C15</xm:sqref>
        </x14:dataValidation>
        <x14:dataValidation type="list" allowBlank="1" showInputMessage="1" showErrorMessage="1" xr:uid="{00000000-0002-0000-0100-000018000000}">
          <x14:formula1>
            <xm:f>Listas!$C$2:$C$6</xm:f>
          </x14:formula1>
          <xm:sqref>I11:I15</xm:sqref>
        </x14:dataValidation>
        <x14:dataValidation type="list" allowBlank="1" showInputMessage="1" showErrorMessage="1" xr:uid="{00000000-0002-0000-0100-000019000000}">
          <x14:formula1>
            <xm:f>Listas!$D$2:$D$5</xm:f>
          </x14:formula1>
          <xm:sqref>J11:J15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227</v>
      </c>
      <c r="B1" t="s">
        <v>236</v>
      </c>
      <c r="C1" t="s">
        <v>242</v>
      </c>
      <c r="D1" t="s">
        <v>251</v>
      </c>
    </row>
    <row r="2" spans="1:4" x14ac:dyDescent="0.25">
      <c r="A2" t="s">
        <v>235</v>
      </c>
      <c r="B2" t="s">
        <v>237</v>
      </c>
      <c r="C2" t="s">
        <v>243</v>
      </c>
      <c r="D2" t="s">
        <v>248</v>
      </c>
    </row>
    <row r="3" spans="1:4" x14ac:dyDescent="0.25">
      <c r="A3" t="s">
        <v>228</v>
      </c>
      <c r="B3" t="s">
        <v>230</v>
      </c>
      <c r="C3" t="s">
        <v>244</v>
      </c>
      <c r="D3" t="s">
        <v>249</v>
      </c>
    </row>
    <row r="4" spans="1:4" x14ac:dyDescent="0.25">
      <c r="A4" t="s">
        <v>229</v>
      </c>
      <c r="B4" t="s">
        <v>238</v>
      </c>
      <c r="C4" t="s">
        <v>245</v>
      </c>
      <c r="D4" t="s">
        <v>250</v>
      </c>
    </row>
    <row r="5" spans="1:4" x14ac:dyDescent="0.25">
      <c r="A5" t="s">
        <v>230</v>
      </c>
      <c r="B5" t="s">
        <v>239</v>
      </c>
      <c r="C5" t="s">
        <v>246</v>
      </c>
      <c r="D5" t="s">
        <v>247</v>
      </c>
    </row>
    <row r="6" spans="1:4" x14ac:dyDescent="0.25">
      <c r="A6" t="s">
        <v>231</v>
      </c>
      <c r="B6" t="s">
        <v>240</v>
      </c>
      <c r="C6" t="s">
        <v>247</v>
      </c>
    </row>
    <row r="7" spans="1:4" x14ac:dyDescent="0.25">
      <c r="A7" t="s">
        <v>232</v>
      </c>
      <c r="B7" t="s">
        <v>241</v>
      </c>
    </row>
    <row r="8" spans="1:4" x14ac:dyDescent="0.25">
      <c r="A8" t="s">
        <v>233</v>
      </c>
    </row>
    <row r="9" spans="1:4" x14ac:dyDescent="0.25">
      <c r="A9" t="s">
        <v>234</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L8" sqref="L8:M9"/>
    </sheetView>
  </sheetViews>
  <sheetFormatPr baseColWidth="10" defaultRowHeight="15" x14ac:dyDescent="0.25"/>
  <cols>
    <col min="2" max="39" width="5.7109375" customWidth="1"/>
    <col min="41" max="46" width="5.7109375" customWidth="1"/>
  </cols>
  <sheetData>
    <row r="1" spans="1:99"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row>
    <row r="2" spans="1:99" ht="18" customHeight="1" x14ac:dyDescent="0.25">
      <c r="A2" s="75"/>
      <c r="B2" s="232" t="s">
        <v>158</v>
      </c>
      <c r="C2" s="232"/>
      <c r="D2" s="232"/>
      <c r="E2" s="232"/>
      <c r="F2" s="232"/>
      <c r="G2" s="232"/>
      <c r="H2" s="232"/>
      <c r="I2" s="232"/>
      <c r="J2" s="269" t="s">
        <v>2</v>
      </c>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row>
    <row r="3" spans="1:99" ht="18.75" customHeight="1" x14ac:dyDescent="0.25">
      <c r="A3" s="75"/>
      <c r="B3" s="232"/>
      <c r="C3" s="232"/>
      <c r="D3" s="232"/>
      <c r="E3" s="232"/>
      <c r="F3" s="232"/>
      <c r="G3" s="232"/>
      <c r="H3" s="232"/>
      <c r="I3" s="232"/>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row>
    <row r="4" spans="1:99" ht="15" customHeight="1" x14ac:dyDescent="0.25">
      <c r="A4" s="75"/>
      <c r="B4" s="232"/>
      <c r="C4" s="232"/>
      <c r="D4" s="232"/>
      <c r="E4" s="232"/>
      <c r="F4" s="232"/>
      <c r="G4" s="232"/>
      <c r="H4" s="232"/>
      <c r="I4" s="232"/>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row>
    <row r="5" spans="1:99"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row>
    <row r="6" spans="1:99" ht="15" customHeight="1" x14ac:dyDescent="0.25">
      <c r="A6" s="75"/>
      <c r="B6" s="280" t="s">
        <v>4</v>
      </c>
      <c r="C6" s="280"/>
      <c r="D6" s="281"/>
      <c r="E6" s="270" t="s">
        <v>115</v>
      </c>
      <c r="F6" s="271"/>
      <c r="G6" s="271"/>
      <c r="H6" s="271"/>
      <c r="I6" s="272"/>
      <c r="J6" s="266" t="e">
        <f>IF(AND('Mapa final'!#REF!="Muy Alta",'Mapa final'!#REF!="Leve"),CONCATENATE("R",'Mapa final'!#REF!),"")</f>
        <v>#REF!</v>
      </c>
      <c r="K6" s="267"/>
      <c r="L6" s="267" t="str">
        <f>IF(AND('Mapa final'!$L$11="Muy Alta",'Mapa final'!$P$11="Leve"),CONCATENATE("R",'Mapa final'!$A$11),"")</f>
        <v/>
      </c>
      <c r="M6" s="267"/>
      <c r="N6" s="267" t="e">
        <f>IF(AND('Mapa final'!#REF!="Muy Alta",'Mapa final'!#REF!="Leve"),CONCATENATE("R",'Mapa final'!#REF!),"")</f>
        <v>#REF!</v>
      </c>
      <c r="O6" s="268"/>
      <c r="P6" s="266" t="e">
        <f>IF(AND('Mapa final'!#REF!="Muy Alta",'Mapa final'!#REF!="Menor"),CONCATENATE("R",'Mapa final'!#REF!),"")</f>
        <v>#REF!</v>
      </c>
      <c r="Q6" s="267"/>
      <c r="R6" s="267" t="str">
        <f>IF(AND('Mapa final'!$L$11="Muy Alta",'Mapa final'!$P$11="Menor"),CONCATENATE("R",'Mapa final'!$A$11),"")</f>
        <v/>
      </c>
      <c r="S6" s="267"/>
      <c r="T6" s="267" t="e">
        <f>IF(AND('Mapa final'!#REF!="Muy Alta",'Mapa final'!#REF!="Menor"),CONCATENATE("R",'Mapa final'!#REF!),"")</f>
        <v>#REF!</v>
      </c>
      <c r="U6" s="268"/>
      <c r="V6" s="266" t="e">
        <f>IF(AND('Mapa final'!#REF!="Muy Alta",'Mapa final'!#REF!="Moderado"),CONCATENATE("R",'Mapa final'!#REF!),"")</f>
        <v>#REF!</v>
      </c>
      <c r="W6" s="267"/>
      <c r="X6" s="267" t="str">
        <f>IF(AND('Mapa final'!$L$11="Muy Alta",'Mapa final'!$P$11="Moderado"),CONCATENATE("R",'Mapa final'!$A$11),"")</f>
        <v/>
      </c>
      <c r="Y6" s="267"/>
      <c r="Z6" s="267" t="e">
        <f>IF(AND('Mapa final'!#REF!="Muy Alta",'Mapa final'!#REF!="Moderado"),CONCATENATE("R",'Mapa final'!#REF!),"")</f>
        <v>#REF!</v>
      </c>
      <c r="AA6" s="268"/>
      <c r="AB6" s="266" t="e">
        <f>IF(AND('Mapa final'!#REF!="Muy Alta",'Mapa final'!#REF!="Mayor"),CONCATENATE("R",'Mapa final'!#REF!),"")</f>
        <v>#REF!</v>
      </c>
      <c r="AC6" s="267"/>
      <c r="AD6" s="267" t="str">
        <f>IF(AND('Mapa final'!$L$11="Muy Alta",'Mapa final'!$P$11="Mayor"),CONCATENATE("R",'Mapa final'!$A$11),"")</f>
        <v/>
      </c>
      <c r="AE6" s="267"/>
      <c r="AF6" s="267" t="e">
        <f>IF(AND('Mapa final'!#REF!="Muy Alta",'Mapa final'!#REF!="Mayor"),CONCATENATE("R",'Mapa final'!#REF!),"")</f>
        <v>#REF!</v>
      </c>
      <c r="AG6" s="268"/>
      <c r="AH6" s="257" t="e">
        <f>IF(AND('Mapa final'!#REF!="Muy Alta",'Mapa final'!#REF!="Catastrófico"),CONCATENATE("R",'Mapa final'!#REF!),"")</f>
        <v>#REF!</v>
      </c>
      <c r="AI6" s="258"/>
      <c r="AJ6" s="258" t="str">
        <f>IF(AND('Mapa final'!$L$11="Muy Alta",'Mapa final'!$P$11="Catastrófico"),CONCATENATE("R",'Mapa final'!$A$11),"")</f>
        <v/>
      </c>
      <c r="AK6" s="258"/>
      <c r="AL6" s="258" t="e">
        <f>IF(AND('Mapa final'!#REF!="Muy Alta",'Mapa final'!#REF!="Catastrófico"),CONCATENATE("R",'Mapa final'!#REF!),"")</f>
        <v>#REF!</v>
      </c>
      <c r="AM6" s="259"/>
      <c r="AO6" s="282" t="s">
        <v>78</v>
      </c>
      <c r="AP6" s="283"/>
      <c r="AQ6" s="283"/>
      <c r="AR6" s="283"/>
      <c r="AS6" s="283"/>
      <c r="AT6" s="284"/>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row>
    <row r="7" spans="1:99" ht="15" customHeight="1" x14ac:dyDescent="0.25">
      <c r="A7" s="75"/>
      <c r="B7" s="280"/>
      <c r="C7" s="280"/>
      <c r="D7" s="281"/>
      <c r="E7" s="273"/>
      <c r="F7" s="274"/>
      <c r="G7" s="274"/>
      <c r="H7" s="274"/>
      <c r="I7" s="275"/>
      <c r="J7" s="260"/>
      <c r="K7" s="261"/>
      <c r="L7" s="261"/>
      <c r="M7" s="261"/>
      <c r="N7" s="261"/>
      <c r="O7" s="262"/>
      <c r="P7" s="260"/>
      <c r="Q7" s="261"/>
      <c r="R7" s="261"/>
      <c r="S7" s="261"/>
      <c r="T7" s="261"/>
      <c r="U7" s="262"/>
      <c r="V7" s="260"/>
      <c r="W7" s="261"/>
      <c r="X7" s="261"/>
      <c r="Y7" s="261"/>
      <c r="Z7" s="261"/>
      <c r="AA7" s="262"/>
      <c r="AB7" s="260"/>
      <c r="AC7" s="261"/>
      <c r="AD7" s="261"/>
      <c r="AE7" s="261"/>
      <c r="AF7" s="261"/>
      <c r="AG7" s="262"/>
      <c r="AH7" s="251"/>
      <c r="AI7" s="252"/>
      <c r="AJ7" s="252"/>
      <c r="AK7" s="252"/>
      <c r="AL7" s="252"/>
      <c r="AM7" s="253"/>
      <c r="AN7" s="75"/>
      <c r="AO7" s="285"/>
      <c r="AP7" s="286"/>
      <c r="AQ7" s="286"/>
      <c r="AR7" s="286"/>
      <c r="AS7" s="286"/>
      <c r="AT7" s="287"/>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row>
    <row r="8" spans="1:99" ht="15" customHeight="1" x14ac:dyDescent="0.25">
      <c r="A8" s="75"/>
      <c r="B8" s="280"/>
      <c r="C8" s="280"/>
      <c r="D8" s="281"/>
      <c r="E8" s="273"/>
      <c r="F8" s="274"/>
      <c r="G8" s="274"/>
      <c r="H8" s="274"/>
      <c r="I8" s="275"/>
      <c r="J8" s="260" t="e">
        <f>IF(AND('Mapa final'!#REF!="Muy Alta",'Mapa final'!#REF!="Leve"),CONCATENATE("R",'Mapa final'!#REF!),"")</f>
        <v>#REF!</v>
      </c>
      <c r="K8" s="261"/>
      <c r="L8" s="261" t="e">
        <f>IF(AND('Mapa final'!#REF!="Muy Alta",'Mapa final'!#REF!="Leve"),CONCATENATE("R",'Mapa final'!#REF!),"")</f>
        <v>#REF!</v>
      </c>
      <c r="M8" s="261"/>
      <c r="N8" s="261" t="e">
        <f>IF(AND('Mapa final'!#REF!="Muy Alta",'Mapa final'!#REF!="Leve"),CONCATENATE("R",'Mapa final'!#REF!),"")</f>
        <v>#REF!</v>
      </c>
      <c r="O8" s="262"/>
      <c r="P8" s="260" t="e">
        <f>IF(AND('Mapa final'!#REF!="Muy Alta",'Mapa final'!#REF!="Menor"),CONCATENATE("R",'Mapa final'!#REF!),"")</f>
        <v>#REF!</v>
      </c>
      <c r="Q8" s="261"/>
      <c r="R8" s="261" t="e">
        <f>IF(AND('Mapa final'!#REF!="Muy Alta",'Mapa final'!#REF!="Menor"),CONCATENATE("R",'Mapa final'!#REF!),"")</f>
        <v>#REF!</v>
      </c>
      <c r="S8" s="261"/>
      <c r="T8" s="261" t="e">
        <f>IF(AND('Mapa final'!#REF!="Muy Alta",'Mapa final'!#REF!="Menor"),CONCATENATE("R",'Mapa final'!#REF!),"")</f>
        <v>#REF!</v>
      </c>
      <c r="U8" s="262"/>
      <c r="V8" s="260" t="e">
        <f>IF(AND('Mapa final'!#REF!="Muy Alta",'Mapa final'!#REF!="Moderado"),CONCATENATE("R",'Mapa final'!#REF!),"")</f>
        <v>#REF!</v>
      </c>
      <c r="W8" s="261"/>
      <c r="X8" s="261" t="e">
        <f>IF(AND('Mapa final'!#REF!="Muy Alta",'Mapa final'!#REF!="Moderado"),CONCATENATE("R",'Mapa final'!#REF!),"")</f>
        <v>#REF!</v>
      </c>
      <c r="Y8" s="261"/>
      <c r="Z8" s="261" t="e">
        <f>IF(AND('Mapa final'!#REF!="Muy Alta",'Mapa final'!#REF!="Moderado"),CONCATENATE("R",'Mapa final'!#REF!),"")</f>
        <v>#REF!</v>
      </c>
      <c r="AA8" s="262"/>
      <c r="AB8" s="260" t="e">
        <f>IF(AND('Mapa final'!#REF!="Muy Alta",'Mapa final'!#REF!="Mayor"),CONCATENATE("R",'Mapa final'!#REF!),"")</f>
        <v>#REF!</v>
      </c>
      <c r="AC8" s="261"/>
      <c r="AD8" s="261" t="e">
        <f>IF(AND('Mapa final'!#REF!="Muy Alta",'Mapa final'!#REF!="Mayor"),CONCATENATE("R",'Mapa final'!#REF!),"")</f>
        <v>#REF!</v>
      </c>
      <c r="AE8" s="261"/>
      <c r="AF8" s="261" t="e">
        <f>IF(AND('Mapa final'!#REF!="Muy Alta",'Mapa final'!#REF!="Mayor"),CONCATENATE("R",'Mapa final'!#REF!),"")</f>
        <v>#REF!</v>
      </c>
      <c r="AG8" s="262"/>
      <c r="AH8" s="251" t="e">
        <f>IF(AND('Mapa final'!#REF!="Muy Alta",'Mapa final'!#REF!="Catastrófico"),CONCATENATE("R",'Mapa final'!#REF!),"")</f>
        <v>#REF!</v>
      </c>
      <c r="AI8" s="252"/>
      <c r="AJ8" s="252" t="e">
        <f>IF(AND('Mapa final'!#REF!="Muy Alta",'Mapa final'!#REF!="Catastrófico"),CONCATENATE("R",'Mapa final'!#REF!),"")</f>
        <v>#REF!</v>
      </c>
      <c r="AK8" s="252"/>
      <c r="AL8" s="252" t="e">
        <f>IF(AND('Mapa final'!#REF!="Muy Alta",'Mapa final'!#REF!="Catastrófico"),CONCATENATE("R",'Mapa final'!#REF!),"")</f>
        <v>#REF!</v>
      </c>
      <c r="AM8" s="253"/>
      <c r="AN8" s="75"/>
      <c r="AO8" s="285"/>
      <c r="AP8" s="286"/>
      <c r="AQ8" s="286"/>
      <c r="AR8" s="286"/>
      <c r="AS8" s="286"/>
      <c r="AT8" s="287"/>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row>
    <row r="9" spans="1:99" ht="15" customHeight="1" x14ac:dyDescent="0.25">
      <c r="A9" s="75"/>
      <c r="B9" s="280"/>
      <c r="C9" s="280"/>
      <c r="D9" s="281"/>
      <c r="E9" s="273"/>
      <c r="F9" s="274"/>
      <c r="G9" s="274"/>
      <c r="H9" s="274"/>
      <c r="I9" s="275"/>
      <c r="J9" s="260"/>
      <c r="K9" s="261"/>
      <c r="L9" s="261"/>
      <c r="M9" s="261"/>
      <c r="N9" s="261"/>
      <c r="O9" s="262"/>
      <c r="P9" s="260"/>
      <c r="Q9" s="261"/>
      <c r="R9" s="261"/>
      <c r="S9" s="261"/>
      <c r="T9" s="261"/>
      <c r="U9" s="262"/>
      <c r="V9" s="260"/>
      <c r="W9" s="261"/>
      <c r="X9" s="261"/>
      <c r="Y9" s="261"/>
      <c r="Z9" s="261"/>
      <c r="AA9" s="262"/>
      <c r="AB9" s="260"/>
      <c r="AC9" s="261"/>
      <c r="AD9" s="261"/>
      <c r="AE9" s="261"/>
      <c r="AF9" s="261"/>
      <c r="AG9" s="262"/>
      <c r="AH9" s="251"/>
      <c r="AI9" s="252"/>
      <c r="AJ9" s="252"/>
      <c r="AK9" s="252"/>
      <c r="AL9" s="252"/>
      <c r="AM9" s="253"/>
      <c r="AN9" s="75"/>
      <c r="AO9" s="285"/>
      <c r="AP9" s="286"/>
      <c r="AQ9" s="286"/>
      <c r="AR9" s="286"/>
      <c r="AS9" s="286"/>
      <c r="AT9" s="287"/>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row>
    <row r="10" spans="1:99" ht="15" customHeight="1" x14ac:dyDescent="0.25">
      <c r="A10" s="75"/>
      <c r="B10" s="280"/>
      <c r="C10" s="280"/>
      <c r="D10" s="281"/>
      <c r="E10" s="273"/>
      <c r="F10" s="274"/>
      <c r="G10" s="274"/>
      <c r="H10" s="274"/>
      <c r="I10" s="275"/>
      <c r="J10" s="260" t="e">
        <f>IF(AND('Mapa final'!#REF!="Muy Alta",'Mapa final'!#REF!="Leve"),CONCATENATE("R",'Mapa final'!#REF!),"")</f>
        <v>#REF!</v>
      </c>
      <c r="K10" s="261"/>
      <c r="L10" s="261" t="e">
        <f>IF(AND('Mapa final'!#REF!="Muy Alta",'Mapa final'!#REF!="Leve"),CONCATENATE("R",'Mapa final'!#REF!),"")</f>
        <v>#REF!</v>
      </c>
      <c r="M10" s="261"/>
      <c r="N10" s="261" t="e">
        <f>IF(AND('Mapa final'!#REF!="Muy Alta",'Mapa final'!#REF!="Leve"),CONCATENATE("R",'Mapa final'!#REF!),"")</f>
        <v>#REF!</v>
      </c>
      <c r="O10" s="262"/>
      <c r="P10" s="260" t="e">
        <f>IF(AND('Mapa final'!#REF!="Muy Alta",'Mapa final'!#REF!="Menor"),CONCATENATE("R",'Mapa final'!#REF!),"")</f>
        <v>#REF!</v>
      </c>
      <c r="Q10" s="261"/>
      <c r="R10" s="261" t="e">
        <f>IF(AND('Mapa final'!#REF!="Muy Alta",'Mapa final'!#REF!="Menor"),CONCATENATE("R",'Mapa final'!#REF!),"")</f>
        <v>#REF!</v>
      </c>
      <c r="S10" s="261"/>
      <c r="T10" s="261" t="e">
        <f>IF(AND('Mapa final'!#REF!="Muy Alta",'Mapa final'!#REF!="Menor"),CONCATENATE("R",'Mapa final'!#REF!),"")</f>
        <v>#REF!</v>
      </c>
      <c r="U10" s="262"/>
      <c r="V10" s="260" t="e">
        <f>IF(AND('Mapa final'!#REF!="Muy Alta",'Mapa final'!#REF!="Moderado"),CONCATENATE("R",'Mapa final'!#REF!),"")</f>
        <v>#REF!</v>
      </c>
      <c r="W10" s="261"/>
      <c r="X10" s="261" t="e">
        <f>IF(AND('Mapa final'!#REF!="Muy Alta",'Mapa final'!#REF!="Moderado"),CONCATENATE("R",'Mapa final'!#REF!),"")</f>
        <v>#REF!</v>
      </c>
      <c r="Y10" s="261"/>
      <c r="Z10" s="261" t="e">
        <f>IF(AND('Mapa final'!#REF!="Muy Alta",'Mapa final'!#REF!="Moderado"),CONCATENATE("R",'Mapa final'!#REF!),"")</f>
        <v>#REF!</v>
      </c>
      <c r="AA10" s="262"/>
      <c r="AB10" s="260" t="e">
        <f>IF(AND('Mapa final'!#REF!="Muy Alta",'Mapa final'!#REF!="Mayor"),CONCATENATE("R",'Mapa final'!#REF!),"")</f>
        <v>#REF!</v>
      </c>
      <c r="AC10" s="261"/>
      <c r="AD10" s="261" t="e">
        <f>IF(AND('Mapa final'!#REF!="Muy Alta",'Mapa final'!#REF!="Mayor"),CONCATENATE("R",'Mapa final'!#REF!),"")</f>
        <v>#REF!</v>
      </c>
      <c r="AE10" s="261"/>
      <c r="AF10" s="261" t="e">
        <f>IF(AND('Mapa final'!#REF!="Muy Alta",'Mapa final'!#REF!="Mayor"),CONCATENATE("R",'Mapa final'!#REF!),"")</f>
        <v>#REF!</v>
      </c>
      <c r="AG10" s="262"/>
      <c r="AH10" s="251" t="e">
        <f>IF(AND('Mapa final'!#REF!="Muy Alta",'Mapa final'!#REF!="Catastrófico"),CONCATENATE("R",'Mapa final'!#REF!),"")</f>
        <v>#REF!</v>
      </c>
      <c r="AI10" s="252"/>
      <c r="AJ10" s="252" t="e">
        <f>IF(AND('Mapa final'!#REF!="Muy Alta",'Mapa final'!#REF!="Catastrófico"),CONCATENATE("R",'Mapa final'!#REF!),"")</f>
        <v>#REF!</v>
      </c>
      <c r="AK10" s="252"/>
      <c r="AL10" s="252" t="e">
        <f>IF(AND('Mapa final'!#REF!="Muy Alta",'Mapa final'!#REF!="Catastrófico"),CONCATENATE("R",'Mapa final'!#REF!),"")</f>
        <v>#REF!</v>
      </c>
      <c r="AM10" s="253"/>
      <c r="AN10" s="75"/>
      <c r="AO10" s="285"/>
      <c r="AP10" s="286"/>
      <c r="AQ10" s="286"/>
      <c r="AR10" s="286"/>
      <c r="AS10" s="286"/>
      <c r="AT10" s="287"/>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row>
    <row r="11" spans="1:99" ht="15" customHeight="1" x14ac:dyDescent="0.25">
      <c r="A11" s="75"/>
      <c r="B11" s="280"/>
      <c r="C11" s="280"/>
      <c r="D11" s="281"/>
      <c r="E11" s="273"/>
      <c r="F11" s="274"/>
      <c r="G11" s="274"/>
      <c r="H11" s="274"/>
      <c r="I11" s="275"/>
      <c r="J11" s="260"/>
      <c r="K11" s="261"/>
      <c r="L11" s="261"/>
      <c r="M11" s="261"/>
      <c r="N11" s="261"/>
      <c r="O11" s="262"/>
      <c r="P11" s="260"/>
      <c r="Q11" s="261"/>
      <c r="R11" s="261"/>
      <c r="S11" s="261"/>
      <c r="T11" s="261"/>
      <c r="U11" s="262"/>
      <c r="V11" s="260"/>
      <c r="W11" s="261"/>
      <c r="X11" s="261"/>
      <c r="Y11" s="261"/>
      <c r="Z11" s="261"/>
      <c r="AA11" s="262"/>
      <c r="AB11" s="260"/>
      <c r="AC11" s="261"/>
      <c r="AD11" s="261"/>
      <c r="AE11" s="261"/>
      <c r="AF11" s="261"/>
      <c r="AG11" s="262"/>
      <c r="AH11" s="251"/>
      <c r="AI11" s="252"/>
      <c r="AJ11" s="252"/>
      <c r="AK11" s="252"/>
      <c r="AL11" s="252"/>
      <c r="AM11" s="253"/>
      <c r="AN11" s="75"/>
      <c r="AO11" s="285"/>
      <c r="AP11" s="286"/>
      <c r="AQ11" s="286"/>
      <c r="AR11" s="286"/>
      <c r="AS11" s="286"/>
      <c r="AT11" s="287"/>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row>
    <row r="12" spans="1:99" ht="15" customHeight="1" x14ac:dyDescent="0.25">
      <c r="A12" s="75"/>
      <c r="B12" s="280"/>
      <c r="C12" s="280"/>
      <c r="D12" s="281"/>
      <c r="E12" s="273"/>
      <c r="F12" s="274"/>
      <c r="G12" s="274"/>
      <c r="H12" s="274"/>
      <c r="I12" s="275"/>
      <c r="J12" s="260" t="e">
        <f>IF(AND('Mapa final'!#REF!="Muy Alta",'Mapa final'!#REF!="Leve"),CONCATENATE("R",'Mapa final'!#REF!),"")</f>
        <v>#REF!</v>
      </c>
      <c r="K12" s="261"/>
      <c r="L12" s="261" t="str">
        <f>IF(AND('Mapa final'!$L$16="Muy Alta",'Mapa final'!$P$16="Leve"),CONCATENATE("R",'Mapa final'!$A$16),"")</f>
        <v/>
      </c>
      <c r="M12" s="261"/>
      <c r="N12" s="261" t="str">
        <f>IF(AND('Mapa final'!$L$18="Muy Alta",'Mapa final'!$P$18="Leve"),CONCATENATE("R",'Mapa final'!$A$18),"")</f>
        <v/>
      </c>
      <c r="O12" s="262"/>
      <c r="P12" s="260" t="e">
        <f>IF(AND('Mapa final'!#REF!="Muy Alta",'Mapa final'!#REF!="Menor"),CONCATENATE("R",'Mapa final'!#REF!),"")</f>
        <v>#REF!</v>
      </c>
      <c r="Q12" s="261"/>
      <c r="R12" s="261" t="str">
        <f>IF(AND('Mapa final'!$L$16="Muy Alta",'Mapa final'!$P$16="Menor"),CONCATENATE("R",'Mapa final'!$A$16),"")</f>
        <v/>
      </c>
      <c r="S12" s="261"/>
      <c r="T12" s="261" t="str">
        <f>IF(AND('Mapa final'!$L$18="Muy Alta",'Mapa final'!$P$18="Menor"),CONCATENATE("R",'Mapa final'!$A$18),"")</f>
        <v/>
      </c>
      <c r="U12" s="262"/>
      <c r="V12" s="260" t="e">
        <f>IF(AND('Mapa final'!#REF!="Muy Alta",'Mapa final'!#REF!="Moderado"),CONCATENATE("R",'Mapa final'!#REF!),"")</f>
        <v>#REF!</v>
      </c>
      <c r="W12" s="261"/>
      <c r="X12" s="261" t="str">
        <f>IF(AND('Mapa final'!$L$16="Muy Alta",'Mapa final'!$P$16="Moderado"),CONCATENATE("R",'Mapa final'!$A$16),"")</f>
        <v/>
      </c>
      <c r="Y12" s="261"/>
      <c r="Z12" s="261" t="str">
        <f>IF(AND('Mapa final'!$L$18="Muy Alta",'Mapa final'!$P$18="Moderado"),CONCATENATE("R",'Mapa final'!$A$18),"")</f>
        <v/>
      </c>
      <c r="AA12" s="262"/>
      <c r="AB12" s="260" t="e">
        <f>IF(AND('Mapa final'!#REF!="Muy Alta",'Mapa final'!#REF!="Mayor"),CONCATENATE("R",'Mapa final'!#REF!),"")</f>
        <v>#REF!</v>
      </c>
      <c r="AC12" s="261"/>
      <c r="AD12" s="261" t="str">
        <f>IF(AND('Mapa final'!$L$16="Muy Alta",'Mapa final'!$P$16="Mayor"),CONCATENATE("R",'Mapa final'!$A$16),"")</f>
        <v/>
      </c>
      <c r="AE12" s="261"/>
      <c r="AF12" s="261" t="str">
        <f>IF(AND('Mapa final'!$L$18="Muy Alta",'Mapa final'!$P$18="Mayor"),CONCATENATE("R",'Mapa final'!$A$18),"")</f>
        <v/>
      </c>
      <c r="AG12" s="262"/>
      <c r="AH12" s="251" t="e">
        <f>IF(AND('Mapa final'!#REF!="Muy Alta",'Mapa final'!#REF!="Catastrófico"),CONCATENATE("R",'Mapa final'!#REF!),"")</f>
        <v>#REF!</v>
      </c>
      <c r="AI12" s="252"/>
      <c r="AJ12" s="252" t="str">
        <f>IF(AND('Mapa final'!$L$16="Muy Alta",'Mapa final'!$P$16="Catastrófico"),CONCATENATE("R",'Mapa final'!$A$16),"")</f>
        <v/>
      </c>
      <c r="AK12" s="252"/>
      <c r="AL12" s="252" t="str">
        <f>IF(AND('Mapa final'!$L$18="Muy Alta",'Mapa final'!$P$18="Catastrófico"),CONCATENATE("R",'Mapa final'!$A$18),"")</f>
        <v/>
      </c>
      <c r="AM12" s="253"/>
      <c r="AN12" s="75"/>
      <c r="AO12" s="285"/>
      <c r="AP12" s="286"/>
      <c r="AQ12" s="286"/>
      <c r="AR12" s="286"/>
      <c r="AS12" s="286"/>
      <c r="AT12" s="287"/>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row>
    <row r="13" spans="1:99" ht="15.75" customHeight="1" thickBot="1" x14ac:dyDescent="0.3">
      <c r="A13" s="75"/>
      <c r="B13" s="280"/>
      <c r="C13" s="280"/>
      <c r="D13" s="281"/>
      <c r="E13" s="276"/>
      <c r="F13" s="277"/>
      <c r="G13" s="277"/>
      <c r="H13" s="277"/>
      <c r="I13" s="278"/>
      <c r="J13" s="260"/>
      <c r="K13" s="261"/>
      <c r="L13" s="261"/>
      <c r="M13" s="261"/>
      <c r="N13" s="261"/>
      <c r="O13" s="262"/>
      <c r="P13" s="260"/>
      <c r="Q13" s="261"/>
      <c r="R13" s="261"/>
      <c r="S13" s="261"/>
      <c r="T13" s="261"/>
      <c r="U13" s="262"/>
      <c r="V13" s="260"/>
      <c r="W13" s="261"/>
      <c r="X13" s="261"/>
      <c r="Y13" s="261"/>
      <c r="Z13" s="261"/>
      <c r="AA13" s="262"/>
      <c r="AB13" s="260"/>
      <c r="AC13" s="261"/>
      <c r="AD13" s="261"/>
      <c r="AE13" s="261"/>
      <c r="AF13" s="261"/>
      <c r="AG13" s="262"/>
      <c r="AH13" s="254"/>
      <c r="AI13" s="255"/>
      <c r="AJ13" s="255"/>
      <c r="AK13" s="255"/>
      <c r="AL13" s="255"/>
      <c r="AM13" s="256"/>
      <c r="AN13" s="75"/>
      <c r="AO13" s="288"/>
      <c r="AP13" s="289"/>
      <c r="AQ13" s="289"/>
      <c r="AR13" s="289"/>
      <c r="AS13" s="289"/>
      <c r="AT13" s="290"/>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row>
    <row r="14" spans="1:99" ht="15" customHeight="1" x14ac:dyDescent="0.25">
      <c r="A14" s="75"/>
      <c r="B14" s="280"/>
      <c r="C14" s="280"/>
      <c r="D14" s="281"/>
      <c r="E14" s="270" t="s">
        <v>114</v>
      </c>
      <c r="F14" s="271"/>
      <c r="G14" s="271"/>
      <c r="H14" s="271"/>
      <c r="I14" s="271"/>
      <c r="J14" s="248" t="e">
        <f>IF(AND('Mapa final'!#REF!="Alta",'Mapa final'!#REF!="Leve"),CONCATENATE("R",'Mapa final'!#REF!),"")</f>
        <v>#REF!</v>
      </c>
      <c r="K14" s="249"/>
      <c r="L14" s="249" t="str">
        <f>IF(AND('Mapa final'!$L$11="Alta",'Mapa final'!$P$11="Leve"),CONCATENATE("R",'Mapa final'!$A$11),"")</f>
        <v/>
      </c>
      <c r="M14" s="249"/>
      <c r="N14" s="249" t="e">
        <f>IF(AND('Mapa final'!#REF!="Alta",'Mapa final'!#REF!="Leve"),CONCATENATE("R",'Mapa final'!#REF!),"")</f>
        <v>#REF!</v>
      </c>
      <c r="O14" s="250"/>
      <c r="P14" s="248" t="e">
        <f>IF(AND('Mapa final'!#REF!="Alta",'Mapa final'!#REF!="Menor"),CONCATENATE("R",'Mapa final'!#REF!),"")</f>
        <v>#REF!</v>
      </c>
      <c r="Q14" s="249"/>
      <c r="R14" s="249" t="str">
        <f>IF(AND('Mapa final'!$L$11="Alta",'Mapa final'!$P$11="Menor"),CONCATENATE("R",'Mapa final'!$A$11),"")</f>
        <v/>
      </c>
      <c r="S14" s="249"/>
      <c r="T14" s="249" t="e">
        <f>IF(AND('Mapa final'!#REF!="Alta",'Mapa final'!#REF!="Menor"),CONCATENATE("R",'Mapa final'!#REF!),"")</f>
        <v>#REF!</v>
      </c>
      <c r="U14" s="250"/>
      <c r="V14" s="266" t="e">
        <f>IF(AND('Mapa final'!#REF!="Alta",'Mapa final'!#REF!="Moderado"),CONCATENATE("R",'Mapa final'!#REF!),"")</f>
        <v>#REF!</v>
      </c>
      <c r="W14" s="267"/>
      <c r="X14" s="267" t="str">
        <f>IF(AND('Mapa final'!$L$11="Alta",'Mapa final'!$P$11="Moderado"),CONCATENATE("R",'Mapa final'!$A$11),"")</f>
        <v/>
      </c>
      <c r="Y14" s="267"/>
      <c r="Z14" s="267" t="e">
        <f>IF(AND('Mapa final'!#REF!="Alta",'Mapa final'!#REF!="Moderado"),CONCATENATE("R",'Mapa final'!#REF!),"")</f>
        <v>#REF!</v>
      </c>
      <c r="AA14" s="268"/>
      <c r="AB14" s="266" t="e">
        <f>IF(AND('Mapa final'!#REF!="Alta",'Mapa final'!#REF!="Mayor"),CONCATENATE("R",'Mapa final'!#REF!),"")</f>
        <v>#REF!</v>
      </c>
      <c r="AC14" s="267"/>
      <c r="AD14" s="267" t="str">
        <f>IF(AND('Mapa final'!$L$11="Alta",'Mapa final'!$P$11="Mayor"),CONCATENATE("R",'Mapa final'!$A$11),"")</f>
        <v/>
      </c>
      <c r="AE14" s="267"/>
      <c r="AF14" s="267" t="e">
        <f>IF(AND('Mapa final'!#REF!="Alta",'Mapa final'!#REF!="Mayor"),CONCATENATE("R",'Mapa final'!#REF!),"")</f>
        <v>#REF!</v>
      </c>
      <c r="AG14" s="268"/>
      <c r="AH14" s="257" t="e">
        <f>IF(AND('Mapa final'!#REF!="Alta",'Mapa final'!#REF!="Catastrófico"),CONCATENATE("R",'Mapa final'!#REF!),"")</f>
        <v>#REF!</v>
      </c>
      <c r="AI14" s="258"/>
      <c r="AJ14" s="258" t="str">
        <f>IF(AND('Mapa final'!$L$11="Alta",'Mapa final'!$P$11="Catastrófico"),CONCATENATE("R",'Mapa final'!$A$11),"")</f>
        <v/>
      </c>
      <c r="AK14" s="258"/>
      <c r="AL14" s="258" t="e">
        <f>IF(AND('Mapa final'!#REF!="Alta",'Mapa final'!#REF!="Catastrófico"),CONCATENATE("R",'Mapa final'!#REF!),"")</f>
        <v>#REF!</v>
      </c>
      <c r="AM14" s="259"/>
      <c r="AN14" s="75"/>
      <c r="AO14" s="291" t="s">
        <v>79</v>
      </c>
      <c r="AP14" s="292"/>
      <c r="AQ14" s="292"/>
      <c r="AR14" s="292"/>
      <c r="AS14" s="292"/>
      <c r="AT14" s="293"/>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row>
    <row r="15" spans="1:99" ht="15" customHeight="1" x14ac:dyDescent="0.25">
      <c r="A15" s="75"/>
      <c r="B15" s="280"/>
      <c r="C15" s="280"/>
      <c r="D15" s="281"/>
      <c r="E15" s="273"/>
      <c r="F15" s="274"/>
      <c r="G15" s="274"/>
      <c r="H15" s="274"/>
      <c r="I15" s="274"/>
      <c r="J15" s="242"/>
      <c r="K15" s="243"/>
      <c r="L15" s="243"/>
      <c r="M15" s="243"/>
      <c r="N15" s="243"/>
      <c r="O15" s="244"/>
      <c r="P15" s="242"/>
      <c r="Q15" s="243"/>
      <c r="R15" s="243"/>
      <c r="S15" s="243"/>
      <c r="T15" s="243"/>
      <c r="U15" s="244"/>
      <c r="V15" s="260"/>
      <c r="W15" s="261"/>
      <c r="X15" s="261"/>
      <c r="Y15" s="261"/>
      <c r="Z15" s="261"/>
      <c r="AA15" s="262"/>
      <c r="AB15" s="260"/>
      <c r="AC15" s="261"/>
      <c r="AD15" s="261"/>
      <c r="AE15" s="261"/>
      <c r="AF15" s="261"/>
      <c r="AG15" s="262"/>
      <c r="AH15" s="251"/>
      <c r="AI15" s="252"/>
      <c r="AJ15" s="252"/>
      <c r="AK15" s="252"/>
      <c r="AL15" s="252"/>
      <c r="AM15" s="253"/>
      <c r="AN15" s="75"/>
      <c r="AO15" s="294"/>
      <c r="AP15" s="295"/>
      <c r="AQ15" s="295"/>
      <c r="AR15" s="295"/>
      <c r="AS15" s="295"/>
      <c r="AT15" s="296"/>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row>
    <row r="16" spans="1:99" ht="15" customHeight="1" x14ac:dyDescent="0.25">
      <c r="A16" s="75"/>
      <c r="B16" s="280"/>
      <c r="C16" s="280"/>
      <c r="D16" s="281"/>
      <c r="E16" s="273"/>
      <c r="F16" s="274"/>
      <c r="G16" s="274"/>
      <c r="H16" s="274"/>
      <c r="I16" s="274"/>
      <c r="J16" s="242" t="e">
        <f>IF(AND('Mapa final'!#REF!="Alta",'Mapa final'!#REF!="Leve"),CONCATENATE("R",'Mapa final'!#REF!),"")</f>
        <v>#REF!</v>
      </c>
      <c r="K16" s="243"/>
      <c r="L16" s="243" t="e">
        <f>IF(AND('Mapa final'!#REF!="Alta",'Mapa final'!#REF!="Leve"),CONCATENATE("R",'Mapa final'!#REF!),"")</f>
        <v>#REF!</v>
      </c>
      <c r="M16" s="243"/>
      <c r="N16" s="243" t="e">
        <f>IF(AND('Mapa final'!#REF!="Alta",'Mapa final'!#REF!="Leve"),CONCATENATE("R",'Mapa final'!#REF!),"")</f>
        <v>#REF!</v>
      </c>
      <c r="O16" s="244"/>
      <c r="P16" s="242" t="e">
        <f>IF(AND('Mapa final'!#REF!="Alta",'Mapa final'!#REF!="Menor"),CONCATENATE("R",'Mapa final'!#REF!),"")</f>
        <v>#REF!</v>
      </c>
      <c r="Q16" s="243"/>
      <c r="R16" s="243" t="e">
        <f>IF(AND('Mapa final'!#REF!="Alta",'Mapa final'!#REF!="Menor"),CONCATENATE("R",'Mapa final'!#REF!),"")</f>
        <v>#REF!</v>
      </c>
      <c r="S16" s="243"/>
      <c r="T16" s="243" t="e">
        <f>IF(AND('Mapa final'!#REF!="Alta",'Mapa final'!#REF!="Menor"),CONCATENATE("R",'Mapa final'!#REF!),"")</f>
        <v>#REF!</v>
      </c>
      <c r="U16" s="244"/>
      <c r="V16" s="260" t="e">
        <f>IF(AND('Mapa final'!#REF!="Alta",'Mapa final'!#REF!="Moderado"),CONCATENATE("R",'Mapa final'!#REF!),"")</f>
        <v>#REF!</v>
      </c>
      <c r="W16" s="261"/>
      <c r="X16" s="261" t="e">
        <f>IF(AND('Mapa final'!#REF!="Alta",'Mapa final'!#REF!="Moderado"),CONCATENATE("R",'Mapa final'!#REF!),"")</f>
        <v>#REF!</v>
      </c>
      <c r="Y16" s="261"/>
      <c r="Z16" s="261" t="e">
        <f>IF(AND('Mapa final'!#REF!="Alta",'Mapa final'!#REF!="Moderado"),CONCATENATE("R",'Mapa final'!#REF!),"")</f>
        <v>#REF!</v>
      </c>
      <c r="AA16" s="262"/>
      <c r="AB16" s="260" t="e">
        <f>IF(AND('Mapa final'!#REF!="Alta",'Mapa final'!#REF!="Mayor"),CONCATENATE("R",'Mapa final'!#REF!),"")</f>
        <v>#REF!</v>
      </c>
      <c r="AC16" s="261"/>
      <c r="AD16" s="261" t="e">
        <f>IF(AND('Mapa final'!#REF!="Alta",'Mapa final'!#REF!="Mayor"),CONCATENATE("R",'Mapa final'!#REF!),"")</f>
        <v>#REF!</v>
      </c>
      <c r="AE16" s="261"/>
      <c r="AF16" s="261" t="e">
        <f>IF(AND('Mapa final'!#REF!="Alta",'Mapa final'!#REF!="Mayor"),CONCATENATE("R",'Mapa final'!#REF!),"")</f>
        <v>#REF!</v>
      </c>
      <c r="AG16" s="262"/>
      <c r="AH16" s="251" t="e">
        <f>IF(AND('Mapa final'!#REF!="Alta",'Mapa final'!#REF!="Catastrófico"),CONCATENATE("R",'Mapa final'!#REF!),"")</f>
        <v>#REF!</v>
      </c>
      <c r="AI16" s="252"/>
      <c r="AJ16" s="252" t="e">
        <f>IF(AND('Mapa final'!#REF!="Alta",'Mapa final'!#REF!="Catastrófico"),CONCATENATE("R",'Mapa final'!#REF!),"")</f>
        <v>#REF!</v>
      </c>
      <c r="AK16" s="252"/>
      <c r="AL16" s="252" t="e">
        <f>IF(AND('Mapa final'!#REF!="Alta",'Mapa final'!#REF!="Catastrófico"),CONCATENATE("R",'Mapa final'!#REF!),"")</f>
        <v>#REF!</v>
      </c>
      <c r="AM16" s="253"/>
      <c r="AN16" s="75"/>
      <c r="AO16" s="294"/>
      <c r="AP16" s="295"/>
      <c r="AQ16" s="295"/>
      <c r="AR16" s="295"/>
      <c r="AS16" s="295"/>
      <c r="AT16" s="296"/>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row>
    <row r="17" spans="1:80" ht="15" customHeight="1" x14ac:dyDescent="0.25">
      <c r="A17" s="75"/>
      <c r="B17" s="280"/>
      <c r="C17" s="280"/>
      <c r="D17" s="281"/>
      <c r="E17" s="273"/>
      <c r="F17" s="274"/>
      <c r="G17" s="274"/>
      <c r="H17" s="274"/>
      <c r="I17" s="274"/>
      <c r="J17" s="242"/>
      <c r="K17" s="243"/>
      <c r="L17" s="243"/>
      <c r="M17" s="243"/>
      <c r="N17" s="243"/>
      <c r="O17" s="244"/>
      <c r="P17" s="242"/>
      <c r="Q17" s="243"/>
      <c r="R17" s="243"/>
      <c r="S17" s="243"/>
      <c r="T17" s="243"/>
      <c r="U17" s="244"/>
      <c r="V17" s="260"/>
      <c r="W17" s="261"/>
      <c r="X17" s="261"/>
      <c r="Y17" s="261"/>
      <c r="Z17" s="261"/>
      <c r="AA17" s="262"/>
      <c r="AB17" s="260"/>
      <c r="AC17" s="261"/>
      <c r="AD17" s="261"/>
      <c r="AE17" s="261"/>
      <c r="AF17" s="261"/>
      <c r="AG17" s="262"/>
      <c r="AH17" s="251"/>
      <c r="AI17" s="252"/>
      <c r="AJ17" s="252"/>
      <c r="AK17" s="252"/>
      <c r="AL17" s="252"/>
      <c r="AM17" s="253"/>
      <c r="AN17" s="75"/>
      <c r="AO17" s="294"/>
      <c r="AP17" s="295"/>
      <c r="AQ17" s="295"/>
      <c r="AR17" s="295"/>
      <c r="AS17" s="295"/>
      <c r="AT17" s="296"/>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row>
    <row r="18" spans="1:80" ht="15" customHeight="1" x14ac:dyDescent="0.25">
      <c r="A18" s="75"/>
      <c r="B18" s="280"/>
      <c r="C18" s="280"/>
      <c r="D18" s="281"/>
      <c r="E18" s="273"/>
      <c r="F18" s="274"/>
      <c r="G18" s="274"/>
      <c r="H18" s="274"/>
      <c r="I18" s="274"/>
      <c r="J18" s="242" t="e">
        <f>IF(AND('Mapa final'!#REF!="Alta",'Mapa final'!#REF!="Leve"),CONCATENATE("R",'Mapa final'!#REF!),"")</f>
        <v>#REF!</v>
      </c>
      <c r="K18" s="243"/>
      <c r="L18" s="243" t="e">
        <f>IF(AND('Mapa final'!#REF!="Alta",'Mapa final'!#REF!="Leve"),CONCATENATE("R",'Mapa final'!#REF!),"")</f>
        <v>#REF!</v>
      </c>
      <c r="M18" s="243"/>
      <c r="N18" s="243" t="e">
        <f>IF(AND('Mapa final'!#REF!="Alta",'Mapa final'!#REF!="Leve"),CONCATENATE("R",'Mapa final'!#REF!),"")</f>
        <v>#REF!</v>
      </c>
      <c r="O18" s="244"/>
      <c r="P18" s="242" t="e">
        <f>IF(AND('Mapa final'!#REF!="Alta",'Mapa final'!#REF!="Menor"),CONCATENATE("R",'Mapa final'!#REF!),"")</f>
        <v>#REF!</v>
      </c>
      <c r="Q18" s="243"/>
      <c r="R18" s="243" t="e">
        <f>IF(AND('Mapa final'!#REF!="Alta",'Mapa final'!#REF!="Menor"),CONCATENATE("R",'Mapa final'!#REF!),"")</f>
        <v>#REF!</v>
      </c>
      <c r="S18" s="243"/>
      <c r="T18" s="243" t="e">
        <f>IF(AND('Mapa final'!#REF!="Alta",'Mapa final'!#REF!="Menor"),CONCATENATE("R",'Mapa final'!#REF!),"")</f>
        <v>#REF!</v>
      </c>
      <c r="U18" s="244"/>
      <c r="V18" s="260" t="e">
        <f>IF(AND('Mapa final'!#REF!="Alta",'Mapa final'!#REF!="Moderado"),CONCATENATE("R",'Mapa final'!#REF!),"")</f>
        <v>#REF!</v>
      </c>
      <c r="W18" s="261"/>
      <c r="X18" s="261" t="e">
        <f>IF(AND('Mapa final'!#REF!="Alta",'Mapa final'!#REF!="Moderado"),CONCATENATE("R",'Mapa final'!#REF!),"")</f>
        <v>#REF!</v>
      </c>
      <c r="Y18" s="261"/>
      <c r="Z18" s="261" t="e">
        <f>IF(AND('Mapa final'!#REF!="Alta",'Mapa final'!#REF!="Moderado"),CONCATENATE("R",'Mapa final'!#REF!),"")</f>
        <v>#REF!</v>
      </c>
      <c r="AA18" s="262"/>
      <c r="AB18" s="260" t="e">
        <f>IF(AND('Mapa final'!#REF!="Alta",'Mapa final'!#REF!="Mayor"),CONCATENATE("R",'Mapa final'!#REF!),"")</f>
        <v>#REF!</v>
      </c>
      <c r="AC18" s="261"/>
      <c r="AD18" s="261" t="e">
        <f>IF(AND('Mapa final'!#REF!="Alta",'Mapa final'!#REF!="Mayor"),CONCATENATE("R",'Mapa final'!#REF!),"")</f>
        <v>#REF!</v>
      </c>
      <c r="AE18" s="261"/>
      <c r="AF18" s="261" t="e">
        <f>IF(AND('Mapa final'!#REF!="Alta",'Mapa final'!#REF!="Mayor"),CONCATENATE("R",'Mapa final'!#REF!),"")</f>
        <v>#REF!</v>
      </c>
      <c r="AG18" s="262"/>
      <c r="AH18" s="251" t="e">
        <f>IF(AND('Mapa final'!#REF!="Alta",'Mapa final'!#REF!="Catastrófico"),CONCATENATE("R",'Mapa final'!#REF!),"")</f>
        <v>#REF!</v>
      </c>
      <c r="AI18" s="252"/>
      <c r="AJ18" s="252" t="e">
        <f>IF(AND('Mapa final'!#REF!="Alta",'Mapa final'!#REF!="Catastrófico"),CONCATENATE("R",'Mapa final'!#REF!),"")</f>
        <v>#REF!</v>
      </c>
      <c r="AK18" s="252"/>
      <c r="AL18" s="252" t="e">
        <f>IF(AND('Mapa final'!#REF!="Alta",'Mapa final'!#REF!="Catastrófico"),CONCATENATE("R",'Mapa final'!#REF!),"")</f>
        <v>#REF!</v>
      </c>
      <c r="AM18" s="253"/>
      <c r="AN18" s="75"/>
      <c r="AO18" s="294"/>
      <c r="AP18" s="295"/>
      <c r="AQ18" s="295"/>
      <c r="AR18" s="295"/>
      <c r="AS18" s="295"/>
      <c r="AT18" s="296"/>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row>
    <row r="19" spans="1:80" ht="15" customHeight="1" x14ac:dyDescent="0.25">
      <c r="A19" s="75"/>
      <c r="B19" s="280"/>
      <c r="C19" s="280"/>
      <c r="D19" s="281"/>
      <c r="E19" s="273"/>
      <c r="F19" s="274"/>
      <c r="G19" s="274"/>
      <c r="H19" s="274"/>
      <c r="I19" s="274"/>
      <c r="J19" s="242"/>
      <c r="K19" s="243"/>
      <c r="L19" s="243"/>
      <c r="M19" s="243"/>
      <c r="N19" s="243"/>
      <c r="O19" s="244"/>
      <c r="P19" s="242"/>
      <c r="Q19" s="243"/>
      <c r="R19" s="243"/>
      <c r="S19" s="243"/>
      <c r="T19" s="243"/>
      <c r="U19" s="244"/>
      <c r="V19" s="260"/>
      <c r="W19" s="261"/>
      <c r="X19" s="261"/>
      <c r="Y19" s="261"/>
      <c r="Z19" s="261"/>
      <c r="AA19" s="262"/>
      <c r="AB19" s="260"/>
      <c r="AC19" s="261"/>
      <c r="AD19" s="261"/>
      <c r="AE19" s="261"/>
      <c r="AF19" s="261"/>
      <c r="AG19" s="262"/>
      <c r="AH19" s="251"/>
      <c r="AI19" s="252"/>
      <c r="AJ19" s="252"/>
      <c r="AK19" s="252"/>
      <c r="AL19" s="252"/>
      <c r="AM19" s="253"/>
      <c r="AN19" s="75"/>
      <c r="AO19" s="294"/>
      <c r="AP19" s="295"/>
      <c r="AQ19" s="295"/>
      <c r="AR19" s="295"/>
      <c r="AS19" s="295"/>
      <c r="AT19" s="296"/>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row>
    <row r="20" spans="1:80" ht="15" customHeight="1" x14ac:dyDescent="0.25">
      <c r="A20" s="75"/>
      <c r="B20" s="280"/>
      <c r="C20" s="280"/>
      <c r="D20" s="281"/>
      <c r="E20" s="273"/>
      <c r="F20" s="274"/>
      <c r="G20" s="274"/>
      <c r="H20" s="274"/>
      <c r="I20" s="274"/>
      <c r="J20" s="242" t="e">
        <f>IF(AND('Mapa final'!#REF!="Alta",'Mapa final'!#REF!="Leve"),CONCATENATE("R",'Mapa final'!#REF!),"")</f>
        <v>#REF!</v>
      </c>
      <c r="K20" s="243"/>
      <c r="L20" s="243" t="str">
        <f>IF(AND('Mapa final'!$L$16="Alta",'Mapa final'!$P$16="Leve"),CONCATENATE("R",'Mapa final'!$A$16),"")</f>
        <v/>
      </c>
      <c r="M20" s="243"/>
      <c r="N20" s="243" t="str">
        <f>IF(AND('Mapa final'!$L$18="Alta",'Mapa final'!$P$18="Leve"),CONCATENATE("R",'Mapa final'!$A$18),"")</f>
        <v/>
      </c>
      <c r="O20" s="244"/>
      <c r="P20" s="242" t="e">
        <f>IF(AND('Mapa final'!#REF!="Alta",'Mapa final'!#REF!="Menor"),CONCATENATE("R",'Mapa final'!#REF!),"")</f>
        <v>#REF!</v>
      </c>
      <c r="Q20" s="243"/>
      <c r="R20" s="243" t="str">
        <f>IF(AND('Mapa final'!$L$16="Alta",'Mapa final'!$P$16="Menor"),CONCATENATE("R",'Mapa final'!$A$16),"")</f>
        <v/>
      </c>
      <c r="S20" s="243"/>
      <c r="T20" s="243" t="str">
        <f>IF(AND('Mapa final'!$L$18="Alta",'Mapa final'!$P$18="Menor"),CONCATENATE("R",'Mapa final'!$A$18),"")</f>
        <v/>
      </c>
      <c r="U20" s="244"/>
      <c r="V20" s="260" t="e">
        <f>IF(AND('Mapa final'!#REF!="Alta",'Mapa final'!#REF!="Moderado"),CONCATENATE("R",'Mapa final'!#REF!),"")</f>
        <v>#REF!</v>
      </c>
      <c r="W20" s="261"/>
      <c r="X20" s="261" t="str">
        <f>IF(AND('Mapa final'!$L$16="Alta",'Mapa final'!$P$16="Moderado"),CONCATENATE("R",'Mapa final'!$A$16),"")</f>
        <v/>
      </c>
      <c r="Y20" s="261"/>
      <c r="Z20" s="261" t="str">
        <f>IF(AND('Mapa final'!$L$18="Alta",'Mapa final'!$P$18="Moderado"),CONCATENATE("R",'Mapa final'!$A$18),"")</f>
        <v/>
      </c>
      <c r="AA20" s="262"/>
      <c r="AB20" s="260" t="e">
        <f>IF(AND('Mapa final'!#REF!="Alta",'Mapa final'!#REF!="Mayor"),CONCATENATE("R",'Mapa final'!#REF!),"")</f>
        <v>#REF!</v>
      </c>
      <c r="AC20" s="261"/>
      <c r="AD20" s="261" t="str">
        <f>IF(AND('Mapa final'!$L$16="Alta",'Mapa final'!$P$16="Mayor"),CONCATENATE("R",'Mapa final'!$A$16),"")</f>
        <v/>
      </c>
      <c r="AE20" s="261"/>
      <c r="AF20" s="261" t="str">
        <f>IF(AND('Mapa final'!$L$18="Alta",'Mapa final'!$P$18="Mayor"),CONCATENATE("R",'Mapa final'!$A$18),"")</f>
        <v/>
      </c>
      <c r="AG20" s="262"/>
      <c r="AH20" s="251" t="e">
        <f>IF(AND('Mapa final'!#REF!="Alta",'Mapa final'!#REF!="Catastrófico"),CONCATENATE("R",'Mapa final'!#REF!),"")</f>
        <v>#REF!</v>
      </c>
      <c r="AI20" s="252"/>
      <c r="AJ20" s="252" t="str">
        <f>IF(AND('Mapa final'!$L$16="Alta",'Mapa final'!$P$16="Catastrófico"),CONCATENATE("R",'Mapa final'!$A$16),"")</f>
        <v/>
      </c>
      <c r="AK20" s="252"/>
      <c r="AL20" s="252" t="str">
        <f>IF(AND('Mapa final'!$L$18="Alta",'Mapa final'!$P$18="Catastrófico"),CONCATENATE("R",'Mapa final'!$A$18),"")</f>
        <v/>
      </c>
      <c r="AM20" s="253"/>
      <c r="AN20" s="75"/>
      <c r="AO20" s="294"/>
      <c r="AP20" s="295"/>
      <c r="AQ20" s="295"/>
      <c r="AR20" s="295"/>
      <c r="AS20" s="295"/>
      <c r="AT20" s="296"/>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row>
    <row r="21" spans="1:80" ht="15.75" customHeight="1" thickBot="1" x14ac:dyDescent="0.3">
      <c r="A21" s="75"/>
      <c r="B21" s="280"/>
      <c r="C21" s="280"/>
      <c r="D21" s="281"/>
      <c r="E21" s="276"/>
      <c r="F21" s="277"/>
      <c r="G21" s="277"/>
      <c r="H21" s="277"/>
      <c r="I21" s="277"/>
      <c r="J21" s="245"/>
      <c r="K21" s="246"/>
      <c r="L21" s="246"/>
      <c r="M21" s="246"/>
      <c r="N21" s="246"/>
      <c r="O21" s="247"/>
      <c r="P21" s="245"/>
      <c r="Q21" s="246"/>
      <c r="R21" s="246"/>
      <c r="S21" s="246"/>
      <c r="T21" s="246"/>
      <c r="U21" s="247"/>
      <c r="V21" s="263"/>
      <c r="W21" s="264"/>
      <c r="X21" s="264"/>
      <c r="Y21" s="264"/>
      <c r="Z21" s="264"/>
      <c r="AA21" s="265"/>
      <c r="AB21" s="263"/>
      <c r="AC21" s="264"/>
      <c r="AD21" s="264"/>
      <c r="AE21" s="264"/>
      <c r="AF21" s="264"/>
      <c r="AG21" s="265"/>
      <c r="AH21" s="254"/>
      <c r="AI21" s="255"/>
      <c r="AJ21" s="255"/>
      <c r="AK21" s="255"/>
      <c r="AL21" s="255"/>
      <c r="AM21" s="256"/>
      <c r="AN21" s="75"/>
      <c r="AO21" s="297"/>
      <c r="AP21" s="298"/>
      <c r="AQ21" s="298"/>
      <c r="AR21" s="298"/>
      <c r="AS21" s="298"/>
      <c r="AT21" s="299"/>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row>
    <row r="22" spans="1:80" x14ac:dyDescent="0.25">
      <c r="A22" s="75"/>
      <c r="B22" s="280"/>
      <c r="C22" s="280"/>
      <c r="D22" s="281"/>
      <c r="E22" s="270" t="s">
        <v>116</v>
      </c>
      <c r="F22" s="271"/>
      <c r="G22" s="271"/>
      <c r="H22" s="271"/>
      <c r="I22" s="272"/>
      <c r="J22" s="248" t="e">
        <f>IF(AND('Mapa final'!#REF!="Media",'Mapa final'!#REF!="Leve"),CONCATENATE("R",'Mapa final'!#REF!),"")</f>
        <v>#REF!</v>
      </c>
      <c r="K22" s="249"/>
      <c r="L22" s="249" t="str">
        <f>IF(AND('Mapa final'!$L$11="Media",'Mapa final'!$P$11="Leve"),CONCATENATE("R",'Mapa final'!$A$11),"")</f>
        <v/>
      </c>
      <c r="M22" s="249"/>
      <c r="N22" s="249" t="e">
        <f>IF(AND('Mapa final'!#REF!="Media",'Mapa final'!#REF!="Leve"),CONCATENATE("R",'Mapa final'!#REF!),"")</f>
        <v>#REF!</v>
      </c>
      <c r="O22" s="250"/>
      <c r="P22" s="248" t="e">
        <f>IF(AND('Mapa final'!#REF!="Media",'Mapa final'!#REF!="Menor"),CONCATENATE("R",'Mapa final'!#REF!),"")</f>
        <v>#REF!</v>
      </c>
      <c r="Q22" s="249"/>
      <c r="R22" s="249" t="str">
        <f>IF(AND('Mapa final'!$L$11="Media",'Mapa final'!$P$11="Menor"),CONCATENATE("R",'Mapa final'!$A$11),"")</f>
        <v/>
      </c>
      <c r="S22" s="249"/>
      <c r="T22" s="249" t="e">
        <f>IF(AND('Mapa final'!#REF!="Media",'Mapa final'!#REF!="Menor"),CONCATENATE("R",'Mapa final'!#REF!),"")</f>
        <v>#REF!</v>
      </c>
      <c r="U22" s="250"/>
      <c r="V22" s="248" t="e">
        <f>IF(AND('Mapa final'!#REF!="Media",'Mapa final'!#REF!="Moderado"),CONCATENATE("R",'Mapa final'!#REF!),"")</f>
        <v>#REF!</v>
      </c>
      <c r="W22" s="249"/>
      <c r="X22" s="249" t="str">
        <f>IF(AND('Mapa final'!$L$11="Media",'Mapa final'!$P$11="Moderado"),CONCATENATE("R",'Mapa final'!$A$11),"")</f>
        <v/>
      </c>
      <c r="Y22" s="249"/>
      <c r="Z22" s="249" t="e">
        <f>IF(AND('Mapa final'!#REF!="Media",'Mapa final'!#REF!="Moderado"),CONCATENATE("R",'Mapa final'!#REF!),"")</f>
        <v>#REF!</v>
      </c>
      <c r="AA22" s="250"/>
      <c r="AB22" s="266" t="e">
        <f>IF(AND('Mapa final'!#REF!="Media",'Mapa final'!#REF!="Mayor"),CONCATENATE("R",'Mapa final'!#REF!),"")</f>
        <v>#REF!</v>
      </c>
      <c r="AC22" s="267"/>
      <c r="AD22" s="267" t="str">
        <f>IF(AND('Mapa final'!$L$11="Media",'Mapa final'!$P$11="Mayor"),CONCATENATE("R",'Mapa final'!$A$11),"")</f>
        <v/>
      </c>
      <c r="AE22" s="267"/>
      <c r="AF22" s="267" t="e">
        <f>IF(AND('Mapa final'!#REF!="Media",'Mapa final'!#REF!="Mayor"),CONCATENATE("R",'Mapa final'!#REF!),"")</f>
        <v>#REF!</v>
      </c>
      <c r="AG22" s="268"/>
      <c r="AH22" s="257" t="e">
        <f>IF(AND('Mapa final'!#REF!="Media",'Mapa final'!#REF!="Catastrófico"),CONCATENATE("R",'Mapa final'!#REF!),"")</f>
        <v>#REF!</v>
      </c>
      <c r="AI22" s="258"/>
      <c r="AJ22" s="258" t="str">
        <f>IF(AND('Mapa final'!$L$11="Media",'Mapa final'!$P$11="Catastrófico"),CONCATENATE("R",'Mapa final'!$A$11),"")</f>
        <v/>
      </c>
      <c r="AK22" s="258"/>
      <c r="AL22" s="258" t="e">
        <f>IF(AND('Mapa final'!#REF!="Media",'Mapa final'!#REF!="Catastrófico"),CONCATENATE("R",'Mapa final'!#REF!),"")</f>
        <v>#REF!</v>
      </c>
      <c r="AM22" s="259"/>
      <c r="AN22" s="75"/>
      <c r="AO22" s="300" t="s">
        <v>80</v>
      </c>
      <c r="AP22" s="301"/>
      <c r="AQ22" s="301"/>
      <c r="AR22" s="301"/>
      <c r="AS22" s="301"/>
      <c r="AT22" s="302"/>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row>
    <row r="23" spans="1:80" x14ac:dyDescent="0.25">
      <c r="A23" s="75"/>
      <c r="B23" s="280"/>
      <c r="C23" s="280"/>
      <c r="D23" s="281"/>
      <c r="E23" s="273"/>
      <c r="F23" s="274"/>
      <c r="G23" s="274"/>
      <c r="H23" s="274"/>
      <c r="I23" s="275"/>
      <c r="J23" s="242"/>
      <c r="K23" s="243"/>
      <c r="L23" s="243"/>
      <c r="M23" s="243"/>
      <c r="N23" s="243"/>
      <c r="O23" s="244"/>
      <c r="P23" s="242"/>
      <c r="Q23" s="243"/>
      <c r="R23" s="243"/>
      <c r="S23" s="243"/>
      <c r="T23" s="243"/>
      <c r="U23" s="244"/>
      <c r="V23" s="242"/>
      <c r="W23" s="243"/>
      <c r="X23" s="243"/>
      <c r="Y23" s="243"/>
      <c r="Z23" s="243"/>
      <c r="AA23" s="244"/>
      <c r="AB23" s="260"/>
      <c r="AC23" s="261"/>
      <c r="AD23" s="261"/>
      <c r="AE23" s="261"/>
      <c r="AF23" s="261"/>
      <c r="AG23" s="262"/>
      <c r="AH23" s="251"/>
      <c r="AI23" s="252"/>
      <c r="AJ23" s="252"/>
      <c r="AK23" s="252"/>
      <c r="AL23" s="252"/>
      <c r="AM23" s="253"/>
      <c r="AN23" s="75"/>
      <c r="AO23" s="303"/>
      <c r="AP23" s="304"/>
      <c r="AQ23" s="304"/>
      <c r="AR23" s="304"/>
      <c r="AS23" s="304"/>
      <c r="AT23" s="30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row>
    <row r="24" spans="1:80" x14ac:dyDescent="0.25">
      <c r="A24" s="75"/>
      <c r="B24" s="280"/>
      <c r="C24" s="280"/>
      <c r="D24" s="281"/>
      <c r="E24" s="273"/>
      <c r="F24" s="274"/>
      <c r="G24" s="274"/>
      <c r="H24" s="274"/>
      <c r="I24" s="275"/>
      <c r="J24" s="242" t="e">
        <f>IF(AND('Mapa final'!#REF!="Media",'Mapa final'!#REF!="Leve"),CONCATENATE("R",'Mapa final'!#REF!),"")</f>
        <v>#REF!</v>
      </c>
      <c r="K24" s="243"/>
      <c r="L24" s="243" t="e">
        <f>IF(AND('Mapa final'!#REF!="Media",'Mapa final'!#REF!="Leve"),CONCATENATE("R",'Mapa final'!#REF!),"")</f>
        <v>#REF!</v>
      </c>
      <c r="M24" s="243"/>
      <c r="N24" s="243" t="e">
        <f>IF(AND('Mapa final'!#REF!="Media",'Mapa final'!#REF!="Leve"),CONCATENATE("R",'Mapa final'!#REF!),"")</f>
        <v>#REF!</v>
      </c>
      <c r="O24" s="244"/>
      <c r="P24" s="242" t="e">
        <f>IF(AND('Mapa final'!#REF!="Media",'Mapa final'!#REF!="Menor"),CONCATENATE("R",'Mapa final'!#REF!),"")</f>
        <v>#REF!</v>
      </c>
      <c r="Q24" s="243"/>
      <c r="R24" s="243" t="e">
        <f>IF(AND('Mapa final'!#REF!="Media",'Mapa final'!#REF!="Menor"),CONCATENATE("R",'Mapa final'!#REF!),"")</f>
        <v>#REF!</v>
      </c>
      <c r="S24" s="243"/>
      <c r="T24" s="243" t="e">
        <f>IF(AND('Mapa final'!#REF!="Media",'Mapa final'!#REF!="Menor"),CONCATENATE("R",'Mapa final'!#REF!),"")</f>
        <v>#REF!</v>
      </c>
      <c r="U24" s="244"/>
      <c r="V24" s="242" t="e">
        <f>IF(AND('Mapa final'!#REF!="Media",'Mapa final'!#REF!="Moderado"),CONCATENATE("R",'Mapa final'!#REF!),"")</f>
        <v>#REF!</v>
      </c>
      <c r="W24" s="243"/>
      <c r="X24" s="243" t="e">
        <f>IF(AND('Mapa final'!#REF!="Media",'Mapa final'!#REF!="Moderado"),CONCATENATE("R",'Mapa final'!#REF!),"")</f>
        <v>#REF!</v>
      </c>
      <c r="Y24" s="243"/>
      <c r="Z24" s="243" t="e">
        <f>IF(AND('Mapa final'!#REF!="Media",'Mapa final'!#REF!="Moderado"),CONCATENATE("R",'Mapa final'!#REF!),"")</f>
        <v>#REF!</v>
      </c>
      <c r="AA24" s="244"/>
      <c r="AB24" s="260" t="e">
        <f>IF(AND('Mapa final'!#REF!="Media",'Mapa final'!#REF!="Mayor"),CONCATENATE("R",'Mapa final'!#REF!),"")</f>
        <v>#REF!</v>
      </c>
      <c r="AC24" s="261"/>
      <c r="AD24" s="261" t="e">
        <f>IF(AND('Mapa final'!#REF!="Media",'Mapa final'!#REF!="Mayor"),CONCATENATE("R",'Mapa final'!#REF!),"")</f>
        <v>#REF!</v>
      </c>
      <c r="AE24" s="261"/>
      <c r="AF24" s="261" t="e">
        <f>IF(AND('Mapa final'!#REF!="Media",'Mapa final'!#REF!="Mayor"),CONCATENATE("R",'Mapa final'!#REF!),"")</f>
        <v>#REF!</v>
      </c>
      <c r="AG24" s="262"/>
      <c r="AH24" s="251" t="e">
        <f>IF(AND('Mapa final'!#REF!="Media",'Mapa final'!#REF!="Catastrófico"),CONCATENATE("R",'Mapa final'!#REF!),"")</f>
        <v>#REF!</v>
      </c>
      <c r="AI24" s="252"/>
      <c r="AJ24" s="252" t="e">
        <f>IF(AND('Mapa final'!#REF!="Media",'Mapa final'!#REF!="Catastrófico"),CONCATENATE("R",'Mapa final'!#REF!),"")</f>
        <v>#REF!</v>
      </c>
      <c r="AK24" s="252"/>
      <c r="AL24" s="252" t="e">
        <f>IF(AND('Mapa final'!#REF!="Media",'Mapa final'!#REF!="Catastrófico"),CONCATENATE("R",'Mapa final'!#REF!),"")</f>
        <v>#REF!</v>
      </c>
      <c r="AM24" s="253"/>
      <c r="AN24" s="75"/>
      <c r="AO24" s="303"/>
      <c r="AP24" s="304"/>
      <c r="AQ24" s="304"/>
      <c r="AR24" s="304"/>
      <c r="AS24" s="304"/>
      <c r="AT24" s="30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row>
    <row r="25" spans="1:80" x14ac:dyDescent="0.25">
      <c r="A25" s="75"/>
      <c r="B25" s="280"/>
      <c r="C25" s="280"/>
      <c r="D25" s="281"/>
      <c r="E25" s="273"/>
      <c r="F25" s="274"/>
      <c r="G25" s="274"/>
      <c r="H25" s="274"/>
      <c r="I25" s="275"/>
      <c r="J25" s="242"/>
      <c r="K25" s="243"/>
      <c r="L25" s="243"/>
      <c r="M25" s="243"/>
      <c r="N25" s="243"/>
      <c r="O25" s="244"/>
      <c r="P25" s="242"/>
      <c r="Q25" s="243"/>
      <c r="R25" s="243"/>
      <c r="S25" s="243"/>
      <c r="T25" s="243"/>
      <c r="U25" s="244"/>
      <c r="V25" s="242"/>
      <c r="W25" s="243"/>
      <c r="X25" s="243"/>
      <c r="Y25" s="243"/>
      <c r="Z25" s="243"/>
      <c r="AA25" s="244"/>
      <c r="AB25" s="260"/>
      <c r="AC25" s="261"/>
      <c r="AD25" s="261"/>
      <c r="AE25" s="261"/>
      <c r="AF25" s="261"/>
      <c r="AG25" s="262"/>
      <c r="AH25" s="251"/>
      <c r="AI25" s="252"/>
      <c r="AJ25" s="252"/>
      <c r="AK25" s="252"/>
      <c r="AL25" s="252"/>
      <c r="AM25" s="253"/>
      <c r="AN25" s="75"/>
      <c r="AO25" s="303"/>
      <c r="AP25" s="304"/>
      <c r="AQ25" s="304"/>
      <c r="AR25" s="304"/>
      <c r="AS25" s="304"/>
      <c r="AT25" s="30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row>
    <row r="26" spans="1:80" x14ac:dyDescent="0.25">
      <c r="A26" s="75"/>
      <c r="B26" s="280"/>
      <c r="C26" s="280"/>
      <c r="D26" s="281"/>
      <c r="E26" s="273"/>
      <c r="F26" s="274"/>
      <c r="G26" s="274"/>
      <c r="H26" s="274"/>
      <c r="I26" s="275"/>
      <c r="J26" s="242" t="e">
        <f>IF(AND('Mapa final'!#REF!="Media",'Mapa final'!#REF!="Leve"),CONCATENATE("R",'Mapa final'!#REF!),"")</f>
        <v>#REF!</v>
      </c>
      <c r="K26" s="243"/>
      <c r="L26" s="243" t="e">
        <f>IF(AND('Mapa final'!#REF!="Media",'Mapa final'!#REF!="Leve"),CONCATENATE("R",'Mapa final'!#REF!),"")</f>
        <v>#REF!</v>
      </c>
      <c r="M26" s="243"/>
      <c r="N26" s="243" t="e">
        <f>IF(AND('Mapa final'!#REF!="Media",'Mapa final'!#REF!="Leve"),CONCATENATE("R",'Mapa final'!#REF!),"")</f>
        <v>#REF!</v>
      </c>
      <c r="O26" s="244"/>
      <c r="P26" s="242" t="e">
        <f>IF(AND('Mapa final'!#REF!="Media",'Mapa final'!#REF!="Menor"),CONCATENATE("R",'Mapa final'!#REF!),"")</f>
        <v>#REF!</v>
      </c>
      <c r="Q26" s="243"/>
      <c r="R26" s="243" t="e">
        <f>IF(AND('Mapa final'!#REF!="Media",'Mapa final'!#REF!="Menor"),CONCATENATE("R",'Mapa final'!#REF!),"")</f>
        <v>#REF!</v>
      </c>
      <c r="S26" s="243"/>
      <c r="T26" s="243" t="e">
        <f>IF(AND('Mapa final'!#REF!="Media",'Mapa final'!#REF!="Menor"),CONCATENATE("R",'Mapa final'!#REF!),"")</f>
        <v>#REF!</v>
      </c>
      <c r="U26" s="244"/>
      <c r="V26" s="242" t="e">
        <f>IF(AND('Mapa final'!#REF!="Media",'Mapa final'!#REF!="Moderado"),CONCATENATE("R",'Mapa final'!#REF!),"")</f>
        <v>#REF!</v>
      </c>
      <c r="W26" s="243"/>
      <c r="X26" s="243" t="e">
        <f>IF(AND('Mapa final'!#REF!="Media",'Mapa final'!#REF!="Moderado"),CONCATENATE("R",'Mapa final'!#REF!),"")</f>
        <v>#REF!</v>
      </c>
      <c r="Y26" s="243"/>
      <c r="Z26" s="243" t="e">
        <f>IF(AND('Mapa final'!#REF!="Media",'Mapa final'!#REF!="Moderado"),CONCATENATE("R",'Mapa final'!#REF!),"")</f>
        <v>#REF!</v>
      </c>
      <c r="AA26" s="244"/>
      <c r="AB26" s="260" t="e">
        <f>IF(AND('Mapa final'!#REF!="Media",'Mapa final'!#REF!="Mayor"),CONCATENATE("R",'Mapa final'!#REF!),"")</f>
        <v>#REF!</v>
      </c>
      <c r="AC26" s="261"/>
      <c r="AD26" s="261" t="e">
        <f>IF(AND('Mapa final'!#REF!="Media",'Mapa final'!#REF!="Mayor"),CONCATENATE("R",'Mapa final'!#REF!),"")</f>
        <v>#REF!</v>
      </c>
      <c r="AE26" s="261"/>
      <c r="AF26" s="261" t="e">
        <f>IF(AND('Mapa final'!#REF!="Media",'Mapa final'!#REF!="Mayor"),CONCATENATE("R",'Mapa final'!#REF!),"")</f>
        <v>#REF!</v>
      </c>
      <c r="AG26" s="262"/>
      <c r="AH26" s="251" t="e">
        <f>IF(AND('Mapa final'!#REF!="Media",'Mapa final'!#REF!="Catastrófico"),CONCATENATE("R",'Mapa final'!#REF!),"")</f>
        <v>#REF!</v>
      </c>
      <c r="AI26" s="252"/>
      <c r="AJ26" s="252" t="e">
        <f>IF(AND('Mapa final'!#REF!="Media",'Mapa final'!#REF!="Catastrófico"),CONCATENATE("R",'Mapa final'!#REF!),"")</f>
        <v>#REF!</v>
      </c>
      <c r="AK26" s="252"/>
      <c r="AL26" s="252" t="e">
        <f>IF(AND('Mapa final'!#REF!="Media",'Mapa final'!#REF!="Catastrófico"),CONCATENATE("R",'Mapa final'!#REF!),"")</f>
        <v>#REF!</v>
      </c>
      <c r="AM26" s="253"/>
      <c r="AN26" s="75"/>
      <c r="AO26" s="303"/>
      <c r="AP26" s="304"/>
      <c r="AQ26" s="304"/>
      <c r="AR26" s="304"/>
      <c r="AS26" s="304"/>
      <c r="AT26" s="30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row>
    <row r="27" spans="1:80" x14ac:dyDescent="0.25">
      <c r="A27" s="75"/>
      <c r="B27" s="280"/>
      <c r="C27" s="280"/>
      <c r="D27" s="281"/>
      <c r="E27" s="273"/>
      <c r="F27" s="274"/>
      <c r="G27" s="274"/>
      <c r="H27" s="274"/>
      <c r="I27" s="275"/>
      <c r="J27" s="242"/>
      <c r="K27" s="243"/>
      <c r="L27" s="243"/>
      <c r="M27" s="243"/>
      <c r="N27" s="243"/>
      <c r="O27" s="244"/>
      <c r="P27" s="242"/>
      <c r="Q27" s="243"/>
      <c r="R27" s="243"/>
      <c r="S27" s="243"/>
      <c r="T27" s="243"/>
      <c r="U27" s="244"/>
      <c r="V27" s="242"/>
      <c r="W27" s="243"/>
      <c r="X27" s="243"/>
      <c r="Y27" s="243"/>
      <c r="Z27" s="243"/>
      <c r="AA27" s="244"/>
      <c r="AB27" s="260"/>
      <c r="AC27" s="261"/>
      <c r="AD27" s="261"/>
      <c r="AE27" s="261"/>
      <c r="AF27" s="261"/>
      <c r="AG27" s="262"/>
      <c r="AH27" s="251"/>
      <c r="AI27" s="252"/>
      <c r="AJ27" s="252"/>
      <c r="AK27" s="252"/>
      <c r="AL27" s="252"/>
      <c r="AM27" s="253"/>
      <c r="AN27" s="75"/>
      <c r="AO27" s="303"/>
      <c r="AP27" s="304"/>
      <c r="AQ27" s="304"/>
      <c r="AR27" s="304"/>
      <c r="AS27" s="304"/>
      <c r="AT27" s="30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row>
    <row r="28" spans="1:80" x14ac:dyDescent="0.25">
      <c r="A28" s="75"/>
      <c r="B28" s="280"/>
      <c r="C28" s="280"/>
      <c r="D28" s="281"/>
      <c r="E28" s="273"/>
      <c r="F28" s="274"/>
      <c r="G28" s="274"/>
      <c r="H28" s="274"/>
      <c r="I28" s="275"/>
      <c r="J28" s="242" t="e">
        <f>IF(AND('Mapa final'!#REF!="Media",'Mapa final'!#REF!="Leve"),CONCATENATE("R",'Mapa final'!#REF!),"")</f>
        <v>#REF!</v>
      </c>
      <c r="K28" s="243"/>
      <c r="L28" s="243" t="str">
        <f>IF(AND('Mapa final'!$L$16="Media",'Mapa final'!$P$16="Leve"),CONCATENATE("R",'Mapa final'!$A$16),"")</f>
        <v/>
      </c>
      <c r="M28" s="243"/>
      <c r="N28" s="243" t="str">
        <f>IF(AND('Mapa final'!$L$18="Media",'Mapa final'!$P$18="Leve"),CONCATENATE("R",'Mapa final'!$A$18),"")</f>
        <v/>
      </c>
      <c r="O28" s="244"/>
      <c r="P28" s="242" t="e">
        <f>IF(AND('Mapa final'!#REF!="Media",'Mapa final'!#REF!="Menor"),CONCATENATE("R",'Mapa final'!#REF!),"")</f>
        <v>#REF!</v>
      </c>
      <c r="Q28" s="243"/>
      <c r="R28" s="243" t="str">
        <f>IF(AND('Mapa final'!$L$16="Media",'Mapa final'!$P$16="Menor"),CONCATENATE("R",'Mapa final'!$A$16),"")</f>
        <v/>
      </c>
      <c r="S28" s="243"/>
      <c r="T28" s="243" t="str">
        <f>IF(AND('Mapa final'!$L$18="Media",'Mapa final'!$P$18="Menor"),CONCATENATE("R",'Mapa final'!$A$18),"")</f>
        <v/>
      </c>
      <c r="U28" s="244"/>
      <c r="V28" s="242" t="e">
        <f>IF(AND('Mapa final'!#REF!="Media",'Mapa final'!#REF!="Moderado"),CONCATENATE("R",'Mapa final'!#REF!),"")</f>
        <v>#REF!</v>
      </c>
      <c r="W28" s="243"/>
      <c r="X28" s="243" t="str">
        <f>IF(AND('Mapa final'!$L$16="Media",'Mapa final'!$P$16="Moderado"),CONCATENATE("R",'Mapa final'!$A$16),"")</f>
        <v/>
      </c>
      <c r="Y28" s="243"/>
      <c r="Z28" s="243" t="str">
        <f>IF(AND('Mapa final'!$L$18="Media",'Mapa final'!$P$18="Moderado"),CONCATENATE("R",'Mapa final'!$A$18),"")</f>
        <v/>
      </c>
      <c r="AA28" s="244"/>
      <c r="AB28" s="260" t="e">
        <f>IF(AND('Mapa final'!#REF!="Media",'Mapa final'!#REF!="Mayor"),CONCATENATE("R",'Mapa final'!#REF!),"")</f>
        <v>#REF!</v>
      </c>
      <c r="AC28" s="261"/>
      <c r="AD28" s="261" t="str">
        <f>IF(AND('Mapa final'!$L$16="Media",'Mapa final'!$P$16="Mayor"),CONCATENATE("R",'Mapa final'!$A$16),"")</f>
        <v/>
      </c>
      <c r="AE28" s="261"/>
      <c r="AF28" s="261" t="str">
        <f>IF(AND('Mapa final'!$L$18="Media",'Mapa final'!$P$18="Mayor"),CONCATENATE("R",'Mapa final'!$A$18),"")</f>
        <v/>
      </c>
      <c r="AG28" s="262"/>
      <c r="AH28" s="251" t="e">
        <f>IF(AND('Mapa final'!#REF!="Media",'Mapa final'!#REF!="Catastrófico"),CONCATENATE("R",'Mapa final'!#REF!),"")</f>
        <v>#REF!</v>
      </c>
      <c r="AI28" s="252"/>
      <c r="AJ28" s="252" t="str">
        <f>IF(AND('Mapa final'!$L$16="Media",'Mapa final'!$P$16="Catastrófico"),CONCATENATE("R",'Mapa final'!$A$16),"")</f>
        <v/>
      </c>
      <c r="AK28" s="252"/>
      <c r="AL28" s="252" t="str">
        <f>IF(AND('Mapa final'!$L$18="Media",'Mapa final'!$P$18="Catastrófico"),CONCATENATE("R",'Mapa final'!$A$18),"")</f>
        <v/>
      </c>
      <c r="AM28" s="253"/>
      <c r="AN28" s="75"/>
      <c r="AO28" s="303"/>
      <c r="AP28" s="304"/>
      <c r="AQ28" s="304"/>
      <c r="AR28" s="304"/>
      <c r="AS28" s="304"/>
      <c r="AT28" s="30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row>
    <row r="29" spans="1:80" ht="15.75" thickBot="1" x14ac:dyDescent="0.3">
      <c r="A29" s="75"/>
      <c r="B29" s="280"/>
      <c r="C29" s="280"/>
      <c r="D29" s="281"/>
      <c r="E29" s="276"/>
      <c r="F29" s="277"/>
      <c r="G29" s="277"/>
      <c r="H29" s="277"/>
      <c r="I29" s="278"/>
      <c r="J29" s="242"/>
      <c r="K29" s="243"/>
      <c r="L29" s="243"/>
      <c r="M29" s="243"/>
      <c r="N29" s="243"/>
      <c r="O29" s="244"/>
      <c r="P29" s="245"/>
      <c r="Q29" s="246"/>
      <c r="R29" s="246"/>
      <c r="S29" s="246"/>
      <c r="T29" s="246"/>
      <c r="U29" s="247"/>
      <c r="V29" s="245"/>
      <c r="W29" s="246"/>
      <c r="X29" s="246"/>
      <c r="Y29" s="246"/>
      <c r="Z29" s="246"/>
      <c r="AA29" s="247"/>
      <c r="AB29" s="263"/>
      <c r="AC29" s="264"/>
      <c r="AD29" s="264"/>
      <c r="AE29" s="264"/>
      <c r="AF29" s="264"/>
      <c r="AG29" s="265"/>
      <c r="AH29" s="254"/>
      <c r="AI29" s="255"/>
      <c r="AJ29" s="255"/>
      <c r="AK29" s="255"/>
      <c r="AL29" s="255"/>
      <c r="AM29" s="256"/>
      <c r="AN29" s="75"/>
      <c r="AO29" s="306"/>
      <c r="AP29" s="307"/>
      <c r="AQ29" s="307"/>
      <c r="AR29" s="307"/>
      <c r="AS29" s="307"/>
      <c r="AT29" s="308"/>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row>
    <row r="30" spans="1:80" x14ac:dyDescent="0.25">
      <c r="A30" s="75"/>
      <c r="B30" s="280"/>
      <c r="C30" s="280"/>
      <c r="D30" s="281"/>
      <c r="E30" s="270" t="s">
        <v>113</v>
      </c>
      <c r="F30" s="271"/>
      <c r="G30" s="271"/>
      <c r="H30" s="271"/>
      <c r="I30" s="271"/>
      <c r="J30" s="239" t="e">
        <f>IF(AND('Mapa final'!#REF!="Baja",'Mapa final'!#REF!="Leve"),CONCATENATE("R",'Mapa final'!#REF!),"")</f>
        <v>#REF!</v>
      </c>
      <c r="K30" s="240"/>
      <c r="L30" s="240" t="str">
        <f>IF(AND('Mapa final'!$L$11="Baja",'Mapa final'!$P$11="Leve"),CONCATENATE("R",'Mapa final'!$A$11),"")</f>
        <v/>
      </c>
      <c r="M30" s="240"/>
      <c r="N30" s="240" t="e">
        <f>IF(AND('Mapa final'!#REF!="Baja",'Mapa final'!#REF!="Leve"),CONCATENATE("R",'Mapa final'!#REF!),"")</f>
        <v>#REF!</v>
      </c>
      <c r="O30" s="241"/>
      <c r="P30" s="249" t="e">
        <f>IF(AND('Mapa final'!#REF!="Baja",'Mapa final'!#REF!="Menor"),CONCATENATE("R",'Mapa final'!#REF!),"")</f>
        <v>#REF!</v>
      </c>
      <c r="Q30" s="249"/>
      <c r="R30" s="249" t="str">
        <f>IF(AND('Mapa final'!$L$11="Baja",'Mapa final'!$P$11="Menor"),CONCATENATE("R",'Mapa final'!$A$11),"")</f>
        <v/>
      </c>
      <c r="S30" s="249"/>
      <c r="T30" s="249" t="e">
        <f>IF(AND('Mapa final'!#REF!="Baja",'Mapa final'!#REF!="Menor"),CONCATENATE("R",'Mapa final'!#REF!),"")</f>
        <v>#REF!</v>
      </c>
      <c r="U30" s="250"/>
      <c r="V30" s="248" t="e">
        <f>IF(AND('Mapa final'!#REF!="Baja",'Mapa final'!#REF!="Moderado"),CONCATENATE("R",'Mapa final'!#REF!),"")</f>
        <v>#REF!</v>
      </c>
      <c r="W30" s="249"/>
      <c r="X30" s="249" t="str">
        <f>IF(AND('Mapa final'!$L$11="Baja",'Mapa final'!$P$11="Moderado"),CONCATENATE("R",'Mapa final'!$A$11),"")</f>
        <v/>
      </c>
      <c r="Y30" s="249"/>
      <c r="Z30" s="249" t="e">
        <f>IF(AND('Mapa final'!#REF!="Baja",'Mapa final'!#REF!="Moderado"),CONCATENATE("R",'Mapa final'!#REF!),"")</f>
        <v>#REF!</v>
      </c>
      <c r="AA30" s="250"/>
      <c r="AB30" s="266" t="e">
        <f>IF(AND('Mapa final'!#REF!="Baja",'Mapa final'!#REF!="Mayor"),CONCATENATE("R",'Mapa final'!#REF!),"")</f>
        <v>#REF!</v>
      </c>
      <c r="AC30" s="267"/>
      <c r="AD30" s="267" t="str">
        <f>IF(AND('Mapa final'!$L$11="Baja",'Mapa final'!$P$11="Mayor"),CONCATENATE("R",'Mapa final'!$A$11),"")</f>
        <v/>
      </c>
      <c r="AE30" s="267"/>
      <c r="AF30" s="267" t="e">
        <f>IF(AND('Mapa final'!#REF!="Baja",'Mapa final'!#REF!="Mayor"),CONCATENATE("R",'Mapa final'!#REF!),"")</f>
        <v>#REF!</v>
      </c>
      <c r="AG30" s="268"/>
      <c r="AH30" s="257" t="e">
        <f>IF(AND('Mapa final'!#REF!="Baja",'Mapa final'!#REF!="Catastrófico"),CONCATENATE("R",'Mapa final'!#REF!),"")</f>
        <v>#REF!</v>
      </c>
      <c r="AI30" s="258"/>
      <c r="AJ30" s="258" t="str">
        <f>IF(AND('Mapa final'!$L$11="Baja",'Mapa final'!$P$11="Catastrófico"),CONCATENATE("R",'Mapa final'!$A$11),"")</f>
        <v/>
      </c>
      <c r="AK30" s="258"/>
      <c r="AL30" s="258" t="e">
        <f>IF(AND('Mapa final'!#REF!="Baja",'Mapa final'!#REF!="Catastrófico"),CONCATENATE("R",'Mapa final'!#REF!),"")</f>
        <v>#REF!</v>
      </c>
      <c r="AM30" s="259"/>
      <c r="AN30" s="75"/>
      <c r="AO30" s="309" t="s">
        <v>81</v>
      </c>
      <c r="AP30" s="310"/>
      <c r="AQ30" s="310"/>
      <c r="AR30" s="310"/>
      <c r="AS30" s="310"/>
      <c r="AT30" s="311"/>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row>
    <row r="31" spans="1:80" x14ac:dyDescent="0.25">
      <c r="A31" s="75"/>
      <c r="B31" s="280"/>
      <c r="C31" s="280"/>
      <c r="D31" s="281"/>
      <c r="E31" s="273"/>
      <c r="F31" s="274"/>
      <c r="G31" s="274"/>
      <c r="H31" s="274"/>
      <c r="I31" s="274"/>
      <c r="J31" s="233"/>
      <c r="K31" s="234"/>
      <c r="L31" s="234"/>
      <c r="M31" s="234"/>
      <c r="N31" s="234"/>
      <c r="O31" s="235"/>
      <c r="P31" s="243"/>
      <c r="Q31" s="243"/>
      <c r="R31" s="243"/>
      <c r="S31" s="243"/>
      <c r="T31" s="243"/>
      <c r="U31" s="244"/>
      <c r="V31" s="242"/>
      <c r="W31" s="243"/>
      <c r="X31" s="243"/>
      <c r="Y31" s="243"/>
      <c r="Z31" s="243"/>
      <c r="AA31" s="244"/>
      <c r="AB31" s="260"/>
      <c r="AC31" s="261"/>
      <c r="AD31" s="261"/>
      <c r="AE31" s="261"/>
      <c r="AF31" s="261"/>
      <c r="AG31" s="262"/>
      <c r="AH31" s="251"/>
      <c r="AI31" s="252"/>
      <c r="AJ31" s="252"/>
      <c r="AK31" s="252"/>
      <c r="AL31" s="252"/>
      <c r="AM31" s="253"/>
      <c r="AN31" s="75"/>
      <c r="AO31" s="312"/>
      <c r="AP31" s="313"/>
      <c r="AQ31" s="313"/>
      <c r="AR31" s="313"/>
      <c r="AS31" s="313"/>
      <c r="AT31" s="314"/>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row>
    <row r="32" spans="1:80" x14ac:dyDescent="0.25">
      <c r="A32" s="75"/>
      <c r="B32" s="280"/>
      <c r="C32" s="280"/>
      <c r="D32" s="281"/>
      <c r="E32" s="273"/>
      <c r="F32" s="274"/>
      <c r="G32" s="274"/>
      <c r="H32" s="274"/>
      <c r="I32" s="274"/>
      <c r="J32" s="233" t="e">
        <f>IF(AND('Mapa final'!#REF!="Baja",'Mapa final'!#REF!="Leve"),CONCATENATE("R",'Mapa final'!#REF!),"")</f>
        <v>#REF!</v>
      </c>
      <c r="K32" s="234"/>
      <c r="L32" s="234" t="e">
        <f>IF(AND('Mapa final'!#REF!="Baja",'Mapa final'!#REF!="Leve"),CONCATENATE("R",'Mapa final'!#REF!),"")</f>
        <v>#REF!</v>
      </c>
      <c r="M32" s="234"/>
      <c r="N32" s="234" t="e">
        <f>IF(AND('Mapa final'!#REF!="Baja",'Mapa final'!#REF!="Leve"),CONCATENATE("R",'Mapa final'!#REF!),"")</f>
        <v>#REF!</v>
      </c>
      <c r="O32" s="235"/>
      <c r="P32" s="243" t="e">
        <f>IF(AND('Mapa final'!#REF!="Baja",'Mapa final'!#REF!="Menor"),CONCATENATE("R",'Mapa final'!#REF!),"")</f>
        <v>#REF!</v>
      </c>
      <c r="Q32" s="243"/>
      <c r="R32" s="243" t="e">
        <f>IF(AND('Mapa final'!#REF!="Baja",'Mapa final'!#REF!="Menor"),CONCATENATE("R",'Mapa final'!#REF!),"")</f>
        <v>#REF!</v>
      </c>
      <c r="S32" s="243"/>
      <c r="T32" s="243" t="e">
        <f>IF(AND('Mapa final'!#REF!="Baja",'Mapa final'!#REF!="Menor"),CONCATENATE("R",'Mapa final'!#REF!),"")</f>
        <v>#REF!</v>
      </c>
      <c r="U32" s="244"/>
      <c r="V32" s="242" t="e">
        <f>IF(AND('Mapa final'!#REF!="Baja",'Mapa final'!#REF!="Moderado"),CONCATENATE("R",'Mapa final'!#REF!),"")</f>
        <v>#REF!</v>
      </c>
      <c r="W32" s="243"/>
      <c r="X32" s="243" t="e">
        <f>IF(AND('Mapa final'!#REF!="Baja",'Mapa final'!#REF!="Moderado"),CONCATENATE("R",'Mapa final'!#REF!),"")</f>
        <v>#REF!</v>
      </c>
      <c r="Y32" s="243"/>
      <c r="Z32" s="243" t="e">
        <f>IF(AND('Mapa final'!#REF!="Baja",'Mapa final'!#REF!="Moderado"),CONCATENATE("R",'Mapa final'!#REF!),"")</f>
        <v>#REF!</v>
      </c>
      <c r="AA32" s="244"/>
      <c r="AB32" s="260" t="e">
        <f>IF(AND('Mapa final'!#REF!="Baja",'Mapa final'!#REF!="Mayor"),CONCATENATE("R",'Mapa final'!#REF!),"")</f>
        <v>#REF!</v>
      </c>
      <c r="AC32" s="261"/>
      <c r="AD32" s="261" t="e">
        <f>IF(AND('Mapa final'!#REF!="Baja",'Mapa final'!#REF!="Mayor"),CONCATENATE("R",'Mapa final'!#REF!),"")</f>
        <v>#REF!</v>
      </c>
      <c r="AE32" s="261"/>
      <c r="AF32" s="261" t="e">
        <f>IF(AND('Mapa final'!#REF!="Baja",'Mapa final'!#REF!="Mayor"),CONCATENATE("R",'Mapa final'!#REF!),"")</f>
        <v>#REF!</v>
      </c>
      <c r="AG32" s="262"/>
      <c r="AH32" s="251" t="e">
        <f>IF(AND('Mapa final'!#REF!="Baja",'Mapa final'!#REF!="Catastrófico"),CONCATENATE("R",'Mapa final'!#REF!),"")</f>
        <v>#REF!</v>
      </c>
      <c r="AI32" s="252"/>
      <c r="AJ32" s="252" t="e">
        <f>IF(AND('Mapa final'!#REF!="Baja",'Mapa final'!#REF!="Catastrófico"),CONCATENATE("R",'Mapa final'!#REF!),"")</f>
        <v>#REF!</v>
      </c>
      <c r="AK32" s="252"/>
      <c r="AL32" s="252" t="e">
        <f>IF(AND('Mapa final'!#REF!="Baja",'Mapa final'!#REF!="Catastrófico"),CONCATENATE("R",'Mapa final'!#REF!),"")</f>
        <v>#REF!</v>
      </c>
      <c r="AM32" s="253"/>
      <c r="AN32" s="75"/>
      <c r="AO32" s="312"/>
      <c r="AP32" s="313"/>
      <c r="AQ32" s="313"/>
      <c r="AR32" s="313"/>
      <c r="AS32" s="313"/>
      <c r="AT32" s="314"/>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row>
    <row r="33" spans="1:80" x14ac:dyDescent="0.25">
      <c r="A33" s="75"/>
      <c r="B33" s="280"/>
      <c r="C33" s="280"/>
      <c r="D33" s="281"/>
      <c r="E33" s="273"/>
      <c r="F33" s="274"/>
      <c r="G33" s="274"/>
      <c r="H33" s="274"/>
      <c r="I33" s="274"/>
      <c r="J33" s="233"/>
      <c r="K33" s="234"/>
      <c r="L33" s="234"/>
      <c r="M33" s="234"/>
      <c r="N33" s="234"/>
      <c r="O33" s="235"/>
      <c r="P33" s="243"/>
      <c r="Q33" s="243"/>
      <c r="R33" s="243"/>
      <c r="S33" s="243"/>
      <c r="T33" s="243"/>
      <c r="U33" s="244"/>
      <c r="V33" s="242"/>
      <c r="W33" s="243"/>
      <c r="X33" s="243"/>
      <c r="Y33" s="243"/>
      <c r="Z33" s="243"/>
      <c r="AA33" s="244"/>
      <c r="AB33" s="260"/>
      <c r="AC33" s="261"/>
      <c r="AD33" s="261"/>
      <c r="AE33" s="261"/>
      <c r="AF33" s="261"/>
      <c r="AG33" s="262"/>
      <c r="AH33" s="251"/>
      <c r="AI33" s="252"/>
      <c r="AJ33" s="252"/>
      <c r="AK33" s="252"/>
      <c r="AL33" s="252"/>
      <c r="AM33" s="253"/>
      <c r="AN33" s="75"/>
      <c r="AO33" s="312"/>
      <c r="AP33" s="313"/>
      <c r="AQ33" s="313"/>
      <c r="AR33" s="313"/>
      <c r="AS33" s="313"/>
      <c r="AT33" s="314"/>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row>
    <row r="34" spans="1:80" x14ac:dyDescent="0.25">
      <c r="A34" s="75"/>
      <c r="B34" s="280"/>
      <c r="C34" s="280"/>
      <c r="D34" s="281"/>
      <c r="E34" s="273"/>
      <c r="F34" s="274"/>
      <c r="G34" s="274"/>
      <c r="H34" s="274"/>
      <c r="I34" s="274"/>
      <c r="J34" s="233" t="e">
        <f>IF(AND('Mapa final'!#REF!="Baja",'Mapa final'!#REF!="Leve"),CONCATENATE("R",'Mapa final'!#REF!),"")</f>
        <v>#REF!</v>
      </c>
      <c r="K34" s="234"/>
      <c r="L34" s="234" t="e">
        <f>IF(AND('Mapa final'!#REF!="Baja",'Mapa final'!#REF!="Leve"),CONCATENATE("R",'Mapa final'!#REF!),"")</f>
        <v>#REF!</v>
      </c>
      <c r="M34" s="234"/>
      <c r="N34" s="234" t="e">
        <f>IF(AND('Mapa final'!#REF!="Baja",'Mapa final'!#REF!="Leve"),CONCATENATE("R",'Mapa final'!#REF!),"")</f>
        <v>#REF!</v>
      </c>
      <c r="O34" s="235"/>
      <c r="P34" s="243" t="e">
        <f>IF(AND('Mapa final'!#REF!="Baja",'Mapa final'!#REF!="Menor"),CONCATENATE("R",'Mapa final'!#REF!),"")</f>
        <v>#REF!</v>
      </c>
      <c r="Q34" s="243"/>
      <c r="R34" s="243" t="e">
        <f>IF(AND('Mapa final'!#REF!="Baja",'Mapa final'!#REF!="Menor"),CONCATENATE("R",'Mapa final'!#REF!),"")</f>
        <v>#REF!</v>
      </c>
      <c r="S34" s="243"/>
      <c r="T34" s="243" t="e">
        <f>IF(AND('Mapa final'!#REF!="Baja",'Mapa final'!#REF!="Menor"),CONCATENATE("R",'Mapa final'!#REF!),"")</f>
        <v>#REF!</v>
      </c>
      <c r="U34" s="244"/>
      <c r="V34" s="242" t="e">
        <f>IF(AND('Mapa final'!#REF!="Baja",'Mapa final'!#REF!="Moderado"),CONCATENATE("R",'Mapa final'!#REF!),"")</f>
        <v>#REF!</v>
      </c>
      <c r="W34" s="243"/>
      <c r="X34" s="243" t="e">
        <f>IF(AND('Mapa final'!#REF!="Baja",'Mapa final'!#REF!="Moderado"),CONCATENATE("R",'Mapa final'!#REF!),"")</f>
        <v>#REF!</v>
      </c>
      <c r="Y34" s="243"/>
      <c r="Z34" s="243" t="e">
        <f>IF(AND('Mapa final'!#REF!="Baja",'Mapa final'!#REF!="Moderado"),CONCATENATE("R",'Mapa final'!#REF!),"")</f>
        <v>#REF!</v>
      </c>
      <c r="AA34" s="244"/>
      <c r="AB34" s="260" t="e">
        <f>IF(AND('Mapa final'!#REF!="Baja",'Mapa final'!#REF!="Mayor"),CONCATENATE("R",'Mapa final'!#REF!),"")</f>
        <v>#REF!</v>
      </c>
      <c r="AC34" s="261"/>
      <c r="AD34" s="261" t="e">
        <f>IF(AND('Mapa final'!#REF!="Baja",'Mapa final'!#REF!="Mayor"),CONCATENATE("R",'Mapa final'!#REF!),"")</f>
        <v>#REF!</v>
      </c>
      <c r="AE34" s="261"/>
      <c r="AF34" s="261" t="e">
        <f>IF(AND('Mapa final'!#REF!="Baja",'Mapa final'!#REF!="Mayor"),CONCATENATE("R",'Mapa final'!#REF!),"")</f>
        <v>#REF!</v>
      </c>
      <c r="AG34" s="262"/>
      <c r="AH34" s="251" t="e">
        <f>IF(AND('Mapa final'!#REF!="Baja",'Mapa final'!#REF!="Catastrófico"),CONCATENATE("R",'Mapa final'!#REF!),"")</f>
        <v>#REF!</v>
      </c>
      <c r="AI34" s="252"/>
      <c r="AJ34" s="252" t="e">
        <f>IF(AND('Mapa final'!#REF!="Baja",'Mapa final'!#REF!="Catastrófico"),CONCATENATE("R",'Mapa final'!#REF!),"")</f>
        <v>#REF!</v>
      </c>
      <c r="AK34" s="252"/>
      <c r="AL34" s="252" t="e">
        <f>IF(AND('Mapa final'!#REF!="Baja",'Mapa final'!#REF!="Catastrófico"),CONCATENATE("R",'Mapa final'!#REF!),"")</f>
        <v>#REF!</v>
      </c>
      <c r="AM34" s="253"/>
      <c r="AN34" s="75"/>
      <c r="AO34" s="312"/>
      <c r="AP34" s="313"/>
      <c r="AQ34" s="313"/>
      <c r="AR34" s="313"/>
      <c r="AS34" s="313"/>
      <c r="AT34" s="314"/>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row>
    <row r="35" spans="1:80" x14ac:dyDescent="0.25">
      <c r="A35" s="75"/>
      <c r="B35" s="280"/>
      <c r="C35" s="280"/>
      <c r="D35" s="281"/>
      <c r="E35" s="273"/>
      <c r="F35" s="274"/>
      <c r="G35" s="274"/>
      <c r="H35" s="274"/>
      <c r="I35" s="274"/>
      <c r="J35" s="233"/>
      <c r="K35" s="234"/>
      <c r="L35" s="234"/>
      <c r="M35" s="234"/>
      <c r="N35" s="234"/>
      <c r="O35" s="235"/>
      <c r="P35" s="243"/>
      <c r="Q35" s="243"/>
      <c r="R35" s="243"/>
      <c r="S35" s="243"/>
      <c r="T35" s="243"/>
      <c r="U35" s="244"/>
      <c r="V35" s="242"/>
      <c r="W35" s="243"/>
      <c r="X35" s="243"/>
      <c r="Y35" s="243"/>
      <c r="Z35" s="243"/>
      <c r="AA35" s="244"/>
      <c r="AB35" s="260"/>
      <c r="AC35" s="261"/>
      <c r="AD35" s="261"/>
      <c r="AE35" s="261"/>
      <c r="AF35" s="261"/>
      <c r="AG35" s="262"/>
      <c r="AH35" s="251"/>
      <c r="AI35" s="252"/>
      <c r="AJ35" s="252"/>
      <c r="AK35" s="252"/>
      <c r="AL35" s="252"/>
      <c r="AM35" s="253"/>
      <c r="AN35" s="75"/>
      <c r="AO35" s="312"/>
      <c r="AP35" s="313"/>
      <c r="AQ35" s="313"/>
      <c r="AR35" s="313"/>
      <c r="AS35" s="313"/>
      <c r="AT35" s="314"/>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row>
    <row r="36" spans="1:80" x14ac:dyDescent="0.25">
      <c r="A36" s="75"/>
      <c r="B36" s="280"/>
      <c r="C36" s="280"/>
      <c r="D36" s="281"/>
      <c r="E36" s="273"/>
      <c r="F36" s="274"/>
      <c r="G36" s="274"/>
      <c r="H36" s="274"/>
      <c r="I36" s="274"/>
      <c r="J36" s="233" t="e">
        <f>IF(AND('Mapa final'!#REF!="Baja",'Mapa final'!#REF!="Leve"),CONCATENATE("R",'Mapa final'!#REF!),"")</f>
        <v>#REF!</v>
      </c>
      <c r="K36" s="234"/>
      <c r="L36" s="234" t="str">
        <f>IF(AND('Mapa final'!$L$16="Baja",'Mapa final'!$P$16="Leve"),CONCATENATE("R",'Mapa final'!$A$16),"")</f>
        <v/>
      </c>
      <c r="M36" s="234"/>
      <c r="N36" s="234" t="str">
        <f>IF(AND('Mapa final'!$L$18="Baja",'Mapa final'!$P$18="Leve"),CONCATENATE("R",'Mapa final'!$A$18),"")</f>
        <v/>
      </c>
      <c r="O36" s="235"/>
      <c r="P36" s="243" t="e">
        <f>IF(AND('Mapa final'!#REF!="Baja",'Mapa final'!#REF!="Menor"),CONCATENATE("R",'Mapa final'!#REF!),"")</f>
        <v>#REF!</v>
      </c>
      <c r="Q36" s="243"/>
      <c r="R36" s="243" t="str">
        <f>IF(AND('Mapa final'!$L$16="Baja",'Mapa final'!$P$16="Menor"),CONCATENATE("R",'Mapa final'!$A$16),"")</f>
        <v/>
      </c>
      <c r="S36" s="243"/>
      <c r="T36" s="243" t="str">
        <f>IF(AND('Mapa final'!$L$18="Baja",'Mapa final'!$P$18="Menor"),CONCATENATE("R",'Mapa final'!$A$18),"")</f>
        <v/>
      </c>
      <c r="U36" s="244"/>
      <c r="V36" s="242" t="e">
        <f>IF(AND('Mapa final'!#REF!="Baja",'Mapa final'!#REF!="Moderado"),CONCATENATE("R",'Mapa final'!#REF!),"")</f>
        <v>#REF!</v>
      </c>
      <c r="W36" s="243"/>
      <c r="X36" s="243" t="str">
        <f>IF(AND('Mapa final'!$L$16="Baja",'Mapa final'!$P$16="Moderado"),CONCATENATE("R",'Mapa final'!$A$16),"")</f>
        <v/>
      </c>
      <c r="Y36" s="243"/>
      <c r="Z36" s="243" t="str">
        <f>IF(AND('Mapa final'!$L$18="Baja",'Mapa final'!$P$18="Moderado"),CONCATENATE("R",'Mapa final'!$A$18),"")</f>
        <v/>
      </c>
      <c r="AA36" s="244"/>
      <c r="AB36" s="260" t="e">
        <f>IF(AND('Mapa final'!#REF!="Baja",'Mapa final'!#REF!="Mayor"),CONCATENATE("R",'Mapa final'!#REF!),"")</f>
        <v>#REF!</v>
      </c>
      <c r="AC36" s="261"/>
      <c r="AD36" s="261" t="str">
        <f>IF(AND('Mapa final'!$L$16="Baja",'Mapa final'!$P$16="Mayor"),CONCATENATE("R",'Mapa final'!$A$16),"")</f>
        <v/>
      </c>
      <c r="AE36" s="261"/>
      <c r="AF36" s="261" t="str">
        <f>IF(AND('Mapa final'!$L$18="Baja",'Mapa final'!$P$18="Mayor"),CONCATENATE("R",'Mapa final'!$A$18),"")</f>
        <v/>
      </c>
      <c r="AG36" s="262"/>
      <c r="AH36" s="251" t="e">
        <f>IF(AND('Mapa final'!#REF!="Baja",'Mapa final'!#REF!="Catastrófico"),CONCATENATE("R",'Mapa final'!#REF!),"")</f>
        <v>#REF!</v>
      </c>
      <c r="AI36" s="252"/>
      <c r="AJ36" s="252" t="str">
        <f>IF(AND('Mapa final'!$L$16="Baja",'Mapa final'!$P$16="Catastrófico"),CONCATENATE("R",'Mapa final'!$A$16),"")</f>
        <v/>
      </c>
      <c r="AK36" s="252"/>
      <c r="AL36" s="252" t="str">
        <f>IF(AND('Mapa final'!$L$18="Baja",'Mapa final'!$P$18="Catastrófico"),CONCATENATE("R",'Mapa final'!$A$18),"")</f>
        <v/>
      </c>
      <c r="AM36" s="253"/>
      <c r="AN36" s="75"/>
      <c r="AO36" s="312"/>
      <c r="AP36" s="313"/>
      <c r="AQ36" s="313"/>
      <c r="AR36" s="313"/>
      <c r="AS36" s="313"/>
      <c r="AT36" s="314"/>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row>
    <row r="37" spans="1:80" ht="15.75" thickBot="1" x14ac:dyDescent="0.3">
      <c r="A37" s="75"/>
      <c r="B37" s="280"/>
      <c r="C37" s="280"/>
      <c r="D37" s="281"/>
      <c r="E37" s="276"/>
      <c r="F37" s="277"/>
      <c r="G37" s="277"/>
      <c r="H37" s="277"/>
      <c r="I37" s="277"/>
      <c r="J37" s="236"/>
      <c r="K37" s="237"/>
      <c r="L37" s="237"/>
      <c r="M37" s="237"/>
      <c r="N37" s="237"/>
      <c r="O37" s="238"/>
      <c r="P37" s="246"/>
      <c r="Q37" s="246"/>
      <c r="R37" s="246"/>
      <c r="S37" s="246"/>
      <c r="T37" s="246"/>
      <c r="U37" s="247"/>
      <c r="V37" s="245"/>
      <c r="W37" s="246"/>
      <c r="X37" s="246"/>
      <c r="Y37" s="246"/>
      <c r="Z37" s="246"/>
      <c r="AA37" s="247"/>
      <c r="AB37" s="263"/>
      <c r="AC37" s="264"/>
      <c r="AD37" s="264"/>
      <c r="AE37" s="264"/>
      <c r="AF37" s="264"/>
      <c r="AG37" s="265"/>
      <c r="AH37" s="254"/>
      <c r="AI37" s="255"/>
      <c r="AJ37" s="255"/>
      <c r="AK37" s="255"/>
      <c r="AL37" s="255"/>
      <c r="AM37" s="256"/>
      <c r="AN37" s="75"/>
      <c r="AO37" s="315"/>
      <c r="AP37" s="316"/>
      <c r="AQ37" s="316"/>
      <c r="AR37" s="316"/>
      <c r="AS37" s="316"/>
      <c r="AT37" s="317"/>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row>
    <row r="38" spans="1:80" x14ac:dyDescent="0.25">
      <c r="A38" s="75"/>
      <c r="B38" s="280"/>
      <c r="C38" s="280"/>
      <c r="D38" s="281"/>
      <c r="E38" s="270" t="s">
        <v>112</v>
      </c>
      <c r="F38" s="271"/>
      <c r="G38" s="271"/>
      <c r="H38" s="271"/>
      <c r="I38" s="272"/>
      <c r="J38" s="239" t="e">
        <f>IF(AND('Mapa final'!#REF!="Muy Baja",'Mapa final'!#REF!="Leve"),CONCATENATE("R",'Mapa final'!#REF!),"")</f>
        <v>#REF!</v>
      </c>
      <c r="K38" s="240"/>
      <c r="L38" s="240" t="str">
        <f>IF(AND('Mapa final'!$L$11="Muy Baja",'Mapa final'!$P$11="Leve"),CONCATENATE("R",'Mapa final'!$A$11),"")</f>
        <v/>
      </c>
      <c r="M38" s="240"/>
      <c r="N38" s="240" t="e">
        <f>IF(AND('Mapa final'!#REF!="Muy Baja",'Mapa final'!#REF!="Leve"),CONCATENATE("R",'Mapa final'!#REF!),"")</f>
        <v>#REF!</v>
      </c>
      <c r="O38" s="241"/>
      <c r="P38" s="239" t="e">
        <f>IF(AND('Mapa final'!#REF!="Muy Baja",'Mapa final'!#REF!="Menor"),CONCATENATE("R",'Mapa final'!#REF!),"")</f>
        <v>#REF!</v>
      </c>
      <c r="Q38" s="240"/>
      <c r="R38" s="240" t="str">
        <f>IF(AND('Mapa final'!$L$11="Muy Baja",'Mapa final'!$P$11="Menor"),CONCATENATE("R",'Mapa final'!$A$11),"")</f>
        <v/>
      </c>
      <c r="S38" s="240"/>
      <c r="T38" s="240" t="e">
        <f>IF(AND('Mapa final'!#REF!="Muy Baja",'Mapa final'!#REF!="Menor"),CONCATENATE("R",'Mapa final'!#REF!),"")</f>
        <v>#REF!</v>
      </c>
      <c r="U38" s="241"/>
      <c r="V38" s="248" t="e">
        <f>IF(AND('Mapa final'!#REF!="Muy Baja",'Mapa final'!#REF!="Moderado"),CONCATENATE("R",'Mapa final'!#REF!),"")</f>
        <v>#REF!</v>
      </c>
      <c r="W38" s="249"/>
      <c r="X38" s="249" t="str">
        <f>IF(AND('Mapa final'!$L$11="Muy Baja",'Mapa final'!$P$11="Moderado"),CONCATENATE("R",'Mapa final'!$A$11),"")</f>
        <v/>
      </c>
      <c r="Y38" s="249"/>
      <c r="Z38" s="249" t="e">
        <f>IF(AND('Mapa final'!#REF!="Muy Baja",'Mapa final'!#REF!="Moderado"),CONCATENATE("R",'Mapa final'!#REF!),"")</f>
        <v>#REF!</v>
      </c>
      <c r="AA38" s="250"/>
      <c r="AB38" s="266" t="e">
        <f>IF(AND('Mapa final'!#REF!="Muy Baja",'Mapa final'!#REF!="Mayor"),CONCATENATE("R",'Mapa final'!#REF!),"")</f>
        <v>#REF!</v>
      </c>
      <c r="AC38" s="267"/>
      <c r="AD38" s="267" t="str">
        <f>IF(AND('Mapa final'!$L$11="Muy Baja",'Mapa final'!$P$11="Mayor"),CONCATENATE("R",'Mapa final'!$A$11),"")</f>
        <v/>
      </c>
      <c r="AE38" s="267"/>
      <c r="AF38" s="267" t="e">
        <f>IF(AND('Mapa final'!#REF!="Muy Baja",'Mapa final'!#REF!="Mayor"),CONCATENATE("R",'Mapa final'!#REF!),"")</f>
        <v>#REF!</v>
      </c>
      <c r="AG38" s="268"/>
      <c r="AH38" s="257" t="e">
        <f>IF(AND('Mapa final'!#REF!="Muy Baja",'Mapa final'!#REF!="Catastrófico"),CONCATENATE("R",'Mapa final'!#REF!),"")</f>
        <v>#REF!</v>
      </c>
      <c r="AI38" s="258"/>
      <c r="AJ38" s="258" t="str">
        <f>IF(AND('Mapa final'!$L$11="Muy Baja",'Mapa final'!$P$11="Catastrófico"),CONCATENATE("R",'Mapa final'!$A$11),"")</f>
        <v>R1</v>
      </c>
      <c r="AK38" s="258"/>
      <c r="AL38" s="258" t="e">
        <f>IF(AND('Mapa final'!#REF!="Muy Baja",'Mapa final'!#REF!="Catastrófico"),CONCATENATE("R",'Mapa final'!#REF!),"")</f>
        <v>#REF!</v>
      </c>
      <c r="AM38" s="259"/>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row>
    <row r="39" spans="1:80" x14ac:dyDescent="0.25">
      <c r="A39" s="75"/>
      <c r="B39" s="280"/>
      <c r="C39" s="280"/>
      <c r="D39" s="281"/>
      <c r="E39" s="273"/>
      <c r="F39" s="274"/>
      <c r="G39" s="274"/>
      <c r="H39" s="274"/>
      <c r="I39" s="275"/>
      <c r="J39" s="233"/>
      <c r="K39" s="234"/>
      <c r="L39" s="234"/>
      <c r="M39" s="234"/>
      <c r="N39" s="234"/>
      <c r="O39" s="235"/>
      <c r="P39" s="233"/>
      <c r="Q39" s="234"/>
      <c r="R39" s="234"/>
      <c r="S39" s="234"/>
      <c r="T39" s="234"/>
      <c r="U39" s="235"/>
      <c r="V39" s="242"/>
      <c r="W39" s="243"/>
      <c r="X39" s="243"/>
      <c r="Y39" s="243"/>
      <c r="Z39" s="243"/>
      <c r="AA39" s="244"/>
      <c r="AB39" s="260"/>
      <c r="AC39" s="261"/>
      <c r="AD39" s="261"/>
      <c r="AE39" s="261"/>
      <c r="AF39" s="261"/>
      <c r="AG39" s="262"/>
      <c r="AH39" s="251"/>
      <c r="AI39" s="252"/>
      <c r="AJ39" s="252"/>
      <c r="AK39" s="252"/>
      <c r="AL39" s="252"/>
      <c r="AM39" s="253"/>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row>
    <row r="40" spans="1:80" x14ac:dyDescent="0.25">
      <c r="A40" s="75"/>
      <c r="B40" s="280"/>
      <c r="C40" s="280"/>
      <c r="D40" s="281"/>
      <c r="E40" s="273"/>
      <c r="F40" s="274"/>
      <c r="G40" s="274"/>
      <c r="H40" s="274"/>
      <c r="I40" s="275"/>
      <c r="J40" s="233" t="e">
        <f>IF(AND('Mapa final'!#REF!="Muy Baja",'Mapa final'!#REF!="Leve"),CONCATENATE("R",'Mapa final'!#REF!),"")</f>
        <v>#REF!</v>
      </c>
      <c r="K40" s="234"/>
      <c r="L40" s="234" t="e">
        <f>IF(AND('Mapa final'!#REF!="Muy Baja",'Mapa final'!#REF!="Leve"),CONCATENATE("R",'Mapa final'!#REF!),"")</f>
        <v>#REF!</v>
      </c>
      <c r="M40" s="234"/>
      <c r="N40" s="234" t="e">
        <f>IF(AND('Mapa final'!#REF!="Muy Baja",'Mapa final'!#REF!="Leve"),CONCATENATE("R",'Mapa final'!#REF!),"")</f>
        <v>#REF!</v>
      </c>
      <c r="O40" s="235"/>
      <c r="P40" s="233" t="e">
        <f>IF(AND('Mapa final'!#REF!="Muy Baja",'Mapa final'!#REF!="Menor"),CONCATENATE("R",'Mapa final'!#REF!),"")</f>
        <v>#REF!</v>
      </c>
      <c r="Q40" s="234"/>
      <c r="R40" s="234" t="e">
        <f>IF(AND('Mapa final'!#REF!="Muy Baja",'Mapa final'!#REF!="Menor"),CONCATENATE("R",'Mapa final'!#REF!),"")</f>
        <v>#REF!</v>
      </c>
      <c r="S40" s="234"/>
      <c r="T40" s="234" t="e">
        <f>IF(AND('Mapa final'!#REF!="Muy Baja",'Mapa final'!#REF!="Menor"),CONCATENATE("R",'Mapa final'!#REF!),"")</f>
        <v>#REF!</v>
      </c>
      <c r="U40" s="235"/>
      <c r="V40" s="242" t="e">
        <f>IF(AND('Mapa final'!#REF!="Muy Baja",'Mapa final'!#REF!="Moderado"),CONCATENATE("R",'Mapa final'!#REF!),"")</f>
        <v>#REF!</v>
      </c>
      <c r="W40" s="243"/>
      <c r="X40" s="243" t="e">
        <f>IF(AND('Mapa final'!#REF!="Muy Baja",'Mapa final'!#REF!="Moderado"),CONCATENATE("R",'Mapa final'!#REF!),"")</f>
        <v>#REF!</v>
      </c>
      <c r="Y40" s="243"/>
      <c r="Z40" s="243" t="e">
        <f>IF(AND('Mapa final'!#REF!="Muy Baja",'Mapa final'!#REF!="Moderado"),CONCATENATE("R",'Mapa final'!#REF!),"")</f>
        <v>#REF!</v>
      </c>
      <c r="AA40" s="244"/>
      <c r="AB40" s="260" t="e">
        <f>IF(AND('Mapa final'!#REF!="Muy Baja",'Mapa final'!#REF!="Mayor"),CONCATENATE("R",'Mapa final'!#REF!),"")</f>
        <v>#REF!</v>
      </c>
      <c r="AC40" s="261"/>
      <c r="AD40" s="261" t="e">
        <f>IF(AND('Mapa final'!#REF!="Muy Baja",'Mapa final'!#REF!="Mayor"),CONCATENATE("R",'Mapa final'!#REF!),"")</f>
        <v>#REF!</v>
      </c>
      <c r="AE40" s="261"/>
      <c r="AF40" s="261" t="e">
        <f>IF(AND('Mapa final'!#REF!="Muy Baja",'Mapa final'!#REF!="Mayor"),CONCATENATE("R",'Mapa final'!#REF!),"")</f>
        <v>#REF!</v>
      </c>
      <c r="AG40" s="262"/>
      <c r="AH40" s="251" t="e">
        <f>IF(AND('Mapa final'!#REF!="Muy Baja",'Mapa final'!#REF!="Catastrófico"),CONCATENATE("R",'Mapa final'!#REF!),"")</f>
        <v>#REF!</v>
      </c>
      <c r="AI40" s="252"/>
      <c r="AJ40" s="252" t="e">
        <f>IF(AND('Mapa final'!#REF!="Muy Baja",'Mapa final'!#REF!="Catastrófico"),CONCATENATE("R",'Mapa final'!#REF!),"")</f>
        <v>#REF!</v>
      </c>
      <c r="AK40" s="252"/>
      <c r="AL40" s="252" t="e">
        <f>IF(AND('Mapa final'!#REF!="Muy Baja",'Mapa final'!#REF!="Catastrófico"),CONCATENATE("R",'Mapa final'!#REF!),"")</f>
        <v>#REF!</v>
      </c>
      <c r="AM40" s="253"/>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row>
    <row r="41" spans="1:80" x14ac:dyDescent="0.25">
      <c r="A41" s="75"/>
      <c r="B41" s="280"/>
      <c r="C41" s="280"/>
      <c r="D41" s="281"/>
      <c r="E41" s="273"/>
      <c r="F41" s="274"/>
      <c r="G41" s="274"/>
      <c r="H41" s="274"/>
      <c r="I41" s="275"/>
      <c r="J41" s="233"/>
      <c r="K41" s="234"/>
      <c r="L41" s="234"/>
      <c r="M41" s="234"/>
      <c r="N41" s="234"/>
      <c r="O41" s="235"/>
      <c r="P41" s="233"/>
      <c r="Q41" s="234"/>
      <c r="R41" s="234"/>
      <c r="S41" s="234"/>
      <c r="T41" s="234"/>
      <c r="U41" s="235"/>
      <c r="V41" s="242"/>
      <c r="W41" s="243"/>
      <c r="X41" s="243"/>
      <c r="Y41" s="243"/>
      <c r="Z41" s="243"/>
      <c r="AA41" s="244"/>
      <c r="AB41" s="260"/>
      <c r="AC41" s="261"/>
      <c r="AD41" s="261"/>
      <c r="AE41" s="261"/>
      <c r="AF41" s="261"/>
      <c r="AG41" s="262"/>
      <c r="AH41" s="251"/>
      <c r="AI41" s="252"/>
      <c r="AJ41" s="252"/>
      <c r="AK41" s="252"/>
      <c r="AL41" s="252"/>
      <c r="AM41" s="253"/>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row>
    <row r="42" spans="1:80" x14ac:dyDescent="0.25">
      <c r="A42" s="75"/>
      <c r="B42" s="280"/>
      <c r="C42" s="280"/>
      <c r="D42" s="281"/>
      <c r="E42" s="273"/>
      <c r="F42" s="274"/>
      <c r="G42" s="274"/>
      <c r="H42" s="274"/>
      <c r="I42" s="275"/>
      <c r="J42" s="233" t="e">
        <f>IF(AND('Mapa final'!#REF!="Muy Baja",'Mapa final'!#REF!="Leve"),CONCATENATE("R",'Mapa final'!#REF!),"")</f>
        <v>#REF!</v>
      </c>
      <c r="K42" s="234"/>
      <c r="L42" s="234" t="e">
        <f>IF(AND('Mapa final'!#REF!="Muy Baja",'Mapa final'!#REF!="Leve"),CONCATENATE("R",'Mapa final'!#REF!),"")</f>
        <v>#REF!</v>
      </c>
      <c r="M42" s="234"/>
      <c r="N42" s="234" t="e">
        <f>IF(AND('Mapa final'!#REF!="Muy Baja",'Mapa final'!#REF!="Leve"),CONCATENATE("R",'Mapa final'!#REF!),"")</f>
        <v>#REF!</v>
      </c>
      <c r="O42" s="235"/>
      <c r="P42" s="233" t="e">
        <f>IF(AND('Mapa final'!#REF!="Muy Baja",'Mapa final'!#REF!="Menor"),CONCATENATE("R",'Mapa final'!#REF!),"")</f>
        <v>#REF!</v>
      </c>
      <c r="Q42" s="234"/>
      <c r="R42" s="234" t="e">
        <f>IF(AND('Mapa final'!#REF!="Muy Baja",'Mapa final'!#REF!="Menor"),CONCATENATE("R",'Mapa final'!#REF!),"")</f>
        <v>#REF!</v>
      </c>
      <c r="S42" s="234"/>
      <c r="T42" s="234" t="e">
        <f>IF(AND('Mapa final'!#REF!="Muy Baja",'Mapa final'!#REF!="Menor"),CONCATENATE("R",'Mapa final'!#REF!),"")</f>
        <v>#REF!</v>
      </c>
      <c r="U42" s="235"/>
      <c r="V42" s="242" t="e">
        <f>IF(AND('Mapa final'!#REF!="Muy Baja",'Mapa final'!#REF!="Moderado"),CONCATENATE("R",'Mapa final'!#REF!),"")</f>
        <v>#REF!</v>
      </c>
      <c r="W42" s="243"/>
      <c r="X42" s="243" t="e">
        <f>IF(AND('Mapa final'!#REF!="Muy Baja",'Mapa final'!#REF!="Moderado"),CONCATENATE("R",'Mapa final'!#REF!),"")</f>
        <v>#REF!</v>
      </c>
      <c r="Y42" s="243"/>
      <c r="Z42" s="243" t="e">
        <f>IF(AND('Mapa final'!#REF!="Muy Baja",'Mapa final'!#REF!="Moderado"),CONCATENATE("R",'Mapa final'!#REF!),"")</f>
        <v>#REF!</v>
      </c>
      <c r="AA42" s="244"/>
      <c r="AB42" s="260" t="e">
        <f>IF(AND('Mapa final'!#REF!="Muy Baja",'Mapa final'!#REF!="Mayor"),CONCATENATE("R",'Mapa final'!#REF!),"")</f>
        <v>#REF!</v>
      </c>
      <c r="AC42" s="261"/>
      <c r="AD42" s="261" t="e">
        <f>IF(AND('Mapa final'!#REF!="Muy Baja",'Mapa final'!#REF!="Mayor"),CONCATENATE("R",'Mapa final'!#REF!),"")</f>
        <v>#REF!</v>
      </c>
      <c r="AE42" s="261"/>
      <c r="AF42" s="261" t="e">
        <f>IF(AND('Mapa final'!#REF!="Muy Baja",'Mapa final'!#REF!="Mayor"),CONCATENATE("R",'Mapa final'!#REF!),"")</f>
        <v>#REF!</v>
      </c>
      <c r="AG42" s="262"/>
      <c r="AH42" s="251" t="e">
        <f>IF(AND('Mapa final'!#REF!="Muy Baja",'Mapa final'!#REF!="Catastrófico"),CONCATENATE("R",'Mapa final'!#REF!),"")</f>
        <v>#REF!</v>
      </c>
      <c r="AI42" s="252"/>
      <c r="AJ42" s="252" t="e">
        <f>IF(AND('Mapa final'!#REF!="Muy Baja",'Mapa final'!#REF!="Catastrófico"),CONCATENATE("R",'Mapa final'!#REF!),"")</f>
        <v>#REF!</v>
      </c>
      <c r="AK42" s="252"/>
      <c r="AL42" s="252" t="e">
        <f>IF(AND('Mapa final'!#REF!="Muy Baja",'Mapa final'!#REF!="Catastrófico"),CONCATENATE("R",'Mapa final'!#REF!),"")</f>
        <v>#REF!</v>
      </c>
      <c r="AM42" s="253"/>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row>
    <row r="43" spans="1:80" x14ac:dyDescent="0.25">
      <c r="A43" s="75"/>
      <c r="B43" s="280"/>
      <c r="C43" s="280"/>
      <c r="D43" s="281"/>
      <c r="E43" s="273"/>
      <c r="F43" s="274"/>
      <c r="G43" s="274"/>
      <c r="H43" s="274"/>
      <c r="I43" s="275"/>
      <c r="J43" s="233"/>
      <c r="K43" s="234"/>
      <c r="L43" s="234"/>
      <c r="M43" s="234"/>
      <c r="N43" s="234"/>
      <c r="O43" s="235"/>
      <c r="P43" s="233"/>
      <c r="Q43" s="234"/>
      <c r="R43" s="234"/>
      <c r="S43" s="234"/>
      <c r="T43" s="234"/>
      <c r="U43" s="235"/>
      <c r="V43" s="242"/>
      <c r="W43" s="243"/>
      <c r="X43" s="243"/>
      <c r="Y43" s="243"/>
      <c r="Z43" s="243"/>
      <c r="AA43" s="244"/>
      <c r="AB43" s="260"/>
      <c r="AC43" s="261"/>
      <c r="AD43" s="261"/>
      <c r="AE43" s="261"/>
      <c r="AF43" s="261"/>
      <c r="AG43" s="262"/>
      <c r="AH43" s="251"/>
      <c r="AI43" s="252"/>
      <c r="AJ43" s="252"/>
      <c r="AK43" s="252"/>
      <c r="AL43" s="252"/>
      <c r="AM43" s="253"/>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row>
    <row r="44" spans="1:80" x14ac:dyDescent="0.25">
      <c r="A44" s="75"/>
      <c r="B44" s="280"/>
      <c r="C44" s="280"/>
      <c r="D44" s="281"/>
      <c r="E44" s="273"/>
      <c r="F44" s="274"/>
      <c r="G44" s="274"/>
      <c r="H44" s="274"/>
      <c r="I44" s="275"/>
      <c r="J44" s="233" t="e">
        <f>IF(AND('Mapa final'!#REF!="Muy Baja",'Mapa final'!#REF!="Leve"),CONCATENATE("R",'Mapa final'!#REF!),"")</f>
        <v>#REF!</v>
      </c>
      <c r="K44" s="234"/>
      <c r="L44" s="234" t="str">
        <f>IF(AND('Mapa final'!$L$16="Muy Baja",'Mapa final'!$P$16="Leve"),CONCATENATE("R",'Mapa final'!$A$16),"")</f>
        <v/>
      </c>
      <c r="M44" s="234"/>
      <c r="N44" s="234" t="str">
        <f>IF(AND('Mapa final'!$L$18="Muy Baja",'Mapa final'!$P$18="Leve"),CONCATENATE("R",'Mapa final'!$A$18),"")</f>
        <v/>
      </c>
      <c r="O44" s="235"/>
      <c r="P44" s="233" t="e">
        <f>IF(AND('Mapa final'!#REF!="Muy Baja",'Mapa final'!#REF!="Menor"),CONCATENATE("R",'Mapa final'!#REF!),"")</f>
        <v>#REF!</v>
      </c>
      <c r="Q44" s="234"/>
      <c r="R44" s="234" t="str">
        <f>IF(AND('Mapa final'!$L$16="Muy Baja",'Mapa final'!$P$16="Menor"),CONCATENATE("R",'Mapa final'!$A$16),"")</f>
        <v/>
      </c>
      <c r="S44" s="234"/>
      <c r="T44" s="234" t="str">
        <f>IF(AND('Mapa final'!$L$18="Muy Baja",'Mapa final'!$P$18="Menor"),CONCATENATE("R",'Mapa final'!$A$18),"")</f>
        <v/>
      </c>
      <c r="U44" s="235"/>
      <c r="V44" s="242" t="e">
        <f>IF(AND('Mapa final'!#REF!="Muy Baja",'Mapa final'!#REF!="Moderado"),CONCATENATE("R",'Mapa final'!#REF!),"")</f>
        <v>#REF!</v>
      </c>
      <c r="W44" s="243"/>
      <c r="X44" s="243" t="str">
        <f>IF(AND('Mapa final'!$L$16="Muy Baja",'Mapa final'!$P$16="Moderado"),CONCATENATE("R",'Mapa final'!$A$16),"")</f>
        <v/>
      </c>
      <c r="Y44" s="243"/>
      <c r="Z44" s="243" t="str">
        <f>IF(AND('Mapa final'!$L$18="Muy Baja",'Mapa final'!$P$18="Moderado"),CONCATENATE("R",'Mapa final'!$A$18),"")</f>
        <v/>
      </c>
      <c r="AA44" s="244"/>
      <c r="AB44" s="260" t="e">
        <f>IF(AND('Mapa final'!#REF!="Muy Baja",'Mapa final'!#REF!="Mayor"),CONCATENATE("R",'Mapa final'!#REF!),"")</f>
        <v>#REF!</v>
      </c>
      <c r="AC44" s="261"/>
      <c r="AD44" s="261" t="str">
        <f>IF(AND('Mapa final'!$L$16="Muy Baja",'Mapa final'!$P$16="Mayor"),CONCATENATE("R",'Mapa final'!$A$16),"")</f>
        <v/>
      </c>
      <c r="AE44" s="261"/>
      <c r="AF44" s="261" t="str">
        <f>IF(AND('Mapa final'!$L$18="Muy Baja",'Mapa final'!$P$18="Mayor"),CONCATENATE("R",'Mapa final'!$A$18),"")</f>
        <v/>
      </c>
      <c r="AG44" s="262"/>
      <c r="AH44" s="251" t="e">
        <f>IF(AND('Mapa final'!#REF!="Muy Baja",'Mapa final'!#REF!="Catastrófico"),CONCATENATE("R",'Mapa final'!#REF!),"")</f>
        <v>#REF!</v>
      </c>
      <c r="AI44" s="252"/>
      <c r="AJ44" s="252" t="str">
        <f>IF(AND('Mapa final'!$L$16="Muy Baja",'Mapa final'!$P$16="Catastrófico"),CONCATENATE("R",'Mapa final'!$A$16),"")</f>
        <v/>
      </c>
      <c r="AK44" s="252"/>
      <c r="AL44" s="252" t="str">
        <f>IF(AND('Mapa final'!$L$18="Muy Baja",'Mapa final'!$P$18="Catastrófico"),CONCATENATE("R",'Mapa final'!$A$18),"")</f>
        <v/>
      </c>
      <c r="AM44" s="253"/>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row>
    <row r="45" spans="1:80" ht="15.75" thickBot="1" x14ac:dyDescent="0.3">
      <c r="A45" s="75"/>
      <c r="B45" s="280"/>
      <c r="C45" s="280"/>
      <c r="D45" s="281"/>
      <c r="E45" s="276"/>
      <c r="F45" s="277"/>
      <c r="G45" s="277"/>
      <c r="H45" s="277"/>
      <c r="I45" s="278"/>
      <c r="J45" s="236"/>
      <c r="K45" s="237"/>
      <c r="L45" s="237"/>
      <c r="M45" s="237"/>
      <c r="N45" s="237"/>
      <c r="O45" s="238"/>
      <c r="P45" s="236"/>
      <c r="Q45" s="237"/>
      <c r="R45" s="237"/>
      <c r="S45" s="237"/>
      <c r="T45" s="237"/>
      <c r="U45" s="238"/>
      <c r="V45" s="245"/>
      <c r="W45" s="246"/>
      <c r="X45" s="246"/>
      <c r="Y45" s="246"/>
      <c r="Z45" s="246"/>
      <c r="AA45" s="247"/>
      <c r="AB45" s="263"/>
      <c r="AC45" s="264"/>
      <c r="AD45" s="264"/>
      <c r="AE45" s="264"/>
      <c r="AF45" s="264"/>
      <c r="AG45" s="265"/>
      <c r="AH45" s="254"/>
      <c r="AI45" s="255"/>
      <c r="AJ45" s="255"/>
      <c r="AK45" s="255"/>
      <c r="AL45" s="255"/>
      <c r="AM45" s="256"/>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row>
    <row r="46" spans="1:80" x14ac:dyDescent="0.25">
      <c r="A46" s="75"/>
      <c r="B46" s="75"/>
      <c r="C46" s="75"/>
      <c r="D46" s="75"/>
      <c r="E46" s="75"/>
      <c r="F46" s="75"/>
      <c r="G46" s="75"/>
      <c r="H46" s="75"/>
      <c r="I46" s="75"/>
      <c r="J46" s="270" t="s">
        <v>111</v>
      </c>
      <c r="K46" s="271"/>
      <c r="L46" s="271"/>
      <c r="M46" s="271"/>
      <c r="N46" s="271"/>
      <c r="O46" s="272"/>
      <c r="P46" s="270" t="s">
        <v>110</v>
      </c>
      <c r="Q46" s="271"/>
      <c r="R46" s="271"/>
      <c r="S46" s="271"/>
      <c r="T46" s="271"/>
      <c r="U46" s="272"/>
      <c r="V46" s="270" t="s">
        <v>109</v>
      </c>
      <c r="W46" s="271"/>
      <c r="X46" s="271"/>
      <c r="Y46" s="271"/>
      <c r="Z46" s="271"/>
      <c r="AA46" s="272"/>
      <c r="AB46" s="270" t="s">
        <v>108</v>
      </c>
      <c r="AC46" s="279"/>
      <c r="AD46" s="271"/>
      <c r="AE46" s="271"/>
      <c r="AF46" s="271"/>
      <c r="AG46" s="272"/>
      <c r="AH46" s="270" t="s">
        <v>107</v>
      </c>
      <c r="AI46" s="271"/>
      <c r="AJ46" s="271"/>
      <c r="AK46" s="271"/>
      <c r="AL46" s="271"/>
      <c r="AM46" s="272"/>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x14ac:dyDescent="0.25">
      <c r="A47" s="75"/>
      <c r="B47" s="75"/>
      <c r="C47" s="75"/>
      <c r="D47" s="75"/>
      <c r="E47" s="75"/>
      <c r="F47" s="75"/>
      <c r="G47" s="75"/>
      <c r="H47" s="75"/>
      <c r="I47" s="75"/>
      <c r="J47" s="273"/>
      <c r="K47" s="274"/>
      <c r="L47" s="274"/>
      <c r="M47" s="274"/>
      <c r="N47" s="274"/>
      <c r="O47" s="275"/>
      <c r="P47" s="273"/>
      <c r="Q47" s="274"/>
      <c r="R47" s="274"/>
      <c r="S47" s="274"/>
      <c r="T47" s="274"/>
      <c r="U47" s="275"/>
      <c r="V47" s="273"/>
      <c r="W47" s="274"/>
      <c r="X47" s="274"/>
      <c r="Y47" s="274"/>
      <c r="Z47" s="274"/>
      <c r="AA47" s="275"/>
      <c r="AB47" s="273"/>
      <c r="AC47" s="274"/>
      <c r="AD47" s="274"/>
      <c r="AE47" s="274"/>
      <c r="AF47" s="274"/>
      <c r="AG47" s="275"/>
      <c r="AH47" s="273"/>
      <c r="AI47" s="274"/>
      <c r="AJ47" s="274"/>
      <c r="AK47" s="274"/>
      <c r="AL47" s="274"/>
      <c r="AM47" s="2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x14ac:dyDescent="0.25">
      <c r="A48" s="75"/>
      <c r="B48" s="75"/>
      <c r="C48" s="75"/>
      <c r="D48" s="75"/>
      <c r="E48" s="75"/>
      <c r="F48" s="75"/>
      <c r="G48" s="75"/>
      <c r="H48" s="75"/>
      <c r="I48" s="75"/>
      <c r="J48" s="273"/>
      <c r="K48" s="274"/>
      <c r="L48" s="274"/>
      <c r="M48" s="274"/>
      <c r="N48" s="274"/>
      <c r="O48" s="275"/>
      <c r="P48" s="273"/>
      <c r="Q48" s="274"/>
      <c r="R48" s="274"/>
      <c r="S48" s="274"/>
      <c r="T48" s="274"/>
      <c r="U48" s="275"/>
      <c r="V48" s="273"/>
      <c r="W48" s="274"/>
      <c r="X48" s="274"/>
      <c r="Y48" s="274"/>
      <c r="Z48" s="274"/>
      <c r="AA48" s="275"/>
      <c r="AB48" s="273"/>
      <c r="AC48" s="274"/>
      <c r="AD48" s="274"/>
      <c r="AE48" s="274"/>
      <c r="AF48" s="274"/>
      <c r="AG48" s="275"/>
      <c r="AH48" s="273"/>
      <c r="AI48" s="274"/>
      <c r="AJ48" s="274"/>
      <c r="AK48" s="274"/>
      <c r="AL48" s="274"/>
      <c r="AM48" s="2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x14ac:dyDescent="0.25">
      <c r="A49" s="75"/>
      <c r="B49" s="75"/>
      <c r="C49" s="75"/>
      <c r="D49" s="75"/>
      <c r="E49" s="75"/>
      <c r="F49" s="75"/>
      <c r="G49" s="75"/>
      <c r="H49" s="75"/>
      <c r="I49" s="75"/>
      <c r="J49" s="273"/>
      <c r="K49" s="274"/>
      <c r="L49" s="274"/>
      <c r="M49" s="274"/>
      <c r="N49" s="274"/>
      <c r="O49" s="275"/>
      <c r="P49" s="273"/>
      <c r="Q49" s="274"/>
      <c r="R49" s="274"/>
      <c r="S49" s="274"/>
      <c r="T49" s="274"/>
      <c r="U49" s="275"/>
      <c r="V49" s="273"/>
      <c r="W49" s="274"/>
      <c r="X49" s="274"/>
      <c r="Y49" s="274"/>
      <c r="Z49" s="274"/>
      <c r="AA49" s="275"/>
      <c r="AB49" s="273"/>
      <c r="AC49" s="274"/>
      <c r="AD49" s="274"/>
      <c r="AE49" s="274"/>
      <c r="AF49" s="274"/>
      <c r="AG49" s="275"/>
      <c r="AH49" s="273"/>
      <c r="AI49" s="274"/>
      <c r="AJ49" s="274"/>
      <c r="AK49" s="274"/>
      <c r="AL49" s="274"/>
      <c r="AM49" s="2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x14ac:dyDescent="0.25">
      <c r="A50" s="75"/>
      <c r="B50" s="75"/>
      <c r="C50" s="75"/>
      <c r="D50" s="75"/>
      <c r="E50" s="75"/>
      <c r="F50" s="75"/>
      <c r="G50" s="75"/>
      <c r="H50" s="75"/>
      <c r="I50" s="75"/>
      <c r="J50" s="273"/>
      <c r="K50" s="274"/>
      <c r="L50" s="274"/>
      <c r="M50" s="274"/>
      <c r="N50" s="274"/>
      <c r="O50" s="275"/>
      <c r="P50" s="273"/>
      <c r="Q50" s="274"/>
      <c r="R50" s="274"/>
      <c r="S50" s="274"/>
      <c r="T50" s="274"/>
      <c r="U50" s="275"/>
      <c r="V50" s="273"/>
      <c r="W50" s="274"/>
      <c r="X50" s="274"/>
      <c r="Y50" s="274"/>
      <c r="Z50" s="274"/>
      <c r="AA50" s="275"/>
      <c r="AB50" s="273"/>
      <c r="AC50" s="274"/>
      <c r="AD50" s="274"/>
      <c r="AE50" s="274"/>
      <c r="AF50" s="274"/>
      <c r="AG50" s="275"/>
      <c r="AH50" s="273"/>
      <c r="AI50" s="274"/>
      <c r="AJ50" s="274"/>
      <c r="AK50" s="274"/>
      <c r="AL50" s="274"/>
      <c r="AM50" s="2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75" thickBot="1" x14ac:dyDescent="0.3">
      <c r="A51" s="75"/>
      <c r="B51" s="75"/>
      <c r="C51" s="75"/>
      <c r="D51" s="75"/>
      <c r="E51" s="75"/>
      <c r="F51" s="75"/>
      <c r="G51" s="75"/>
      <c r="H51" s="75"/>
      <c r="I51" s="75"/>
      <c r="J51" s="276"/>
      <c r="K51" s="277"/>
      <c r="L51" s="277"/>
      <c r="M51" s="277"/>
      <c r="N51" s="277"/>
      <c r="O51" s="278"/>
      <c r="P51" s="276"/>
      <c r="Q51" s="277"/>
      <c r="R51" s="277"/>
      <c r="S51" s="277"/>
      <c r="T51" s="277"/>
      <c r="U51" s="278"/>
      <c r="V51" s="276"/>
      <c r="W51" s="277"/>
      <c r="X51" s="277"/>
      <c r="Y51" s="277"/>
      <c r="Z51" s="277"/>
      <c r="AA51" s="278"/>
      <c r="AB51" s="276"/>
      <c r="AC51" s="277"/>
      <c r="AD51" s="277"/>
      <c r="AE51" s="277"/>
      <c r="AF51" s="277"/>
      <c r="AG51" s="278"/>
      <c r="AH51" s="276"/>
      <c r="AI51" s="277"/>
      <c r="AJ51" s="277"/>
      <c r="AK51" s="277"/>
      <c r="AL51" s="277"/>
      <c r="AM51" s="278"/>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x14ac:dyDescent="0.2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x14ac:dyDescent="0.2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x14ac:dyDescent="0.2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row>
    <row r="63" spans="1:80" x14ac:dyDescent="0.2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row>
    <row r="64" spans="1:80" x14ac:dyDescent="0.2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row>
    <row r="65" spans="1:8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row>
    <row r="66" spans="1:8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row>
    <row r="67" spans="1:8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row>
    <row r="68" spans="1:8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row>
    <row r="69" spans="1:8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row>
    <row r="70" spans="1:8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row>
    <row r="71" spans="1:8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row>
    <row r="72" spans="1:8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row>
    <row r="73" spans="1:8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row>
    <row r="74" spans="1:8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row>
    <row r="75" spans="1:8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row>
    <row r="76" spans="1:8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row>
    <row r="77" spans="1:8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row>
    <row r="78" spans="1:8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row>
    <row r="79" spans="1:8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row>
    <row r="80" spans="1:8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row>
    <row r="81" spans="1:63"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row>
    <row r="82" spans="1:63"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row>
    <row r="83" spans="1:63"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row>
    <row r="84" spans="1:63"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row>
    <row r="85" spans="1:63"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row>
    <row r="86" spans="1:63"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row>
    <row r="87" spans="1:63"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row>
    <row r="88" spans="1:63"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row>
    <row r="89" spans="1:63"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row>
    <row r="90" spans="1:63"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row>
    <row r="91" spans="1:63"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row>
    <row r="92" spans="1:63"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row>
    <row r="93" spans="1:63"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row>
    <row r="94" spans="1:63"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row>
    <row r="95" spans="1:63"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row>
    <row r="96" spans="1:63"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row>
    <row r="97" spans="1:63"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row>
    <row r="98" spans="1:63"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row>
    <row r="99" spans="1:63"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row>
    <row r="100" spans="1:63"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row>
    <row r="101" spans="1:63"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row>
    <row r="102" spans="1:63"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row>
    <row r="103" spans="1:63"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row>
    <row r="104" spans="1:63"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row>
    <row r="105" spans="1:63"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row>
    <row r="106" spans="1:63"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row>
    <row r="107" spans="1:63"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row>
    <row r="108" spans="1:63"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row>
    <row r="109" spans="1:63"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row>
    <row r="110" spans="1:63"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row>
    <row r="111" spans="1:63"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row>
    <row r="112" spans="1:63"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row>
    <row r="113" spans="1:63"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row>
    <row r="114" spans="1:63"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row>
    <row r="115" spans="1:63"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row>
    <row r="116" spans="1:63"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row>
    <row r="117" spans="1:63"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row>
    <row r="118" spans="1:63"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row>
    <row r="119" spans="1:63"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row>
    <row r="120" spans="1:63"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row>
    <row r="121" spans="1:63"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row>
    <row r="122" spans="1:63" x14ac:dyDescent="0.2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row>
    <row r="123" spans="1:63" x14ac:dyDescent="0.2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row>
    <row r="124" spans="1:63" x14ac:dyDescent="0.2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row>
    <row r="125" spans="1:63" x14ac:dyDescent="0.2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row>
    <row r="126" spans="1:63" x14ac:dyDescent="0.2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row>
    <row r="127" spans="1:63" x14ac:dyDescent="0.2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row>
    <row r="128" spans="1:63" x14ac:dyDescent="0.2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row>
    <row r="129" spans="2:63" x14ac:dyDescent="0.2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row>
    <row r="130" spans="2:63" x14ac:dyDescent="0.2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row>
    <row r="131" spans="2:63" x14ac:dyDescent="0.2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row>
    <row r="132" spans="2:63" x14ac:dyDescent="0.2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row>
    <row r="133" spans="2:63" x14ac:dyDescent="0.2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row>
    <row r="134" spans="2:63" x14ac:dyDescent="0.2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row>
    <row r="135" spans="2:63" x14ac:dyDescent="0.2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row>
    <row r="136" spans="2:63" x14ac:dyDescent="0.2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row>
    <row r="137" spans="2:63" x14ac:dyDescent="0.25">
      <c r="B137" s="75"/>
      <c r="C137" s="75"/>
      <c r="D137" s="75"/>
      <c r="E137" s="75"/>
      <c r="F137" s="75"/>
      <c r="G137" s="75"/>
      <c r="H137" s="75"/>
      <c r="I137" s="75"/>
    </row>
    <row r="138" spans="2:63" x14ac:dyDescent="0.25">
      <c r="B138" s="75"/>
      <c r="C138" s="75"/>
      <c r="D138" s="75"/>
      <c r="E138" s="75"/>
      <c r="F138" s="75"/>
      <c r="G138" s="75"/>
      <c r="H138" s="75"/>
      <c r="I138" s="75"/>
    </row>
    <row r="139" spans="2:63" x14ac:dyDescent="0.25">
      <c r="B139" s="75"/>
      <c r="C139" s="75"/>
      <c r="D139" s="75"/>
      <c r="E139" s="75"/>
      <c r="F139" s="75"/>
      <c r="G139" s="75"/>
      <c r="H139" s="75"/>
      <c r="I139" s="75"/>
    </row>
    <row r="140" spans="2:63" x14ac:dyDescent="0.25">
      <c r="B140" s="75"/>
      <c r="C140" s="75"/>
      <c r="D140" s="75"/>
      <c r="E140" s="75"/>
      <c r="F140" s="75"/>
      <c r="G140" s="75"/>
      <c r="H140" s="75"/>
      <c r="I140" s="75"/>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S36" sqref="S3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1:91" ht="18" customHeight="1" x14ac:dyDescent="0.25">
      <c r="A2" s="75"/>
      <c r="B2" s="347" t="s">
        <v>157</v>
      </c>
      <c r="C2" s="348"/>
      <c r="D2" s="348"/>
      <c r="E2" s="348"/>
      <c r="F2" s="348"/>
      <c r="G2" s="348"/>
      <c r="H2" s="348"/>
      <c r="I2" s="348"/>
      <c r="J2" s="269" t="s">
        <v>2</v>
      </c>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1:91" ht="18.75" customHeight="1" x14ac:dyDescent="0.25">
      <c r="A3" s="75"/>
      <c r="B3" s="348"/>
      <c r="C3" s="348"/>
      <c r="D3" s="348"/>
      <c r="E3" s="348"/>
      <c r="F3" s="348"/>
      <c r="G3" s="348"/>
      <c r="H3" s="348"/>
      <c r="I3" s="348"/>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1:91" ht="15" customHeight="1" x14ac:dyDescent="0.25">
      <c r="A4" s="75"/>
      <c r="B4" s="348"/>
      <c r="C4" s="348"/>
      <c r="D4" s="348"/>
      <c r="E4" s="348"/>
      <c r="F4" s="348"/>
      <c r="G4" s="348"/>
      <c r="H4" s="348"/>
      <c r="I4" s="348"/>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row>
    <row r="5" spans="1:91"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1:91" ht="15" customHeight="1" x14ac:dyDescent="0.25">
      <c r="A6" s="75"/>
      <c r="B6" s="280" t="s">
        <v>4</v>
      </c>
      <c r="C6" s="280"/>
      <c r="D6" s="281"/>
      <c r="E6" s="318" t="s">
        <v>115</v>
      </c>
      <c r="F6" s="319"/>
      <c r="G6" s="319"/>
      <c r="H6" s="319"/>
      <c r="I6" s="320"/>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5"/>
      <c r="AO6" s="338" t="s">
        <v>78</v>
      </c>
      <c r="AP6" s="339"/>
      <c r="AQ6" s="339"/>
      <c r="AR6" s="339"/>
      <c r="AS6" s="339"/>
      <c r="AT6" s="340"/>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row>
    <row r="7" spans="1:91" ht="15" customHeight="1" x14ac:dyDescent="0.25">
      <c r="A7" s="75"/>
      <c r="B7" s="280"/>
      <c r="C7" s="280"/>
      <c r="D7" s="281"/>
      <c r="E7" s="321"/>
      <c r="F7" s="322"/>
      <c r="G7" s="322"/>
      <c r="H7" s="322"/>
      <c r="I7" s="323"/>
      <c r="J7" s="44" t="str">
        <f>IF(AND('Mapa final'!$AD$11="Muy Alta",'Mapa final'!$AF$11="Leve"),CONCATENATE("R2C",'Mapa final'!$S$11),"")</f>
        <v/>
      </c>
      <c r="K7" s="45" t="str">
        <f>IF(AND('Mapa final'!$AD$12="Muy Alta",'Mapa final'!$AF$12="Leve"),CONCATENATE("R2C",'Mapa final'!$S$12),"")</f>
        <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final'!$AD$11="Muy Alta",'Mapa final'!$AF$11="Menor"),CONCATENATE("R2C",'Mapa final'!$S$11),"")</f>
        <v/>
      </c>
      <c r="Q7" s="45" t="str">
        <f>IF(AND('Mapa final'!$AD$12="Muy Alta",'Mapa final'!$AF$12="Menor"),CONCATENATE("R2C",'Mapa final'!$S$12),"")</f>
        <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final'!$AD$11="Muy Alta",'Mapa final'!$AF$11="Moderado"),CONCATENATE("R2C",'Mapa final'!$S$11),"")</f>
        <v/>
      </c>
      <c r="W7" s="45" t="str">
        <f>IF(AND('Mapa final'!$AD$12="Muy Alta",'Mapa final'!$AF$12="Moderado"),CONCATENATE("R2C",'Mapa final'!$S$12),"")</f>
        <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final'!$AD$11="Muy Alta",'Mapa final'!$AF$11="Mayor"),CONCATENATE("R2C",'Mapa final'!$S$11),"")</f>
        <v/>
      </c>
      <c r="AC7" s="45" t="str">
        <f>IF(AND('Mapa final'!$AD$12="Muy Alta",'Mapa final'!$AF$12="Mayor"),CONCATENATE("R2C",'Mapa final'!$S$12),"")</f>
        <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final'!$AD$11="Muy Alta",'Mapa final'!$AF$11="Catastrófico"),CONCATENATE("R2C",'Mapa final'!$S$11),"")</f>
        <v/>
      </c>
      <c r="AI7" s="48" t="str">
        <f>IF(AND('Mapa final'!$AD$12="Muy Alta",'Mapa final'!$AF$12="Catastrófico"),CONCATENATE("R2C",'Mapa final'!$S$12),"")</f>
        <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5"/>
      <c r="AO7" s="341"/>
      <c r="AP7" s="342"/>
      <c r="AQ7" s="342"/>
      <c r="AR7" s="342"/>
      <c r="AS7" s="342"/>
      <c r="AT7" s="343"/>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row>
    <row r="8" spans="1:91" ht="15" customHeight="1" x14ac:dyDescent="0.25">
      <c r="A8" s="75"/>
      <c r="B8" s="280"/>
      <c r="C8" s="280"/>
      <c r="D8" s="281"/>
      <c r="E8" s="321"/>
      <c r="F8" s="322"/>
      <c r="G8" s="322"/>
      <c r="H8" s="322"/>
      <c r="I8" s="323"/>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5"/>
      <c r="AO8" s="341"/>
      <c r="AP8" s="342"/>
      <c r="AQ8" s="342"/>
      <c r="AR8" s="342"/>
      <c r="AS8" s="342"/>
      <c r="AT8" s="343"/>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row>
    <row r="9" spans="1:91" ht="15" customHeight="1" x14ac:dyDescent="0.25">
      <c r="A9" s="75"/>
      <c r="B9" s="280"/>
      <c r="C9" s="280"/>
      <c r="D9" s="281"/>
      <c r="E9" s="321"/>
      <c r="F9" s="322"/>
      <c r="G9" s="322"/>
      <c r="H9" s="322"/>
      <c r="I9" s="323"/>
      <c r="J9" s="44" t="e">
        <f>IF(AND('Mapa final'!#REF!="Muy Alta",'Mapa final'!#REF!="Leve"),CONCATENATE("R4C",'Mapa final'!#REF!),"")</f>
        <v>#REF!</v>
      </c>
      <c r="K9" s="45" t="e">
        <f>IF(AND('Mapa final'!#REF!="Muy Alta",'Mapa final'!#REF!="Leve"),CONCATENATE("R4C",'Mapa final'!#REF!),"")</f>
        <v>#REF!</v>
      </c>
      <c r="L9" s="45" t="e">
        <f>IF(AND('Mapa final'!#REF!="Muy Alta",'Mapa final'!#REF!="Leve"),CONCATENATE("R4C",'Mapa final'!#REF!),"")</f>
        <v>#REF!</v>
      </c>
      <c r="M9" s="45" t="e">
        <f>IF(AND('Mapa final'!#REF!="Muy Alta",'Mapa final'!#REF!="Leve"),CONCATENATE("R4C",'Mapa final'!#REF!),"")</f>
        <v>#REF!</v>
      </c>
      <c r="N9" s="45"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45" t="e">
        <f>IF(AND('Mapa final'!#REF!="Muy Alta",'Mapa final'!#REF!="Menor"),CONCATENATE("R4C",'Mapa final'!#REF!),"")</f>
        <v>#REF!</v>
      </c>
      <c r="S9" s="45" t="e">
        <f>IF(AND('Mapa final'!#REF!="Muy Alta",'Mapa final'!#REF!="Menor"),CONCATENATE("R4C",'Mapa final'!#REF!),"")</f>
        <v>#REF!</v>
      </c>
      <c r="T9" s="45"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45" t="e">
        <f>IF(AND('Mapa final'!#REF!="Muy Alta",'Mapa final'!#REF!="Moderado"),CONCATENATE("R4C",'Mapa final'!#REF!),"")</f>
        <v>#REF!</v>
      </c>
      <c r="Y9" s="45" t="e">
        <f>IF(AND('Mapa final'!#REF!="Muy Alta",'Mapa final'!#REF!="Moderado"),CONCATENATE("R4C",'Mapa final'!#REF!),"")</f>
        <v>#REF!</v>
      </c>
      <c r="Z9" s="45"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45" t="e">
        <f>IF(AND('Mapa final'!#REF!="Muy Alta",'Mapa final'!#REF!="Mayor"),CONCATENATE("R4C",'Mapa final'!#REF!),"")</f>
        <v>#REF!</v>
      </c>
      <c r="AE9" s="45" t="e">
        <f>IF(AND('Mapa final'!#REF!="Muy Alta",'Mapa final'!#REF!="Mayor"),CONCATENATE("R4C",'Mapa final'!#REF!),"")</f>
        <v>#REF!</v>
      </c>
      <c r="AF9" s="45"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5"/>
      <c r="AO9" s="341"/>
      <c r="AP9" s="342"/>
      <c r="AQ9" s="342"/>
      <c r="AR9" s="342"/>
      <c r="AS9" s="342"/>
      <c r="AT9" s="343"/>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row>
    <row r="10" spans="1:91" ht="15" customHeight="1" x14ac:dyDescent="0.25">
      <c r="A10" s="75"/>
      <c r="B10" s="280"/>
      <c r="C10" s="280"/>
      <c r="D10" s="281"/>
      <c r="E10" s="321"/>
      <c r="F10" s="322"/>
      <c r="G10" s="322"/>
      <c r="H10" s="322"/>
      <c r="I10" s="323"/>
      <c r="J10" s="44" t="e">
        <f>IF(AND('Mapa final'!#REF!="Muy Alta",'Mapa final'!#REF!="Leve"),CONCATENATE("R5C",'Mapa final'!#REF!),"")</f>
        <v>#REF!</v>
      </c>
      <c r="K10" s="45" t="e">
        <f>IF(AND('Mapa final'!#REF!="Muy Alta",'Mapa final'!#REF!="Leve"),CONCATENATE("R5C",'Mapa final'!#REF!),"")</f>
        <v>#REF!</v>
      </c>
      <c r="L10" s="45" t="e">
        <f>IF(AND('Mapa final'!#REF!="Muy Alta",'Mapa final'!#REF!="Leve"),CONCATENATE("R5C",'Mapa final'!#REF!),"")</f>
        <v>#REF!</v>
      </c>
      <c r="M10" s="45" t="e">
        <f>IF(AND('Mapa final'!#REF!="Muy Alta",'Mapa final'!#REF!="Leve"),CONCATENATE("R5C",'Mapa final'!#REF!),"")</f>
        <v>#REF!</v>
      </c>
      <c r="N10" s="45"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45" t="e">
        <f>IF(AND('Mapa final'!#REF!="Muy Alta",'Mapa final'!#REF!="Menor"),CONCATENATE("R5C",'Mapa final'!#REF!),"")</f>
        <v>#REF!</v>
      </c>
      <c r="S10" s="45" t="e">
        <f>IF(AND('Mapa final'!#REF!="Muy Alta",'Mapa final'!#REF!="Menor"),CONCATENATE("R5C",'Mapa final'!#REF!),"")</f>
        <v>#REF!</v>
      </c>
      <c r="T10" s="45"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45" t="e">
        <f>IF(AND('Mapa final'!#REF!="Muy Alta",'Mapa final'!#REF!="Moderado"),CONCATENATE("R5C",'Mapa final'!#REF!),"")</f>
        <v>#REF!</v>
      </c>
      <c r="Y10" s="45" t="e">
        <f>IF(AND('Mapa final'!#REF!="Muy Alta",'Mapa final'!#REF!="Moderado"),CONCATENATE("R5C",'Mapa final'!#REF!),"")</f>
        <v>#REF!</v>
      </c>
      <c r="Z10" s="45"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45" t="e">
        <f>IF(AND('Mapa final'!#REF!="Muy Alta",'Mapa final'!#REF!="Mayor"),CONCATENATE("R5C",'Mapa final'!#REF!),"")</f>
        <v>#REF!</v>
      </c>
      <c r="AE10" s="45" t="e">
        <f>IF(AND('Mapa final'!#REF!="Muy Alta",'Mapa final'!#REF!="Mayor"),CONCATENATE("R5C",'Mapa final'!#REF!),"")</f>
        <v>#REF!</v>
      </c>
      <c r="AF10" s="45"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5"/>
      <c r="AO10" s="341"/>
      <c r="AP10" s="342"/>
      <c r="AQ10" s="342"/>
      <c r="AR10" s="342"/>
      <c r="AS10" s="342"/>
      <c r="AT10" s="343"/>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row>
    <row r="11" spans="1:91" ht="15" customHeight="1" x14ac:dyDescent="0.25">
      <c r="A11" s="75"/>
      <c r="B11" s="280"/>
      <c r="C11" s="280"/>
      <c r="D11" s="281"/>
      <c r="E11" s="321"/>
      <c r="F11" s="322"/>
      <c r="G11" s="322"/>
      <c r="H11" s="322"/>
      <c r="I11" s="323"/>
      <c r="J11" s="44" t="e">
        <f>IF(AND('Mapa final'!#REF!="Muy Alta",'Mapa final'!#REF!="Leve"),CONCATENATE("R6C",'Mapa final'!#REF!),"")</f>
        <v>#REF!</v>
      </c>
      <c r="K11" s="45" t="e">
        <f>IF(AND('Mapa final'!#REF!="Muy Alta",'Mapa final'!#REF!="Leve"),CONCATENATE("R6C",'Mapa final'!#REF!),"")</f>
        <v>#REF!</v>
      </c>
      <c r="L11" s="45" t="e">
        <f>IF(AND('Mapa final'!#REF!="Muy Alta",'Mapa final'!#REF!="Leve"),CONCATENATE("R6C",'Mapa final'!#REF!),"")</f>
        <v>#REF!</v>
      </c>
      <c r="M11" s="45" t="e">
        <f>IF(AND('Mapa final'!#REF!="Muy Alta",'Mapa final'!#REF!="Leve"),CONCATENATE("R6C",'Mapa final'!#REF!),"")</f>
        <v>#REF!</v>
      </c>
      <c r="N11" s="45"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45" t="e">
        <f>IF(AND('Mapa final'!#REF!="Muy Alta",'Mapa final'!#REF!="Menor"),CONCATENATE("R6C",'Mapa final'!#REF!),"")</f>
        <v>#REF!</v>
      </c>
      <c r="S11" s="45" t="e">
        <f>IF(AND('Mapa final'!#REF!="Muy Alta",'Mapa final'!#REF!="Menor"),CONCATENATE("R6C",'Mapa final'!#REF!),"")</f>
        <v>#REF!</v>
      </c>
      <c r="T11" s="45"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45" t="e">
        <f>IF(AND('Mapa final'!#REF!="Muy Alta",'Mapa final'!#REF!="Moderado"),CONCATENATE("R6C",'Mapa final'!#REF!),"")</f>
        <v>#REF!</v>
      </c>
      <c r="Y11" s="45" t="e">
        <f>IF(AND('Mapa final'!#REF!="Muy Alta",'Mapa final'!#REF!="Moderado"),CONCATENATE("R6C",'Mapa final'!#REF!),"")</f>
        <v>#REF!</v>
      </c>
      <c r="Z11" s="45"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45" t="e">
        <f>IF(AND('Mapa final'!#REF!="Muy Alta",'Mapa final'!#REF!="Mayor"),CONCATENATE("R6C",'Mapa final'!#REF!),"")</f>
        <v>#REF!</v>
      </c>
      <c r="AE11" s="45" t="e">
        <f>IF(AND('Mapa final'!#REF!="Muy Alta",'Mapa final'!#REF!="Mayor"),CONCATENATE("R6C",'Mapa final'!#REF!),"")</f>
        <v>#REF!</v>
      </c>
      <c r="AF11" s="45"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5"/>
      <c r="AO11" s="341"/>
      <c r="AP11" s="342"/>
      <c r="AQ11" s="342"/>
      <c r="AR11" s="342"/>
      <c r="AS11" s="342"/>
      <c r="AT11" s="343"/>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row>
    <row r="12" spans="1:91" ht="15" customHeight="1" x14ac:dyDescent="0.25">
      <c r="A12" s="75"/>
      <c r="B12" s="280"/>
      <c r="C12" s="280"/>
      <c r="D12" s="281"/>
      <c r="E12" s="321"/>
      <c r="F12" s="322"/>
      <c r="G12" s="322"/>
      <c r="H12" s="322"/>
      <c r="I12" s="323"/>
      <c r="J12" s="44" t="e">
        <f>IF(AND('Mapa final'!#REF!="Muy Alta",'Mapa final'!#REF!="Leve"),CONCATENATE("R7C",'Mapa final'!#REF!),"")</f>
        <v>#REF!</v>
      </c>
      <c r="K12" s="45" t="e">
        <f>IF(AND('Mapa final'!#REF!="Muy Alta",'Mapa final'!#REF!="Leve"),CONCATENATE("R7C",'Mapa final'!#REF!),"")</f>
        <v>#REF!</v>
      </c>
      <c r="L12" s="45" t="e">
        <f>IF(AND('Mapa final'!#REF!="Muy Alta",'Mapa final'!#REF!="Leve"),CONCATENATE("R7C",'Mapa final'!#REF!),"")</f>
        <v>#REF!</v>
      </c>
      <c r="M12" s="45" t="e">
        <f>IF(AND('Mapa final'!#REF!="Muy Alta",'Mapa final'!#REF!="Leve"),CONCATENATE("R7C",'Mapa final'!#REF!),"")</f>
        <v>#REF!</v>
      </c>
      <c r="N12" s="45"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45" t="e">
        <f>IF(AND('Mapa final'!#REF!="Muy Alta",'Mapa final'!#REF!="Menor"),CONCATENATE("R7C",'Mapa final'!#REF!),"")</f>
        <v>#REF!</v>
      </c>
      <c r="S12" s="45" t="e">
        <f>IF(AND('Mapa final'!#REF!="Muy Alta",'Mapa final'!#REF!="Menor"),CONCATENATE("R7C",'Mapa final'!#REF!),"")</f>
        <v>#REF!</v>
      </c>
      <c r="T12" s="45"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45" t="e">
        <f>IF(AND('Mapa final'!#REF!="Muy Alta",'Mapa final'!#REF!="Moderado"),CONCATENATE("R7C",'Mapa final'!#REF!),"")</f>
        <v>#REF!</v>
      </c>
      <c r="Y12" s="45" t="e">
        <f>IF(AND('Mapa final'!#REF!="Muy Alta",'Mapa final'!#REF!="Moderado"),CONCATENATE("R7C",'Mapa final'!#REF!),"")</f>
        <v>#REF!</v>
      </c>
      <c r="Z12" s="45"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45" t="e">
        <f>IF(AND('Mapa final'!#REF!="Muy Alta",'Mapa final'!#REF!="Mayor"),CONCATENATE("R7C",'Mapa final'!#REF!),"")</f>
        <v>#REF!</v>
      </c>
      <c r="AE12" s="45" t="e">
        <f>IF(AND('Mapa final'!#REF!="Muy Alta",'Mapa final'!#REF!="Mayor"),CONCATENATE("R7C",'Mapa final'!#REF!),"")</f>
        <v>#REF!</v>
      </c>
      <c r="AF12" s="45"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5"/>
      <c r="AO12" s="341"/>
      <c r="AP12" s="342"/>
      <c r="AQ12" s="342"/>
      <c r="AR12" s="342"/>
      <c r="AS12" s="342"/>
      <c r="AT12" s="343"/>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91" ht="15" customHeight="1" x14ac:dyDescent="0.25">
      <c r="A13" s="75"/>
      <c r="B13" s="280"/>
      <c r="C13" s="280"/>
      <c r="D13" s="281"/>
      <c r="E13" s="321"/>
      <c r="F13" s="322"/>
      <c r="G13" s="322"/>
      <c r="H13" s="322"/>
      <c r="I13" s="323"/>
      <c r="J13" s="44" t="e">
        <f>IF(AND('Mapa final'!#REF!="Muy Alta",'Mapa final'!#REF!="Leve"),CONCATENATE("R8C",'Mapa final'!#REF!),"")</f>
        <v>#REF!</v>
      </c>
      <c r="K13" s="45" t="e">
        <f>IF(AND('Mapa final'!#REF!="Muy Alta",'Mapa final'!#REF!="Leve"),CONCATENATE("R8C",'Mapa final'!#REF!),"")</f>
        <v>#REF!</v>
      </c>
      <c r="L13" s="45" t="e">
        <f>IF(AND('Mapa final'!#REF!="Muy Alta",'Mapa final'!#REF!="Leve"),CONCATENATE("R8C",'Mapa final'!#REF!),"")</f>
        <v>#REF!</v>
      </c>
      <c r="M13" s="45" t="e">
        <f>IF(AND('Mapa final'!#REF!="Muy Alta",'Mapa final'!#REF!="Leve"),CONCATENATE("R8C",'Mapa final'!#REF!),"")</f>
        <v>#REF!</v>
      </c>
      <c r="N13" s="45"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45" t="e">
        <f>IF(AND('Mapa final'!#REF!="Muy Alta",'Mapa final'!#REF!="Menor"),CONCATENATE("R8C",'Mapa final'!#REF!),"")</f>
        <v>#REF!</v>
      </c>
      <c r="S13" s="45" t="e">
        <f>IF(AND('Mapa final'!#REF!="Muy Alta",'Mapa final'!#REF!="Menor"),CONCATENATE("R8C",'Mapa final'!#REF!),"")</f>
        <v>#REF!</v>
      </c>
      <c r="T13" s="45"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45" t="e">
        <f>IF(AND('Mapa final'!#REF!="Muy Alta",'Mapa final'!#REF!="Moderado"),CONCATENATE("R8C",'Mapa final'!#REF!),"")</f>
        <v>#REF!</v>
      </c>
      <c r="Y13" s="45" t="e">
        <f>IF(AND('Mapa final'!#REF!="Muy Alta",'Mapa final'!#REF!="Moderado"),CONCATENATE("R8C",'Mapa final'!#REF!),"")</f>
        <v>#REF!</v>
      </c>
      <c r="Z13" s="45"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45" t="e">
        <f>IF(AND('Mapa final'!#REF!="Muy Alta",'Mapa final'!#REF!="Mayor"),CONCATENATE("R8C",'Mapa final'!#REF!),"")</f>
        <v>#REF!</v>
      </c>
      <c r="AE13" s="45" t="e">
        <f>IF(AND('Mapa final'!#REF!="Muy Alta",'Mapa final'!#REF!="Mayor"),CONCATENATE("R8C",'Mapa final'!#REF!),"")</f>
        <v>#REF!</v>
      </c>
      <c r="AF13" s="45"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5"/>
      <c r="AO13" s="341"/>
      <c r="AP13" s="342"/>
      <c r="AQ13" s="342"/>
      <c r="AR13" s="342"/>
      <c r="AS13" s="342"/>
      <c r="AT13" s="343"/>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row>
    <row r="14" spans="1:91" ht="15" customHeight="1" x14ac:dyDescent="0.25">
      <c r="A14" s="75"/>
      <c r="B14" s="280"/>
      <c r="C14" s="280"/>
      <c r="D14" s="281"/>
      <c r="E14" s="321"/>
      <c r="F14" s="322"/>
      <c r="G14" s="322"/>
      <c r="H14" s="322"/>
      <c r="I14" s="323"/>
      <c r="J14" s="44" t="e">
        <f>IF(AND('Mapa final'!#REF!="Muy Alta",'Mapa final'!#REF!="Leve"),CONCATENATE("R9C",'Mapa final'!#REF!),"")</f>
        <v>#REF!</v>
      </c>
      <c r="K14" s="45" t="e">
        <f>IF(AND('Mapa final'!#REF!="Muy Alta",'Mapa final'!#REF!="Leve"),CONCATENATE("R9C",'Mapa final'!#REF!),"")</f>
        <v>#REF!</v>
      </c>
      <c r="L14" s="45" t="e">
        <f>IF(AND('Mapa final'!#REF!="Muy Alta",'Mapa final'!#REF!="Leve"),CONCATENATE("R9C",'Mapa final'!#REF!),"")</f>
        <v>#REF!</v>
      </c>
      <c r="M14" s="45" t="e">
        <f>IF(AND('Mapa final'!#REF!="Muy Alta",'Mapa final'!#REF!="Leve"),CONCATENATE("R9C",'Mapa final'!#REF!),"")</f>
        <v>#REF!</v>
      </c>
      <c r="N14" s="45"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45" t="e">
        <f>IF(AND('Mapa final'!#REF!="Muy Alta",'Mapa final'!#REF!="Menor"),CONCATENATE("R9C",'Mapa final'!#REF!),"")</f>
        <v>#REF!</v>
      </c>
      <c r="S14" s="45" t="e">
        <f>IF(AND('Mapa final'!#REF!="Muy Alta",'Mapa final'!#REF!="Menor"),CONCATENATE("R9C",'Mapa final'!#REF!),"")</f>
        <v>#REF!</v>
      </c>
      <c r="T14" s="45"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45" t="e">
        <f>IF(AND('Mapa final'!#REF!="Muy Alta",'Mapa final'!#REF!="Moderado"),CONCATENATE("R9C",'Mapa final'!#REF!),"")</f>
        <v>#REF!</v>
      </c>
      <c r="Y14" s="45" t="e">
        <f>IF(AND('Mapa final'!#REF!="Muy Alta",'Mapa final'!#REF!="Moderado"),CONCATENATE("R9C",'Mapa final'!#REF!),"")</f>
        <v>#REF!</v>
      </c>
      <c r="Z14" s="45"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45" t="e">
        <f>IF(AND('Mapa final'!#REF!="Muy Alta",'Mapa final'!#REF!="Mayor"),CONCATENATE("R9C",'Mapa final'!#REF!),"")</f>
        <v>#REF!</v>
      </c>
      <c r="AE14" s="45" t="e">
        <f>IF(AND('Mapa final'!#REF!="Muy Alta",'Mapa final'!#REF!="Mayor"),CONCATENATE("R9C",'Mapa final'!#REF!),"")</f>
        <v>#REF!</v>
      </c>
      <c r="AF14" s="45"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5"/>
      <c r="AO14" s="341"/>
      <c r="AP14" s="342"/>
      <c r="AQ14" s="342"/>
      <c r="AR14" s="342"/>
      <c r="AS14" s="342"/>
      <c r="AT14" s="343"/>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row>
    <row r="15" spans="1:91" ht="15.75" customHeight="1" thickBot="1" x14ac:dyDescent="0.3">
      <c r="A15" s="75"/>
      <c r="B15" s="280"/>
      <c r="C15" s="280"/>
      <c r="D15" s="281"/>
      <c r="E15" s="324"/>
      <c r="F15" s="325"/>
      <c r="G15" s="325"/>
      <c r="H15" s="325"/>
      <c r="I15" s="326"/>
      <c r="J15" s="50" t="e">
        <f>IF(AND('Mapa final'!#REF!="Muy Alta",'Mapa final'!#REF!="Leve"),CONCATENATE("R10C",'Mapa final'!#REF!),"")</f>
        <v>#REF!</v>
      </c>
      <c r="K15" s="51" t="e">
        <f>IF(AND('Mapa final'!#REF!="Muy Alta",'Mapa final'!#REF!="Leve"),CONCATENATE("R10C",'Mapa final'!#REF!),"")</f>
        <v>#REF!</v>
      </c>
      <c r="L15" s="51" t="e">
        <f>IF(AND('Mapa final'!#REF!="Muy Alta",'Mapa final'!#REF!="Leve"),CONCATENATE("R10C",'Mapa final'!#REF!),"")</f>
        <v>#REF!</v>
      </c>
      <c r="M15" s="51" t="e">
        <f>IF(AND('Mapa final'!#REF!="Muy Alta",'Mapa final'!#REF!="Leve"),CONCATENATE("R10C",'Mapa final'!#REF!),"")</f>
        <v>#REF!</v>
      </c>
      <c r="N15" s="51" t="e">
        <f>IF(AND('Mapa final'!#REF!="Muy Alta",'Mapa final'!#REF!="Leve"),CONCATENATE("R10C",'Mapa final'!#REF!),"")</f>
        <v>#REF!</v>
      </c>
      <c r="O15" s="52"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0" t="e">
        <f>IF(AND('Mapa final'!#REF!="Muy Alta",'Mapa final'!#REF!="Moderado"),CONCATENATE("R10C",'Mapa final'!#REF!),"")</f>
        <v>#REF!</v>
      </c>
      <c r="W15" s="51" t="e">
        <f>IF(AND('Mapa final'!#REF!="Muy Alta",'Mapa final'!#REF!="Moderado"),CONCATENATE("R10C",'Mapa final'!#REF!),"")</f>
        <v>#REF!</v>
      </c>
      <c r="X15" s="51" t="e">
        <f>IF(AND('Mapa final'!#REF!="Muy Alta",'Mapa final'!#REF!="Moderado"),CONCATENATE("R10C",'Mapa final'!#REF!),"")</f>
        <v>#REF!</v>
      </c>
      <c r="Y15" s="51" t="e">
        <f>IF(AND('Mapa final'!#REF!="Muy Alta",'Mapa final'!#REF!="Moderado"),CONCATENATE("R10C",'Mapa final'!#REF!),"")</f>
        <v>#REF!</v>
      </c>
      <c r="Z15" s="51" t="e">
        <f>IF(AND('Mapa final'!#REF!="Muy Alta",'Mapa final'!#REF!="Moderado"),CONCATENATE("R10C",'Mapa final'!#REF!),"")</f>
        <v>#REF!</v>
      </c>
      <c r="AA15" s="52"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3" t="e">
        <f>IF(AND('Mapa final'!#REF!="Muy Alta",'Mapa final'!#REF!="Catastrófico"),CONCATENATE("R10C",'Mapa final'!#REF!),"")</f>
        <v>#REF!</v>
      </c>
      <c r="AI15" s="54" t="e">
        <f>IF(AND('Mapa final'!#REF!="Muy Alta",'Mapa final'!#REF!="Catastrófico"),CONCATENATE("R10C",'Mapa final'!#REF!),"")</f>
        <v>#REF!</v>
      </c>
      <c r="AJ15" s="54" t="e">
        <f>IF(AND('Mapa final'!#REF!="Muy Alta",'Mapa final'!#REF!="Catastrófico"),CONCATENATE("R10C",'Mapa final'!#REF!),"")</f>
        <v>#REF!</v>
      </c>
      <c r="AK15" s="54" t="e">
        <f>IF(AND('Mapa final'!#REF!="Muy Alta",'Mapa final'!#REF!="Catastrófico"),CONCATENATE("R10C",'Mapa final'!#REF!),"")</f>
        <v>#REF!</v>
      </c>
      <c r="AL15" s="54" t="e">
        <f>IF(AND('Mapa final'!#REF!="Muy Alta",'Mapa final'!#REF!="Catastrófico"),CONCATENATE("R10C",'Mapa final'!#REF!),"")</f>
        <v>#REF!</v>
      </c>
      <c r="AM15" s="55" t="e">
        <f>IF(AND('Mapa final'!#REF!="Muy Alta",'Mapa final'!#REF!="Catastrófico"),CONCATENATE("R10C",'Mapa final'!#REF!),"")</f>
        <v>#REF!</v>
      </c>
      <c r="AN15" s="75"/>
      <c r="AO15" s="344"/>
      <c r="AP15" s="345"/>
      <c r="AQ15" s="345"/>
      <c r="AR15" s="345"/>
      <c r="AS15" s="345"/>
      <c r="AT15" s="346"/>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row>
    <row r="16" spans="1:91" ht="15" customHeight="1" x14ac:dyDescent="0.25">
      <c r="A16" s="75"/>
      <c r="B16" s="280"/>
      <c r="C16" s="280"/>
      <c r="D16" s="281"/>
      <c r="E16" s="318" t="s">
        <v>114</v>
      </c>
      <c r="F16" s="319"/>
      <c r="G16" s="319"/>
      <c r="H16" s="319"/>
      <c r="I16" s="319"/>
      <c r="J16" s="56" t="e">
        <f>IF(AND('Mapa final'!#REF!="Alta",'Mapa final'!#REF!="Leve"),CONCATENATE("R1C",'Mapa final'!#REF!),"")</f>
        <v>#REF!</v>
      </c>
      <c r="K16" s="57" t="e">
        <f>IF(AND('Mapa final'!#REF!="Alta",'Mapa final'!#REF!="Leve"),CONCATENATE("R1C",'Mapa final'!#REF!),"")</f>
        <v>#REF!</v>
      </c>
      <c r="L16" s="57" t="e">
        <f>IF(AND('Mapa final'!#REF!="Alta",'Mapa final'!#REF!="Leve"),CONCATENATE("R1C",'Mapa final'!#REF!),"")</f>
        <v>#REF!</v>
      </c>
      <c r="M16" s="57" t="e">
        <f>IF(AND('Mapa final'!#REF!="Alta",'Mapa final'!#REF!="Leve"),CONCATENATE("R1C",'Mapa final'!#REF!),"")</f>
        <v>#REF!</v>
      </c>
      <c r="N16" s="57" t="e">
        <f>IF(AND('Mapa final'!#REF!="Alta",'Mapa final'!#REF!="Leve"),CONCATENATE("R1C",'Mapa final'!#REF!),"")</f>
        <v>#REF!</v>
      </c>
      <c r="O16" s="58" t="e">
        <f>IF(AND('Mapa final'!#REF!="Alta",'Mapa final'!#REF!="Leve"),CONCATENATE("R1C",'Mapa final'!#REF!),"")</f>
        <v>#REF!</v>
      </c>
      <c r="P16" s="56" t="e">
        <f>IF(AND('Mapa final'!#REF!="Alta",'Mapa final'!#REF!="Menor"),CONCATENATE("R1C",'Mapa final'!#REF!),"")</f>
        <v>#REF!</v>
      </c>
      <c r="Q16" s="57" t="e">
        <f>IF(AND('Mapa final'!#REF!="Alta",'Mapa final'!#REF!="Menor"),CONCATENATE("R1C",'Mapa final'!#REF!),"")</f>
        <v>#REF!</v>
      </c>
      <c r="R16" s="57" t="e">
        <f>IF(AND('Mapa final'!#REF!="Alta",'Mapa final'!#REF!="Menor"),CONCATENATE("R1C",'Mapa final'!#REF!),"")</f>
        <v>#REF!</v>
      </c>
      <c r="S16" s="57" t="e">
        <f>IF(AND('Mapa final'!#REF!="Alta",'Mapa final'!#REF!="Menor"),CONCATENATE("R1C",'Mapa final'!#REF!),"")</f>
        <v>#REF!</v>
      </c>
      <c r="T16" s="57" t="e">
        <f>IF(AND('Mapa final'!#REF!="Alta",'Mapa final'!#REF!="Menor"),CONCATENATE("R1C",'Mapa final'!#REF!),"")</f>
        <v>#REF!</v>
      </c>
      <c r="U16" s="58"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5"/>
      <c r="AO16" s="328" t="s">
        <v>79</v>
      </c>
      <c r="AP16" s="329"/>
      <c r="AQ16" s="329"/>
      <c r="AR16" s="329"/>
      <c r="AS16" s="329"/>
      <c r="AT16" s="330"/>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row>
    <row r="17" spans="1:76" ht="15" customHeight="1" x14ac:dyDescent="0.25">
      <c r="A17" s="75"/>
      <c r="B17" s="280"/>
      <c r="C17" s="280"/>
      <c r="D17" s="281"/>
      <c r="E17" s="337"/>
      <c r="F17" s="322"/>
      <c r="G17" s="322"/>
      <c r="H17" s="322"/>
      <c r="I17" s="322"/>
      <c r="J17" s="59" t="str">
        <f>IF(AND('Mapa final'!$AD$11="Alta",'Mapa final'!$AF$11="Leve"),CONCATENATE("R2C",'Mapa final'!$S$11),"")</f>
        <v/>
      </c>
      <c r="K17" s="60" t="str">
        <f>IF(AND('Mapa final'!$AD$12="Alta",'Mapa final'!$AF$12="Leve"),CONCATENATE("R2C",'Mapa final'!$S$12),"")</f>
        <v/>
      </c>
      <c r="L17" s="60" t="e">
        <f>IF(AND('Mapa final'!#REF!="Alta",'Mapa final'!#REF!="Leve"),CONCATENATE("R2C",'Mapa final'!#REF!),"")</f>
        <v>#REF!</v>
      </c>
      <c r="M17" s="60" t="e">
        <f>IF(AND('Mapa final'!#REF!="Alta",'Mapa final'!#REF!="Leve"),CONCATENATE("R2C",'Mapa final'!#REF!),"")</f>
        <v>#REF!</v>
      </c>
      <c r="N17" s="60" t="e">
        <f>IF(AND('Mapa final'!#REF!="Alta",'Mapa final'!#REF!="Leve"),CONCATENATE("R2C",'Mapa final'!#REF!),"")</f>
        <v>#REF!</v>
      </c>
      <c r="O17" s="61" t="e">
        <f>IF(AND('Mapa final'!#REF!="Alta",'Mapa final'!#REF!="Leve"),CONCATENATE("R2C",'Mapa final'!#REF!),"")</f>
        <v>#REF!</v>
      </c>
      <c r="P17" s="59" t="str">
        <f>IF(AND('Mapa final'!$AD$11="Alta",'Mapa final'!$AF$11="Menor"),CONCATENATE("R2C",'Mapa final'!$S$11),"")</f>
        <v/>
      </c>
      <c r="Q17" s="60" t="str">
        <f>IF(AND('Mapa final'!$AD$12="Alta",'Mapa final'!$AF$12="Menor"),CONCATENATE("R2C",'Mapa final'!$S$12),"")</f>
        <v/>
      </c>
      <c r="R17" s="60" t="e">
        <f>IF(AND('Mapa final'!#REF!="Alta",'Mapa final'!#REF!="Menor"),CONCATENATE("R2C",'Mapa final'!#REF!),"")</f>
        <v>#REF!</v>
      </c>
      <c r="S17" s="60" t="e">
        <f>IF(AND('Mapa final'!#REF!="Alta",'Mapa final'!#REF!="Menor"),CONCATENATE("R2C",'Mapa final'!#REF!),"")</f>
        <v>#REF!</v>
      </c>
      <c r="T17" s="60" t="e">
        <f>IF(AND('Mapa final'!#REF!="Alta",'Mapa final'!#REF!="Menor"),CONCATENATE("R2C",'Mapa final'!#REF!),"")</f>
        <v>#REF!</v>
      </c>
      <c r="U17" s="61" t="e">
        <f>IF(AND('Mapa final'!#REF!="Alta",'Mapa final'!#REF!="Menor"),CONCATENATE("R2C",'Mapa final'!#REF!),"")</f>
        <v>#REF!</v>
      </c>
      <c r="V17" s="44" t="str">
        <f>IF(AND('Mapa final'!$AD$11="Alta",'Mapa final'!$AF$11="Moderado"),CONCATENATE("R2C",'Mapa final'!$S$11),"")</f>
        <v/>
      </c>
      <c r="W17" s="45" t="str">
        <f>IF(AND('Mapa final'!$AD$12="Alta",'Mapa final'!$AF$12="Moderado"),CONCATENATE("R2C",'Mapa final'!$S$12),"")</f>
        <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final'!$AD$11="Alta",'Mapa final'!$AF$11="Mayor"),CONCATENATE("R2C",'Mapa final'!$S$11),"")</f>
        <v/>
      </c>
      <c r="AC17" s="45" t="str">
        <f>IF(AND('Mapa final'!$AD$12="Alta",'Mapa final'!$AF$12="Mayor"),CONCATENATE("R2C",'Mapa final'!$S$12),"")</f>
        <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final'!$AD$11="Alta",'Mapa final'!$AF$11="Catastrófico"),CONCATENATE("R2C",'Mapa final'!$S$11),"")</f>
        <v/>
      </c>
      <c r="AI17" s="48" t="str">
        <f>IF(AND('Mapa final'!$AD$12="Alta",'Mapa final'!$AF$12="Catastrófico"),CONCATENATE("R2C",'Mapa final'!$S$12),"")</f>
        <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5"/>
      <c r="AO17" s="331"/>
      <c r="AP17" s="332"/>
      <c r="AQ17" s="332"/>
      <c r="AR17" s="332"/>
      <c r="AS17" s="332"/>
      <c r="AT17" s="333"/>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row>
    <row r="18" spans="1:76" ht="15" customHeight="1" x14ac:dyDescent="0.25">
      <c r="A18" s="75"/>
      <c r="B18" s="280"/>
      <c r="C18" s="280"/>
      <c r="D18" s="281"/>
      <c r="E18" s="321"/>
      <c r="F18" s="322"/>
      <c r="G18" s="322"/>
      <c r="H18" s="322"/>
      <c r="I18" s="322"/>
      <c r="J18" s="59" t="e">
        <f>IF(AND('Mapa final'!#REF!="Alta",'Mapa final'!#REF!="Leve"),CONCATENATE("R3C",'Mapa final'!#REF!),"")</f>
        <v>#REF!</v>
      </c>
      <c r="K18" s="60" t="e">
        <f>IF(AND('Mapa final'!#REF!="Alta",'Mapa final'!#REF!="Leve"),CONCATENATE("R3C",'Mapa final'!#REF!),"")</f>
        <v>#REF!</v>
      </c>
      <c r="L18" s="60" t="e">
        <f>IF(AND('Mapa final'!#REF!="Alta",'Mapa final'!#REF!="Leve"),CONCATENATE("R3C",'Mapa final'!#REF!),"")</f>
        <v>#REF!</v>
      </c>
      <c r="M18" s="60" t="e">
        <f>IF(AND('Mapa final'!#REF!="Alta",'Mapa final'!#REF!="Leve"),CONCATENATE("R3C",'Mapa final'!#REF!),"")</f>
        <v>#REF!</v>
      </c>
      <c r="N18" s="60" t="e">
        <f>IF(AND('Mapa final'!#REF!="Alta",'Mapa final'!#REF!="Leve"),CONCATENATE("R3C",'Mapa final'!#REF!),"")</f>
        <v>#REF!</v>
      </c>
      <c r="O18" s="61" t="e">
        <f>IF(AND('Mapa final'!#REF!="Alta",'Mapa final'!#REF!="Leve"),CONCATENATE("R3C",'Mapa final'!#REF!),"")</f>
        <v>#REF!</v>
      </c>
      <c r="P18" s="59" t="e">
        <f>IF(AND('Mapa final'!#REF!="Alta",'Mapa final'!#REF!="Menor"),CONCATENATE("R3C",'Mapa final'!#REF!),"")</f>
        <v>#REF!</v>
      </c>
      <c r="Q18" s="60" t="e">
        <f>IF(AND('Mapa final'!#REF!="Alta",'Mapa final'!#REF!="Menor"),CONCATENATE("R3C",'Mapa final'!#REF!),"")</f>
        <v>#REF!</v>
      </c>
      <c r="R18" s="60" t="e">
        <f>IF(AND('Mapa final'!#REF!="Alta",'Mapa final'!#REF!="Menor"),CONCATENATE("R3C",'Mapa final'!#REF!),"")</f>
        <v>#REF!</v>
      </c>
      <c r="S18" s="60" t="e">
        <f>IF(AND('Mapa final'!#REF!="Alta",'Mapa final'!#REF!="Menor"),CONCATENATE("R3C",'Mapa final'!#REF!),"")</f>
        <v>#REF!</v>
      </c>
      <c r="T18" s="60" t="e">
        <f>IF(AND('Mapa final'!#REF!="Alta",'Mapa final'!#REF!="Menor"),CONCATENATE("R3C",'Mapa final'!#REF!),"")</f>
        <v>#REF!</v>
      </c>
      <c r="U18" s="61"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5"/>
      <c r="AO18" s="331"/>
      <c r="AP18" s="332"/>
      <c r="AQ18" s="332"/>
      <c r="AR18" s="332"/>
      <c r="AS18" s="332"/>
      <c r="AT18" s="333"/>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row>
    <row r="19" spans="1:76" ht="15" customHeight="1" x14ac:dyDescent="0.25">
      <c r="A19" s="75"/>
      <c r="B19" s="280"/>
      <c r="C19" s="280"/>
      <c r="D19" s="281"/>
      <c r="E19" s="321"/>
      <c r="F19" s="322"/>
      <c r="G19" s="322"/>
      <c r="H19" s="322"/>
      <c r="I19" s="322"/>
      <c r="J19" s="59" t="e">
        <f>IF(AND('Mapa final'!#REF!="Alta",'Mapa final'!#REF!="Leve"),CONCATENATE("R4C",'Mapa final'!#REF!),"")</f>
        <v>#REF!</v>
      </c>
      <c r="K19" s="60" t="e">
        <f>IF(AND('Mapa final'!#REF!="Alta",'Mapa final'!#REF!="Leve"),CONCATENATE("R4C",'Mapa final'!#REF!),"")</f>
        <v>#REF!</v>
      </c>
      <c r="L19" s="60" t="e">
        <f>IF(AND('Mapa final'!#REF!="Alta",'Mapa final'!#REF!="Leve"),CONCATENATE("R4C",'Mapa final'!#REF!),"")</f>
        <v>#REF!</v>
      </c>
      <c r="M19" s="60" t="e">
        <f>IF(AND('Mapa final'!#REF!="Alta",'Mapa final'!#REF!="Leve"),CONCATENATE("R4C",'Mapa final'!#REF!),"")</f>
        <v>#REF!</v>
      </c>
      <c r="N19" s="60" t="e">
        <f>IF(AND('Mapa final'!#REF!="Alta",'Mapa final'!#REF!="Leve"),CONCATENATE("R4C",'Mapa final'!#REF!),"")</f>
        <v>#REF!</v>
      </c>
      <c r="O19" s="61" t="e">
        <f>IF(AND('Mapa final'!#REF!="Alta",'Mapa final'!#REF!="Leve"),CONCATENATE("R4C",'Mapa final'!#REF!),"")</f>
        <v>#REF!</v>
      </c>
      <c r="P19" s="59" t="e">
        <f>IF(AND('Mapa final'!#REF!="Alta",'Mapa final'!#REF!="Menor"),CONCATENATE("R4C",'Mapa final'!#REF!),"")</f>
        <v>#REF!</v>
      </c>
      <c r="Q19" s="60" t="e">
        <f>IF(AND('Mapa final'!#REF!="Alta",'Mapa final'!#REF!="Menor"),CONCATENATE("R4C",'Mapa final'!#REF!),"")</f>
        <v>#REF!</v>
      </c>
      <c r="R19" s="60" t="e">
        <f>IF(AND('Mapa final'!#REF!="Alta",'Mapa final'!#REF!="Menor"),CONCATENATE("R4C",'Mapa final'!#REF!),"")</f>
        <v>#REF!</v>
      </c>
      <c r="S19" s="60" t="e">
        <f>IF(AND('Mapa final'!#REF!="Alta",'Mapa final'!#REF!="Menor"),CONCATENATE("R4C",'Mapa final'!#REF!),"")</f>
        <v>#REF!</v>
      </c>
      <c r="T19" s="60" t="e">
        <f>IF(AND('Mapa final'!#REF!="Alta",'Mapa final'!#REF!="Menor"),CONCATENATE("R4C",'Mapa final'!#REF!),"")</f>
        <v>#REF!</v>
      </c>
      <c r="U19" s="61"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45" t="e">
        <f>IF(AND('Mapa final'!#REF!="Alta",'Mapa final'!#REF!="Moderado"),CONCATENATE("R4C",'Mapa final'!#REF!),"")</f>
        <v>#REF!</v>
      </c>
      <c r="Y19" s="45" t="e">
        <f>IF(AND('Mapa final'!#REF!="Alta",'Mapa final'!#REF!="Moderado"),CONCATENATE("R4C",'Mapa final'!#REF!),"")</f>
        <v>#REF!</v>
      </c>
      <c r="Z19" s="45"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45" t="e">
        <f>IF(AND('Mapa final'!#REF!="Alta",'Mapa final'!#REF!="Mayor"),CONCATENATE("R4C",'Mapa final'!#REF!),"")</f>
        <v>#REF!</v>
      </c>
      <c r="AE19" s="45" t="e">
        <f>IF(AND('Mapa final'!#REF!="Alta",'Mapa final'!#REF!="Mayor"),CONCATENATE("R4C",'Mapa final'!#REF!),"")</f>
        <v>#REF!</v>
      </c>
      <c r="AF19" s="45"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5"/>
      <c r="AO19" s="331"/>
      <c r="AP19" s="332"/>
      <c r="AQ19" s="332"/>
      <c r="AR19" s="332"/>
      <c r="AS19" s="332"/>
      <c r="AT19" s="333"/>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row>
    <row r="20" spans="1:76" ht="15" customHeight="1" x14ac:dyDescent="0.25">
      <c r="A20" s="75"/>
      <c r="B20" s="280"/>
      <c r="C20" s="280"/>
      <c r="D20" s="281"/>
      <c r="E20" s="321"/>
      <c r="F20" s="322"/>
      <c r="G20" s="322"/>
      <c r="H20" s="322"/>
      <c r="I20" s="322"/>
      <c r="J20" s="59" t="e">
        <f>IF(AND('Mapa final'!#REF!="Alta",'Mapa final'!#REF!="Leve"),CONCATENATE("R5C",'Mapa final'!#REF!),"")</f>
        <v>#REF!</v>
      </c>
      <c r="K20" s="60" t="e">
        <f>IF(AND('Mapa final'!#REF!="Alta",'Mapa final'!#REF!="Leve"),CONCATENATE("R5C",'Mapa final'!#REF!),"")</f>
        <v>#REF!</v>
      </c>
      <c r="L20" s="60" t="e">
        <f>IF(AND('Mapa final'!#REF!="Alta",'Mapa final'!#REF!="Leve"),CONCATENATE("R5C",'Mapa final'!#REF!),"")</f>
        <v>#REF!</v>
      </c>
      <c r="M20" s="60" t="e">
        <f>IF(AND('Mapa final'!#REF!="Alta",'Mapa final'!#REF!="Leve"),CONCATENATE("R5C",'Mapa final'!#REF!),"")</f>
        <v>#REF!</v>
      </c>
      <c r="N20" s="60" t="e">
        <f>IF(AND('Mapa final'!#REF!="Alta",'Mapa final'!#REF!="Leve"),CONCATENATE("R5C",'Mapa final'!#REF!),"")</f>
        <v>#REF!</v>
      </c>
      <c r="O20" s="61" t="e">
        <f>IF(AND('Mapa final'!#REF!="Alta",'Mapa final'!#REF!="Leve"),CONCATENATE("R5C",'Mapa final'!#REF!),"")</f>
        <v>#REF!</v>
      </c>
      <c r="P20" s="59" t="e">
        <f>IF(AND('Mapa final'!#REF!="Alta",'Mapa final'!#REF!="Menor"),CONCATENATE("R5C",'Mapa final'!#REF!),"")</f>
        <v>#REF!</v>
      </c>
      <c r="Q20" s="60" t="e">
        <f>IF(AND('Mapa final'!#REF!="Alta",'Mapa final'!#REF!="Menor"),CONCATENATE("R5C",'Mapa final'!#REF!),"")</f>
        <v>#REF!</v>
      </c>
      <c r="R20" s="60" t="e">
        <f>IF(AND('Mapa final'!#REF!="Alta",'Mapa final'!#REF!="Menor"),CONCATENATE("R5C",'Mapa final'!#REF!),"")</f>
        <v>#REF!</v>
      </c>
      <c r="S20" s="60" t="e">
        <f>IF(AND('Mapa final'!#REF!="Alta",'Mapa final'!#REF!="Menor"),CONCATENATE("R5C",'Mapa final'!#REF!),"")</f>
        <v>#REF!</v>
      </c>
      <c r="T20" s="60" t="e">
        <f>IF(AND('Mapa final'!#REF!="Alta",'Mapa final'!#REF!="Menor"),CONCATENATE("R5C",'Mapa final'!#REF!),"")</f>
        <v>#REF!</v>
      </c>
      <c r="U20" s="61"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45" t="e">
        <f>IF(AND('Mapa final'!#REF!="Alta",'Mapa final'!#REF!="Moderado"),CONCATENATE("R5C",'Mapa final'!#REF!),"")</f>
        <v>#REF!</v>
      </c>
      <c r="Y20" s="45" t="e">
        <f>IF(AND('Mapa final'!#REF!="Alta",'Mapa final'!#REF!="Moderado"),CONCATENATE("R5C",'Mapa final'!#REF!),"")</f>
        <v>#REF!</v>
      </c>
      <c r="Z20" s="45"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45" t="e">
        <f>IF(AND('Mapa final'!#REF!="Alta",'Mapa final'!#REF!="Mayor"),CONCATENATE("R5C",'Mapa final'!#REF!),"")</f>
        <v>#REF!</v>
      </c>
      <c r="AE20" s="45" t="e">
        <f>IF(AND('Mapa final'!#REF!="Alta",'Mapa final'!#REF!="Mayor"),CONCATENATE("R5C",'Mapa final'!#REF!),"")</f>
        <v>#REF!</v>
      </c>
      <c r="AF20" s="45"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5"/>
      <c r="AO20" s="331"/>
      <c r="AP20" s="332"/>
      <c r="AQ20" s="332"/>
      <c r="AR20" s="332"/>
      <c r="AS20" s="332"/>
      <c r="AT20" s="333"/>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row>
    <row r="21" spans="1:76" ht="15" customHeight="1" x14ac:dyDescent="0.25">
      <c r="A21" s="75"/>
      <c r="B21" s="280"/>
      <c r="C21" s="280"/>
      <c r="D21" s="281"/>
      <c r="E21" s="321"/>
      <c r="F21" s="322"/>
      <c r="G21" s="322"/>
      <c r="H21" s="322"/>
      <c r="I21" s="322"/>
      <c r="J21" s="59" t="e">
        <f>IF(AND('Mapa final'!#REF!="Alta",'Mapa final'!#REF!="Leve"),CONCATENATE("R6C",'Mapa final'!#REF!),"")</f>
        <v>#REF!</v>
      </c>
      <c r="K21" s="60" t="e">
        <f>IF(AND('Mapa final'!#REF!="Alta",'Mapa final'!#REF!="Leve"),CONCATENATE("R6C",'Mapa final'!#REF!),"")</f>
        <v>#REF!</v>
      </c>
      <c r="L21" s="60" t="e">
        <f>IF(AND('Mapa final'!#REF!="Alta",'Mapa final'!#REF!="Leve"),CONCATENATE("R6C",'Mapa final'!#REF!),"")</f>
        <v>#REF!</v>
      </c>
      <c r="M21" s="60" t="e">
        <f>IF(AND('Mapa final'!#REF!="Alta",'Mapa final'!#REF!="Leve"),CONCATENATE("R6C",'Mapa final'!#REF!),"")</f>
        <v>#REF!</v>
      </c>
      <c r="N21" s="60" t="e">
        <f>IF(AND('Mapa final'!#REF!="Alta",'Mapa final'!#REF!="Leve"),CONCATENATE("R6C",'Mapa final'!#REF!),"")</f>
        <v>#REF!</v>
      </c>
      <c r="O21" s="61" t="e">
        <f>IF(AND('Mapa final'!#REF!="Alta",'Mapa final'!#REF!="Leve"),CONCATENATE("R6C",'Mapa final'!#REF!),"")</f>
        <v>#REF!</v>
      </c>
      <c r="P21" s="59" t="e">
        <f>IF(AND('Mapa final'!#REF!="Alta",'Mapa final'!#REF!="Menor"),CONCATENATE("R6C",'Mapa final'!#REF!),"")</f>
        <v>#REF!</v>
      </c>
      <c r="Q21" s="60" t="e">
        <f>IF(AND('Mapa final'!#REF!="Alta",'Mapa final'!#REF!="Menor"),CONCATENATE("R6C",'Mapa final'!#REF!),"")</f>
        <v>#REF!</v>
      </c>
      <c r="R21" s="60" t="e">
        <f>IF(AND('Mapa final'!#REF!="Alta",'Mapa final'!#REF!="Menor"),CONCATENATE("R6C",'Mapa final'!#REF!),"")</f>
        <v>#REF!</v>
      </c>
      <c r="S21" s="60" t="e">
        <f>IF(AND('Mapa final'!#REF!="Alta",'Mapa final'!#REF!="Menor"),CONCATENATE("R6C",'Mapa final'!#REF!),"")</f>
        <v>#REF!</v>
      </c>
      <c r="T21" s="60" t="e">
        <f>IF(AND('Mapa final'!#REF!="Alta",'Mapa final'!#REF!="Menor"),CONCATENATE("R6C",'Mapa final'!#REF!),"")</f>
        <v>#REF!</v>
      </c>
      <c r="U21" s="61"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45" t="e">
        <f>IF(AND('Mapa final'!#REF!="Alta",'Mapa final'!#REF!="Moderado"),CONCATENATE("R6C",'Mapa final'!#REF!),"")</f>
        <v>#REF!</v>
      </c>
      <c r="Y21" s="45" t="e">
        <f>IF(AND('Mapa final'!#REF!="Alta",'Mapa final'!#REF!="Moderado"),CONCATENATE("R6C",'Mapa final'!#REF!),"")</f>
        <v>#REF!</v>
      </c>
      <c r="Z21" s="45"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45" t="e">
        <f>IF(AND('Mapa final'!#REF!="Alta",'Mapa final'!#REF!="Mayor"),CONCATENATE("R6C",'Mapa final'!#REF!),"")</f>
        <v>#REF!</v>
      </c>
      <c r="AE21" s="45" t="e">
        <f>IF(AND('Mapa final'!#REF!="Alta",'Mapa final'!#REF!="Mayor"),CONCATENATE("R6C",'Mapa final'!#REF!),"")</f>
        <v>#REF!</v>
      </c>
      <c r="AF21" s="45"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5"/>
      <c r="AO21" s="331"/>
      <c r="AP21" s="332"/>
      <c r="AQ21" s="332"/>
      <c r="AR21" s="332"/>
      <c r="AS21" s="332"/>
      <c r="AT21" s="333"/>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row>
    <row r="22" spans="1:76" ht="15" customHeight="1" x14ac:dyDescent="0.25">
      <c r="A22" s="75"/>
      <c r="B22" s="280"/>
      <c r="C22" s="280"/>
      <c r="D22" s="281"/>
      <c r="E22" s="321"/>
      <c r="F22" s="322"/>
      <c r="G22" s="322"/>
      <c r="H22" s="322"/>
      <c r="I22" s="322"/>
      <c r="J22" s="59" t="e">
        <f>IF(AND('Mapa final'!#REF!="Alta",'Mapa final'!#REF!="Leve"),CONCATENATE("R7C",'Mapa final'!#REF!),"")</f>
        <v>#REF!</v>
      </c>
      <c r="K22" s="60" t="e">
        <f>IF(AND('Mapa final'!#REF!="Alta",'Mapa final'!#REF!="Leve"),CONCATENATE("R7C",'Mapa final'!#REF!),"")</f>
        <v>#REF!</v>
      </c>
      <c r="L22" s="60" t="e">
        <f>IF(AND('Mapa final'!#REF!="Alta",'Mapa final'!#REF!="Leve"),CONCATENATE("R7C",'Mapa final'!#REF!),"")</f>
        <v>#REF!</v>
      </c>
      <c r="M22" s="60" t="e">
        <f>IF(AND('Mapa final'!#REF!="Alta",'Mapa final'!#REF!="Leve"),CONCATENATE("R7C",'Mapa final'!#REF!),"")</f>
        <v>#REF!</v>
      </c>
      <c r="N22" s="60" t="e">
        <f>IF(AND('Mapa final'!#REF!="Alta",'Mapa final'!#REF!="Leve"),CONCATENATE("R7C",'Mapa final'!#REF!),"")</f>
        <v>#REF!</v>
      </c>
      <c r="O22" s="61" t="e">
        <f>IF(AND('Mapa final'!#REF!="Alta",'Mapa final'!#REF!="Leve"),CONCATENATE("R7C",'Mapa final'!#REF!),"")</f>
        <v>#REF!</v>
      </c>
      <c r="P22" s="59" t="e">
        <f>IF(AND('Mapa final'!#REF!="Alta",'Mapa final'!#REF!="Menor"),CONCATENATE("R7C",'Mapa final'!#REF!),"")</f>
        <v>#REF!</v>
      </c>
      <c r="Q22" s="60" t="e">
        <f>IF(AND('Mapa final'!#REF!="Alta",'Mapa final'!#REF!="Menor"),CONCATENATE("R7C",'Mapa final'!#REF!),"")</f>
        <v>#REF!</v>
      </c>
      <c r="R22" s="60" t="e">
        <f>IF(AND('Mapa final'!#REF!="Alta",'Mapa final'!#REF!="Menor"),CONCATENATE("R7C",'Mapa final'!#REF!),"")</f>
        <v>#REF!</v>
      </c>
      <c r="S22" s="60" t="e">
        <f>IF(AND('Mapa final'!#REF!="Alta",'Mapa final'!#REF!="Menor"),CONCATENATE("R7C",'Mapa final'!#REF!),"")</f>
        <v>#REF!</v>
      </c>
      <c r="T22" s="60" t="e">
        <f>IF(AND('Mapa final'!#REF!="Alta",'Mapa final'!#REF!="Menor"),CONCATENATE("R7C",'Mapa final'!#REF!),"")</f>
        <v>#REF!</v>
      </c>
      <c r="U22" s="61"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45" t="e">
        <f>IF(AND('Mapa final'!#REF!="Alta",'Mapa final'!#REF!="Moderado"),CONCATENATE("R7C",'Mapa final'!#REF!),"")</f>
        <v>#REF!</v>
      </c>
      <c r="Y22" s="45" t="e">
        <f>IF(AND('Mapa final'!#REF!="Alta",'Mapa final'!#REF!="Moderado"),CONCATENATE("R7C",'Mapa final'!#REF!),"")</f>
        <v>#REF!</v>
      </c>
      <c r="Z22" s="45"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45" t="e">
        <f>IF(AND('Mapa final'!#REF!="Alta",'Mapa final'!#REF!="Mayor"),CONCATENATE("R7C",'Mapa final'!#REF!),"")</f>
        <v>#REF!</v>
      </c>
      <c r="AE22" s="45" t="e">
        <f>IF(AND('Mapa final'!#REF!="Alta",'Mapa final'!#REF!="Mayor"),CONCATENATE("R7C",'Mapa final'!#REF!),"")</f>
        <v>#REF!</v>
      </c>
      <c r="AF22" s="45"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5"/>
      <c r="AO22" s="331"/>
      <c r="AP22" s="332"/>
      <c r="AQ22" s="332"/>
      <c r="AR22" s="332"/>
      <c r="AS22" s="332"/>
      <c r="AT22" s="333"/>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row>
    <row r="23" spans="1:76" ht="15" customHeight="1" x14ac:dyDescent="0.25">
      <c r="A23" s="75"/>
      <c r="B23" s="280"/>
      <c r="C23" s="280"/>
      <c r="D23" s="281"/>
      <c r="E23" s="321"/>
      <c r="F23" s="322"/>
      <c r="G23" s="322"/>
      <c r="H23" s="322"/>
      <c r="I23" s="322"/>
      <c r="J23" s="59" t="e">
        <f>IF(AND('Mapa final'!#REF!="Alta",'Mapa final'!#REF!="Leve"),CONCATENATE("R8C",'Mapa final'!#REF!),"")</f>
        <v>#REF!</v>
      </c>
      <c r="K23" s="60" t="e">
        <f>IF(AND('Mapa final'!#REF!="Alta",'Mapa final'!#REF!="Leve"),CONCATENATE("R8C",'Mapa final'!#REF!),"")</f>
        <v>#REF!</v>
      </c>
      <c r="L23" s="60" t="e">
        <f>IF(AND('Mapa final'!#REF!="Alta",'Mapa final'!#REF!="Leve"),CONCATENATE("R8C",'Mapa final'!#REF!),"")</f>
        <v>#REF!</v>
      </c>
      <c r="M23" s="60" t="e">
        <f>IF(AND('Mapa final'!#REF!="Alta",'Mapa final'!#REF!="Leve"),CONCATENATE("R8C",'Mapa final'!#REF!),"")</f>
        <v>#REF!</v>
      </c>
      <c r="N23" s="60" t="e">
        <f>IF(AND('Mapa final'!#REF!="Alta",'Mapa final'!#REF!="Leve"),CONCATENATE("R8C",'Mapa final'!#REF!),"")</f>
        <v>#REF!</v>
      </c>
      <c r="O23" s="61" t="e">
        <f>IF(AND('Mapa final'!#REF!="Alta",'Mapa final'!#REF!="Leve"),CONCATENATE("R8C",'Mapa final'!#REF!),"")</f>
        <v>#REF!</v>
      </c>
      <c r="P23" s="59" t="e">
        <f>IF(AND('Mapa final'!#REF!="Alta",'Mapa final'!#REF!="Menor"),CONCATENATE("R8C",'Mapa final'!#REF!),"")</f>
        <v>#REF!</v>
      </c>
      <c r="Q23" s="60" t="e">
        <f>IF(AND('Mapa final'!#REF!="Alta",'Mapa final'!#REF!="Menor"),CONCATENATE("R8C",'Mapa final'!#REF!),"")</f>
        <v>#REF!</v>
      </c>
      <c r="R23" s="60" t="e">
        <f>IF(AND('Mapa final'!#REF!="Alta",'Mapa final'!#REF!="Menor"),CONCATENATE("R8C",'Mapa final'!#REF!),"")</f>
        <v>#REF!</v>
      </c>
      <c r="S23" s="60" t="e">
        <f>IF(AND('Mapa final'!#REF!="Alta",'Mapa final'!#REF!="Menor"),CONCATENATE("R8C",'Mapa final'!#REF!),"")</f>
        <v>#REF!</v>
      </c>
      <c r="T23" s="60" t="e">
        <f>IF(AND('Mapa final'!#REF!="Alta",'Mapa final'!#REF!="Menor"),CONCATENATE("R8C",'Mapa final'!#REF!),"")</f>
        <v>#REF!</v>
      </c>
      <c r="U23" s="61"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45" t="e">
        <f>IF(AND('Mapa final'!#REF!="Alta",'Mapa final'!#REF!="Moderado"),CONCATENATE("R8C",'Mapa final'!#REF!),"")</f>
        <v>#REF!</v>
      </c>
      <c r="Y23" s="45" t="e">
        <f>IF(AND('Mapa final'!#REF!="Alta",'Mapa final'!#REF!="Moderado"),CONCATENATE("R8C",'Mapa final'!#REF!),"")</f>
        <v>#REF!</v>
      </c>
      <c r="Z23" s="45"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45" t="e">
        <f>IF(AND('Mapa final'!#REF!="Alta",'Mapa final'!#REF!="Mayor"),CONCATENATE("R8C",'Mapa final'!#REF!),"")</f>
        <v>#REF!</v>
      </c>
      <c r="AE23" s="45" t="e">
        <f>IF(AND('Mapa final'!#REF!="Alta",'Mapa final'!#REF!="Mayor"),CONCATENATE("R8C",'Mapa final'!#REF!),"")</f>
        <v>#REF!</v>
      </c>
      <c r="AF23" s="45"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5"/>
      <c r="AO23" s="331"/>
      <c r="AP23" s="332"/>
      <c r="AQ23" s="332"/>
      <c r="AR23" s="332"/>
      <c r="AS23" s="332"/>
      <c r="AT23" s="333"/>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row>
    <row r="24" spans="1:76" ht="15" customHeight="1" x14ac:dyDescent="0.25">
      <c r="A24" s="75"/>
      <c r="B24" s="280"/>
      <c r="C24" s="280"/>
      <c r="D24" s="281"/>
      <c r="E24" s="321"/>
      <c r="F24" s="322"/>
      <c r="G24" s="322"/>
      <c r="H24" s="322"/>
      <c r="I24" s="322"/>
      <c r="J24" s="59" t="e">
        <f>IF(AND('Mapa final'!#REF!="Alta",'Mapa final'!#REF!="Leve"),CONCATENATE("R9C",'Mapa final'!#REF!),"")</f>
        <v>#REF!</v>
      </c>
      <c r="K24" s="60" t="e">
        <f>IF(AND('Mapa final'!#REF!="Alta",'Mapa final'!#REF!="Leve"),CONCATENATE("R9C",'Mapa final'!#REF!),"")</f>
        <v>#REF!</v>
      </c>
      <c r="L24" s="60" t="e">
        <f>IF(AND('Mapa final'!#REF!="Alta",'Mapa final'!#REF!="Leve"),CONCATENATE("R9C",'Mapa final'!#REF!),"")</f>
        <v>#REF!</v>
      </c>
      <c r="M24" s="60" t="e">
        <f>IF(AND('Mapa final'!#REF!="Alta",'Mapa final'!#REF!="Leve"),CONCATENATE("R9C",'Mapa final'!#REF!),"")</f>
        <v>#REF!</v>
      </c>
      <c r="N24" s="60" t="e">
        <f>IF(AND('Mapa final'!#REF!="Alta",'Mapa final'!#REF!="Leve"),CONCATENATE("R9C",'Mapa final'!#REF!),"")</f>
        <v>#REF!</v>
      </c>
      <c r="O24" s="61" t="e">
        <f>IF(AND('Mapa final'!#REF!="Alta",'Mapa final'!#REF!="Leve"),CONCATENATE("R9C",'Mapa final'!#REF!),"")</f>
        <v>#REF!</v>
      </c>
      <c r="P24" s="59" t="e">
        <f>IF(AND('Mapa final'!#REF!="Alta",'Mapa final'!#REF!="Menor"),CONCATENATE("R9C",'Mapa final'!#REF!),"")</f>
        <v>#REF!</v>
      </c>
      <c r="Q24" s="60" t="e">
        <f>IF(AND('Mapa final'!#REF!="Alta",'Mapa final'!#REF!="Menor"),CONCATENATE("R9C",'Mapa final'!#REF!),"")</f>
        <v>#REF!</v>
      </c>
      <c r="R24" s="60" t="e">
        <f>IF(AND('Mapa final'!#REF!="Alta",'Mapa final'!#REF!="Menor"),CONCATENATE("R9C",'Mapa final'!#REF!),"")</f>
        <v>#REF!</v>
      </c>
      <c r="S24" s="60" t="e">
        <f>IF(AND('Mapa final'!#REF!="Alta",'Mapa final'!#REF!="Menor"),CONCATENATE("R9C",'Mapa final'!#REF!),"")</f>
        <v>#REF!</v>
      </c>
      <c r="T24" s="60" t="e">
        <f>IF(AND('Mapa final'!#REF!="Alta",'Mapa final'!#REF!="Menor"),CONCATENATE("R9C",'Mapa final'!#REF!),"")</f>
        <v>#REF!</v>
      </c>
      <c r="U24" s="61"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45" t="e">
        <f>IF(AND('Mapa final'!#REF!="Alta",'Mapa final'!#REF!="Moderado"),CONCATENATE("R9C",'Mapa final'!#REF!),"")</f>
        <v>#REF!</v>
      </c>
      <c r="Y24" s="45" t="e">
        <f>IF(AND('Mapa final'!#REF!="Alta",'Mapa final'!#REF!="Moderado"),CONCATENATE("R9C",'Mapa final'!#REF!),"")</f>
        <v>#REF!</v>
      </c>
      <c r="Z24" s="45"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45" t="e">
        <f>IF(AND('Mapa final'!#REF!="Alta",'Mapa final'!#REF!="Mayor"),CONCATENATE("R9C",'Mapa final'!#REF!),"")</f>
        <v>#REF!</v>
      </c>
      <c r="AE24" s="45" t="e">
        <f>IF(AND('Mapa final'!#REF!="Alta",'Mapa final'!#REF!="Mayor"),CONCATENATE("R9C",'Mapa final'!#REF!),"")</f>
        <v>#REF!</v>
      </c>
      <c r="AF24" s="45"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5"/>
      <c r="AO24" s="331"/>
      <c r="AP24" s="332"/>
      <c r="AQ24" s="332"/>
      <c r="AR24" s="332"/>
      <c r="AS24" s="332"/>
      <c r="AT24" s="333"/>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row>
    <row r="25" spans="1:76" ht="15.75" customHeight="1" thickBot="1" x14ac:dyDescent="0.3">
      <c r="A25" s="75"/>
      <c r="B25" s="280"/>
      <c r="C25" s="280"/>
      <c r="D25" s="281"/>
      <c r="E25" s="324"/>
      <c r="F25" s="325"/>
      <c r="G25" s="325"/>
      <c r="H25" s="325"/>
      <c r="I25" s="325"/>
      <c r="J25" s="62" t="e">
        <f>IF(AND('Mapa final'!#REF!="Alta",'Mapa final'!#REF!="Leve"),CONCATENATE("R10C",'Mapa final'!#REF!),"")</f>
        <v>#REF!</v>
      </c>
      <c r="K25" s="63" t="e">
        <f>IF(AND('Mapa final'!#REF!="Alta",'Mapa final'!#REF!="Leve"),CONCATENATE("R10C",'Mapa final'!#REF!),"")</f>
        <v>#REF!</v>
      </c>
      <c r="L25" s="63" t="e">
        <f>IF(AND('Mapa final'!#REF!="Alta",'Mapa final'!#REF!="Leve"),CONCATENATE("R10C",'Mapa final'!#REF!),"")</f>
        <v>#REF!</v>
      </c>
      <c r="M25" s="63" t="e">
        <f>IF(AND('Mapa final'!#REF!="Alta",'Mapa final'!#REF!="Leve"),CONCATENATE("R10C",'Mapa final'!#REF!),"")</f>
        <v>#REF!</v>
      </c>
      <c r="N25" s="63" t="e">
        <f>IF(AND('Mapa final'!#REF!="Alta",'Mapa final'!#REF!="Leve"),CONCATENATE("R10C",'Mapa final'!#REF!),"")</f>
        <v>#REF!</v>
      </c>
      <c r="O25" s="64" t="e">
        <f>IF(AND('Mapa final'!#REF!="Alta",'Mapa final'!#REF!="Leve"),CONCATENATE("R10C",'Mapa final'!#REF!),"")</f>
        <v>#REF!</v>
      </c>
      <c r="P25" s="62" t="e">
        <f>IF(AND('Mapa final'!#REF!="Alta",'Mapa final'!#REF!="Menor"),CONCATENATE("R10C",'Mapa final'!#REF!),"")</f>
        <v>#REF!</v>
      </c>
      <c r="Q25" s="63" t="e">
        <f>IF(AND('Mapa final'!#REF!="Alta",'Mapa final'!#REF!="Menor"),CONCATENATE("R10C",'Mapa final'!#REF!),"")</f>
        <v>#REF!</v>
      </c>
      <c r="R25" s="63" t="e">
        <f>IF(AND('Mapa final'!#REF!="Alta",'Mapa final'!#REF!="Menor"),CONCATENATE("R10C",'Mapa final'!#REF!),"")</f>
        <v>#REF!</v>
      </c>
      <c r="S25" s="63" t="e">
        <f>IF(AND('Mapa final'!#REF!="Alta",'Mapa final'!#REF!="Menor"),CONCATENATE("R10C",'Mapa final'!#REF!),"")</f>
        <v>#REF!</v>
      </c>
      <c r="T25" s="63" t="e">
        <f>IF(AND('Mapa final'!#REF!="Alta",'Mapa final'!#REF!="Menor"),CONCATENATE("R10C",'Mapa final'!#REF!),"")</f>
        <v>#REF!</v>
      </c>
      <c r="U25" s="64" t="e">
        <f>IF(AND('Mapa final'!#REF!="Alta",'Mapa final'!#REF!="Menor"),CONCATENATE("R10C",'Mapa final'!#REF!),"")</f>
        <v>#REF!</v>
      </c>
      <c r="V25" s="50" t="e">
        <f>IF(AND('Mapa final'!#REF!="Alta",'Mapa final'!#REF!="Moderado"),CONCATENATE("R10C",'Mapa final'!#REF!),"")</f>
        <v>#REF!</v>
      </c>
      <c r="W25" s="51" t="e">
        <f>IF(AND('Mapa final'!#REF!="Alta",'Mapa final'!#REF!="Moderado"),CONCATENATE("R10C",'Mapa final'!#REF!),"")</f>
        <v>#REF!</v>
      </c>
      <c r="X25" s="51" t="e">
        <f>IF(AND('Mapa final'!#REF!="Alta",'Mapa final'!#REF!="Moderado"),CONCATENATE("R10C",'Mapa final'!#REF!),"")</f>
        <v>#REF!</v>
      </c>
      <c r="Y25" s="51" t="e">
        <f>IF(AND('Mapa final'!#REF!="Alta",'Mapa final'!#REF!="Moderado"),CONCATENATE("R10C",'Mapa final'!#REF!),"")</f>
        <v>#REF!</v>
      </c>
      <c r="Z25" s="51" t="e">
        <f>IF(AND('Mapa final'!#REF!="Alta",'Mapa final'!#REF!="Moderado"),CONCATENATE("R10C",'Mapa final'!#REF!),"")</f>
        <v>#REF!</v>
      </c>
      <c r="AA25" s="52" t="e">
        <f>IF(AND('Mapa final'!#REF!="Alta",'Mapa final'!#REF!="Moderado"),CONCATENATE("R10C",'Mapa final'!#REF!),"")</f>
        <v>#REF!</v>
      </c>
      <c r="AB25" s="50" t="e">
        <f>IF(AND('Mapa final'!#REF!="Alta",'Mapa final'!#REF!="Mayor"),CONCATENATE("R10C",'Mapa final'!#REF!),"")</f>
        <v>#REF!</v>
      </c>
      <c r="AC25" s="51" t="e">
        <f>IF(AND('Mapa final'!#REF!="Alta",'Mapa final'!#REF!="Mayor"),CONCATENATE("R10C",'Mapa final'!#REF!),"")</f>
        <v>#REF!</v>
      </c>
      <c r="AD25" s="51" t="e">
        <f>IF(AND('Mapa final'!#REF!="Alta",'Mapa final'!#REF!="Mayor"),CONCATENATE("R10C",'Mapa final'!#REF!),"")</f>
        <v>#REF!</v>
      </c>
      <c r="AE25" s="51" t="e">
        <f>IF(AND('Mapa final'!#REF!="Alta",'Mapa final'!#REF!="Mayor"),CONCATENATE("R10C",'Mapa final'!#REF!),"")</f>
        <v>#REF!</v>
      </c>
      <c r="AF25" s="51" t="e">
        <f>IF(AND('Mapa final'!#REF!="Alta",'Mapa final'!#REF!="Mayor"),CONCATENATE("R10C",'Mapa final'!#REF!),"")</f>
        <v>#REF!</v>
      </c>
      <c r="AG25" s="52" t="e">
        <f>IF(AND('Mapa final'!#REF!="Alta",'Mapa final'!#REF!="Mayor"),CONCATENATE("R10C",'Mapa final'!#REF!),"")</f>
        <v>#REF!</v>
      </c>
      <c r="AH25" s="53" t="e">
        <f>IF(AND('Mapa final'!#REF!="Alta",'Mapa final'!#REF!="Catastrófico"),CONCATENATE("R10C",'Mapa final'!#REF!),"")</f>
        <v>#REF!</v>
      </c>
      <c r="AI25" s="54" t="e">
        <f>IF(AND('Mapa final'!#REF!="Alta",'Mapa final'!#REF!="Catastrófico"),CONCATENATE("R10C",'Mapa final'!#REF!),"")</f>
        <v>#REF!</v>
      </c>
      <c r="AJ25" s="54" t="e">
        <f>IF(AND('Mapa final'!#REF!="Alta",'Mapa final'!#REF!="Catastrófico"),CONCATENATE("R10C",'Mapa final'!#REF!),"")</f>
        <v>#REF!</v>
      </c>
      <c r="AK25" s="54" t="e">
        <f>IF(AND('Mapa final'!#REF!="Alta",'Mapa final'!#REF!="Catastrófico"),CONCATENATE("R10C",'Mapa final'!#REF!),"")</f>
        <v>#REF!</v>
      </c>
      <c r="AL25" s="54" t="e">
        <f>IF(AND('Mapa final'!#REF!="Alta",'Mapa final'!#REF!="Catastrófico"),CONCATENATE("R10C",'Mapa final'!#REF!),"")</f>
        <v>#REF!</v>
      </c>
      <c r="AM25" s="55" t="e">
        <f>IF(AND('Mapa final'!#REF!="Alta",'Mapa final'!#REF!="Catastrófico"),CONCATENATE("R10C",'Mapa final'!#REF!),"")</f>
        <v>#REF!</v>
      </c>
      <c r="AN25" s="75"/>
      <c r="AO25" s="334"/>
      <c r="AP25" s="335"/>
      <c r="AQ25" s="335"/>
      <c r="AR25" s="335"/>
      <c r="AS25" s="335"/>
      <c r="AT25" s="336"/>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row>
    <row r="26" spans="1:76" ht="15" customHeight="1" x14ac:dyDescent="0.25">
      <c r="A26" s="75"/>
      <c r="B26" s="280"/>
      <c r="C26" s="280"/>
      <c r="D26" s="281"/>
      <c r="E26" s="318" t="s">
        <v>116</v>
      </c>
      <c r="F26" s="319"/>
      <c r="G26" s="319"/>
      <c r="H26" s="319"/>
      <c r="I26" s="320"/>
      <c r="J26" s="56" t="e">
        <f>IF(AND('Mapa final'!#REF!="Media",'Mapa final'!#REF!="Leve"),CONCATENATE("R1C",'Mapa final'!#REF!),"")</f>
        <v>#REF!</v>
      </c>
      <c r="K26" s="57" t="e">
        <f>IF(AND('Mapa final'!#REF!="Media",'Mapa final'!#REF!="Leve"),CONCATENATE("R1C",'Mapa final'!#REF!),"")</f>
        <v>#REF!</v>
      </c>
      <c r="L26" s="57" t="e">
        <f>IF(AND('Mapa final'!#REF!="Media",'Mapa final'!#REF!="Leve"),CONCATENATE("R1C",'Mapa final'!#REF!),"")</f>
        <v>#REF!</v>
      </c>
      <c r="M26" s="57" t="e">
        <f>IF(AND('Mapa final'!#REF!="Media",'Mapa final'!#REF!="Leve"),CONCATENATE("R1C",'Mapa final'!#REF!),"")</f>
        <v>#REF!</v>
      </c>
      <c r="N26" s="57" t="e">
        <f>IF(AND('Mapa final'!#REF!="Media",'Mapa final'!#REF!="Leve"),CONCATENATE("R1C",'Mapa final'!#REF!),"")</f>
        <v>#REF!</v>
      </c>
      <c r="O26" s="58" t="e">
        <f>IF(AND('Mapa final'!#REF!="Media",'Mapa final'!#REF!="Leve"),CONCATENATE("R1C",'Mapa final'!#REF!),"")</f>
        <v>#REF!</v>
      </c>
      <c r="P26" s="56" t="e">
        <f>IF(AND('Mapa final'!#REF!="Media",'Mapa final'!#REF!="Menor"),CONCATENATE("R1C",'Mapa final'!#REF!),"")</f>
        <v>#REF!</v>
      </c>
      <c r="Q26" s="57" t="e">
        <f>IF(AND('Mapa final'!#REF!="Media",'Mapa final'!#REF!="Menor"),CONCATENATE("R1C",'Mapa final'!#REF!),"")</f>
        <v>#REF!</v>
      </c>
      <c r="R26" s="57" t="e">
        <f>IF(AND('Mapa final'!#REF!="Media",'Mapa final'!#REF!="Menor"),CONCATENATE("R1C",'Mapa final'!#REF!),"")</f>
        <v>#REF!</v>
      </c>
      <c r="S26" s="57" t="e">
        <f>IF(AND('Mapa final'!#REF!="Media",'Mapa final'!#REF!="Menor"),CONCATENATE("R1C",'Mapa final'!#REF!),"")</f>
        <v>#REF!</v>
      </c>
      <c r="T26" s="57" t="e">
        <f>IF(AND('Mapa final'!#REF!="Media",'Mapa final'!#REF!="Menor"),CONCATENATE("R1C",'Mapa final'!#REF!),"")</f>
        <v>#REF!</v>
      </c>
      <c r="U26" s="58" t="e">
        <f>IF(AND('Mapa final'!#REF!="Media",'Mapa final'!#REF!="Menor"),CONCATENATE("R1C",'Mapa final'!#REF!),"")</f>
        <v>#REF!</v>
      </c>
      <c r="V26" s="56" t="e">
        <f>IF(AND('Mapa final'!#REF!="Media",'Mapa final'!#REF!="Moderado"),CONCATENATE("R1C",'Mapa final'!#REF!),"")</f>
        <v>#REF!</v>
      </c>
      <c r="W26" s="57" t="e">
        <f>IF(AND('Mapa final'!#REF!="Media",'Mapa final'!#REF!="Moderado"),CONCATENATE("R1C",'Mapa final'!#REF!),"")</f>
        <v>#REF!</v>
      </c>
      <c r="X26" s="57" t="e">
        <f>IF(AND('Mapa final'!#REF!="Media",'Mapa final'!#REF!="Moderado"),CONCATENATE("R1C",'Mapa final'!#REF!),"")</f>
        <v>#REF!</v>
      </c>
      <c r="Y26" s="57" t="e">
        <f>IF(AND('Mapa final'!#REF!="Media",'Mapa final'!#REF!="Moderado"),CONCATENATE("R1C",'Mapa final'!#REF!),"")</f>
        <v>#REF!</v>
      </c>
      <c r="Z26" s="57" t="e">
        <f>IF(AND('Mapa final'!#REF!="Media",'Mapa final'!#REF!="Moderado"),CONCATENATE("R1C",'Mapa final'!#REF!),"")</f>
        <v>#REF!</v>
      </c>
      <c r="AA26" s="58"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5"/>
      <c r="AO26" s="358" t="s">
        <v>80</v>
      </c>
      <c r="AP26" s="359"/>
      <c r="AQ26" s="359"/>
      <c r="AR26" s="359"/>
      <c r="AS26" s="359"/>
      <c r="AT26" s="360"/>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row>
    <row r="27" spans="1:76" ht="15" customHeight="1" x14ac:dyDescent="0.25">
      <c r="A27" s="75"/>
      <c r="B27" s="280"/>
      <c r="C27" s="280"/>
      <c r="D27" s="281"/>
      <c r="E27" s="337"/>
      <c r="F27" s="322"/>
      <c r="G27" s="322"/>
      <c r="H27" s="322"/>
      <c r="I27" s="323"/>
      <c r="J27" s="59" t="str">
        <f>IF(AND('Mapa final'!$AD$11="Media",'Mapa final'!$AF$11="Leve"),CONCATENATE("R2C",'Mapa final'!$S$11),"")</f>
        <v/>
      </c>
      <c r="K27" s="60" t="str">
        <f>IF(AND('Mapa final'!$AD$12="Media",'Mapa final'!$AF$12="Leve"),CONCATENATE("R2C",'Mapa final'!$S$12),"")</f>
        <v/>
      </c>
      <c r="L27" s="60" t="e">
        <f>IF(AND('Mapa final'!#REF!="Media",'Mapa final'!#REF!="Leve"),CONCATENATE("R2C",'Mapa final'!#REF!),"")</f>
        <v>#REF!</v>
      </c>
      <c r="M27" s="60" t="e">
        <f>IF(AND('Mapa final'!#REF!="Media",'Mapa final'!#REF!="Leve"),CONCATENATE("R2C",'Mapa final'!#REF!),"")</f>
        <v>#REF!</v>
      </c>
      <c r="N27" s="60" t="e">
        <f>IF(AND('Mapa final'!#REF!="Media",'Mapa final'!#REF!="Leve"),CONCATENATE("R2C",'Mapa final'!#REF!),"")</f>
        <v>#REF!</v>
      </c>
      <c r="O27" s="61" t="e">
        <f>IF(AND('Mapa final'!#REF!="Media",'Mapa final'!#REF!="Leve"),CONCATENATE("R2C",'Mapa final'!#REF!),"")</f>
        <v>#REF!</v>
      </c>
      <c r="P27" s="59" t="str">
        <f>IF(AND('Mapa final'!$AD$11="Media",'Mapa final'!$AF$11="Menor"),CONCATENATE("R2C",'Mapa final'!$S$11),"")</f>
        <v/>
      </c>
      <c r="Q27" s="60" t="str">
        <f>IF(AND('Mapa final'!$AD$12="Media",'Mapa final'!$AF$12="Menor"),CONCATENATE("R2C",'Mapa final'!$S$12),"")</f>
        <v/>
      </c>
      <c r="R27" s="60" t="e">
        <f>IF(AND('Mapa final'!#REF!="Media",'Mapa final'!#REF!="Menor"),CONCATENATE("R2C",'Mapa final'!#REF!),"")</f>
        <v>#REF!</v>
      </c>
      <c r="S27" s="60" t="e">
        <f>IF(AND('Mapa final'!#REF!="Media",'Mapa final'!#REF!="Menor"),CONCATENATE("R2C",'Mapa final'!#REF!),"")</f>
        <v>#REF!</v>
      </c>
      <c r="T27" s="60" t="e">
        <f>IF(AND('Mapa final'!#REF!="Media",'Mapa final'!#REF!="Menor"),CONCATENATE("R2C",'Mapa final'!#REF!),"")</f>
        <v>#REF!</v>
      </c>
      <c r="U27" s="61" t="e">
        <f>IF(AND('Mapa final'!#REF!="Media",'Mapa final'!#REF!="Menor"),CONCATENATE("R2C",'Mapa final'!#REF!),"")</f>
        <v>#REF!</v>
      </c>
      <c r="V27" s="59" t="str">
        <f>IF(AND('Mapa final'!$AD$11="Media",'Mapa final'!$AF$11="Moderado"),CONCATENATE("R2C",'Mapa final'!$S$11),"")</f>
        <v/>
      </c>
      <c r="W27" s="60" t="str">
        <f>IF(AND('Mapa final'!$AD$12="Media",'Mapa final'!$AF$12="Moderado"),CONCATENATE("R2C",'Mapa final'!$S$12),"")</f>
        <v/>
      </c>
      <c r="X27" s="60" t="e">
        <f>IF(AND('Mapa final'!#REF!="Media",'Mapa final'!#REF!="Moderado"),CONCATENATE("R2C",'Mapa final'!#REF!),"")</f>
        <v>#REF!</v>
      </c>
      <c r="Y27" s="60" t="e">
        <f>IF(AND('Mapa final'!#REF!="Media",'Mapa final'!#REF!="Moderado"),CONCATENATE("R2C",'Mapa final'!#REF!),"")</f>
        <v>#REF!</v>
      </c>
      <c r="Z27" s="60" t="e">
        <f>IF(AND('Mapa final'!#REF!="Media",'Mapa final'!#REF!="Moderado"),CONCATENATE("R2C",'Mapa final'!#REF!),"")</f>
        <v>#REF!</v>
      </c>
      <c r="AA27" s="61" t="e">
        <f>IF(AND('Mapa final'!#REF!="Media",'Mapa final'!#REF!="Moderado"),CONCATENATE("R2C",'Mapa final'!#REF!),"")</f>
        <v>#REF!</v>
      </c>
      <c r="AB27" s="44" t="str">
        <f>IF(AND('Mapa final'!$AD$11="Media",'Mapa final'!$AF$11="Mayor"),CONCATENATE("R2C",'Mapa final'!$S$11),"")</f>
        <v/>
      </c>
      <c r="AC27" s="45" t="str">
        <f>IF(AND('Mapa final'!$AD$12="Media",'Mapa final'!$AF$12="Mayor"),CONCATENATE("R2C",'Mapa final'!$S$12),"")</f>
        <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final'!$AD$11="Media",'Mapa final'!$AF$11="Catastrófico"),CONCATENATE("R2C",'Mapa final'!$S$11),"")</f>
        <v/>
      </c>
      <c r="AI27" s="48" t="str">
        <f>IF(AND('Mapa final'!$AD$12="Media",'Mapa final'!$AF$12="Catastrófico"),CONCATENATE("R2C",'Mapa final'!$S$12),"")</f>
        <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5"/>
      <c r="AO27" s="361"/>
      <c r="AP27" s="362"/>
      <c r="AQ27" s="362"/>
      <c r="AR27" s="362"/>
      <c r="AS27" s="362"/>
      <c r="AT27" s="363"/>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row>
    <row r="28" spans="1:76" ht="15" customHeight="1" x14ac:dyDescent="0.25">
      <c r="A28" s="75"/>
      <c r="B28" s="280"/>
      <c r="C28" s="280"/>
      <c r="D28" s="281"/>
      <c r="E28" s="321"/>
      <c r="F28" s="322"/>
      <c r="G28" s="322"/>
      <c r="H28" s="322"/>
      <c r="I28" s="323"/>
      <c r="J28" s="59" t="e">
        <f>IF(AND('Mapa final'!#REF!="Media",'Mapa final'!#REF!="Leve"),CONCATENATE("R3C",'Mapa final'!#REF!),"")</f>
        <v>#REF!</v>
      </c>
      <c r="K28" s="60" t="e">
        <f>IF(AND('Mapa final'!#REF!="Media",'Mapa final'!#REF!="Leve"),CONCATENATE("R3C",'Mapa final'!#REF!),"")</f>
        <v>#REF!</v>
      </c>
      <c r="L28" s="60" t="e">
        <f>IF(AND('Mapa final'!#REF!="Media",'Mapa final'!#REF!="Leve"),CONCATENATE("R3C",'Mapa final'!#REF!),"")</f>
        <v>#REF!</v>
      </c>
      <c r="M28" s="60" t="e">
        <f>IF(AND('Mapa final'!#REF!="Media",'Mapa final'!#REF!="Leve"),CONCATENATE("R3C",'Mapa final'!#REF!),"")</f>
        <v>#REF!</v>
      </c>
      <c r="N28" s="60" t="e">
        <f>IF(AND('Mapa final'!#REF!="Media",'Mapa final'!#REF!="Leve"),CONCATENATE("R3C",'Mapa final'!#REF!),"")</f>
        <v>#REF!</v>
      </c>
      <c r="O28" s="61" t="e">
        <f>IF(AND('Mapa final'!#REF!="Media",'Mapa final'!#REF!="Leve"),CONCATENATE("R3C",'Mapa final'!#REF!),"")</f>
        <v>#REF!</v>
      </c>
      <c r="P28" s="59" t="e">
        <f>IF(AND('Mapa final'!#REF!="Media",'Mapa final'!#REF!="Menor"),CONCATENATE("R3C",'Mapa final'!#REF!),"")</f>
        <v>#REF!</v>
      </c>
      <c r="Q28" s="60" t="e">
        <f>IF(AND('Mapa final'!#REF!="Media",'Mapa final'!#REF!="Menor"),CONCATENATE("R3C",'Mapa final'!#REF!),"")</f>
        <v>#REF!</v>
      </c>
      <c r="R28" s="60" t="e">
        <f>IF(AND('Mapa final'!#REF!="Media",'Mapa final'!#REF!="Menor"),CONCATENATE("R3C",'Mapa final'!#REF!),"")</f>
        <v>#REF!</v>
      </c>
      <c r="S28" s="60" t="e">
        <f>IF(AND('Mapa final'!#REF!="Media",'Mapa final'!#REF!="Menor"),CONCATENATE("R3C",'Mapa final'!#REF!),"")</f>
        <v>#REF!</v>
      </c>
      <c r="T28" s="60" t="e">
        <f>IF(AND('Mapa final'!#REF!="Media",'Mapa final'!#REF!="Menor"),CONCATENATE("R3C",'Mapa final'!#REF!),"")</f>
        <v>#REF!</v>
      </c>
      <c r="U28" s="61" t="e">
        <f>IF(AND('Mapa final'!#REF!="Media",'Mapa final'!#REF!="Menor"),CONCATENATE("R3C",'Mapa final'!#REF!),"")</f>
        <v>#REF!</v>
      </c>
      <c r="V28" s="59" t="e">
        <f>IF(AND('Mapa final'!#REF!="Media",'Mapa final'!#REF!="Moderado"),CONCATENATE("R3C",'Mapa final'!#REF!),"")</f>
        <v>#REF!</v>
      </c>
      <c r="W28" s="60" t="e">
        <f>IF(AND('Mapa final'!#REF!="Media",'Mapa final'!#REF!="Moderado"),CONCATENATE("R3C",'Mapa final'!#REF!),"")</f>
        <v>#REF!</v>
      </c>
      <c r="X28" s="60" t="e">
        <f>IF(AND('Mapa final'!#REF!="Media",'Mapa final'!#REF!="Moderado"),CONCATENATE("R3C",'Mapa final'!#REF!),"")</f>
        <v>#REF!</v>
      </c>
      <c r="Y28" s="60" t="e">
        <f>IF(AND('Mapa final'!#REF!="Media",'Mapa final'!#REF!="Moderado"),CONCATENATE("R3C",'Mapa final'!#REF!),"")</f>
        <v>#REF!</v>
      </c>
      <c r="Z28" s="60" t="e">
        <f>IF(AND('Mapa final'!#REF!="Media",'Mapa final'!#REF!="Moderado"),CONCATENATE("R3C",'Mapa final'!#REF!),"")</f>
        <v>#REF!</v>
      </c>
      <c r="AA28" s="61"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5"/>
      <c r="AO28" s="361"/>
      <c r="AP28" s="362"/>
      <c r="AQ28" s="362"/>
      <c r="AR28" s="362"/>
      <c r="AS28" s="362"/>
      <c r="AT28" s="363"/>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row>
    <row r="29" spans="1:76" ht="15" customHeight="1" x14ac:dyDescent="0.25">
      <c r="A29" s="75"/>
      <c r="B29" s="280"/>
      <c r="C29" s="280"/>
      <c r="D29" s="281"/>
      <c r="E29" s="321"/>
      <c r="F29" s="322"/>
      <c r="G29" s="322"/>
      <c r="H29" s="322"/>
      <c r="I29" s="323"/>
      <c r="J29" s="59" t="e">
        <f>IF(AND('Mapa final'!#REF!="Media",'Mapa final'!#REF!="Leve"),CONCATENATE("R4C",'Mapa final'!#REF!),"")</f>
        <v>#REF!</v>
      </c>
      <c r="K29" s="60" t="e">
        <f>IF(AND('Mapa final'!#REF!="Media",'Mapa final'!#REF!="Leve"),CONCATENATE("R4C",'Mapa final'!#REF!),"")</f>
        <v>#REF!</v>
      </c>
      <c r="L29" s="60" t="e">
        <f>IF(AND('Mapa final'!#REF!="Media",'Mapa final'!#REF!="Leve"),CONCATENATE("R4C",'Mapa final'!#REF!),"")</f>
        <v>#REF!</v>
      </c>
      <c r="M29" s="60" t="e">
        <f>IF(AND('Mapa final'!#REF!="Media",'Mapa final'!#REF!="Leve"),CONCATENATE("R4C",'Mapa final'!#REF!),"")</f>
        <v>#REF!</v>
      </c>
      <c r="N29" s="60" t="e">
        <f>IF(AND('Mapa final'!#REF!="Media",'Mapa final'!#REF!="Leve"),CONCATENATE("R4C",'Mapa final'!#REF!),"")</f>
        <v>#REF!</v>
      </c>
      <c r="O29" s="61" t="e">
        <f>IF(AND('Mapa final'!#REF!="Media",'Mapa final'!#REF!="Leve"),CONCATENATE("R4C",'Mapa final'!#REF!),"")</f>
        <v>#REF!</v>
      </c>
      <c r="P29" s="59" t="e">
        <f>IF(AND('Mapa final'!#REF!="Media",'Mapa final'!#REF!="Menor"),CONCATENATE("R4C",'Mapa final'!#REF!),"")</f>
        <v>#REF!</v>
      </c>
      <c r="Q29" s="60" t="e">
        <f>IF(AND('Mapa final'!#REF!="Media",'Mapa final'!#REF!="Menor"),CONCATENATE("R4C",'Mapa final'!#REF!),"")</f>
        <v>#REF!</v>
      </c>
      <c r="R29" s="60" t="e">
        <f>IF(AND('Mapa final'!#REF!="Media",'Mapa final'!#REF!="Menor"),CONCATENATE("R4C",'Mapa final'!#REF!),"")</f>
        <v>#REF!</v>
      </c>
      <c r="S29" s="60" t="e">
        <f>IF(AND('Mapa final'!#REF!="Media",'Mapa final'!#REF!="Menor"),CONCATENATE("R4C",'Mapa final'!#REF!),"")</f>
        <v>#REF!</v>
      </c>
      <c r="T29" s="60" t="e">
        <f>IF(AND('Mapa final'!#REF!="Media",'Mapa final'!#REF!="Menor"),CONCATENATE("R4C",'Mapa final'!#REF!),"")</f>
        <v>#REF!</v>
      </c>
      <c r="U29" s="61" t="e">
        <f>IF(AND('Mapa final'!#REF!="Media",'Mapa final'!#REF!="Menor"),CONCATENATE("R4C",'Mapa final'!#REF!),"")</f>
        <v>#REF!</v>
      </c>
      <c r="V29" s="59" t="e">
        <f>IF(AND('Mapa final'!#REF!="Media",'Mapa final'!#REF!="Moderado"),CONCATENATE("R4C",'Mapa final'!#REF!),"")</f>
        <v>#REF!</v>
      </c>
      <c r="W29" s="60" t="e">
        <f>IF(AND('Mapa final'!#REF!="Media",'Mapa final'!#REF!="Moderado"),CONCATENATE("R4C",'Mapa final'!#REF!),"")</f>
        <v>#REF!</v>
      </c>
      <c r="X29" s="60" t="e">
        <f>IF(AND('Mapa final'!#REF!="Media",'Mapa final'!#REF!="Moderado"),CONCATENATE("R4C",'Mapa final'!#REF!),"")</f>
        <v>#REF!</v>
      </c>
      <c r="Y29" s="60" t="e">
        <f>IF(AND('Mapa final'!#REF!="Media",'Mapa final'!#REF!="Moderado"),CONCATENATE("R4C",'Mapa final'!#REF!),"")</f>
        <v>#REF!</v>
      </c>
      <c r="Z29" s="60" t="e">
        <f>IF(AND('Mapa final'!#REF!="Media",'Mapa final'!#REF!="Moderado"),CONCATENATE("R4C",'Mapa final'!#REF!),"")</f>
        <v>#REF!</v>
      </c>
      <c r="AA29" s="61"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45" t="e">
        <f>IF(AND('Mapa final'!#REF!="Media",'Mapa final'!#REF!="Mayor"),CONCATENATE("R4C",'Mapa final'!#REF!),"")</f>
        <v>#REF!</v>
      </c>
      <c r="AE29" s="45" t="e">
        <f>IF(AND('Mapa final'!#REF!="Media",'Mapa final'!#REF!="Mayor"),CONCATENATE("R4C",'Mapa final'!#REF!),"")</f>
        <v>#REF!</v>
      </c>
      <c r="AF29" s="45"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5"/>
      <c r="AO29" s="361"/>
      <c r="AP29" s="362"/>
      <c r="AQ29" s="362"/>
      <c r="AR29" s="362"/>
      <c r="AS29" s="362"/>
      <c r="AT29" s="363"/>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15" customHeight="1" x14ac:dyDescent="0.25">
      <c r="A30" s="75"/>
      <c r="B30" s="280"/>
      <c r="C30" s="280"/>
      <c r="D30" s="281"/>
      <c r="E30" s="321"/>
      <c r="F30" s="322"/>
      <c r="G30" s="322"/>
      <c r="H30" s="322"/>
      <c r="I30" s="323"/>
      <c r="J30" s="59" t="e">
        <f>IF(AND('Mapa final'!#REF!="Media",'Mapa final'!#REF!="Leve"),CONCATENATE("R5C",'Mapa final'!#REF!),"")</f>
        <v>#REF!</v>
      </c>
      <c r="K30" s="60" t="e">
        <f>IF(AND('Mapa final'!#REF!="Media",'Mapa final'!#REF!="Leve"),CONCATENATE("R5C",'Mapa final'!#REF!),"")</f>
        <v>#REF!</v>
      </c>
      <c r="L30" s="60" t="e">
        <f>IF(AND('Mapa final'!#REF!="Media",'Mapa final'!#REF!="Leve"),CONCATENATE("R5C",'Mapa final'!#REF!),"")</f>
        <v>#REF!</v>
      </c>
      <c r="M30" s="60" t="e">
        <f>IF(AND('Mapa final'!#REF!="Media",'Mapa final'!#REF!="Leve"),CONCATENATE("R5C",'Mapa final'!#REF!),"")</f>
        <v>#REF!</v>
      </c>
      <c r="N30" s="60" t="e">
        <f>IF(AND('Mapa final'!#REF!="Media",'Mapa final'!#REF!="Leve"),CONCATENATE("R5C",'Mapa final'!#REF!),"")</f>
        <v>#REF!</v>
      </c>
      <c r="O30" s="61" t="e">
        <f>IF(AND('Mapa final'!#REF!="Media",'Mapa final'!#REF!="Leve"),CONCATENATE("R5C",'Mapa final'!#REF!),"")</f>
        <v>#REF!</v>
      </c>
      <c r="P30" s="59" t="e">
        <f>IF(AND('Mapa final'!#REF!="Media",'Mapa final'!#REF!="Menor"),CONCATENATE("R5C",'Mapa final'!#REF!),"")</f>
        <v>#REF!</v>
      </c>
      <c r="Q30" s="60" t="e">
        <f>IF(AND('Mapa final'!#REF!="Media",'Mapa final'!#REF!="Menor"),CONCATENATE("R5C",'Mapa final'!#REF!),"")</f>
        <v>#REF!</v>
      </c>
      <c r="R30" s="60" t="e">
        <f>IF(AND('Mapa final'!#REF!="Media",'Mapa final'!#REF!="Menor"),CONCATENATE("R5C",'Mapa final'!#REF!),"")</f>
        <v>#REF!</v>
      </c>
      <c r="S30" s="60" t="e">
        <f>IF(AND('Mapa final'!#REF!="Media",'Mapa final'!#REF!="Menor"),CONCATENATE("R5C",'Mapa final'!#REF!),"")</f>
        <v>#REF!</v>
      </c>
      <c r="T30" s="60" t="e">
        <f>IF(AND('Mapa final'!#REF!="Media",'Mapa final'!#REF!="Menor"),CONCATENATE("R5C",'Mapa final'!#REF!),"")</f>
        <v>#REF!</v>
      </c>
      <c r="U30" s="61" t="e">
        <f>IF(AND('Mapa final'!#REF!="Media",'Mapa final'!#REF!="Menor"),CONCATENATE("R5C",'Mapa final'!#REF!),"")</f>
        <v>#REF!</v>
      </c>
      <c r="V30" s="59" t="e">
        <f>IF(AND('Mapa final'!#REF!="Media",'Mapa final'!#REF!="Moderado"),CONCATENATE("R5C",'Mapa final'!#REF!),"")</f>
        <v>#REF!</v>
      </c>
      <c r="W30" s="60" t="e">
        <f>IF(AND('Mapa final'!#REF!="Media",'Mapa final'!#REF!="Moderado"),CONCATENATE("R5C",'Mapa final'!#REF!),"")</f>
        <v>#REF!</v>
      </c>
      <c r="X30" s="60" t="e">
        <f>IF(AND('Mapa final'!#REF!="Media",'Mapa final'!#REF!="Moderado"),CONCATENATE("R5C",'Mapa final'!#REF!),"")</f>
        <v>#REF!</v>
      </c>
      <c r="Y30" s="60" t="e">
        <f>IF(AND('Mapa final'!#REF!="Media",'Mapa final'!#REF!="Moderado"),CONCATENATE("R5C",'Mapa final'!#REF!),"")</f>
        <v>#REF!</v>
      </c>
      <c r="Z30" s="60" t="e">
        <f>IF(AND('Mapa final'!#REF!="Media",'Mapa final'!#REF!="Moderado"),CONCATENATE("R5C",'Mapa final'!#REF!),"")</f>
        <v>#REF!</v>
      </c>
      <c r="AA30" s="61"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45" t="e">
        <f>IF(AND('Mapa final'!#REF!="Media",'Mapa final'!#REF!="Mayor"),CONCATENATE("R5C",'Mapa final'!#REF!),"")</f>
        <v>#REF!</v>
      </c>
      <c r="AE30" s="45" t="e">
        <f>IF(AND('Mapa final'!#REF!="Media",'Mapa final'!#REF!="Mayor"),CONCATENATE("R5C",'Mapa final'!#REF!),"")</f>
        <v>#REF!</v>
      </c>
      <c r="AF30" s="45"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5"/>
      <c r="AO30" s="361"/>
      <c r="AP30" s="362"/>
      <c r="AQ30" s="362"/>
      <c r="AR30" s="362"/>
      <c r="AS30" s="362"/>
      <c r="AT30" s="363"/>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 customHeight="1" x14ac:dyDescent="0.25">
      <c r="A31" s="75"/>
      <c r="B31" s="280"/>
      <c r="C31" s="280"/>
      <c r="D31" s="281"/>
      <c r="E31" s="321"/>
      <c r="F31" s="322"/>
      <c r="G31" s="322"/>
      <c r="H31" s="322"/>
      <c r="I31" s="323"/>
      <c r="J31" s="59" t="e">
        <f>IF(AND('Mapa final'!#REF!="Media",'Mapa final'!#REF!="Leve"),CONCATENATE("R6C",'Mapa final'!#REF!),"")</f>
        <v>#REF!</v>
      </c>
      <c r="K31" s="60" t="e">
        <f>IF(AND('Mapa final'!#REF!="Media",'Mapa final'!#REF!="Leve"),CONCATENATE("R6C",'Mapa final'!#REF!),"")</f>
        <v>#REF!</v>
      </c>
      <c r="L31" s="60" t="e">
        <f>IF(AND('Mapa final'!#REF!="Media",'Mapa final'!#REF!="Leve"),CONCATENATE("R6C",'Mapa final'!#REF!),"")</f>
        <v>#REF!</v>
      </c>
      <c r="M31" s="60" t="e">
        <f>IF(AND('Mapa final'!#REF!="Media",'Mapa final'!#REF!="Leve"),CONCATENATE("R6C",'Mapa final'!#REF!),"")</f>
        <v>#REF!</v>
      </c>
      <c r="N31" s="60" t="e">
        <f>IF(AND('Mapa final'!#REF!="Media",'Mapa final'!#REF!="Leve"),CONCATENATE("R6C",'Mapa final'!#REF!),"")</f>
        <v>#REF!</v>
      </c>
      <c r="O31" s="61" t="e">
        <f>IF(AND('Mapa final'!#REF!="Media",'Mapa final'!#REF!="Leve"),CONCATENATE("R6C",'Mapa final'!#REF!),"")</f>
        <v>#REF!</v>
      </c>
      <c r="P31" s="59" t="e">
        <f>IF(AND('Mapa final'!#REF!="Media",'Mapa final'!#REF!="Menor"),CONCATENATE("R6C",'Mapa final'!#REF!),"")</f>
        <v>#REF!</v>
      </c>
      <c r="Q31" s="60" t="e">
        <f>IF(AND('Mapa final'!#REF!="Media",'Mapa final'!#REF!="Menor"),CONCATENATE("R6C",'Mapa final'!#REF!),"")</f>
        <v>#REF!</v>
      </c>
      <c r="R31" s="60" t="e">
        <f>IF(AND('Mapa final'!#REF!="Media",'Mapa final'!#REF!="Menor"),CONCATENATE("R6C",'Mapa final'!#REF!),"")</f>
        <v>#REF!</v>
      </c>
      <c r="S31" s="60" t="e">
        <f>IF(AND('Mapa final'!#REF!="Media",'Mapa final'!#REF!="Menor"),CONCATENATE("R6C",'Mapa final'!#REF!),"")</f>
        <v>#REF!</v>
      </c>
      <c r="T31" s="60" t="e">
        <f>IF(AND('Mapa final'!#REF!="Media",'Mapa final'!#REF!="Menor"),CONCATENATE("R6C",'Mapa final'!#REF!),"")</f>
        <v>#REF!</v>
      </c>
      <c r="U31" s="61" t="e">
        <f>IF(AND('Mapa final'!#REF!="Media",'Mapa final'!#REF!="Menor"),CONCATENATE("R6C",'Mapa final'!#REF!),"")</f>
        <v>#REF!</v>
      </c>
      <c r="V31" s="59" t="e">
        <f>IF(AND('Mapa final'!#REF!="Media",'Mapa final'!#REF!="Moderado"),CONCATENATE("R6C",'Mapa final'!#REF!),"")</f>
        <v>#REF!</v>
      </c>
      <c r="W31" s="60" t="e">
        <f>IF(AND('Mapa final'!#REF!="Media",'Mapa final'!#REF!="Moderado"),CONCATENATE("R6C",'Mapa final'!#REF!),"")</f>
        <v>#REF!</v>
      </c>
      <c r="X31" s="60" t="e">
        <f>IF(AND('Mapa final'!#REF!="Media",'Mapa final'!#REF!="Moderado"),CONCATENATE("R6C",'Mapa final'!#REF!),"")</f>
        <v>#REF!</v>
      </c>
      <c r="Y31" s="60" t="e">
        <f>IF(AND('Mapa final'!#REF!="Media",'Mapa final'!#REF!="Moderado"),CONCATENATE("R6C",'Mapa final'!#REF!),"")</f>
        <v>#REF!</v>
      </c>
      <c r="Z31" s="60" t="e">
        <f>IF(AND('Mapa final'!#REF!="Media",'Mapa final'!#REF!="Moderado"),CONCATENATE("R6C",'Mapa final'!#REF!),"")</f>
        <v>#REF!</v>
      </c>
      <c r="AA31" s="61"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45" t="e">
        <f>IF(AND('Mapa final'!#REF!="Media",'Mapa final'!#REF!="Mayor"),CONCATENATE("R6C",'Mapa final'!#REF!),"")</f>
        <v>#REF!</v>
      </c>
      <c r="AE31" s="45" t="e">
        <f>IF(AND('Mapa final'!#REF!="Media",'Mapa final'!#REF!="Mayor"),CONCATENATE("R6C",'Mapa final'!#REF!),"")</f>
        <v>#REF!</v>
      </c>
      <c r="AF31" s="45"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5"/>
      <c r="AO31" s="361"/>
      <c r="AP31" s="362"/>
      <c r="AQ31" s="362"/>
      <c r="AR31" s="362"/>
      <c r="AS31" s="362"/>
      <c r="AT31" s="363"/>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row>
    <row r="32" spans="1:76" ht="15" customHeight="1" x14ac:dyDescent="0.25">
      <c r="A32" s="75"/>
      <c r="B32" s="280"/>
      <c r="C32" s="280"/>
      <c r="D32" s="281"/>
      <c r="E32" s="321"/>
      <c r="F32" s="322"/>
      <c r="G32" s="322"/>
      <c r="H32" s="322"/>
      <c r="I32" s="323"/>
      <c r="J32" s="59" t="e">
        <f>IF(AND('Mapa final'!#REF!="Media",'Mapa final'!#REF!="Leve"),CONCATENATE("R7C",'Mapa final'!#REF!),"")</f>
        <v>#REF!</v>
      </c>
      <c r="K32" s="60" t="e">
        <f>IF(AND('Mapa final'!#REF!="Media",'Mapa final'!#REF!="Leve"),CONCATENATE("R7C",'Mapa final'!#REF!),"")</f>
        <v>#REF!</v>
      </c>
      <c r="L32" s="60" t="e">
        <f>IF(AND('Mapa final'!#REF!="Media",'Mapa final'!#REF!="Leve"),CONCATENATE("R7C",'Mapa final'!#REF!),"")</f>
        <v>#REF!</v>
      </c>
      <c r="M32" s="60" t="e">
        <f>IF(AND('Mapa final'!#REF!="Media",'Mapa final'!#REF!="Leve"),CONCATENATE("R7C",'Mapa final'!#REF!),"")</f>
        <v>#REF!</v>
      </c>
      <c r="N32" s="60" t="e">
        <f>IF(AND('Mapa final'!#REF!="Media",'Mapa final'!#REF!="Leve"),CONCATENATE("R7C",'Mapa final'!#REF!),"")</f>
        <v>#REF!</v>
      </c>
      <c r="O32" s="61" t="e">
        <f>IF(AND('Mapa final'!#REF!="Media",'Mapa final'!#REF!="Leve"),CONCATENATE("R7C",'Mapa final'!#REF!),"")</f>
        <v>#REF!</v>
      </c>
      <c r="P32" s="59" t="e">
        <f>IF(AND('Mapa final'!#REF!="Media",'Mapa final'!#REF!="Menor"),CONCATENATE("R7C",'Mapa final'!#REF!),"")</f>
        <v>#REF!</v>
      </c>
      <c r="Q32" s="60" t="e">
        <f>IF(AND('Mapa final'!#REF!="Media",'Mapa final'!#REF!="Menor"),CONCATENATE("R7C",'Mapa final'!#REF!),"")</f>
        <v>#REF!</v>
      </c>
      <c r="R32" s="60" t="e">
        <f>IF(AND('Mapa final'!#REF!="Media",'Mapa final'!#REF!="Menor"),CONCATENATE("R7C",'Mapa final'!#REF!),"")</f>
        <v>#REF!</v>
      </c>
      <c r="S32" s="60" t="e">
        <f>IF(AND('Mapa final'!#REF!="Media",'Mapa final'!#REF!="Menor"),CONCATENATE("R7C",'Mapa final'!#REF!),"")</f>
        <v>#REF!</v>
      </c>
      <c r="T32" s="60" t="e">
        <f>IF(AND('Mapa final'!#REF!="Media",'Mapa final'!#REF!="Menor"),CONCATENATE("R7C",'Mapa final'!#REF!),"")</f>
        <v>#REF!</v>
      </c>
      <c r="U32" s="61" t="e">
        <f>IF(AND('Mapa final'!#REF!="Media",'Mapa final'!#REF!="Menor"),CONCATENATE("R7C",'Mapa final'!#REF!),"")</f>
        <v>#REF!</v>
      </c>
      <c r="V32" s="59" t="e">
        <f>IF(AND('Mapa final'!#REF!="Media",'Mapa final'!#REF!="Moderado"),CONCATENATE("R7C",'Mapa final'!#REF!),"")</f>
        <v>#REF!</v>
      </c>
      <c r="W32" s="60" t="e">
        <f>IF(AND('Mapa final'!#REF!="Media",'Mapa final'!#REF!="Moderado"),CONCATENATE("R7C",'Mapa final'!#REF!),"")</f>
        <v>#REF!</v>
      </c>
      <c r="X32" s="60" t="e">
        <f>IF(AND('Mapa final'!#REF!="Media",'Mapa final'!#REF!="Moderado"),CONCATENATE("R7C",'Mapa final'!#REF!),"")</f>
        <v>#REF!</v>
      </c>
      <c r="Y32" s="60" t="e">
        <f>IF(AND('Mapa final'!#REF!="Media",'Mapa final'!#REF!="Moderado"),CONCATENATE("R7C",'Mapa final'!#REF!),"")</f>
        <v>#REF!</v>
      </c>
      <c r="Z32" s="60" t="e">
        <f>IF(AND('Mapa final'!#REF!="Media",'Mapa final'!#REF!="Moderado"),CONCATENATE("R7C",'Mapa final'!#REF!),"")</f>
        <v>#REF!</v>
      </c>
      <c r="AA32" s="61"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45" t="e">
        <f>IF(AND('Mapa final'!#REF!="Media",'Mapa final'!#REF!="Mayor"),CONCATENATE("R7C",'Mapa final'!#REF!),"")</f>
        <v>#REF!</v>
      </c>
      <c r="AE32" s="45" t="e">
        <f>IF(AND('Mapa final'!#REF!="Media",'Mapa final'!#REF!="Mayor"),CONCATENATE("R7C",'Mapa final'!#REF!),"")</f>
        <v>#REF!</v>
      </c>
      <c r="AF32" s="45"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5"/>
      <c r="AO32" s="361"/>
      <c r="AP32" s="362"/>
      <c r="AQ32" s="362"/>
      <c r="AR32" s="362"/>
      <c r="AS32" s="362"/>
      <c r="AT32" s="363"/>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row>
    <row r="33" spans="1:80" ht="15" customHeight="1" x14ac:dyDescent="0.25">
      <c r="A33" s="75"/>
      <c r="B33" s="280"/>
      <c r="C33" s="280"/>
      <c r="D33" s="281"/>
      <c r="E33" s="321"/>
      <c r="F33" s="322"/>
      <c r="G33" s="322"/>
      <c r="H33" s="322"/>
      <c r="I33" s="323"/>
      <c r="J33" s="59" t="e">
        <f>IF(AND('Mapa final'!#REF!="Media",'Mapa final'!#REF!="Leve"),CONCATENATE("R8C",'Mapa final'!#REF!),"")</f>
        <v>#REF!</v>
      </c>
      <c r="K33" s="60" t="e">
        <f>IF(AND('Mapa final'!#REF!="Media",'Mapa final'!#REF!="Leve"),CONCATENATE("R8C",'Mapa final'!#REF!),"")</f>
        <v>#REF!</v>
      </c>
      <c r="L33" s="60" t="e">
        <f>IF(AND('Mapa final'!#REF!="Media",'Mapa final'!#REF!="Leve"),CONCATENATE("R8C",'Mapa final'!#REF!),"")</f>
        <v>#REF!</v>
      </c>
      <c r="M33" s="60" t="e">
        <f>IF(AND('Mapa final'!#REF!="Media",'Mapa final'!#REF!="Leve"),CONCATENATE("R8C",'Mapa final'!#REF!),"")</f>
        <v>#REF!</v>
      </c>
      <c r="N33" s="60" t="e">
        <f>IF(AND('Mapa final'!#REF!="Media",'Mapa final'!#REF!="Leve"),CONCATENATE("R8C",'Mapa final'!#REF!),"")</f>
        <v>#REF!</v>
      </c>
      <c r="O33" s="61" t="e">
        <f>IF(AND('Mapa final'!#REF!="Media",'Mapa final'!#REF!="Leve"),CONCATENATE("R8C",'Mapa final'!#REF!),"")</f>
        <v>#REF!</v>
      </c>
      <c r="P33" s="59" t="e">
        <f>IF(AND('Mapa final'!#REF!="Media",'Mapa final'!#REF!="Menor"),CONCATENATE("R8C",'Mapa final'!#REF!),"")</f>
        <v>#REF!</v>
      </c>
      <c r="Q33" s="60" t="e">
        <f>IF(AND('Mapa final'!#REF!="Media",'Mapa final'!#REF!="Menor"),CONCATENATE("R8C",'Mapa final'!#REF!),"")</f>
        <v>#REF!</v>
      </c>
      <c r="R33" s="60" t="e">
        <f>IF(AND('Mapa final'!#REF!="Media",'Mapa final'!#REF!="Menor"),CONCATENATE("R8C",'Mapa final'!#REF!),"")</f>
        <v>#REF!</v>
      </c>
      <c r="S33" s="60" t="e">
        <f>IF(AND('Mapa final'!#REF!="Media",'Mapa final'!#REF!="Menor"),CONCATENATE("R8C",'Mapa final'!#REF!),"")</f>
        <v>#REF!</v>
      </c>
      <c r="T33" s="60" t="e">
        <f>IF(AND('Mapa final'!#REF!="Media",'Mapa final'!#REF!="Menor"),CONCATENATE("R8C",'Mapa final'!#REF!),"")</f>
        <v>#REF!</v>
      </c>
      <c r="U33" s="61" t="e">
        <f>IF(AND('Mapa final'!#REF!="Media",'Mapa final'!#REF!="Menor"),CONCATENATE("R8C",'Mapa final'!#REF!),"")</f>
        <v>#REF!</v>
      </c>
      <c r="V33" s="59" t="e">
        <f>IF(AND('Mapa final'!#REF!="Media",'Mapa final'!#REF!="Moderado"),CONCATENATE("R8C",'Mapa final'!#REF!),"")</f>
        <v>#REF!</v>
      </c>
      <c r="W33" s="60" t="e">
        <f>IF(AND('Mapa final'!#REF!="Media",'Mapa final'!#REF!="Moderado"),CONCATENATE("R8C",'Mapa final'!#REF!),"")</f>
        <v>#REF!</v>
      </c>
      <c r="X33" s="60" t="e">
        <f>IF(AND('Mapa final'!#REF!="Media",'Mapa final'!#REF!="Moderado"),CONCATENATE("R8C",'Mapa final'!#REF!),"")</f>
        <v>#REF!</v>
      </c>
      <c r="Y33" s="60" t="e">
        <f>IF(AND('Mapa final'!#REF!="Media",'Mapa final'!#REF!="Moderado"),CONCATENATE("R8C",'Mapa final'!#REF!),"")</f>
        <v>#REF!</v>
      </c>
      <c r="Z33" s="60" t="e">
        <f>IF(AND('Mapa final'!#REF!="Media",'Mapa final'!#REF!="Moderado"),CONCATENATE("R8C",'Mapa final'!#REF!),"")</f>
        <v>#REF!</v>
      </c>
      <c r="AA33" s="61"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45" t="e">
        <f>IF(AND('Mapa final'!#REF!="Media",'Mapa final'!#REF!="Mayor"),CONCATENATE("R8C",'Mapa final'!#REF!),"")</f>
        <v>#REF!</v>
      </c>
      <c r="AE33" s="45" t="e">
        <f>IF(AND('Mapa final'!#REF!="Media",'Mapa final'!#REF!="Mayor"),CONCATENATE("R8C",'Mapa final'!#REF!),"")</f>
        <v>#REF!</v>
      </c>
      <c r="AF33" s="45"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5"/>
      <c r="AO33" s="361"/>
      <c r="AP33" s="362"/>
      <c r="AQ33" s="362"/>
      <c r="AR33" s="362"/>
      <c r="AS33" s="362"/>
      <c r="AT33" s="363"/>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row>
    <row r="34" spans="1:80" ht="15" customHeight="1" x14ac:dyDescent="0.25">
      <c r="A34" s="75"/>
      <c r="B34" s="280"/>
      <c r="C34" s="280"/>
      <c r="D34" s="281"/>
      <c r="E34" s="321"/>
      <c r="F34" s="322"/>
      <c r="G34" s="322"/>
      <c r="H34" s="322"/>
      <c r="I34" s="323"/>
      <c r="J34" s="59" t="e">
        <f>IF(AND('Mapa final'!#REF!="Media",'Mapa final'!#REF!="Leve"),CONCATENATE("R9C",'Mapa final'!#REF!),"")</f>
        <v>#REF!</v>
      </c>
      <c r="K34" s="60" t="e">
        <f>IF(AND('Mapa final'!#REF!="Media",'Mapa final'!#REF!="Leve"),CONCATENATE("R9C",'Mapa final'!#REF!),"")</f>
        <v>#REF!</v>
      </c>
      <c r="L34" s="60" t="e">
        <f>IF(AND('Mapa final'!#REF!="Media",'Mapa final'!#REF!="Leve"),CONCATENATE("R9C",'Mapa final'!#REF!),"")</f>
        <v>#REF!</v>
      </c>
      <c r="M34" s="60" t="e">
        <f>IF(AND('Mapa final'!#REF!="Media",'Mapa final'!#REF!="Leve"),CONCATENATE("R9C",'Mapa final'!#REF!),"")</f>
        <v>#REF!</v>
      </c>
      <c r="N34" s="60" t="e">
        <f>IF(AND('Mapa final'!#REF!="Media",'Mapa final'!#REF!="Leve"),CONCATENATE("R9C",'Mapa final'!#REF!),"")</f>
        <v>#REF!</v>
      </c>
      <c r="O34" s="61" t="e">
        <f>IF(AND('Mapa final'!#REF!="Media",'Mapa final'!#REF!="Leve"),CONCATENATE("R9C",'Mapa final'!#REF!),"")</f>
        <v>#REF!</v>
      </c>
      <c r="P34" s="59" t="e">
        <f>IF(AND('Mapa final'!#REF!="Media",'Mapa final'!#REF!="Menor"),CONCATENATE("R9C",'Mapa final'!#REF!),"")</f>
        <v>#REF!</v>
      </c>
      <c r="Q34" s="60" t="e">
        <f>IF(AND('Mapa final'!#REF!="Media",'Mapa final'!#REF!="Menor"),CONCATENATE("R9C",'Mapa final'!#REF!),"")</f>
        <v>#REF!</v>
      </c>
      <c r="R34" s="60" t="e">
        <f>IF(AND('Mapa final'!#REF!="Media",'Mapa final'!#REF!="Menor"),CONCATENATE("R9C",'Mapa final'!#REF!),"")</f>
        <v>#REF!</v>
      </c>
      <c r="S34" s="60" t="e">
        <f>IF(AND('Mapa final'!#REF!="Media",'Mapa final'!#REF!="Menor"),CONCATENATE("R9C",'Mapa final'!#REF!),"")</f>
        <v>#REF!</v>
      </c>
      <c r="T34" s="60" t="e">
        <f>IF(AND('Mapa final'!#REF!="Media",'Mapa final'!#REF!="Menor"),CONCATENATE("R9C",'Mapa final'!#REF!),"")</f>
        <v>#REF!</v>
      </c>
      <c r="U34" s="61" t="e">
        <f>IF(AND('Mapa final'!#REF!="Media",'Mapa final'!#REF!="Menor"),CONCATENATE("R9C",'Mapa final'!#REF!),"")</f>
        <v>#REF!</v>
      </c>
      <c r="V34" s="59" t="e">
        <f>IF(AND('Mapa final'!#REF!="Media",'Mapa final'!#REF!="Moderado"),CONCATENATE("R9C",'Mapa final'!#REF!),"")</f>
        <v>#REF!</v>
      </c>
      <c r="W34" s="60" t="e">
        <f>IF(AND('Mapa final'!#REF!="Media",'Mapa final'!#REF!="Moderado"),CONCATENATE("R9C",'Mapa final'!#REF!),"")</f>
        <v>#REF!</v>
      </c>
      <c r="X34" s="60" t="e">
        <f>IF(AND('Mapa final'!#REF!="Media",'Mapa final'!#REF!="Moderado"),CONCATENATE("R9C",'Mapa final'!#REF!),"")</f>
        <v>#REF!</v>
      </c>
      <c r="Y34" s="60" t="e">
        <f>IF(AND('Mapa final'!#REF!="Media",'Mapa final'!#REF!="Moderado"),CONCATENATE("R9C",'Mapa final'!#REF!),"")</f>
        <v>#REF!</v>
      </c>
      <c r="Z34" s="60" t="e">
        <f>IF(AND('Mapa final'!#REF!="Media",'Mapa final'!#REF!="Moderado"),CONCATENATE("R9C",'Mapa final'!#REF!),"")</f>
        <v>#REF!</v>
      </c>
      <c r="AA34" s="61"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45" t="e">
        <f>IF(AND('Mapa final'!#REF!="Media",'Mapa final'!#REF!="Mayor"),CONCATENATE("R9C",'Mapa final'!#REF!),"")</f>
        <v>#REF!</v>
      </c>
      <c r="AE34" s="45" t="e">
        <f>IF(AND('Mapa final'!#REF!="Media",'Mapa final'!#REF!="Mayor"),CONCATENATE("R9C",'Mapa final'!#REF!),"")</f>
        <v>#REF!</v>
      </c>
      <c r="AF34" s="45"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5"/>
      <c r="AO34" s="361"/>
      <c r="AP34" s="362"/>
      <c r="AQ34" s="362"/>
      <c r="AR34" s="362"/>
      <c r="AS34" s="362"/>
      <c r="AT34" s="363"/>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row>
    <row r="35" spans="1:80" ht="15.75" customHeight="1" thickBot="1" x14ac:dyDescent="0.3">
      <c r="A35" s="75"/>
      <c r="B35" s="280"/>
      <c r="C35" s="280"/>
      <c r="D35" s="281"/>
      <c r="E35" s="324"/>
      <c r="F35" s="325"/>
      <c r="G35" s="325"/>
      <c r="H35" s="325"/>
      <c r="I35" s="326"/>
      <c r="J35" s="59" t="e">
        <f>IF(AND('Mapa final'!#REF!="Media",'Mapa final'!#REF!="Leve"),CONCATENATE("R10C",'Mapa final'!#REF!),"")</f>
        <v>#REF!</v>
      </c>
      <c r="K35" s="60" t="e">
        <f>IF(AND('Mapa final'!#REF!="Media",'Mapa final'!#REF!="Leve"),CONCATENATE("R10C",'Mapa final'!#REF!),"")</f>
        <v>#REF!</v>
      </c>
      <c r="L35" s="60" t="e">
        <f>IF(AND('Mapa final'!#REF!="Media",'Mapa final'!#REF!="Leve"),CONCATENATE("R10C",'Mapa final'!#REF!),"")</f>
        <v>#REF!</v>
      </c>
      <c r="M35" s="60" t="e">
        <f>IF(AND('Mapa final'!#REF!="Media",'Mapa final'!#REF!="Leve"),CONCATENATE("R10C",'Mapa final'!#REF!),"")</f>
        <v>#REF!</v>
      </c>
      <c r="N35" s="60" t="e">
        <f>IF(AND('Mapa final'!#REF!="Media",'Mapa final'!#REF!="Leve"),CONCATENATE("R10C",'Mapa final'!#REF!),"")</f>
        <v>#REF!</v>
      </c>
      <c r="O35" s="61" t="e">
        <f>IF(AND('Mapa final'!#REF!="Media",'Mapa final'!#REF!="Leve"),CONCATENATE("R10C",'Mapa final'!#REF!),"")</f>
        <v>#REF!</v>
      </c>
      <c r="P35" s="59" t="e">
        <f>IF(AND('Mapa final'!#REF!="Media",'Mapa final'!#REF!="Menor"),CONCATENATE("R10C",'Mapa final'!#REF!),"")</f>
        <v>#REF!</v>
      </c>
      <c r="Q35" s="60" t="e">
        <f>IF(AND('Mapa final'!#REF!="Media",'Mapa final'!#REF!="Menor"),CONCATENATE("R10C",'Mapa final'!#REF!),"")</f>
        <v>#REF!</v>
      </c>
      <c r="R35" s="60" t="e">
        <f>IF(AND('Mapa final'!#REF!="Media",'Mapa final'!#REF!="Menor"),CONCATENATE("R10C",'Mapa final'!#REF!),"")</f>
        <v>#REF!</v>
      </c>
      <c r="S35" s="60" t="e">
        <f>IF(AND('Mapa final'!#REF!="Media",'Mapa final'!#REF!="Menor"),CONCATENATE("R10C",'Mapa final'!#REF!),"")</f>
        <v>#REF!</v>
      </c>
      <c r="T35" s="60" t="e">
        <f>IF(AND('Mapa final'!#REF!="Media",'Mapa final'!#REF!="Menor"),CONCATENATE("R10C",'Mapa final'!#REF!),"")</f>
        <v>#REF!</v>
      </c>
      <c r="U35" s="61" t="e">
        <f>IF(AND('Mapa final'!#REF!="Media",'Mapa final'!#REF!="Menor"),CONCATENATE("R10C",'Mapa final'!#REF!),"")</f>
        <v>#REF!</v>
      </c>
      <c r="V35" s="59" t="e">
        <f>IF(AND('Mapa final'!#REF!="Media",'Mapa final'!#REF!="Moderado"),CONCATENATE("R10C",'Mapa final'!#REF!),"")</f>
        <v>#REF!</v>
      </c>
      <c r="W35" s="60" t="e">
        <f>IF(AND('Mapa final'!#REF!="Media",'Mapa final'!#REF!="Moderado"),CONCATENATE("R10C",'Mapa final'!#REF!),"")</f>
        <v>#REF!</v>
      </c>
      <c r="X35" s="60" t="e">
        <f>IF(AND('Mapa final'!#REF!="Media",'Mapa final'!#REF!="Moderado"),CONCATENATE("R10C",'Mapa final'!#REF!),"")</f>
        <v>#REF!</v>
      </c>
      <c r="Y35" s="60" t="e">
        <f>IF(AND('Mapa final'!#REF!="Media",'Mapa final'!#REF!="Moderado"),CONCATENATE("R10C",'Mapa final'!#REF!),"")</f>
        <v>#REF!</v>
      </c>
      <c r="Z35" s="60" t="e">
        <f>IF(AND('Mapa final'!#REF!="Media",'Mapa final'!#REF!="Moderado"),CONCATENATE("R10C",'Mapa final'!#REF!),"")</f>
        <v>#REF!</v>
      </c>
      <c r="AA35" s="61" t="e">
        <f>IF(AND('Mapa final'!#REF!="Media",'Mapa final'!#REF!="Moderado"),CONCATENATE("R10C",'Mapa final'!#REF!),"")</f>
        <v>#REF!</v>
      </c>
      <c r="AB35" s="50" t="e">
        <f>IF(AND('Mapa final'!#REF!="Media",'Mapa final'!#REF!="Mayor"),CONCATENATE("R10C",'Mapa final'!#REF!),"")</f>
        <v>#REF!</v>
      </c>
      <c r="AC35" s="51" t="e">
        <f>IF(AND('Mapa final'!#REF!="Media",'Mapa final'!#REF!="Mayor"),CONCATENATE("R10C",'Mapa final'!#REF!),"")</f>
        <v>#REF!</v>
      </c>
      <c r="AD35" s="51" t="e">
        <f>IF(AND('Mapa final'!#REF!="Media",'Mapa final'!#REF!="Mayor"),CONCATENATE("R10C",'Mapa final'!#REF!),"")</f>
        <v>#REF!</v>
      </c>
      <c r="AE35" s="51" t="e">
        <f>IF(AND('Mapa final'!#REF!="Media",'Mapa final'!#REF!="Mayor"),CONCATENATE("R10C",'Mapa final'!#REF!),"")</f>
        <v>#REF!</v>
      </c>
      <c r="AF35" s="51" t="e">
        <f>IF(AND('Mapa final'!#REF!="Media",'Mapa final'!#REF!="Mayor"),CONCATENATE("R10C",'Mapa final'!#REF!),"")</f>
        <v>#REF!</v>
      </c>
      <c r="AG35" s="52" t="e">
        <f>IF(AND('Mapa final'!#REF!="Media",'Mapa final'!#REF!="Mayor"),CONCATENATE("R10C",'Mapa final'!#REF!),"")</f>
        <v>#REF!</v>
      </c>
      <c r="AH35" s="53" t="e">
        <f>IF(AND('Mapa final'!#REF!="Media",'Mapa final'!#REF!="Catastrófico"),CONCATENATE("R10C",'Mapa final'!#REF!),"")</f>
        <v>#REF!</v>
      </c>
      <c r="AI35" s="54" t="e">
        <f>IF(AND('Mapa final'!#REF!="Media",'Mapa final'!#REF!="Catastrófico"),CONCATENATE("R10C",'Mapa final'!#REF!),"")</f>
        <v>#REF!</v>
      </c>
      <c r="AJ35" s="54" t="e">
        <f>IF(AND('Mapa final'!#REF!="Media",'Mapa final'!#REF!="Catastrófico"),CONCATENATE("R10C",'Mapa final'!#REF!),"")</f>
        <v>#REF!</v>
      </c>
      <c r="AK35" s="54" t="e">
        <f>IF(AND('Mapa final'!#REF!="Media",'Mapa final'!#REF!="Catastrófico"),CONCATENATE("R10C",'Mapa final'!#REF!),"")</f>
        <v>#REF!</v>
      </c>
      <c r="AL35" s="54" t="e">
        <f>IF(AND('Mapa final'!#REF!="Media",'Mapa final'!#REF!="Catastrófico"),CONCATENATE("R10C",'Mapa final'!#REF!),"")</f>
        <v>#REF!</v>
      </c>
      <c r="AM35" s="55" t="e">
        <f>IF(AND('Mapa final'!#REF!="Media",'Mapa final'!#REF!="Catastrófico"),CONCATENATE("R10C",'Mapa final'!#REF!),"")</f>
        <v>#REF!</v>
      </c>
      <c r="AN35" s="75"/>
      <c r="AO35" s="364"/>
      <c r="AP35" s="365"/>
      <c r="AQ35" s="365"/>
      <c r="AR35" s="365"/>
      <c r="AS35" s="365"/>
      <c r="AT35" s="366"/>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row>
    <row r="36" spans="1:80" ht="15" customHeight="1" x14ac:dyDescent="0.25">
      <c r="A36" s="75"/>
      <c r="B36" s="280"/>
      <c r="C36" s="280"/>
      <c r="D36" s="281"/>
      <c r="E36" s="318" t="s">
        <v>113</v>
      </c>
      <c r="F36" s="319"/>
      <c r="G36" s="319"/>
      <c r="H36" s="319"/>
      <c r="I36" s="319"/>
      <c r="J36" s="65" t="e">
        <f>IF(AND('Mapa final'!#REF!="Baja",'Mapa final'!#REF!="Leve"),CONCATENATE("R1C",'Mapa final'!#REF!),"")</f>
        <v>#REF!</v>
      </c>
      <c r="K36" s="66" t="e">
        <f>IF(AND('Mapa final'!#REF!="Baja",'Mapa final'!#REF!="Leve"),CONCATENATE("R1C",'Mapa final'!#REF!),"")</f>
        <v>#REF!</v>
      </c>
      <c r="L36" s="66" t="e">
        <f>IF(AND('Mapa final'!#REF!="Baja",'Mapa final'!#REF!="Leve"),CONCATENATE("R1C",'Mapa final'!#REF!),"")</f>
        <v>#REF!</v>
      </c>
      <c r="M36" s="66" t="e">
        <f>IF(AND('Mapa final'!#REF!="Baja",'Mapa final'!#REF!="Leve"),CONCATENATE("R1C",'Mapa final'!#REF!),"")</f>
        <v>#REF!</v>
      </c>
      <c r="N36" s="66" t="e">
        <f>IF(AND('Mapa final'!#REF!="Baja",'Mapa final'!#REF!="Leve"),CONCATENATE("R1C",'Mapa final'!#REF!),"")</f>
        <v>#REF!</v>
      </c>
      <c r="O36" s="67" t="e">
        <f>IF(AND('Mapa final'!#REF!="Baja",'Mapa final'!#REF!="Leve"),CONCATENATE("R1C",'Mapa final'!#REF!),"")</f>
        <v>#REF!</v>
      </c>
      <c r="P36" s="56" t="e">
        <f>IF(AND('Mapa final'!#REF!="Baja",'Mapa final'!#REF!="Menor"),CONCATENATE("R1C",'Mapa final'!#REF!),"")</f>
        <v>#REF!</v>
      </c>
      <c r="Q36" s="57" t="e">
        <f>IF(AND('Mapa final'!#REF!="Baja",'Mapa final'!#REF!="Menor"),CONCATENATE("R1C",'Mapa final'!#REF!),"")</f>
        <v>#REF!</v>
      </c>
      <c r="R36" s="57" t="e">
        <f>IF(AND('Mapa final'!#REF!="Baja",'Mapa final'!#REF!="Menor"),CONCATENATE("R1C",'Mapa final'!#REF!),"")</f>
        <v>#REF!</v>
      </c>
      <c r="S36" s="57" t="e">
        <f>IF(AND('Mapa final'!#REF!="Baja",'Mapa final'!#REF!="Menor"),CONCATENATE("R1C",'Mapa final'!#REF!),"")</f>
        <v>#REF!</v>
      </c>
      <c r="T36" s="57" t="e">
        <f>IF(AND('Mapa final'!#REF!="Baja",'Mapa final'!#REF!="Menor"),CONCATENATE("R1C",'Mapa final'!#REF!),"")</f>
        <v>#REF!</v>
      </c>
      <c r="U36" s="58" t="e">
        <f>IF(AND('Mapa final'!#REF!="Baja",'Mapa final'!#REF!="Menor"),CONCATENATE("R1C",'Mapa final'!#REF!),"")</f>
        <v>#REF!</v>
      </c>
      <c r="V36" s="56" t="e">
        <f>IF(AND('Mapa final'!#REF!="Baja",'Mapa final'!#REF!="Moderado"),CONCATENATE("R1C",'Mapa final'!#REF!),"")</f>
        <v>#REF!</v>
      </c>
      <c r="W36" s="57" t="e">
        <f>IF(AND('Mapa final'!#REF!="Baja",'Mapa final'!#REF!="Moderado"),CONCATENATE("R1C",'Mapa final'!#REF!),"")</f>
        <v>#REF!</v>
      </c>
      <c r="X36" s="57" t="e">
        <f>IF(AND('Mapa final'!#REF!="Baja",'Mapa final'!#REF!="Moderado"),CONCATENATE("R1C",'Mapa final'!#REF!),"")</f>
        <v>#REF!</v>
      </c>
      <c r="Y36" s="57" t="e">
        <f>IF(AND('Mapa final'!#REF!="Baja",'Mapa final'!#REF!="Moderado"),CONCATENATE("R1C",'Mapa final'!#REF!),"")</f>
        <v>#REF!</v>
      </c>
      <c r="Z36" s="57" t="e">
        <f>IF(AND('Mapa final'!#REF!="Baja",'Mapa final'!#REF!="Moderado"),CONCATENATE("R1C",'Mapa final'!#REF!),"")</f>
        <v>#REF!</v>
      </c>
      <c r="AA36" s="58"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5"/>
      <c r="AO36" s="349" t="s">
        <v>81</v>
      </c>
      <c r="AP36" s="350"/>
      <c r="AQ36" s="350"/>
      <c r="AR36" s="350"/>
      <c r="AS36" s="350"/>
      <c r="AT36" s="351"/>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row>
    <row r="37" spans="1:80" ht="15" customHeight="1" x14ac:dyDescent="0.25">
      <c r="A37" s="75"/>
      <c r="B37" s="280"/>
      <c r="C37" s="280"/>
      <c r="D37" s="281"/>
      <c r="E37" s="337"/>
      <c r="F37" s="322"/>
      <c r="G37" s="322"/>
      <c r="H37" s="322"/>
      <c r="I37" s="322"/>
      <c r="J37" s="68" t="str">
        <f>IF(AND('Mapa final'!$AD$11="Baja",'Mapa final'!$AF$11="Leve"),CONCATENATE("R2C",'Mapa final'!$S$11),"")</f>
        <v/>
      </c>
      <c r="K37" s="69" t="str">
        <f>IF(AND('Mapa final'!$AD$12="Baja",'Mapa final'!$AF$12="Leve"),CONCATENATE("R2C",'Mapa final'!$S$12),"")</f>
        <v/>
      </c>
      <c r="L37" s="69" t="e">
        <f>IF(AND('Mapa final'!#REF!="Baja",'Mapa final'!#REF!="Leve"),CONCATENATE("R2C",'Mapa final'!#REF!),"")</f>
        <v>#REF!</v>
      </c>
      <c r="M37" s="69" t="e">
        <f>IF(AND('Mapa final'!#REF!="Baja",'Mapa final'!#REF!="Leve"),CONCATENATE("R2C",'Mapa final'!#REF!),"")</f>
        <v>#REF!</v>
      </c>
      <c r="N37" s="69" t="e">
        <f>IF(AND('Mapa final'!#REF!="Baja",'Mapa final'!#REF!="Leve"),CONCATENATE("R2C",'Mapa final'!#REF!),"")</f>
        <v>#REF!</v>
      </c>
      <c r="O37" s="70" t="e">
        <f>IF(AND('Mapa final'!#REF!="Baja",'Mapa final'!#REF!="Leve"),CONCATENATE("R2C",'Mapa final'!#REF!),"")</f>
        <v>#REF!</v>
      </c>
      <c r="P37" s="59" t="str">
        <f>IF(AND('Mapa final'!$AD$11="Baja",'Mapa final'!$AF$11="Menor"),CONCATENATE("R2C",'Mapa final'!$S$11),"")</f>
        <v/>
      </c>
      <c r="Q37" s="60" t="str">
        <f>IF(AND('Mapa final'!$AD$12="Baja",'Mapa final'!$AF$12="Menor"),CONCATENATE("R2C",'Mapa final'!$S$12),"")</f>
        <v/>
      </c>
      <c r="R37" s="60" t="e">
        <f>IF(AND('Mapa final'!#REF!="Baja",'Mapa final'!#REF!="Menor"),CONCATENATE("R2C",'Mapa final'!#REF!),"")</f>
        <v>#REF!</v>
      </c>
      <c r="S37" s="60" t="e">
        <f>IF(AND('Mapa final'!#REF!="Baja",'Mapa final'!#REF!="Menor"),CONCATENATE("R2C",'Mapa final'!#REF!),"")</f>
        <v>#REF!</v>
      </c>
      <c r="T37" s="60" t="e">
        <f>IF(AND('Mapa final'!#REF!="Baja",'Mapa final'!#REF!="Menor"),CONCATENATE("R2C",'Mapa final'!#REF!),"")</f>
        <v>#REF!</v>
      </c>
      <c r="U37" s="61" t="e">
        <f>IF(AND('Mapa final'!#REF!="Baja",'Mapa final'!#REF!="Menor"),CONCATENATE("R2C",'Mapa final'!#REF!),"")</f>
        <v>#REF!</v>
      </c>
      <c r="V37" s="59" t="str">
        <f>IF(AND('Mapa final'!$AD$11="Baja",'Mapa final'!$AF$11="Moderado"),CONCATENATE("R2C",'Mapa final'!$S$11),"")</f>
        <v/>
      </c>
      <c r="W37" s="60" t="str">
        <f>IF(AND('Mapa final'!$AD$12="Baja",'Mapa final'!$AF$12="Moderado"),CONCATENATE("R2C",'Mapa final'!$S$12),"")</f>
        <v/>
      </c>
      <c r="X37" s="60" t="e">
        <f>IF(AND('Mapa final'!#REF!="Baja",'Mapa final'!#REF!="Moderado"),CONCATENATE("R2C",'Mapa final'!#REF!),"")</f>
        <v>#REF!</v>
      </c>
      <c r="Y37" s="60" t="e">
        <f>IF(AND('Mapa final'!#REF!="Baja",'Mapa final'!#REF!="Moderado"),CONCATENATE("R2C",'Mapa final'!#REF!),"")</f>
        <v>#REF!</v>
      </c>
      <c r="Z37" s="60" t="e">
        <f>IF(AND('Mapa final'!#REF!="Baja",'Mapa final'!#REF!="Moderado"),CONCATENATE("R2C",'Mapa final'!#REF!),"")</f>
        <v>#REF!</v>
      </c>
      <c r="AA37" s="61" t="e">
        <f>IF(AND('Mapa final'!#REF!="Baja",'Mapa final'!#REF!="Moderado"),CONCATENATE("R2C",'Mapa final'!#REF!),"")</f>
        <v>#REF!</v>
      </c>
      <c r="AB37" s="44" t="str">
        <f>IF(AND('Mapa final'!$AD$11="Baja",'Mapa final'!$AF$11="Mayor"),CONCATENATE("R2C",'Mapa final'!$S$11),"")</f>
        <v/>
      </c>
      <c r="AC37" s="45" t="str">
        <f>IF(AND('Mapa final'!$AD$12="Baja",'Mapa final'!$AF$12="Mayor"),CONCATENATE("R2C",'Mapa final'!$S$12),"")</f>
        <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final'!$AD$11="Baja",'Mapa final'!$AF$11="Catastrófico"),CONCATENATE("R2C",'Mapa final'!$S$11),"")</f>
        <v/>
      </c>
      <c r="AI37" s="48" t="str">
        <f>IF(AND('Mapa final'!$AD$12="Baja",'Mapa final'!$AF$12="Catastrófico"),CONCATENATE("R2C",'Mapa final'!$S$12),"")</f>
        <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5"/>
      <c r="AO37" s="352"/>
      <c r="AP37" s="353"/>
      <c r="AQ37" s="353"/>
      <c r="AR37" s="353"/>
      <c r="AS37" s="353"/>
      <c r="AT37" s="354"/>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row>
    <row r="38" spans="1:80" ht="15" customHeight="1" x14ac:dyDescent="0.25">
      <c r="A38" s="75"/>
      <c r="B38" s="280"/>
      <c r="C38" s="280"/>
      <c r="D38" s="281"/>
      <c r="E38" s="321"/>
      <c r="F38" s="322"/>
      <c r="G38" s="322"/>
      <c r="H38" s="322"/>
      <c r="I38" s="322"/>
      <c r="J38" s="68" t="e">
        <f>IF(AND('Mapa final'!#REF!="Baja",'Mapa final'!#REF!="Leve"),CONCATENATE("R3C",'Mapa final'!#REF!),"")</f>
        <v>#REF!</v>
      </c>
      <c r="K38" s="69" t="e">
        <f>IF(AND('Mapa final'!#REF!="Baja",'Mapa final'!#REF!="Leve"),CONCATENATE("R3C",'Mapa final'!#REF!),"")</f>
        <v>#REF!</v>
      </c>
      <c r="L38" s="69" t="e">
        <f>IF(AND('Mapa final'!#REF!="Baja",'Mapa final'!#REF!="Leve"),CONCATENATE("R3C",'Mapa final'!#REF!),"")</f>
        <v>#REF!</v>
      </c>
      <c r="M38" s="69" t="e">
        <f>IF(AND('Mapa final'!#REF!="Baja",'Mapa final'!#REF!="Leve"),CONCATENATE("R3C",'Mapa final'!#REF!),"")</f>
        <v>#REF!</v>
      </c>
      <c r="N38" s="69" t="e">
        <f>IF(AND('Mapa final'!#REF!="Baja",'Mapa final'!#REF!="Leve"),CONCATENATE("R3C",'Mapa final'!#REF!),"")</f>
        <v>#REF!</v>
      </c>
      <c r="O38" s="70" t="e">
        <f>IF(AND('Mapa final'!#REF!="Baja",'Mapa final'!#REF!="Leve"),CONCATENATE("R3C",'Mapa final'!#REF!),"")</f>
        <v>#REF!</v>
      </c>
      <c r="P38" s="59" t="e">
        <f>IF(AND('Mapa final'!#REF!="Baja",'Mapa final'!#REF!="Menor"),CONCATENATE("R3C",'Mapa final'!#REF!),"")</f>
        <v>#REF!</v>
      </c>
      <c r="Q38" s="60" t="e">
        <f>IF(AND('Mapa final'!#REF!="Baja",'Mapa final'!#REF!="Menor"),CONCATENATE("R3C",'Mapa final'!#REF!),"")</f>
        <v>#REF!</v>
      </c>
      <c r="R38" s="60" t="e">
        <f>IF(AND('Mapa final'!#REF!="Baja",'Mapa final'!#REF!="Menor"),CONCATENATE("R3C",'Mapa final'!#REF!),"")</f>
        <v>#REF!</v>
      </c>
      <c r="S38" s="60" t="e">
        <f>IF(AND('Mapa final'!#REF!="Baja",'Mapa final'!#REF!="Menor"),CONCATENATE("R3C",'Mapa final'!#REF!),"")</f>
        <v>#REF!</v>
      </c>
      <c r="T38" s="60" t="e">
        <f>IF(AND('Mapa final'!#REF!="Baja",'Mapa final'!#REF!="Menor"),CONCATENATE("R3C",'Mapa final'!#REF!),"")</f>
        <v>#REF!</v>
      </c>
      <c r="U38" s="61" t="e">
        <f>IF(AND('Mapa final'!#REF!="Baja",'Mapa final'!#REF!="Menor"),CONCATENATE("R3C",'Mapa final'!#REF!),"")</f>
        <v>#REF!</v>
      </c>
      <c r="V38" s="59" t="e">
        <f>IF(AND('Mapa final'!#REF!="Baja",'Mapa final'!#REF!="Moderado"),CONCATENATE("R3C",'Mapa final'!#REF!),"")</f>
        <v>#REF!</v>
      </c>
      <c r="W38" s="60" t="e">
        <f>IF(AND('Mapa final'!#REF!="Baja",'Mapa final'!#REF!="Moderado"),CONCATENATE("R3C",'Mapa final'!#REF!),"")</f>
        <v>#REF!</v>
      </c>
      <c r="X38" s="60" t="e">
        <f>IF(AND('Mapa final'!#REF!="Baja",'Mapa final'!#REF!="Moderado"),CONCATENATE("R3C",'Mapa final'!#REF!),"")</f>
        <v>#REF!</v>
      </c>
      <c r="Y38" s="60" t="e">
        <f>IF(AND('Mapa final'!#REF!="Baja",'Mapa final'!#REF!="Moderado"),CONCATENATE("R3C",'Mapa final'!#REF!),"")</f>
        <v>#REF!</v>
      </c>
      <c r="Z38" s="60" t="e">
        <f>IF(AND('Mapa final'!#REF!="Baja",'Mapa final'!#REF!="Moderado"),CONCATENATE("R3C",'Mapa final'!#REF!),"")</f>
        <v>#REF!</v>
      </c>
      <c r="AA38" s="61"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5"/>
      <c r="AO38" s="352"/>
      <c r="AP38" s="353"/>
      <c r="AQ38" s="353"/>
      <c r="AR38" s="353"/>
      <c r="AS38" s="353"/>
      <c r="AT38" s="354"/>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row>
    <row r="39" spans="1:80" ht="15" customHeight="1" x14ac:dyDescent="0.25">
      <c r="A39" s="75"/>
      <c r="B39" s="280"/>
      <c r="C39" s="280"/>
      <c r="D39" s="281"/>
      <c r="E39" s="321"/>
      <c r="F39" s="322"/>
      <c r="G39" s="322"/>
      <c r="H39" s="322"/>
      <c r="I39" s="322"/>
      <c r="J39" s="68" t="e">
        <f>IF(AND('Mapa final'!#REF!="Baja",'Mapa final'!#REF!="Leve"),CONCATENATE("R4C",'Mapa final'!#REF!),"")</f>
        <v>#REF!</v>
      </c>
      <c r="K39" s="69" t="e">
        <f>IF(AND('Mapa final'!#REF!="Baja",'Mapa final'!#REF!="Leve"),CONCATENATE("R4C",'Mapa final'!#REF!),"")</f>
        <v>#REF!</v>
      </c>
      <c r="L39" s="69" t="e">
        <f>IF(AND('Mapa final'!#REF!="Baja",'Mapa final'!#REF!="Leve"),CONCATENATE("R4C",'Mapa final'!#REF!),"")</f>
        <v>#REF!</v>
      </c>
      <c r="M39" s="69" t="e">
        <f>IF(AND('Mapa final'!#REF!="Baja",'Mapa final'!#REF!="Leve"),CONCATENATE("R4C",'Mapa final'!#REF!),"")</f>
        <v>#REF!</v>
      </c>
      <c r="N39" s="69" t="e">
        <f>IF(AND('Mapa final'!#REF!="Baja",'Mapa final'!#REF!="Leve"),CONCATENATE("R4C",'Mapa final'!#REF!),"")</f>
        <v>#REF!</v>
      </c>
      <c r="O39" s="70" t="e">
        <f>IF(AND('Mapa final'!#REF!="Baja",'Mapa final'!#REF!="Leve"),CONCATENATE("R4C",'Mapa final'!#REF!),"")</f>
        <v>#REF!</v>
      </c>
      <c r="P39" s="59" t="e">
        <f>IF(AND('Mapa final'!#REF!="Baja",'Mapa final'!#REF!="Menor"),CONCATENATE("R4C",'Mapa final'!#REF!),"")</f>
        <v>#REF!</v>
      </c>
      <c r="Q39" s="60" t="e">
        <f>IF(AND('Mapa final'!#REF!="Baja",'Mapa final'!#REF!="Menor"),CONCATENATE("R4C",'Mapa final'!#REF!),"")</f>
        <v>#REF!</v>
      </c>
      <c r="R39" s="60" t="e">
        <f>IF(AND('Mapa final'!#REF!="Baja",'Mapa final'!#REF!="Menor"),CONCATENATE("R4C",'Mapa final'!#REF!),"")</f>
        <v>#REF!</v>
      </c>
      <c r="S39" s="60" t="e">
        <f>IF(AND('Mapa final'!#REF!="Baja",'Mapa final'!#REF!="Menor"),CONCATENATE("R4C",'Mapa final'!#REF!),"")</f>
        <v>#REF!</v>
      </c>
      <c r="T39" s="60" t="e">
        <f>IF(AND('Mapa final'!#REF!="Baja",'Mapa final'!#REF!="Menor"),CONCATENATE("R4C",'Mapa final'!#REF!),"")</f>
        <v>#REF!</v>
      </c>
      <c r="U39" s="61" t="e">
        <f>IF(AND('Mapa final'!#REF!="Baja",'Mapa final'!#REF!="Menor"),CONCATENATE("R4C",'Mapa final'!#REF!),"")</f>
        <v>#REF!</v>
      </c>
      <c r="V39" s="59" t="e">
        <f>IF(AND('Mapa final'!#REF!="Baja",'Mapa final'!#REF!="Moderado"),CONCATENATE("R4C",'Mapa final'!#REF!),"")</f>
        <v>#REF!</v>
      </c>
      <c r="W39" s="60" t="e">
        <f>IF(AND('Mapa final'!#REF!="Baja",'Mapa final'!#REF!="Moderado"),CONCATENATE("R4C",'Mapa final'!#REF!),"")</f>
        <v>#REF!</v>
      </c>
      <c r="X39" s="60" t="e">
        <f>IF(AND('Mapa final'!#REF!="Baja",'Mapa final'!#REF!="Moderado"),CONCATENATE("R4C",'Mapa final'!#REF!),"")</f>
        <v>#REF!</v>
      </c>
      <c r="Y39" s="60" t="e">
        <f>IF(AND('Mapa final'!#REF!="Baja",'Mapa final'!#REF!="Moderado"),CONCATENATE("R4C",'Mapa final'!#REF!),"")</f>
        <v>#REF!</v>
      </c>
      <c r="Z39" s="60" t="e">
        <f>IF(AND('Mapa final'!#REF!="Baja",'Mapa final'!#REF!="Moderado"),CONCATENATE("R4C",'Mapa final'!#REF!),"")</f>
        <v>#REF!</v>
      </c>
      <c r="AA39" s="61"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5"/>
      <c r="AO39" s="352"/>
      <c r="AP39" s="353"/>
      <c r="AQ39" s="353"/>
      <c r="AR39" s="353"/>
      <c r="AS39" s="353"/>
      <c r="AT39" s="354"/>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row>
    <row r="40" spans="1:80" ht="15" customHeight="1" x14ac:dyDescent="0.25">
      <c r="A40" s="75"/>
      <c r="B40" s="280"/>
      <c r="C40" s="280"/>
      <c r="D40" s="281"/>
      <c r="E40" s="321"/>
      <c r="F40" s="322"/>
      <c r="G40" s="322"/>
      <c r="H40" s="322"/>
      <c r="I40" s="322"/>
      <c r="J40" s="68" t="e">
        <f>IF(AND('Mapa final'!#REF!="Baja",'Mapa final'!#REF!="Leve"),CONCATENATE("R5C",'Mapa final'!#REF!),"")</f>
        <v>#REF!</v>
      </c>
      <c r="K40" s="69" t="e">
        <f>IF(AND('Mapa final'!#REF!="Baja",'Mapa final'!#REF!="Leve"),CONCATENATE("R5C",'Mapa final'!#REF!),"")</f>
        <v>#REF!</v>
      </c>
      <c r="L40" s="69" t="e">
        <f>IF(AND('Mapa final'!#REF!="Baja",'Mapa final'!#REF!="Leve"),CONCATENATE("R5C",'Mapa final'!#REF!),"")</f>
        <v>#REF!</v>
      </c>
      <c r="M40" s="69" t="e">
        <f>IF(AND('Mapa final'!#REF!="Baja",'Mapa final'!#REF!="Leve"),CONCATENATE("R5C",'Mapa final'!#REF!),"")</f>
        <v>#REF!</v>
      </c>
      <c r="N40" s="69" t="e">
        <f>IF(AND('Mapa final'!#REF!="Baja",'Mapa final'!#REF!="Leve"),CONCATENATE("R5C",'Mapa final'!#REF!),"")</f>
        <v>#REF!</v>
      </c>
      <c r="O40" s="70" t="e">
        <f>IF(AND('Mapa final'!#REF!="Baja",'Mapa final'!#REF!="Leve"),CONCATENATE("R5C",'Mapa final'!#REF!),"")</f>
        <v>#REF!</v>
      </c>
      <c r="P40" s="59" t="e">
        <f>IF(AND('Mapa final'!#REF!="Baja",'Mapa final'!#REF!="Menor"),CONCATENATE("R5C",'Mapa final'!#REF!),"")</f>
        <v>#REF!</v>
      </c>
      <c r="Q40" s="60" t="e">
        <f>IF(AND('Mapa final'!#REF!="Baja",'Mapa final'!#REF!="Menor"),CONCATENATE("R5C",'Mapa final'!#REF!),"")</f>
        <v>#REF!</v>
      </c>
      <c r="R40" s="60" t="e">
        <f>IF(AND('Mapa final'!#REF!="Baja",'Mapa final'!#REF!="Menor"),CONCATENATE("R5C",'Mapa final'!#REF!),"")</f>
        <v>#REF!</v>
      </c>
      <c r="S40" s="60" t="e">
        <f>IF(AND('Mapa final'!#REF!="Baja",'Mapa final'!#REF!="Menor"),CONCATENATE("R5C",'Mapa final'!#REF!),"")</f>
        <v>#REF!</v>
      </c>
      <c r="T40" s="60" t="e">
        <f>IF(AND('Mapa final'!#REF!="Baja",'Mapa final'!#REF!="Menor"),CONCATENATE("R5C",'Mapa final'!#REF!),"")</f>
        <v>#REF!</v>
      </c>
      <c r="U40" s="61" t="e">
        <f>IF(AND('Mapa final'!#REF!="Baja",'Mapa final'!#REF!="Menor"),CONCATENATE("R5C",'Mapa final'!#REF!),"")</f>
        <v>#REF!</v>
      </c>
      <c r="V40" s="59" t="e">
        <f>IF(AND('Mapa final'!#REF!="Baja",'Mapa final'!#REF!="Moderado"),CONCATENATE("R5C",'Mapa final'!#REF!),"")</f>
        <v>#REF!</v>
      </c>
      <c r="W40" s="60" t="e">
        <f>IF(AND('Mapa final'!#REF!="Baja",'Mapa final'!#REF!="Moderado"),CONCATENATE("R5C",'Mapa final'!#REF!),"")</f>
        <v>#REF!</v>
      </c>
      <c r="X40" s="60" t="e">
        <f>IF(AND('Mapa final'!#REF!="Baja",'Mapa final'!#REF!="Moderado"),CONCATENATE("R5C",'Mapa final'!#REF!),"")</f>
        <v>#REF!</v>
      </c>
      <c r="Y40" s="60" t="e">
        <f>IF(AND('Mapa final'!#REF!="Baja",'Mapa final'!#REF!="Moderado"),CONCATENATE("R5C",'Mapa final'!#REF!),"")</f>
        <v>#REF!</v>
      </c>
      <c r="Z40" s="60" t="e">
        <f>IF(AND('Mapa final'!#REF!="Baja",'Mapa final'!#REF!="Moderado"),CONCATENATE("R5C",'Mapa final'!#REF!),"")</f>
        <v>#REF!</v>
      </c>
      <c r="AA40" s="61"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45" t="e">
        <f>IF(AND('Mapa final'!#REF!="Baja",'Mapa final'!#REF!="Mayor"),CONCATENATE("R5C",'Mapa final'!#REF!),"")</f>
        <v>#REF!</v>
      </c>
      <c r="AE40" s="45" t="e">
        <f>IF(AND('Mapa final'!#REF!="Baja",'Mapa final'!#REF!="Mayor"),CONCATENATE("R5C",'Mapa final'!#REF!),"")</f>
        <v>#REF!</v>
      </c>
      <c r="AF40" s="45"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5"/>
      <c r="AO40" s="352"/>
      <c r="AP40" s="353"/>
      <c r="AQ40" s="353"/>
      <c r="AR40" s="353"/>
      <c r="AS40" s="353"/>
      <c r="AT40" s="354"/>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row>
    <row r="41" spans="1:80" ht="15" customHeight="1" x14ac:dyDescent="0.25">
      <c r="A41" s="75"/>
      <c r="B41" s="280"/>
      <c r="C41" s="280"/>
      <c r="D41" s="281"/>
      <c r="E41" s="321"/>
      <c r="F41" s="322"/>
      <c r="G41" s="322"/>
      <c r="H41" s="322"/>
      <c r="I41" s="322"/>
      <c r="J41" s="68" t="e">
        <f>IF(AND('Mapa final'!#REF!="Baja",'Mapa final'!#REF!="Leve"),CONCATENATE("R6C",'Mapa final'!#REF!),"")</f>
        <v>#REF!</v>
      </c>
      <c r="K41" s="69" t="e">
        <f>IF(AND('Mapa final'!#REF!="Baja",'Mapa final'!#REF!="Leve"),CONCATENATE("R6C",'Mapa final'!#REF!),"")</f>
        <v>#REF!</v>
      </c>
      <c r="L41" s="69" t="e">
        <f>IF(AND('Mapa final'!#REF!="Baja",'Mapa final'!#REF!="Leve"),CONCATENATE("R6C",'Mapa final'!#REF!),"")</f>
        <v>#REF!</v>
      </c>
      <c r="M41" s="69" t="e">
        <f>IF(AND('Mapa final'!#REF!="Baja",'Mapa final'!#REF!="Leve"),CONCATENATE("R6C",'Mapa final'!#REF!),"")</f>
        <v>#REF!</v>
      </c>
      <c r="N41" s="69" t="e">
        <f>IF(AND('Mapa final'!#REF!="Baja",'Mapa final'!#REF!="Leve"),CONCATENATE("R6C",'Mapa final'!#REF!),"")</f>
        <v>#REF!</v>
      </c>
      <c r="O41" s="70" t="e">
        <f>IF(AND('Mapa final'!#REF!="Baja",'Mapa final'!#REF!="Leve"),CONCATENATE("R6C",'Mapa final'!#REF!),"")</f>
        <v>#REF!</v>
      </c>
      <c r="P41" s="59" t="e">
        <f>IF(AND('Mapa final'!#REF!="Baja",'Mapa final'!#REF!="Menor"),CONCATENATE("R6C",'Mapa final'!#REF!),"")</f>
        <v>#REF!</v>
      </c>
      <c r="Q41" s="60" t="e">
        <f>IF(AND('Mapa final'!#REF!="Baja",'Mapa final'!#REF!="Menor"),CONCATENATE("R6C",'Mapa final'!#REF!),"")</f>
        <v>#REF!</v>
      </c>
      <c r="R41" s="60" t="e">
        <f>IF(AND('Mapa final'!#REF!="Baja",'Mapa final'!#REF!="Menor"),CONCATENATE("R6C",'Mapa final'!#REF!),"")</f>
        <v>#REF!</v>
      </c>
      <c r="S41" s="60" t="e">
        <f>IF(AND('Mapa final'!#REF!="Baja",'Mapa final'!#REF!="Menor"),CONCATENATE("R6C",'Mapa final'!#REF!),"")</f>
        <v>#REF!</v>
      </c>
      <c r="T41" s="60" t="e">
        <f>IF(AND('Mapa final'!#REF!="Baja",'Mapa final'!#REF!="Menor"),CONCATENATE("R6C",'Mapa final'!#REF!),"")</f>
        <v>#REF!</v>
      </c>
      <c r="U41" s="61" t="e">
        <f>IF(AND('Mapa final'!#REF!="Baja",'Mapa final'!#REF!="Menor"),CONCATENATE("R6C",'Mapa final'!#REF!),"")</f>
        <v>#REF!</v>
      </c>
      <c r="V41" s="59" t="e">
        <f>IF(AND('Mapa final'!#REF!="Baja",'Mapa final'!#REF!="Moderado"),CONCATENATE("R6C",'Mapa final'!#REF!),"")</f>
        <v>#REF!</v>
      </c>
      <c r="W41" s="60" t="e">
        <f>IF(AND('Mapa final'!#REF!="Baja",'Mapa final'!#REF!="Moderado"),CONCATENATE("R6C",'Mapa final'!#REF!),"")</f>
        <v>#REF!</v>
      </c>
      <c r="X41" s="60" t="e">
        <f>IF(AND('Mapa final'!#REF!="Baja",'Mapa final'!#REF!="Moderado"),CONCATENATE("R6C",'Mapa final'!#REF!),"")</f>
        <v>#REF!</v>
      </c>
      <c r="Y41" s="60" t="e">
        <f>IF(AND('Mapa final'!#REF!="Baja",'Mapa final'!#REF!="Moderado"),CONCATENATE("R6C",'Mapa final'!#REF!),"")</f>
        <v>#REF!</v>
      </c>
      <c r="Z41" s="60" t="e">
        <f>IF(AND('Mapa final'!#REF!="Baja",'Mapa final'!#REF!="Moderado"),CONCATENATE("R6C",'Mapa final'!#REF!),"")</f>
        <v>#REF!</v>
      </c>
      <c r="AA41" s="61"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45" t="e">
        <f>IF(AND('Mapa final'!#REF!="Baja",'Mapa final'!#REF!="Mayor"),CONCATENATE("R6C",'Mapa final'!#REF!),"")</f>
        <v>#REF!</v>
      </c>
      <c r="AE41" s="45" t="e">
        <f>IF(AND('Mapa final'!#REF!="Baja",'Mapa final'!#REF!="Mayor"),CONCATENATE("R6C",'Mapa final'!#REF!),"")</f>
        <v>#REF!</v>
      </c>
      <c r="AF41" s="45"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5"/>
      <c r="AO41" s="352"/>
      <c r="AP41" s="353"/>
      <c r="AQ41" s="353"/>
      <c r="AR41" s="353"/>
      <c r="AS41" s="353"/>
      <c r="AT41" s="354"/>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row>
    <row r="42" spans="1:80" ht="15" customHeight="1" x14ac:dyDescent="0.25">
      <c r="A42" s="75"/>
      <c r="B42" s="280"/>
      <c r="C42" s="280"/>
      <c r="D42" s="281"/>
      <c r="E42" s="321"/>
      <c r="F42" s="322"/>
      <c r="G42" s="322"/>
      <c r="H42" s="322"/>
      <c r="I42" s="322"/>
      <c r="J42" s="68" t="e">
        <f>IF(AND('Mapa final'!#REF!="Baja",'Mapa final'!#REF!="Leve"),CONCATENATE("R7C",'Mapa final'!#REF!),"")</f>
        <v>#REF!</v>
      </c>
      <c r="K42" s="69" t="e">
        <f>IF(AND('Mapa final'!#REF!="Baja",'Mapa final'!#REF!="Leve"),CONCATENATE("R7C",'Mapa final'!#REF!),"")</f>
        <v>#REF!</v>
      </c>
      <c r="L42" s="69" t="e">
        <f>IF(AND('Mapa final'!#REF!="Baja",'Mapa final'!#REF!="Leve"),CONCATENATE("R7C",'Mapa final'!#REF!),"")</f>
        <v>#REF!</v>
      </c>
      <c r="M42" s="69" t="e">
        <f>IF(AND('Mapa final'!#REF!="Baja",'Mapa final'!#REF!="Leve"),CONCATENATE("R7C",'Mapa final'!#REF!),"")</f>
        <v>#REF!</v>
      </c>
      <c r="N42" s="69" t="e">
        <f>IF(AND('Mapa final'!#REF!="Baja",'Mapa final'!#REF!="Leve"),CONCATENATE("R7C",'Mapa final'!#REF!),"")</f>
        <v>#REF!</v>
      </c>
      <c r="O42" s="70" t="e">
        <f>IF(AND('Mapa final'!#REF!="Baja",'Mapa final'!#REF!="Leve"),CONCATENATE("R7C",'Mapa final'!#REF!),"")</f>
        <v>#REF!</v>
      </c>
      <c r="P42" s="59" t="e">
        <f>IF(AND('Mapa final'!#REF!="Baja",'Mapa final'!#REF!="Menor"),CONCATENATE("R7C",'Mapa final'!#REF!),"")</f>
        <v>#REF!</v>
      </c>
      <c r="Q42" s="60" t="e">
        <f>IF(AND('Mapa final'!#REF!="Baja",'Mapa final'!#REF!="Menor"),CONCATENATE("R7C",'Mapa final'!#REF!),"")</f>
        <v>#REF!</v>
      </c>
      <c r="R42" s="60" t="e">
        <f>IF(AND('Mapa final'!#REF!="Baja",'Mapa final'!#REF!="Menor"),CONCATENATE("R7C",'Mapa final'!#REF!),"")</f>
        <v>#REF!</v>
      </c>
      <c r="S42" s="60" t="e">
        <f>IF(AND('Mapa final'!#REF!="Baja",'Mapa final'!#REF!="Menor"),CONCATENATE("R7C",'Mapa final'!#REF!),"")</f>
        <v>#REF!</v>
      </c>
      <c r="T42" s="60" t="e">
        <f>IF(AND('Mapa final'!#REF!="Baja",'Mapa final'!#REF!="Menor"),CONCATENATE("R7C",'Mapa final'!#REF!),"")</f>
        <v>#REF!</v>
      </c>
      <c r="U42" s="61" t="e">
        <f>IF(AND('Mapa final'!#REF!="Baja",'Mapa final'!#REF!="Menor"),CONCATENATE("R7C",'Mapa final'!#REF!),"")</f>
        <v>#REF!</v>
      </c>
      <c r="V42" s="59" t="e">
        <f>IF(AND('Mapa final'!#REF!="Baja",'Mapa final'!#REF!="Moderado"),CONCATENATE("R7C",'Mapa final'!#REF!),"")</f>
        <v>#REF!</v>
      </c>
      <c r="W42" s="60" t="e">
        <f>IF(AND('Mapa final'!#REF!="Baja",'Mapa final'!#REF!="Moderado"),CONCATENATE("R7C",'Mapa final'!#REF!),"")</f>
        <v>#REF!</v>
      </c>
      <c r="X42" s="60" t="e">
        <f>IF(AND('Mapa final'!#REF!="Baja",'Mapa final'!#REF!="Moderado"),CONCATENATE("R7C",'Mapa final'!#REF!),"")</f>
        <v>#REF!</v>
      </c>
      <c r="Y42" s="60" t="e">
        <f>IF(AND('Mapa final'!#REF!="Baja",'Mapa final'!#REF!="Moderado"),CONCATENATE("R7C",'Mapa final'!#REF!),"")</f>
        <v>#REF!</v>
      </c>
      <c r="Z42" s="60" t="e">
        <f>IF(AND('Mapa final'!#REF!="Baja",'Mapa final'!#REF!="Moderado"),CONCATENATE("R7C",'Mapa final'!#REF!),"")</f>
        <v>#REF!</v>
      </c>
      <c r="AA42" s="61"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45" t="e">
        <f>IF(AND('Mapa final'!#REF!="Baja",'Mapa final'!#REF!="Mayor"),CONCATENATE("R7C",'Mapa final'!#REF!),"")</f>
        <v>#REF!</v>
      </c>
      <c r="AE42" s="45" t="e">
        <f>IF(AND('Mapa final'!#REF!="Baja",'Mapa final'!#REF!="Mayor"),CONCATENATE("R7C",'Mapa final'!#REF!),"")</f>
        <v>#REF!</v>
      </c>
      <c r="AF42" s="45"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5"/>
      <c r="AO42" s="352"/>
      <c r="AP42" s="353"/>
      <c r="AQ42" s="353"/>
      <c r="AR42" s="353"/>
      <c r="AS42" s="353"/>
      <c r="AT42" s="354"/>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row>
    <row r="43" spans="1:80" ht="15" customHeight="1" x14ac:dyDescent="0.25">
      <c r="A43" s="75"/>
      <c r="B43" s="280"/>
      <c r="C43" s="280"/>
      <c r="D43" s="281"/>
      <c r="E43" s="321"/>
      <c r="F43" s="322"/>
      <c r="G43" s="322"/>
      <c r="H43" s="322"/>
      <c r="I43" s="322"/>
      <c r="J43" s="68" t="e">
        <f>IF(AND('Mapa final'!#REF!="Baja",'Mapa final'!#REF!="Leve"),CONCATENATE("R8C",'Mapa final'!#REF!),"")</f>
        <v>#REF!</v>
      </c>
      <c r="K43" s="69" t="e">
        <f>IF(AND('Mapa final'!#REF!="Baja",'Mapa final'!#REF!="Leve"),CONCATENATE("R8C",'Mapa final'!#REF!),"")</f>
        <v>#REF!</v>
      </c>
      <c r="L43" s="69" t="e">
        <f>IF(AND('Mapa final'!#REF!="Baja",'Mapa final'!#REF!="Leve"),CONCATENATE("R8C",'Mapa final'!#REF!),"")</f>
        <v>#REF!</v>
      </c>
      <c r="M43" s="69" t="e">
        <f>IF(AND('Mapa final'!#REF!="Baja",'Mapa final'!#REF!="Leve"),CONCATENATE("R8C",'Mapa final'!#REF!),"")</f>
        <v>#REF!</v>
      </c>
      <c r="N43" s="69" t="e">
        <f>IF(AND('Mapa final'!#REF!="Baja",'Mapa final'!#REF!="Leve"),CONCATENATE("R8C",'Mapa final'!#REF!),"")</f>
        <v>#REF!</v>
      </c>
      <c r="O43" s="70" t="e">
        <f>IF(AND('Mapa final'!#REF!="Baja",'Mapa final'!#REF!="Leve"),CONCATENATE("R8C",'Mapa final'!#REF!),"")</f>
        <v>#REF!</v>
      </c>
      <c r="P43" s="59" t="e">
        <f>IF(AND('Mapa final'!#REF!="Baja",'Mapa final'!#REF!="Menor"),CONCATENATE("R8C",'Mapa final'!#REF!),"")</f>
        <v>#REF!</v>
      </c>
      <c r="Q43" s="60" t="e">
        <f>IF(AND('Mapa final'!#REF!="Baja",'Mapa final'!#REF!="Menor"),CONCATENATE("R8C",'Mapa final'!#REF!),"")</f>
        <v>#REF!</v>
      </c>
      <c r="R43" s="60" t="e">
        <f>IF(AND('Mapa final'!#REF!="Baja",'Mapa final'!#REF!="Menor"),CONCATENATE("R8C",'Mapa final'!#REF!),"")</f>
        <v>#REF!</v>
      </c>
      <c r="S43" s="60" t="e">
        <f>IF(AND('Mapa final'!#REF!="Baja",'Mapa final'!#REF!="Menor"),CONCATENATE("R8C",'Mapa final'!#REF!),"")</f>
        <v>#REF!</v>
      </c>
      <c r="T43" s="60" t="e">
        <f>IF(AND('Mapa final'!#REF!="Baja",'Mapa final'!#REF!="Menor"),CONCATENATE("R8C",'Mapa final'!#REF!),"")</f>
        <v>#REF!</v>
      </c>
      <c r="U43" s="61" t="e">
        <f>IF(AND('Mapa final'!#REF!="Baja",'Mapa final'!#REF!="Menor"),CONCATENATE("R8C",'Mapa final'!#REF!),"")</f>
        <v>#REF!</v>
      </c>
      <c r="V43" s="59" t="e">
        <f>IF(AND('Mapa final'!#REF!="Baja",'Mapa final'!#REF!="Moderado"),CONCATENATE("R8C",'Mapa final'!#REF!),"")</f>
        <v>#REF!</v>
      </c>
      <c r="W43" s="60" t="e">
        <f>IF(AND('Mapa final'!#REF!="Baja",'Mapa final'!#REF!="Moderado"),CONCATENATE("R8C",'Mapa final'!#REF!),"")</f>
        <v>#REF!</v>
      </c>
      <c r="X43" s="60" t="e">
        <f>IF(AND('Mapa final'!#REF!="Baja",'Mapa final'!#REF!="Moderado"),CONCATENATE("R8C",'Mapa final'!#REF!),"")</f>
        <v>#REF!</v>
      </c>
      <c r="Y43" s="60" t="e">
        <f>IF(AND('Mapa final'!#REF!="Baja",'Mapa final'!#REF!="Moderado"),CONCATENATE("R8C",'Mapa final'!#REF!),"")</f>
        <v>#REF!</v>
      </c>
      <c r="Z43" s="60" t="e">
        <f>IF(AND('Mapa final'!#REF!="Baja",'Mapa final'!#REF!="Moderado"),CONCATENATE("R8C",'Mapa final'!#REF!),"")</f>
        <v>#REF!</v>
      </c>
      <c r="AA43" s="61"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45" t="e">
        <f>IF(AND('Mapa final'!#REF!="Baja",'Mapa final'!#REF!="Mayor"),CONCATENATE("R8C",'Mapa final'!#REF!),"")</f>
        <v>#REF!</v>
      </c>
      <c r="AE43" s="45" t="e">
        <f>IF(AND('Mapa final'!#REF!="Baja",'Mapa final'!#REF!="Mayor"),CONCATENATE("R8C",'Mapa final'!#REF!),"")</f>
        <v>#REF!</v>
      </c>
      <c r="AF43" s="45"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5"/>
      <c r="AO43" s="352"/>
      <c r="AP43" s="353"/>
      <c r="AQ43" s="353"/>
      <c r="AR43" s="353"/>
      <c r="AS43" s="353"/>
      <c r="AT43" s="354"/>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80" ht="15" customHeight="1" x14ac:dyDescent="0.25">
      <c r="A44" s="75"/>
      <c r="B44" s="280"/>
      <c r="C44" s="280"/>
      <c r="D44" s="281"/>
      <c r="E44" s="321"/>
      <c r="F44" s="322"/>
      <c r="G44" s="322"/>
      <c r="H44" s="322"/>
      <c r="I44" s="322"/>
      <c r="J44" s="68" t="e">
        <f>IF(AND('Mapa final'!#REF!="Baja",'Mapa final'!#REF!="Leve"),CONCATENATE("R9C",'Mapa final'!#REF!),"")</f>
        <v>#REF!</v>
      </c>
      <c r="K44" s="69" t="e">
        <f>IF(AND('Mapa final'!#REF!="Baja",'Mapa final'!#REF!="Leve"),CONCATENATE("R9C",'Mapa final'!#REF!),"")</f>
        <v>#REF!</v>
      </c>
      <c r="L44" s="69" t="e">
        <f>IF(AND('Mapa final'!#REF!="Baja",'Mapa final'!#REF!="Leve"),CONCATENATE("R9C",'Mapa final'!#REF!),"")</f>
        <v>#REF!</v>
      </c>
      <c r="M44" s="69" t="e">
        <f>IF(AND('Mapa final'!#REF!="Baja",'Mapa final'!#REF!="Leve"),CONCATENATE("R9C",'Mapa final'!#REF!),"")</f>
        <v>#REF!</v>
      </c>
      <c r="N44" s="69" t="e">
        <f>IF(AND('Mapa final'!#REF!="Baja",'Mapa final'!#REF!="Leve"),CONCATENATE("R9C",'Mapa final'!#REF!),"")</f>
        <v>#REF!</v>
      </c>
      <c r="O44" s="70" t="e">
        <f>IF(AND('Mapa final'!#REF!="Baja",'Mapa final'!#REF!="Leve"),CONCATENATE("R9C",'Mapa final'!#REF!),"")</f>
        <v>#REF!</v>
      </c>
      <c r="P44" s="59" t="e">
        <f>IF(AND('Mapa final'!#REF!="Baja",'Mapa final'!#REF!="Menor"),CONCATENATE("R9C",'Mapa final'!#REF!),"")</f>
        <v>#REF!</v>
      </c>
      <c r="Q44" s="60" t="e">
        <f>IF(AND('Mapa final'!#REF!="Baja",'Mapa final'!#REF!="Menor"),CONCATENATE("R9C",'Mapa final'!#REF!),"")</f>
        <v>#REF!</v>
      </c>
      <c r="R44" s="60" t="e">
        <f>IF(AND('Mapa final'!#REF!="Baja",'Mapa final'!#REF!="Menor"),CONCATENATE("R9C",'Mapa final'!#REF!),"")</f>
        <v>#REF!</v>
      </c>
      <c r="S44" s="60" t="e">
        <f>IF(AND('Mapa final'!#REF!="Baja",'Mapa final'!#REF!="Menor"),CONCATENATE("R9C",'Mapa final'!#REF!),"")</f>
        <v>#REF!</v>
      </c>
      <c r="T44" s="60" t="e">
        <f>IF(AND('Mapa final'!#REF!="Baja",'Mapa final'!#REF!="Menor"),CONCATENATE("R9C",'Mapa final'!#REF!),"")</f>
        <v>#REF!</v>
      </c>
      <c r="U44" s="61" t="e">
        <f>IF(AND('Mapa final'!#REF!="Baja",'Mapa final'!#REF!="Menor"),CONCATENATE("R9C",'Mapa final'!#REF!),"")</f>
        <v>#REF!</v>
      </c>
      <c r="V44" s="59" t="e">
        <f>IF(AND('Mapa final'!#REF!="Baja",'Mapa final'!#REF!="Moderado"),CONCATENATE("R9C",'Mapa final'!#REF!),"")</f>
        <v>#REF!</v>
      </c>
      <c r="W44" s="60" t="e">
        <f>IF(AND('Mapa final'!#REF!="Baja",'Mapa final'!#REF!="Moderado"),CONCATENATE("R9C",'Mapa final'!#REF!),"")</f>
        <v>#REF!</v>
      </c>
      <c r="X44" s="60" t="e">
        <f>IF(AND('Mapa final'!#REF!="Baja",'Mapa final'!#REF!="Moderado"),CONCATENATE("R9C",'Mapa final'!#REF!),"")</f>
        <v>#REF!</v>
      </c>
      <c r="Y44" s="60" t="e">
        <f>IF(AND('Mapa final'!#REF!="Baja",'Mapa final'!#REF!="Moderado"),CONCATENATE("R9C",'Mapa final'!#REF!),"")</f>
        <v>#REF!</v>
      </c>
      <c r="Z44" s="60" t="e">
        <f>IF(AND('Mapa final'!#REF!="Baja",'Mapa final'!#REF!="Moderado"),CONCATENATE("R9C",'Mapa final'!#REF!),"")</f>
        <v>#REF!</v>
      </c>
      <c r="AA44" s="61"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45" t="e">
        <f>IF(AND('Mapa final'!#REF!="Baja",'Mapa final'!#REF!="Mayor"),CONCATENATE("R9C",'Mapa final'!#REF!),"")</f>
        <v>#REF!</v>
      </c>
      <c r="AE44" s="45" t="e">
        <f>IF(AND('Mapa final'!#REF!="Baja",'Mapa final'!#REF!="Mayor"),CONCATENATE("R9C",'Mapa final'!#REF!),"")</f>
        <v>#REF!</v>
      </c>
      <c r="AF44" s="45"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5"/>
      <c r="AO44" s="352"/>
      <c r="AP44" s="353"/>
      <c r="AQ44" s="353"/>
      <c r="AR44" s="353"/>
      <c r="AS44" s="353"/>
      <c r="AT44" s="354"/>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row>
    <row r="45" spans="1:80" ht="15.75" customHeight="1" thickBot="1" x14ac:dyDescent="0.3">
      <c r="A45" s="75"/>
      <c r="B45" s="280"/>
      <c r="C45" s="280"/>
      <c r="D45" s="281"/>
      <c r="E45" s="324"/>
      <c r="F45" s="325"/>
      <c r="G45" s="325"/>
      <c r="H45" s="325"/>
      <c r="I45" s="325"/>
      <c r="J45" s="71" t="e">
        <f>IF(AND('Mapa final'!#REF!="Baja",'Mapa final'!#REF!="Leve"),CONCATENATE("R10C",'Mapa final'!#REF!),"")</f>
        <v>#REF!</v>
      </c>
      <c r="K45" s="72" t="e">
        <f>IF(AND('Mapa final'!#REF!="Baja",'Mapa final'!#REF!="Leve"),CONCATENATE("R10C",'Mapa final'!#REF!),"")</f>
        <v>#REF!</v>
      </c>
      <c r="L45" s="72" t="e">
        <f>IF(AND('Mapa final'!#REF!="Baja",'Mapa final'!#REF!="Leve"),CONCATENATE("R10C",'Mapa final'!#REF!),"")</f>
        <v>#REF!</v>
      </c>
      <c r="M45" s="72" t="e">
        <f>IF(AND('Mapa final'!#REF!="Baja",'Mapa final'!#REF!="Leve"),CONCATENATE("R10C",'Mapa final'!#REF!),"")</f>
        <v>#REF!</v>
      </c>
      <c r="N45" s="72" t="e">
        <f>IF(AND('Mapa final'!#REF!="Baja",'Mapa final'!#REF!="Leve"),CONCATENATE("R10C",'Mapa final'!#REF!),"")</f>
        <v>#REF!</v>
      </c>
      <c r="O45" s="73" t="e">
        <f>IF(AND('Mapa final'!#REF!="Baja",'Mapa final'!#REF!="Leve"),CONCATENATE("R10C",'Mapa final'!#REF!),"")</f>
        <v>#REF!</v>
      </c>
      <c r="P45" s="59" t="e">
        <f>IF(AND('Mapa final'!#REF!="Baja",'Mapa final'!#REF!="Menor"),CONCATENATE("R10C",'Mapa final'!#REF!),"")</f>
        <v>#REF!</v>
      </c>
      <c r="Q45" s="60" t="e">
        <f>IF(AND('Mapa final'!#REF!="Baja",'Mapa final'!#REF!="Menor"),CONCATENATE("R10C",'Mapa final'!#REF!),"")</f>
        <v>#REF!</v>
      </c>
      <c r="R45" s="60" t="e">
        <f>IF(AND('Mapa final'!#REF!="Baja",'Mapa final'!#REF!="Menor"),CONCATENATE("R10C",'Mapa final'!#REF!),"")</f>
        <v>#REF!</v>
      </c>
      <c r="S45" s="60" t="e">
        <f>IF(AND('Mapa final'!#REF!="Baja",'Mapa final'!#REF!="Menor"),CONCATENATE("R10C",'Mapa final'!#REF!),"")</f>
        <v>#REF!</v>
      </c>
      <c r="T45" s="60" t="e">
        <f>IF(AND('Mapa final'!#REF!="Baja",'Mapa final'!#REF!="Menor"),CONCATENATE("R10C",'Mapa final'!#REF!),"")</f>
        <v>#REF!</v>
      </c>
      <c r="U45" s="61" t="e">
        <f>IF(AND('Mapa final'!#REF!="Baja",'Mapa final'!#REF!="Menor"),CONCATENATE("R10C",'Mapa final'!#REF!),"")</f>
        <v>#REF!</v>
      </c>
      <c r="V45" s="62" t="e">
        <f>IF(AND('Mapa final'!#REF!="Baja",'Mapa final'!#REF!="Moderado"),CONCATENATE("R10C",'Mapa final'!#REF!),"")</f>
        <v>#REF!</v>
      </c>
      <c r="W45" s="63" t="e">
        <f>IF(AND('Mapa final'!#REF!="Baja",'Mapa final'!#REF!="Moderado"),CONCATENATE("R10C",'Mapa final'!#REF!),"")</f>
        <v>#REF!</v>
      </c>
      <c r="X45" s="63" t="e">
        <f>IF(AND('Mapa final'!#REF!="Baja",'Mapa final'!#REF!="Moderado"),CONCATENATE("R10C",'Mapa final'!#REF!),"")</f>
        <v>#REF!</v>
      </c>
      <c r="Y45" s="63" t="e">
        <f>IF(AND('Mapa final'!#REF!="Baja",'Mapa final'!#REF!="Moderado"),CONCATENATE("R10C",'Mapa final'!#REF!),"")</f>
        <v>#REF!</v>
      </c>
      <c r="Z45" s="63" t="e">
        <f>IF(AND('Mapa final'!#REF!="Baja",'Mapa final'!#REF!="Moderado"),CONCATENATE("R10C",'Mapa final'!#REF!),"")</f>
        <v>#REF!</v>
      </c>
      <c r="AA45" s="64" t="e">
        <f>IF(AND('Mapa final'!#REF!="Baja",'Mapa final'!#REF!="Moderado"),CONCATENATE("R10C",'Mapa final'!#REF!),"")</f>
        <v>#REF!</v>
      </c>
      <c r="AB45" s="50" t="e">
        <f>IF(AND('Mapa final'!#REF!="Baja",'Mapa final'!#REF!="Mayor"),CONCATENATE("R10C",'Mapa final'!#REF!),"")</f>
        <v>#REF!</v>
      </c>
      <c r="AC45" s="51" t="e">
        <f>IF(AND('Mapa final'!#REF!="Baja",'Mapa final'!#REF!="Mayor"),CONCATENATE("R10C",'Mapa final'!#REF!),"")</f>
        <v>#REF!</v>
      </c>
      <c r="AD45" s="51" t="e">
        <f>IF(AND('Mapa final'!#REF!="Baja",'Mapa final'!#REF!="Mayor"),CONCATENATE("R10C",'Mapa final'!#REF!),"")</f>
        <v>#REF!</v>
      </c>
      <c r="AE45" s="51" t="e">
        <f>IF(AND('Mapa final'!#REF!="Baja",'Mapa final'!#REF!="Mayor"),CONCATENATE("R10C",'Mapa final'!#REF!),"")</f>
        <v>#REF!</v>
      </c>
      <c r="AF45" s="51" t="e">
        <f>IF(AND('Mapa final'!#REF!="Baja",'Mapa final'!#REF!="Mayor"),CONCATENATE("R10C",'Mapa final'!#REF!),"")</f>
        <v>#REF!</v>
      </c>
      <c r="AG45" s="52" t="e">
        <f>IF(AND('Mapa final'!#REF!="Baja",'Mapa final'!#REF!="Mayor"),CONCATENATE("R10C",'Mapa final'!#REF!),"")</f>
        <v>#REF!</v>
      </c>
      <c r="AH45" s="53" t="e">
        <f>IF(AND('Mapa final'!#REF!="Baja",'Mapa final'!#REF!="Catastrófico"),CONCATENATE("R10C",'Mapa final'!#REF!),"")</f>
        <v>#REF!</v>
      </c>
      <c r="AI45" s="54" t="e">
        <f>IF(AND('Mapa final'!#REF!="Baja",'Mapa final'!#REF!="Catastrófico"),CONCATENATE("R10C",'Mapa final'!#REF!),"")</f>
        <v>#REF!</v>
      </c>
      <c r="AJ45" s="54" t="e">
        <f>IF(AND('Mapa final'!#REF!="Baja",'Mapa final'!#REF!="Catastrófico"),CONCATENATE("R10C",'Mapa final'!#REF!),"")</f>
        <v>#REF!</v>
      </c>
      <c r="AK45" s="54" t="e">
        <f>IF(AND('Mapa final'!#REF!="Baja",'Mapa final'!#REF!="Catastrófico"),CONCATENATE("R10C",'Mapa final'!#REF!),"")</f>
        <v>#REF!</v>
      </c>
      <c r="AL45" s="54" t="e">
        <f>IF(AND('Mapa final'!#REF!="Baja",'Mapa final'!#REF!="Catastrófico"),CONCATENATE("R10C",'Mapa final'!#REF!),"")</f>
        <v>#REF!</v>
      </c>
      <c r="AM45" s="55" t="e">
        <f>IF(AND('Mapa final'!#REF!="Baja",'Mapa final'!#REF!="Catastrófico"),CONCATENATE("R10C",'Mapa final'!#REF!),"")</f>
        <v>#REF!</v>
      </c>
      <c r="AN45" s="75"/>
      <c r="AO45" s="355"/>
      <c r="AP45" s="356"/>
      <c r="AQ45" s="356"/>
      <c r="AR45" s="356"/>
      <c r="AS45" s="356"/>
      <c r="AT45" s="357"/>
    </row>
    <row r="46" spans="1:80" ht="46.5" customHeight="1" x14ac:dyDescent="0.35">
      <c r="A46" s="75"/>
      <c r="B46" s="280"/>
      <c r="C46" s="280"/>
      <c r="D46" s="281"/>
      <c r="E46" s="318" t="s">
        <v>112</v>
      </c>
      <c r="F46" s="319"/>
      <c r="G46" s="319"/>
      <c r="H46" s="319"/>
      <c r="I46" s="320"/>
      <c r="J46" s="65" t="e">
        <f>IF(AND('Mapa final'!#REF!="Muy Baja",'Mapa final'!#REF!="Leve"),CONCATENATE("R1C",'Mapa final'!#REF!),"")</f>
        <v>#REF!</v>
      </c>
      <c r="K46" s="66" t="e">
        <f>IF(AND('Mapa final'!#REF!="Muy Baja",'Mapa final'!#REF!="Leve"),CONCATENATE("R1C",'Mapa final'!#REF!),"")</f>
        <v>#REF!</v>
      </c>
      <c r="L46" s="66" t="e">
        <f>IF(AND('Mapa final'!#REF!="Muy Baja",'Mapa final'!#REF!="Leve"),CONCATENATE("R1C",'Mapa final'!#REF!),"")</f>
        <v>#REF!</v>
      </c>
      <c r="M46" s="66" t="e">
        <f>IF(AND('Mapa final'!#REF!="Muy Baja",'Mapa final'!#REF!="Leve"),CONCATENATE("R1C",'Mapa final'!#REF!),"")</f>
        <v>#REF!</v>
      </c>
      <c r="N46" s="66" t="e">
        <f>IF(AND('Mapa final'!#REF!="Muy Baja",'Mapa final'!#REF!="Leve"),CONCATENATE("R1C",'Mapa final'!#REF!),"")</f>
        <v>#REF!</v>
      </c>
      <c r="O46" s="67" t="e">
        <f>IF(AND('Mapa final'!#REF!="Muy Baja",'Mapa final'!#REF!="Leve"),CONCATENATE("R1C",'Mapa final'!#REF!),"")</f>
        <v>#REF!</v>
      </c>
      <c r="P46" s="65" t="e">
        <f>IF(AND('Mapa final'!#REF!="Muy Baja",'Mapa final'!#REF!="Menor"),CONCATENATE("R1C",'Mapa final'!#REF!),"")</f>
        <v>#REF!</v>
      </c>
      <c r="Q46" s="66" t="e">
        <f>IF(AND('Mapa final'!#REF!="Muy Baja",'Mapa final'!#REF!="Menor"),CONCATENATE("R1C",'Mapa final'!#REF!),"")</f>
        <v>#REF!</v>
      </c>
      <c r="R46" s="66" t="e">
        <f>IF(AND('Mapa final'!#REF!="Muy Baja",'Mapa final'!#REF!="Menor"),CONCATENATE("R1C",'Mapa final'!#REF!),"")</f>
        <v>#REF!</v>
      </c>
      <c r="S46" s="66" t="e">
        <f>IF(AND('Mapa final'!#REF!="Muy Baja",'Mapa final'!#REF!="Menor"),CONCATENATE("R1C",'Mapa final'!#REF!),"")</f>
        <v>#REF!</v>
      </c>
      <c r="T46" s="66" t="e">
        <f>IF(AND('Mapa final'!#REF!="Muy Baja",'Mapa final'!#REF!="Menor"),CONCATENATE("R1C",'Mapa final'!#REF!),"")</f>
        <v>#REF!</v>
      </c>
      <c r="U46" s="67" t="e">
        <f>IF(AND('Mapa final'!#REF!="Muy Baja",'Mapa final'!#REF!="Menor"),CONCATENATE("R1C",'Mapa final'!#REF!),"")</f>
        <v>#REF!</v>
      </c>
      <c r="V46" s="56" t="e">
        <f>IF(AND('Mapa final'!#REF!="Muy Baja",'Mapa final'!#REF!="Moderado"),CONCATENATE("R1C",'Mapa final'!#REF!),"")</f>
        <v>#REF!</v>
      </c>
      <c r="W46" s="74" t="e">
        <f>IF(AND('Mapa final'!#REF!="Muy Baja",'Mapa final'!#REF!="Moderado"),CONCATENATE("R1C",'Mapa final'!#REF!),"")</f>
        <v>#REF!</v>
      </c>
      <c r="X46" s="57" t="e">
        <f>IF(AND('Mapa final'!#REF!="Muy Baja",'Mapa final'!#REF!="Moderado"),CONCATENATE("R1C",'Mapa final'!#REF!),"")</f>
        <v>#REF!</v>
      </c>
      <c r="Y46" s="57" t="e">
        <f>IF(AND('Mapa final'!#REF!="Muy Baja",'Mapa final'!#REF!="Moderado"),CONCATENATE("R1C",'Mapa final'!#REF!),"")</f>
        <v>#REF!</v>
      </c>
      <c r="Z46" s="57" t="e">
        <f>IF(AND('Mapa final'!#REF!="Muy Baja",'Mapa final'!#REF!="Moderado"),CONCATENATE("R1C",'Mapa final'!#REF!),"")</f>
        <v>#REF!</v>
      </c>
      <c r="AA46" s="58"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ht="46.5" customHeight="1" x14ac:dyDescent="0.25">
      <c r="A47" s="75"/>
      <c r="B47" s="280"/>
      <c r="C47" s="280"/>
      <c r="D47" s="281"/>
      <c r="E47" s="337"/>
      <c r="F47" s="322"/>
      <c r="G47" s="322"/>
      <c r="H47" s="322"/>
      <c r="I47" s="323"/>
      <c r="J47" s="68" t="str">
        <f>IF(AND('Mapa final'!$AD$11="Muy Baja",'Mapa final'!$AF$11="Leve"),CONCATENATE("R2C",'Mapa final'!$S$11),"")</f>
        <v/>
      </c>
      <c r="K47" s="69" t="str">
        <f>IF(AND('Mapa final'!$AD$12="Muy Baja",'Mapa final'!$AF$12="Leve"),CONCATENATE("R2C",'Mapa final'!$S$12),"")</f>
        <v/>
      </c>
      <c r="L47" s="69" t="e">
        <f>IF(AND('Mapa final'!#REF!="Muy Baja",'Mapa final'!#REF!="Leve"),CONCATENATE("R2C",'Mapa final'!#REF!),"")</f>
        <v>#REF!</v>
      </c>
      <c r="M47" s="69" t="e">
        <f>IF(AND('Mapa final'!#REF!="Muy Baja",'Mapa final'!#REF!="Leve"),CONCATENATE("R2C",'Mapa final'!#REF!),"")</f>
        <v>#REF!</v>
      </c>
      <c r="N47" s="69" t="e">
        <f>IF(AND('Mapa final'!#REF!="Muy Baja",'Mapa final'!#REF!="Leve"),CONCATENATE("R2C",'Mapa final'!#REF!),"")</f>
        <v>#REF!</v>
      </c>
      <c r="O47" s="70" t="e">
        <f>IF(AND('Mapa final'!#REF!="Muy Baja",'Mapa final'!#REF!="Leve"),CONCATENATE("R2C",'Mapa final'!#REF!),"")</f>
        <v>#REF!</v>
      </c>
      <c r="P47" s="68" t="str">
        <f>IF(AND('Mapa final'!$AD$11="Muy Baja",'Mapa final'!$AF$11="Menor"),CONCATENATE("R2C",'Mapa final'!$S$11),"")</f>
        <v/>
      </c>
      <c r="Q47" s="69" t="str">
        <f>IF(AND('Mapa final'!$AD$12="Muy Baja",'Mapa final'!$AF$12="Menor"),CONCATENATE("R2C",'Mapa final'!$S$12),"")</f>
        <v/>
      </c>
      <c r="R47" s="69" t="e">
        <f>IF(AND('Mapa final'!#REF!="Muy Baja",'Mapa final'!#REF!="Menor"),CONCATENATE("R2C",'Mapa final'!#REF!),"")</f>
        <v>#REF!</v>
      </c>
      <c r="S47" s="69" t="e">
        <f>IF(AND('Mapa final'!#REF!="Muy Baja",'Mapa final'!#REF!="Menor"),CONCATENATE("R2C",'Mapa final'!#REF!),"")</f>
        <v>#REF!</v>
      </c>
      <c r="T47" s="69" t="e">
        <f>IF(AND('Mapa final'!#REF!="Muy Baja",'Mapa final'!#REF!="Menor"),CONCATENATE("R2C",'Mapa final'!#REF!),"")</f>
        <v>#REF!</v>
      </c>
      <c r="U47" s="70" t="e">
        <f>IF(AND('Mapa final'!#REF!="Muy Baja",'Mapa final'!#REF!="Menor"),CONCATENATE("R2C",'Mapa final'!#REF!),"")</f>
        <v>#REF!</v>
      </c>
      <c r="V47" s="59" t="str">
        <f>IF(AND('Mapa final'!$AD$11="Muy Baja",'Mapa final'!$AF$11="Moderado"),CONCATENATE("R2C",'Mapa final'!$S$11),"")</f>
        <v/>
      </c>
      <c r="W47" s="60" t="str">
        <f>IF(AND('Mapa final'!$AD$12="Muy Baja",'Mapa final'!$AF$12="Moderado"),CONCATENATE("R2C",'Mapa final'!$S$12),"")</f>
        <v/>
      </c>
      <c r="X47" s="60" t="e">
        <f>IF(AND('Mapa final'!#REF!="Muy Baja",'Mapa final'!#REF!="Moderado"),CONCATENATE("R2C",'Mapa final'!#REF!),"")</f>
        <v>#REF!</v>
      </c>
      <c r="Y47" s="60" t="e">
        <f>IF(AND('Mapa final'!#REF!="Muy Baja",'Mapa final'!#REF!="Moderado"),CONCATENATE("R2C",'Mapa final'!#REF!),"")</f>
        <v>#REF!</v>
      </c>
      <c r="Z47" s="60" t="e">
        <f>IF(AND('Mapa final'!#REF!="Muy Baja",'Mapa final'!#REF!="Moderado"),CONCATENATE("R2C",'Mapa final'!#REF!),"")</f>
        <v>#REF!</v>
      </c>
      <c r="AA47" s="61" t="e">
        <f>IF(AND('Mapa final'!#REF!="Muy Baja",'Mapa final'!#REF!="Moderado"),CONCATENATE("R2C",'Mapa final'!#REF!),"")</f>
        <v>#REF!</v>
      </c>
      <c r="AB47" s="44" t="str">
        <f>IF(AND('Mapa final'!$AD$11="Muy Baja",'Mapa final'!$AF$11="Mayor"),CONCATENATE("R2C",'Mapa final'!$S$11),"")</f>
        <v/>
      </c>
      <c r="AC47" s="45" t="str">
        <f>IF(AND('Mapa final'!$AD$12="Muy Baja",'Mapa final'!$AF$12="Mayor"),CONCATENATE("R2C",'Mapa final'!$S$12),"")</f>
        <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final'!$AD$11="Muy Baja",'Mapa final'!$AF$11="Catastrófico"),CONCATENATE("R2C",'Mapa final'!$S$11),"")</f>
        <v>R2C1</v>
      </c>
      <c r="AI47" s="48" t="str">
        <f>IF(AND('Mapa final'!$AD$12="Muy Baja",'Mapa final'!$AF$12="Catastrófico"),CONCATENATE("R2C",'Mapa final'!$S$12),"")</f>
        <v>R2C1</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ht="15" customHeight="1" x14ac:dyDescent="0.25">
      <c r="A48" s="75"/>
      <c r="B48" s="280"/>
      <c r="C48" s="280"/>
      <c r="D48" s="281"/>
      <c r="E48" s="337"/>
      <c r="F48" s="322"/>
      <c r="G48" s="322"/>
      <c r="H48" s="322"/>
      <c r="I48" s="323"/>
      <c r="J48" s="68" t="e">
        <f>IF(AND('Mapa final'!#REF!="Muy Baja",'Mapa final'!#REF!="Leve"),CONCATENATE("R3C",'Mapa final'!#REF!),"")</f>
        <v>#REF!</v>
      </c>
      <c r="K48" s="69" t="e">
        <f>IF(AND('Mapa final'!#REF!="Muy Baja",'Mapa final'!#REF!="Leve"),CONCATENATE("R3C",'Mapa final'!#REF!),"")</f>
        <v>#REF!</v>
      </c>
      <c r="L48" s="69" t="e">
        <f>IF(AND('Mapa final'!#REF!="Muy Baja",'Mapa final'!#REF!="Leve"),CONCATENATE("R3C",'Mapa final'!#REF!),"")</f>
        <v>#REF!</v>
      </c>
      <c r="M48" s="69" t="e">
        <f>IF(AND('Mapa final'!#REF!="Muy Baja",'Mapa final'!#REF!="Leve"),CONCATENATE("R3C",'Mapa final'!#REF!),"")</f>
        <v>#REF!</v>
      </c>
      <c r="N48" s="69" t="e">
        <f>IF(AND('Mapa final'!#REF!="Muy Baja",'Mapa final'!#REF!="Leve"),CONCATENATE("R3C",'Mapa final'!#REF!),"")</f>
        <v>#REF!</v>
      </c>
      <c r="O48" s="70" t="e">
        <f>IF(AND('Mapa final'!#REF!="Muy Baja",'Mapa final'!#REF!="Leve"),CONCATENATE("R3C",'Mapa final'!#REF!),"")</f>
        <v>#REF!</v>
      </c>
      <c r="P48" s="68" t="e">
        <f>IF(AND('Mapa final'!#REF!="Muy Baja",'Mapa final'!#REF!="Menor"),CONCATENATE("R3C",'Mapa final'!#REF!),"")</f>
        <v>#REF!</v>
      </c>
      <c r="Q48" s="69" t="e">
        <f>IF(AND('Mapa final'!#REF!="Muy Baja",'Mapa final'!#REF!="Menor"),CONCATENATE("R3C",'Mapa final'!#REF!),"")</f>
        <v>#REF!</v>
      </c>
      <c r="R48" s="69" t="e">
        <f>IF(AND('Mapa final'!#REF!="Muy Baja",'Mapa final'!#REF!="Menor"),CONCATENATE("R3C",'Mapa final'!#REF!),"")</f>
        <v>#REF!</v>
      </c>
      <c r="S48" s="69" t="e">
        <f>IF(AND('Mapa final'!#REF!="Muy Baja",'Mapa final'!#REF!="Menor"),CONCATENATE("R3C",'Mapa final'!#REF!),"")</f>
        <v>#REF!</v>
      </c>
      <c r="T48" s="69" t="e">
        <f>IF(AND('Mapa final'!#REF!="Muy Baja",'Mapa final'!#REF!="Menor"),CONCATENATE("R3C",'Mapa final'!#REF!),"")</f>
        <v>#REF!</v>
      </c>
      <c r="U48" s="70" t="e">
        <f>IF(AND('Mapa final'!#REF!="Muy Baja",'Mapa final'!#REF!="Menor"),CONCATENATE("R3C",'Mapa final'!#REF!),"")</f>
        <v>#REF!</v>
      </c>
      <c r="V48" s="59" t="e">
        <f>IF(AND('Mapa final'!#REF!="Muy Baja",'Mapa final'!#REF!="Moderado"),CONCATENATE("R3C",'Mapa final'!#REF!),"")</f>
        <v>#REF!</v>
      </c>
      <c r="W48" s="60" t="e">
        <f>IF(AND('Mapa final'!#REF!="Muy Baja",'Mapa final'!#REF!="Moderado"),CONCATENATE("R3C",'Mapa final'!#REF!),"")</f>
        <v>#REF!</v>
      </c>
      <c r="X48" s="60" t="e">
        <f>IF(AND('Mapa final'!#REF!="Muy Baja",'Mapa final'!#REF!="Moderado"),CONCATENATE("R3C",'Mapa final'!#REF!),"")</f>
        <v>#REF!</v>
      </c>
      <c r="Y48" s="60" t="e">
        <f>IF(AND('Mapa final'!#REF!="Muy Baja",'Mapa final'!#REF!="Moderado"),CONCATENATE("R3C",'Mapa final'!#REF!),"")</f>
        <v>#REF!</v>
      </c>
      <c r="Z48" s="60" t="e">
        <f>IF(AND('Mapa final'!#REF!="Muy Baja",'Mapa final'!#REF!="Moderado"),CONCATENATE("R3C",'Mapa final'!#REF!),"")</f>
        <v>#REF!</v>
      </c>
      <c r="AA48" s="61"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ht="15" customHeight="1" x14ac:dyDescent="0.25">
      <c r="A49" s="75"/>
      <c r="B49" s="280"/>
      <c r="C49" s="280"/>
      <c r="D49" s="281"/>
      <c r="E49" s="321"/>
      <c r="F49" s="322"/>
      <c r="G49" s="322"/>
      <c r="H49" s="322"/>
      <c r="I49" s="323"/>
      <c r="J49" s="68" t="e">
        <f>IF(AND('Mapa final'!#REF!="Muy Baja",'Mapa final'!#REF!="Leve"),CONCATENATE("R4C",'Mapa final'!#REF!),"")</f>
        <v>#REF!</v>
      </c>
      <c r="K49" s="69" t="e">
        <f>IF(AND('Mapa final'!#REF!="Muy Baja",'Mapa final'!#REF!="Leve"),CONCATENATE("R4C",'Mapa final'!#REF!),"")</f>
        <v>#REF!</v>
      </c>
      <c r="L49" s="69" t="e">
        <f>IF(AND('Mapa final'!#REF!="Muy Baja",'Mapa final'!#REF!="Leve"),CONCATENATE("R4C",'Mapa final'!#REF!),"")</f>
        <v>#REF!</v>
      </c>
      <c r="M49" s="69" t="e">
        <f>IF(AND('Mapa final'!#REF!="Muy Baja",'Mapa final'!#REF!="Leve"),CONCATENATE("R4C",'Mapa final'!#REF!),"")</f>
        <v>#REF!</v>
      </c>
      <c r="N49" s="69" t="e">
        <f>IF(AND('Mapa final'!#REF!="Muy Baja",'Mapa final'!#REF!="Leve"),CONCATENATE("R4C",'Mapa final'!#REF!),"")</f>
        <v>#REF!</v>
      </c>
      <c r="O49" s="70" t="e">
        <f>IF(AND('Mapa final'!#REF!="Muy Baja",'Mapa final'!#REF!="Leve"),CONCATENATE("R4C",'Mapa final'!#REF!),"")</f>
        <v>#REF!</v>
      </c>
      <c r="P49" s="68" t="e">
        <f>IF(AND('Mapa final'!#REF!="Muy Baja",'Mapa final'!#REF!="Menor"),CONCATENATE("R4C",'Mapa final'!#REF!),"")</f>
        <v>#REF!</v>
      </c>
      <c r="Q49" s="69" t="e">
        <f>IF(AND('Mapa final'!#REF!="Muy Baja",'Mapa final'!#REF!="Menor"),CONCATENATE("R4C",'Mapa final'!#REF!),"")</f>
        <v>#REF!</v>
      </c>
      <c r="R49" s="69" t="e">
        <f>IF(AND('Mapa final'!#REF!="Muy Baja",'Mapa final'!#REF!="Menor"),CONCATENATE("R4C",'Mapa final'!#REF!),"")</f>
        <v>#REF!</v>
      </c>
      <c r="S49" s="69" t="e">
        <f>IF(AND('Mapa final'!#REF!="Muy Baja",'Mapa final'!#REF!="Menor"),CONCATENATE("R4C",'Mapa final'!#REF!),"")</f>
        <v>#REF!</v>
      </c>
      <c r="T49" s="69" t="e">
        <f>IF(AND('Mapa final'!#REF!="Muy Baja",'Mapa final'!#REF!="Menor"),CONCATENATE("R4C",'Mapa final'!#REF!),"")</f>
        <v>#REF!</v>
      </c>
      <c r="U49" s="70" t="e">
        <f>IF(AND('Mapa final'!#REF!="Muy Baja",'Mapa final'!#REF!="Menor"),CONCATENATE("R4C",'Mapa final'!#REF!),"")</f>
        <v>#REF!</v>
      </c>
      <c r="V49" s="59" t="e">
        <f>IF(AND('Mapa final'!#REF!="Muy Baja",'Mapa final'!#REF!="Moderado"),CONCATENATE("R4C",'Mapa final'!#REF!),"")</f>
        <v>#REF!</v>
      </c>
      <c r="W49" s="60" t="e">
        <f>IF(AND('Mapa final'!#REF!="Muy Baja",'Mapa final'!#REF!="Moderado"),CONCATENATE("R4C",'Mapa final'!#REF!),"")</f>
        <v>#REF!</v>
      </c>
      <c r="X49" s="60" t="e">
        <f>IF(AND('Mapa final'!#REF!="Muy Baja",'Mapa final'!#REF!="Moderado"),CONCATENATE("R4C",'Mapa final'!#REF!),"")</f>
        <v>#REF!</v>
      </c>
      <c r="Y49" s="60" t="e">
        <f>IF(AND('Mapa final'!#REF!="Muy Baja",'Mapa final'!#REF!="Moderado"),CONCATENATE("R4C",'Mapa final'!#REF!),"")</f>
        <v>#REF!</v>
      </c>
      <c r="Z49" s="60" t="e">
        <f>IF(AND('Mapa final'!#REF!="Muy Baja",'Mapa final'!#REF!="Moderado"),CONCATENATE("R4C",'Mapa final'!#REF!),"")</f>
        <v>#REF!</v>
      </c>
      <c r="AA49" s="61"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ht="15" customHeight="1" x14ac:dyDescent="0.25">
      <c r="A50" s="75"/>
      <c r="B50" s="280"/>
      <c r="C50" s="280"/>
      <c r="D50" s="281"/>
      <c r="E50" s="321"/>
      <c r="F50" s="322"/>
      <c r="G50" s="322"/>
      <c r="H50" s="322"/>
      <c r="I50" s="323"/>
      <c r="J50" s="68" t="e">
        <f>IF(AND('Mapa final'!#REF!="Muy Baja",'Mapa final'!#REF!="Leve"),CONCATENATE("R5C",'Mapa final'!#REF!),"")</f>
        <v>#REF!</v>
      </c>
      <c r="K50" s="69" t="e">
        <f>IF(AND('Mapa final'!#REF!="Muy Baja",'Mapa final'!#REF!="Leve"),CONCATENATE("R5C",'Mapa final'!#REF!),"")</f>
        <v>#REF!</v>
      </c>
      <c r="L50" s="69" t="e">
        <f>IF(AND('Mapa final'!#REF!="Muy Baja",'Mapa final'!#REF!="Leve"),CONCATENATE("R5C",'Mapa final'!#REF!),"")</f>
        <v>#REF!</v>
      </c>
      <c r="M50" s="69" t="e">
        <f>IF(AND('Mapa final'!#REF!="Muy Baja",'Mapa final'!#REF!="Leve"),CONCATENATE("R5C",'Mapa final'!#REF!),"")</f>
        <v>#REF!</v>
      </c>
      <c r="N50" s="69" t="e">
        <f>IF(AND('Mapa final'!#REF!="Muy Baja",'Mapa final'!#REF!="Leve"),CONCATENATE("R5C",'Mapa final'!#REF!),"")</f>
        <v>#REF!</v>
      </c>
      <c r="O50" s="70" t="e">
        <f>IF(AND('Mapa final'!#REF!="Muy Baja",'Mapa final'!#REF!="Leve"),CONCATENATE("R5C",'Mapa final'!#REF!),"")</f>
        <v>#REF!</v>
      </c>
      <c r="P50" s="68" t="e">
        <f>IF(AND('Mapa final'!#REF!="Muy Baja",'Mapa final'!#REF!="Menor"),CONCATENATE("R5C",'Mapa final'!#REF!),"")</f>
        <v>#REF!</v>
      </c>
      <c r="Q50" s="69" t="e">
        <f>IF(AND('Mapa final'!#REF!="Muy Baja",'Mapa final'!#REF!="Menor"),CONCATENATE("R5C",'Mapa final'!#REF!),"")</f>
        <v>#REF!</v>
      </c>
      <c r="R50" s="69" t="e">
        <f>IF(AND('Mapa final'!#REF!="Muy Baja",'Mapa final'!#REF!="Menor"),CONCATENATE("R5C",'Mapa final'!#REF!),"")</f>
        <v>#REF!</v>
      </c>
      <c r="S50" s="69" t="e">
        <f>IF(AND('Mapa final'!#REF!="Muy Baja",'Mapa final'!#REF!="Menor"),CONCATENATE("R5C",'Mapa final'!#REF!),"")</f>
        <v>#REF!</v>
      </c>
      <c r="T50" s="69" t="e">
        <f>IF(AND('Mapa final'!#REF!="Muy Baja",'Mapa final'!#REF!="Menor"),CONCATENATE("R5C",'Mapa final'!#REF!),"")</f>
        <v>#REF!</v>
      </c>
      <c r="U50" s="70" t="e">
        <f>IF(AND('Mapa final'!#REF!="Muy Baja",'Mapa final'!#REF!="Menor"),CONCATENATE("R5C",'Mapa final'!#REF!),"")</f>
        <v>#REF!</v>
      </c>
      <c r="V50" s="59" t="e">
        <f>IF(AND('Mapa final'!#REF!="Muy Baja",'Mapa final'!#REF!="Moderado"),CONCATENATE("R5C",'Mapa final'!#REF!),"")</f>
        <v>#REF!</v>
      </c>
      <c r="W50" s="60" t="e">
        <f>IF(AND('Mapa final'!#REF!="Muy Baja",'Mapa final'!#REF!="Moderado"),CONCATENATE("R5C",'Mapa final'!#REF!),"")</f>
        <v>#REF!</v>
      </c>
      <c r="X50" s="60" t="e">
        <f>IF(AND('Mapa final'!#REF!="Muy Baja",'Mapa final'!#REF!="Moderado"),CONCATENATE("R5C",'Mapa final'!#REF!),"")</f>
        <v>#REF!</v>
      </c>
      <c r="Y50" s="60" t="e">
        <f>IF(AND('Mapa final'!#REF!="Muy Baja",'Mapa final'!#REF!="Moderado"),CONCATENATE("R5C",'Mapa final'!#REF!),"")</f>
        <v>#REF!</v>
      </c>
      <c r="Z50" s="60" t="e">
        <f>IF(AND('Mapa final'!#REF!="Muy Baja",'Mapa final'!#REF!="Moderado"),CONCATENATE("R5C",'Mapa final'!#REF!),"")</f>
        <v>#REF!</v>
      </c>
      <c r="AA50" s="61"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45" t="e">
        <f>IF(AND('Mapa final'!#REF!="Muy Baja",'Mapa final'!#REF!="Mayor"),CONCATENATE("R5C",'Mapa final'!#REF!),"")</f>
        <v>#REF!</v>
      </c>
      <c r="AE50" s="45" t="e">
        <f>IF(AND('Mapa final'!#REF!="Muy Baja",'Mapa final'!#REF!="Mayor"),CONCATENATE("R5C",'Mapa final'!#REF!),"")</f>
        <v>#REF!</v>
      </c>
      <c r="AF50" s="45"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 customHeight="1" x14ac:dyDescent="0.25">
      <c r="A51" s="75"/>
      <c r="B51" s="280"/>
      <c r="C51" s="280"/>
      <c r="D51" s="281"/>
      <c r="E51" s="321"/>
      <c r="F51" s="322"/>
      <c r="G51" s="322"/>
      <c r="H51" s="322"/>
      <c r="I51" s="323"/>
      <c r="J51" s="68" t="e">
        <f>IF(AND('Mapa final'!#REF!="Muy Baja",'Mapa final'!#REF!="Leve"),CONCATENATE("R6C",'Mapa final'!#REF!),"")</f>
        <v>#REF!</v>
      </c>
      <c r="K51" s="69" t="e">
        <f>IF(AND('Mapa final'!#REF!="Muy Baja",'Mapa final'!#REF!="Leve"),CONCATENATE("R6C",'Mapa final'!#REF!),"")</f>
        <v>#REF!</v>
      </c>
      <c r="L51" s="69" t="e">
        <f>IF(AND('Mapa final'!#REF!="Muy Baja",'Mapa final'!#REF!="Leve"),CONCATENATE("R6C",'Mapa final'!#REF!),"")</f>
        <v>#REF!</v>
      </c>
      <c r="M51" s="69" t="e">
        <f>IF(AND('Mapa final'!#REF!="Muy Baja",'Mapa final'!#REF!="Leve"),CONCATENATE("R6C",'Mapa final'!#REF!),"")</f>
        <v>#REF!</v>
      </c>
      <c r="N51" s="69" t="e">
        <f>IF(AND('Mapa final'!#REF!="Muy Baja",'Mapa final'!#REF!="Leve"),CONCATENATE("R6C",'Mapa final'!#REF!),"")</f>
        <v>#REF!</v>
      </c>
      <c r="O51" s="70" t="e">
        <f>IF(AND('Mapa final'!#REF!="Muy Baja",'Mapa final'!#REF!="Leve"),CONCATENATE("R6C",'Mapa final'!#REF!),"")</f>
        <v>#REF!</v>
      </c>
      <c r="P51" s="68" t="e">
        <f>IF(AND('Mapa final'!#REF!="Muy Baja",'Mapa final'!#REF!="Menor"),CONCATENATE("R6C",'Mapa final'!#REF!),"")</f>
        <v>#REF!</v>
      </c>
      <c r="Q51" s="69" t="e">
        <f>IF(AND('Mapa final'!#REF!="Muy Baja",'Mapa final'!#REF!="Menor"),CONCATENATE("R6C",'Mapa final'!#REF!),"")</f>
        <v>#REF!</v>
      </c>
      <c r="R51" s="69" t="e">
        <f>IF(AND('Mapa final'!#REF!="Muy Baja",'Mapa final'!#REF!="Menor"),CONCATENATE("R6C",'Mapa final'!#REF!),"")</f>
        <v>#REF!</v>
      </c>
      <c r="S51" s="69" t="e">
        <f>IF(AND('Mapa final'!#REF!="Muy Baja",'Mapa final'!#REF!="Menor"),CONCATENATE("R6C",'Mapa final'!#REF!),"")</f>
        <v>#REF!</v>
      </c>
      <c r="T51" s="69" t="e">
        <f>IF(AND('Mapa final'!#REF!="Muy Baja",'Mapa final'!#REF!="Menor"),CONCATENATE("R6C",'Mapa final'!#REF!),"")</f>
        <v>#REF!</v>
      </c>
      <c r="U51" s="70" t="e">
        <f>IF(AND('Mapa final'!#REF!="Muy Baja",'Mapa final'!#REF!="Menor"),CONCATENATE("R6C",'Mapa final'!#REF!),"")</f>
        <v>#REF!</v>
      </c>
      <c r="V51" s="59" t="e">
        <f>IF(AND('Mapa final'!#REF!="Muy Baja",'Mapa final'!#REF!="Moderado"),CONCATENATE("R6C",'Mapa final'!#REF!),"")</f>
        <v>#REF!</v>
      </c>
      <c r="W51" s="60" t="e">
        <f>IF(AND('Mapa final'!#REF!="Muy Baja",'Mapa final'!#REF!="Moderado"),CONCATENATE("R6C",'Mapa final'!#REF!),"")</f>
        <v>#REF!</v>
      </c>
      <c r="X51" s="60" t="e">
        <f>IF(AND('Mapa final'!#REF!="Muy Baja",'Mapa final'!#REF!="Moderado"),CONCATENATE("R6C",'Mapa final'!#REF!),"")</f>
        <v>#REF!</v>
      </c>
      <c r="Y51" s="60" t="e">
        <f>IF(AND('Mapa final'!#REF!="Muy Baja",'Mapa final'!#REF!="Moderado"),CONCATENATE("R6C",'Mapa final'!#REF!),"")</f>
        <v>#REF!</v>
      </c>
      <c r="Z51" s="60" t="e">
        <f>IF(AND('Mapa final'!#REF!="Muy Baja",'Mapa final'!#REF!="Moderado"),CONCATENATE("R6C",'Mapa final'!#REF!),"")</f>
        <v>#REF!</v>
      </c>
      <c r="AA51" s="61"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45" t="e">
        <f>IF(AND('Mapa final'!#REF!="Muy Baja",'Mapa final'!#REF!="Mayor"),CONCATENATE("R6C",'Mapa final'!#REF!),"")</f>
        <v>#REF!</v>
      </c>
      <c r="AE51" s="45" t="e">
        <f>IF(AND('Mapa final'!#REF!="Muy Baja",'Mapa final'!#REF!="Mayor"),CONCATENATE("R6C",'Mapa final'!#REF!),"")</f>
        <v>#REF!</v>
      </c>
      <c r="AF51" s="45"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ht="15" customHeight="1" x14ac:dyDescent="0.25">
      <c r="A52" s="75"/>
      <c r="B52" s="280"/>
      <c r="C52" s="280"/>
      <c r="D52" s="281"/>
      <c r="E52" s="321"/>
      <c r="F52" s="322"/>
      <c r="G52" s="322"/>
      <c r="H52" s="322"/>
      <c r="I52" s="323"/>
      <c r="J52" s="68" t="e">
        <f>IF(AND('Mapa final'!#REF!="Muy Baja",'Mapa final'!#REF!="Leve"),CONCATENATE("R7C",'Mapa final'!#REF!),"")</f>
        <v>#REF!</v>
      </c>
      <c r="K52" s="69" t="e">
        <f>IF(AND('Mapa final'!#REF!="Muy Baja",'Mapa final'!#REF!="Leve"),CONCATENATE("R7C",'Mapa final'!#REF!),"")</f>
        <v>#REF!</v>
      </c>
      <c r="L52" s="69" t="e">
        <f>IF(AND('Mapa final'!#REF!="Muy Baja",'Mapa final'!#REF!="Leve"),CONCATENATE("R7C",'Mapa final'!#REF!),"")</f>
        <v>#REF!</v>
      </c>
      <c r="M52" s="69" t="e">
        <f>IF(AND('Mapa final'!#REF!="Muy Baja",'Mapa final'!#REF!="Leve"),CONCATENATE("R7C",'Mapa final'!#REF!),"")</f>
        <v>#REF!</v>
      </c>
      <c r="N52" s="69" t="e">
        <f>IF(AND('Mapa final'!#REF!="Muy Baja",'Mapa final'!#REF!="Leve"),CONCATENATE("R7C",'Mapa final'!#REF!),"")</f>
        <v>#REF!</v>
      </c>
      <c r="O52" s="70" t="e">
        <f>IF(AND('Mapa final'!#REF!="Muy Baja",'Mapa final'!#REF!="Leve"),CONCATENATE("R7C",'Mapa final'!#REF!),"")</f>
        <v>#REF!</v>
      </c>
      <c r="P52" s="68" t="e">
        <f>IF(AND('Mapa final'!#REF!="Muy Baja",'Mapa final'!#REF!="Menor"),CONCATENATE("R7C",'Mapa final'!#REF!),"")</f>
        <v>#REF!</v>
      </c>
      <c r="Q52" s="69" t="e">
        <f>IF(AND('Mapa final'!#REF!="Muy Baja",'Mapa final'!#REF!="Menor"),CONCATENATE("R7C",'Mapa final'!#REF!),"")</f>
        <v>#REF!</v>
      </c>
      <c r="R52" s="69" t="e">
        <f>IF(AND('Mapa final'!#REF!="Muy Baja",'Mapa final'!#REF!="Menor"),CONCATENATE("R7C",'Mapa final'!#REF!),"")</f>
        <v>#REF!</v>
      </c>
      <c r="S52" s="69" t="e">
        <f>IF(AND('Mapa final'!#REF!="Muy Baja",'Mapa final'!#REF!="Menor"),CONCATENATE("R7C",'Mapa final'!#REF!),"")</f>
        <v>#REF!</v>
      </c>
      <c r="T52" s="69" t="e">
        <f>IF(AND('Mapa final'!#REF!="Muy Baja",'Mapa final'!#REF!="Menor"),CONCATENATE("R7C",'Mapa final'!#REF!),"")</f>
        <v>#REF!</v>
      </c>
      <c r="U52" s="70" t="e">
        <f>IF(AND('Mapa final'!#REF!="Muy Baja",'Mapa final'!#REF!="Menor"),CONCATENATE("R7C",'Mapa final'!#REF!),"")</f>
        <v>#REF!</v>
      </c>
      <c r="V52" s="59" t="e">
        <f>IF(AND('Mapa final'!#REF!="Muy Baja",'Mapa final'!#REF!="Moderado"),CONCATENATE("R7C",'Mapa final'!#REF!),"")</f>
        <v>#REF!</v>
      </c>
      <c r="W52" s="60" t="e">
        <f>IF(AND('Mapa final'!#REF!="Muy Baja",'Mapa final'!#REF!="Moderado"),CONCATENATE("R7C",'Mapa final'!#REF!),"")</f>
        <v>#REF!</v>
      </c>
      <c r="X52" s="60" t="e">
        <f>IF(AND('Mapa final'!#REF!="Muy Baja",'Mapa final'!#REF!="Moderado"),CONCATENATE("R7C",'Mapa final'!#REF!),"")</f>
        <v>#REF!</v>
      </c>
      <c r="Y52" s="60" t="e">
        <f>IF(AND('Mapa final'!#REF!="Muy Baja",'Mapa final'!#REF!="Moderado"),CONCATENATE("R7C",'Mapa final'!#REF!),"")</f>
        <v>#REF!</v>
      </c>
      <c r="Z52" s="60" t="e">
        <f>IF(AND('Mapa final'!#REF!="Muy Baja",'Mapa final'!#REF!="Moderado"),CONCATENATE("R7C",'Mapa final'!#REF!),"")</f>
        <v>#REF!</v>
      </c>
      <c r="AA52" s="61"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45" t="e">
        <f>IF(AND('Mapa final'!#REF!="Muy Baja",'Mapa final'!#REF!="Mayor"),CONCATENATE("R7C",'Mapa final'!#REF!),"")</f>
        <v>#REF!</v>
      </c>
      <c r="AE52" s="45" t="e">
        <f>IF(AND('Mapa final'!#REF!="Muy Baja",'Mapa final'!#REF!="Mayor"),CONCATENATE("R7C",'Mapa final'!#REF!),"")</f>
        <v>#REF!</v>
      </c>
      <c r="AF52" s="45"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280"/>
      <c r="C53" s="280"/>
      <c r="D53" s="281"/>
      <c r="E53" s="321"/>
      <c r="F53" s="322"/>
      <c r="G53" s="322"/>
      <c r="H53" s="322"/>
      <c r="I53" s="323"/>
      <c r="J53" s="68" t="e">
        <f>IF(AND('Mapa final'!#REF!="Muy Baja",'Mapa final'!#REF!="Leve"),CONCATENATE("R8C",'Mapa final'!#REF!),"")</f>
        <v>#REF!</v>
      </c>
      <c r="K53" s="69" t="e">
        <f>IF(AND('Mapa final'!#REF!="Muy Baja",'Mapa final'!#REF!="Leve"),CONCATENATE("R8C",'Mapa final'!#REF!),"")</f>
        <v>#REF!</v>
      </c>
      <c r="L53" s="69" t="e">
        <f>IF(AND('Mapa final'!#REF!="Muy Baja",'Mapa final'!#REF!="Leve"),CONCATENATE("R8C",'Mapa final'!#REF!),"")</f>
        <v>#REF!</v>
      </c>
      <c r="M53" s="69" t="e">
        <f>IF(AND('Mapa final'!#REF!="Muy Baja",'Mapa final'!#REF!="Leve"),CONCATENATE("R8C",'Mapa final'!#REF!),"")</f>
        <v>#REF!</v>
      </c>
      <c r="N53" s="69" t="e">
        <f>IF(AND('Mapa final'!#REF!="Muy Baja",'Mapa final'!#REF!="Leve"),CONCATENATE("R8C",'Mapa final'!#REF!),"")</f>
        <v>#REF!</v>
      </c>
      <c r="O53" s="70" t="e">
        <f>IF(AND('Mapa final'!#REF!="Muy Baja",'Mapa final'!#REF!="Leve"),CONCATENATE("R8C",'Mapa final'!#REF!),"")</f>
        <v>#REF!</v>
      </c>
      <c r="P53" s="68" t="e">
        <f>IF(AND('Mapa final'!#REF!="Muy Baja",'Mapa final'!#REF!="Menor"),CONCATENATE("R8C",'Mapa final'!#REF!),"")</f>
        <v>#REF!</v>
      </c>
      <c r="Q53" s="69" t="e">
        <f>IF(AND('Mapa final'!#REF!="Muy Baja",'Mapa final'!#REF!="Menor"),CONCATENATE("R8C",'Mapa final'!#REF!),"")</f>
        <v>#REF!</v>
      </c>
      <c r="R53" s="69" t="e">
        <f>IF(AND('Mapa final'!#REF!="Muy Baja",'Mapa final'!#REF!="Menor"),CONCATENATE("R8C",'Mapa final'!#REF!),"")</f>
        <v>#REF!</v>
      </c>
      <c r="S53" s="69" t="e">
        <f>IF(AND('Mapa final'!#REF!="Muy Baja",'Mapa final'!#REF!="Menor"),CONCATENATE("R8C",'Mapa final'!#REF!),"")</f>
        <v>#REF!</v>
      </c>
      <c r="T53" s="69" t="e">
        <f>IF(AND('Mapa final'!#REF!="Muy Baja",'Mapa final'!#REF!="Menor"),CONCATENATE("R8C",'Mapa final'!#REF!),"")</f>
        <v>#REF!</v>
      </c>
      <c r="U53" s="70" t="e">
        <f>IF(AND('Mapa final'!#REF!="Muy Baja",'Mapa final'!#REF!="Menor"),CONCATENATE("R8C",'Mapa final'!#REF!),"")</f>
        <v>#REF!</v>
      </c>
      <c r="V53" s="59" t="e">
        <f>IF(AND('Mapa final'!#REF!="Muy Baja",'Mapa final'!#REF!="Moderado"),CONCATENATE("R8C",'Mapa final'!#REF!),"")</f>
        <v>#REF!</v>
      </c>
      <c r="W53" s="60" t="e">
        <f>IF(AND('Mapa final'!#REF!="Muy Baja",'Mapa final'!#REF!="Moderado"),CONCATENATE("R8C",'Mapa final'!#REF!),"")</f>
        <v>#REF!</v>
      </c>
      <c r="X53" s="60" t="e">
        <f>IF(AND('Mapa final'!#REF!="Muy Baja",'Mapa final'!#REF!="Moderado"),CONCATENATE("R8C",'Mapa final'!#REF!),"")</f>
        <v>#REF!</v>
      </c>
      <c r="Y53" s="60" t="e">
        <f>IF(AND('Mapa final'!#REF!="Muy Baja",'Mapa final'!#REF!="Moderado"),CONCATENATE("R8C",'Mapa final'!#REF!),"")</f>
        <v>#REF!</v>
      </c>
      <c r="Z53" s="60" t="e">
        <f>IF(AND('Mapa final'!#REF!="Muy Baja",'Mapa final'!#REF!="Moderado"),CONCATENATE("R8C",'Mapa final'!#REF!),"")</f>
        <v>#REF!</v>
      </c>
      <c r="AA53" s="61"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45" t="e">
        <f>IF(AND('Mapa final'!#REF!="Muy Baja",'Mapa final'!#REF!="Mayor"),CONCATENATE("R8C",'Mapa final'!#REF!),"")</f>
        <v>#REF!</v>
      </c>
      <c r="AE53" s="45" t="e">
        <f>IF(AND('Mapa final'!#REF!="Muy Baja",'Mapa final'!#REF!="Mayor"),CONCATENATE("R8C",'Mapa final'!#REF!),"")</f>
        <v>#REF!</v>
      </c>
      <c r="AF53" s="45"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280"/>
      <c r="C54" s="280"/>
      <c r="D54" s="281"/>
      <c r="E54" s="321"/>
      <c r="F54" s="322"/>
      <c r="G54" s="322"/>
      <c r="H54" s="322"/>
      <c r="I54" s="323"/>
      <c r="J54" s="68" t="e">
        <f>IF(AND('Mapa final'!#REF!="Muy Baja",'Mapa final'!#REF!="Leve"),CONCATENATE("R9C",'Mapa final'!#REF!),"")</f>
        <v>#REF!</v>
      </c>
      <c r="K54" s="69" t="e">
        <f>IF(AND('Mapa final'!#REF!="Muy Baja",'Mapa final'!#REF!="Leve"),CONCATENATE("R9C",'Mapa final'!#REF!),"")</f>
        <v>#REF!</v>
      </c>
      <c r="L54" s="69" t="e">
        <f>IF(AND('Mapa final'!#REF!="Muy Baja",'Mapa final'!#REF!="Leve"),CONCATENATE("R9C",'Mapa final'!#REF!),"")</f>
        <v>#REF!</v>
      </c>
      <c r="M54" s="69" t="e">
        <f>IF(AND('Mapa final'!#REF!="Muy Baja",'Mapa final'!#REF!="Leve"),CONCATENATE("R9C",'Mapa final'!#REF!),"")</f>
        <v>#REF!</v>
      </c>
      <c r="N54" s="69" t="e">
        <f>IF(AND('Mapa final'!#REF!="Muy Baja",'Mapa final'!#REF!="Leve"),CONCATENATE("R9C",'Mapa final'!#REF!),"")</f>
        <v>#REF!</v>
      </c>
      <c r="O54" s="70" t="e">
        <f>IF(AND('Mapa final'!#REF!="Muy Baja",'Mapa final'!#REF!="Leve"),CONCATENATE("R9C",'Mapa final'!#REF!),"")</f>
        <v>#REF!</v>
      </c>
      <c r="P54" s="68" t="e">
        <f>IF(AND('Mapa final'!#REF!="Muy Baja",'Mapa final'!#REF!="Menor"),CONCATENATE("R9C",'Mapa final'!#REF!),"")</f>
        <v>#REF!</v>
      </c>
      <c r="Q54" s="69" t="e">
        <f>IF(AND('Mapa final'!#REF!="Muy Baja",'Mapa final'!#REF!="Menor"),CONCATENATE("R9C",'Mapa final'!#REF!),"")</f>
        <v>#REF!</v>
      </c>
      <c r="R54" s="69" t="e">
        <f>IF(AND('Mapa final'!#REF!="Muy Baja",'Mapa final'!#REF!="Menor"),CONCATENATE("R9C",'Mapa final'!#REF!),"")</f>
        <v>#REF!</v>
      </c>
      <c r="S54" s="69" t="e">
        <f>IF(AND('Mapa final'!#REF!="Muy Baja",'Mapa final'!#REF!="Menor"),CONCATENATE("R9C",'Mapa final'!#REF!),"")</f>
        <v>#REF!</v>
      </c>
      <c r="T54" s="69" t="e">
        <f>IF(AND('Mapa final'!#REF!="Muy Baja",'Mapa final'!#REF!="Menor"),CONCATENATE("R9C",'Mapa final'!#REF!),"")</f>
        <v>#REF!</v>
      </c>
      <c r="U54" s="70" t="e">
        <f>IF(AND('Mapa final'!#REF!="Muy Baja",'Mapa final'!#REF!="Menor"),CONCATENATE("R9C",'Mapa final'!#REF!),"")</f>
        <v>#REF!</v>
      </c>
      <c r="V54" s="59" t="e">
        <f>IF(AND('Mapa final'!#REF!="Muy Baja",'Mapa final'!#REF!="Moderado"),CONCATENATE("R9C",'Mapa final'!#REF!),"")</f>
        <v>#REF!</v>
      </c>
      <c r="W54" s="60" t="e">
        <f>IF(AND('Mapa final'!#REF!="Muy Baja",'Mapa final'!#REF!="Moderado"),CONCATENATE("R9C",'Mapa final'!#REF!),"")</f>
        <v>#REF!</v>
      </c>
      <c r="X54" s="60" t="e">
        <f>IF(AND('Mapa final'!#REF!="Muy Baja",'Mapa final'!#REF!="Moderado"),CONCATENATE("R9C",'Mapa final'!#REF!),"")</f>
        <v>#REF!</v>
      </c>
      <c r="Y54" s="60" t="e">
        <f>IF(AND('Mapa final'!#REF!="Muy Baja",'Mapa final'!#REF!="Moderado"),CONCATENATE("R9C",'Mapa final'!#REF!),"")</f>
        <v>#REF!</v>
      </c>
      <c r="Z54" s="60" t="e">
        <f>IF(AND('Mapa final'!#REF!="Muy Baja",'Mapa final'!#REF!="Moderado"),CONCATENATE("R9C",'Mapa final'!#REF!),"")</f>
        <v>#REF!</v>
      </c>
      <c r="AA54" s="61"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45" t="e">
        <f>IF(AND('Mapa final'!#REF!="Muy Baja",'Mapa final'!#REF!="Mayor"),CONCATENATE("R9C",'Mapa final'!#REF!),"")</f>
        <v>#REF!</v>
      </c>
      <c r="AE54" s="45" t="e">
        <f>IF(AND('Mapa final'!#REF!="Muy Baja",'Mapa final'!#REF!="Mayor"),CONCATENATE("R9C",'Mapa final'!#REF!),"")</f>
        <v>#REF!</v>
      </c>
      <c r="AF54" s="45"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ht="15.75" customHeight="1" thickBot="1" x14ac:dyDescent="0.3">
      <c r="A55" s="75"/>
      <c r="B55" s="280"/>
      <c r="C55" s="280"/>
      <c r="D55" s="281"/>
      <c r="E55" s="324"/>
      <c r="F55" s="325"/>
      <c r="G55" s="325"/>
      <c r="H55" s="325"/>
      <c r="I55" s="326"/>
      <c r="J55" s="71" t="e">
        <f>IF(AND('Mapa final'!#REF!="Muy Baja",'Mapa final'!#REF!="Leve"),CONCATENATE("R10C",'Mapa final'!#REF!),"")</f>
        <v>#REF!</v>
      </c>
      <c r="K55" s="72" t="e">
        <f>IF(AND('Mapa final'!#REF!="Muy Baja",'Mapa final'!#REF!="Leve"),CONCATENATE("R10C",'Mapa final'!#REF!),"")</f>
        <v>#REF!</v>
      </c>
      <c r="L55" s="72" t="e">
        <f>IF(AND('Mapa final'!#REF!="Muy Baja",'Mapa final'!#REF!="Leve"),CONCATENATE("R10C",'Mapa final'!#REF!),"")</f>
        <v>#REF!</v>
      </c>
      <c r="M55" s="72" t="e">
        <f>IF(AND('Mapa final'!#REF!="Muy Baja",'Mapa final'!#REF!="Leve"),CONCATENATE("R10C",'Mapa final'!#REF!),"")</f>
        <v>#REF!</v>
      </c>
      <c r="N55" s="72" t="e">
        <f>IF(AND('Mapa final'!#REF!="Muy Baja",'Mapa final'!#REF!="Leve"),CONCATENATE("R10C",'Mapa final'!#REF!),"")</f>
        <v>#REF!</v>
      </c>
      <c r="O55" s="73" t="e">
        <f>IF(AND('Mapa final'!#REF!="Muy Baja",'Mapa final'!#REF!="Leve"),CONCATENATE("R10C",'Mapa final'!#REF!),"")</f>
        <v>#REF!</v>
      </c>
      <c r="P55" s="71" t="e">
        <f>IF(AND('Mapa final'!#REF!="Muy Baja",'Mapa final'!#REF!="Menor"),CONCATENATE("R10C",'Mapa final'!#REF!),"")</f>
        <v>#REF!</v>
      </c>
      <c r="Q55" s="72" t="e">
        <f>IF(AND('Mapa final'!#REF!="Muy Baja",'Mapa final'!#REF!="Menor"),CONCATENATE("R10C",'Mapa final'!#REF!),"")</f>
        <v>#REF!</v>
      </c>
      <c r="R55" s="72" t="e">
        <f>IF(AND('Mapa final'!#REF!="Muy Baja",'Mapa final'!#REF!="Menor"),CONCATENATE("R10C",'Mapa final'!#REF!),"")</f>
        <v>#REF!</v>
      </c>
      <c r="S55" s="72" t="e">
        <f>IF(AND('Mapa final'!#REF!="Muy Baja",'Mapa final'!#REF!="Menor"),CONCATENATE("R10C",'Mapa final'!#REF!),"")</f>
        <v>#REF!</v>
      </c>
      <c r="T55" s="72" t="e">
        <f>IF(AND('Mapa final'!#REF!="Muy Baja",'Mapa final'!#REF!="Menor"),CONCATENATE("R10C",'Mapa final'!#REF!),"")</f>
        <v>#REF!</v>
      </c>
      <c r="U55" s="73" t="e">
        <f>IF(AND('Mapa final'!#REF!="Muy Baja",'Mapa final'!#REF!="Menor"),CONCATENATE("R10C",'Mapa final'!#REF!),"")</f>
        <v>#REF!</v>
      </c>
      <c r="V55" s="62" t="e">
        <f>IF(AND('Mapa final'!#REF!="Muy Baja",'Mapa final'!#REF!="Moderado"),CONCATENATE("R10C",'Mapa final'!#REF!),"")</f>
        <v>#REF!</v>
      </c>
      <c r="W55" s="63" t="e">
        <f>IF(AND('Mapa final'!#REF!="Muy Baja",'Mapa final'!#REF!="Moderado"),CONCATENATE("R10C",'Mapa final'!#REF!),"")</f>
        <v>#REF!</v>
      </c>
      <c r="X55" s="63" t="e">
        <f>IF(AND('Mapa final'!#REF!="Muy Baja",'Mapa final'!#REF!="Moderado"),CONCATENATE("R10C",'Mapa final'!#REF!),"")</f>
        <v>#REF!</v>
      </c>
      <c r="Y55" s="63" t="e">
        <f>IF(AND('Mapa final'!#REF!="Muy Baja",'Mapa final'!#REF!="Moderado"),CONCATENATE("R10C",'Mapa final'!#REF!),"")</f>
        <v>#REF!</v>
      </c>
      <c r="Z55" s="63" t="e">
        <f>IF(AND('Mapa final'!#REF!="Muy Baja",'Mapa final'!#REF!="Moderado"),CONCATENATE("R10C",'Mapa final'!#REF!),"")</f>
        <v>#REF!</v>
      </c>
      <c r="AA55" s="64" t="e">
        <f>IF(AND('Mapa final'!#REF!="Muy Baja",'Mapa final'!#REF!="Moderado"),CONCATENATE("R10C",'Mapa final'!#REF!),"")</f>
        <v>#REF!</v>
      </c>
      <c r="AB55" s="50" t="e">
        <f>IF(AND('Mapa final'!#REF!="Muy Baja",'Mapa final'!#REF!="Mayor"),CONCATENATE("R10C",'Mapa final'!#REF!),"")</f>
        <v>#REF!</v>
      </c>
      <c r="AC55" s="51" t="e">
        <f>IF(AND('Mapa final'!#REF!="Muy Baja",'Mapa final'!#REF!="Mayor"),CONCATENATE("R10C",'Mapa final'!#REF!),"")</f>
        <v>#REF!</v>
      </c>
      <c r="AD55" s="51" t="e">
        <f>IF(AND('Mapa final'!#REF!="Muy Baja",'Mapa final'!#REF!="Mayor"),CONCATENATE("R10C",'Mapa final'!#REF!),"")</f>
        <v>#REF!</v>
      </c>
      <c r="AE55" s="51" t="e">
        <f>IF(AND('Mapa final'!#REF!="Muy Baja",'Mapa final'!#REF!="Mayor"),CONCATENATE("R10C",'Mapa final'!#REF!),"")</f>
        <v>#REF!</v>
      </c>
      <c r="AF55" s="51" t="e">
        <f>IF(AND('Mapa final'!#REF!="Muy Baja",'Mapa final'!#REF!="Mayor"),CONCATENATE("R10C",'Mapa final'!#REF!),"")</f>
        <v>#REF!</v>
      </c>
      <c r="AG55" s="52" t="e">
        <f>IF(AND('Mapa final'!#REF!="Muy Baja",'Mapa final'!#REF!="Mayor"),CONCATENATE("R10C",'Mapa final'!#REF!),"")</f>
        <v>#REF!</v>
      </c>
      <c r="AH55" s="53" t="e">
        <f>IF(AND('Mapa final'!#REF!="Muy Baja",'Mapa final'!#REF!="Catastrófico"),CONCATENATE("R10C",'Mapa final'!#REF!),"")</f>
        <v>#REF!</v>
      </c>
      <c r="AI55" s="54" t="e">
        <f>IF(AND('Mapa final'!#REF!="Muy Baja",'Mapa final'!#REF!="Catastrófico"),CONCATENATE("R10C",'Mapa final'!#REF!),"")</f>
        <v>#REF!</v>
      </c>
      <c r="AJ55" s="54" t="e">
        <f>IF(AND('Mapa final'!#REF!="Muy Baja",'Mapa final'!#REF!="Catastrófico"),CONCATENATE("R10C",'Mapa final'!#REF!),"")</f>
        <v>#REF!</v>
      </c>
      <c r="AK55" s="54" t="e">
        <f>IF(AND('Mapa final'!#REF!="Muy Baja",'Mapa final'!#REF!="Catastrófico"),CONCATENATE("R10C",'Mapa final'!#REF!),"")</f>
        <v>#REF!</v>
      </c>
      <c r="AL55" s="54" t="e">
        <f>IF(AND('Mapa final'!#REF!="Muy Baja",'Mapa final'!#REF!="Catastrófico"),CONCATENATE("R10C",'Mapa final'!#REF!),"")</f>
        <v>#REF!</v>
      </c>
      <c r="AM55" s="55" t="e">
        <f>IF(AND('Mapa final'!#REF!="Muy Baja",'Mapa final'!#REF!="Catastrófico"),CONCATENATE("R10C",'Mapa final'!#REF!),"")</f>
        <v>#REF!</v>
      </c>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318" t="s">
        <v>111</v>
      </c>
      <c r="K56" s="319"/>
      <c r="L56" s="319"/>
      <c r="M56" s="319"/>
      <c r="N56" s="319"/>
      <c r="O56" s="320"/>
      <c r="P56" s="318" t="s">
        <v>110</v>
      </c>
      <c r="Q56" s="319"/>
      <c r="R56" s="319"/>
      <c r="S56" s="319"/>
      <c r="T56" s="319"/>
      <c r="U56" s="320"/>
      <c r="V56" s="318" t="s">
        <v>109</v>
      </c>
      <c r="W56" s="319"/>
      <c r="X56" s="319"/>
      <c r="Y56" s="319"/>
      <c r="Z56" s="319"/>
      <c r="AA56" s="320"/>
      <c r="AB56" s="318" t="s">
        <v>108</v>
      </c>
      <c r="AC56" s="327"/>
      <c r="AD56" s="319"/>
      <c r="AE56" s="319"/>
      <c r="AF56" s="319"/>
      <c r="AG56" s="320"/>
      <c r="AH56" s="318" t="s">
        <v>107</v>
      </c>
      <c r="AI56" s="319"/>
      <c r="AJ56" s="319"/>
      <c r="AK56" s="319"/>
      <c r="AL56" s="319"/>
      <c r="AM56" s="320"/>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321"/>
      <c r="K57" s="322"/>
      <c r="L57" s="322"/>
      <c r="M57" s="322"/>
      <c r="N57" s="322"/>
      <c r="O57" s="323"/>
      <c r="P57" s="321"/>
      <c r="Q57" s="322"/>
      <c r="R57" s="322"/>
      <c r="S57" s="322"/>
      <c r="T57" s="322"/>
      <c r="U57" s="323"/>
      <c r="V57" s="321"/>
      <c r="W57" s="322"/>
      <c r="X57" s="322"/>
      <c r="Y57" s="322"/>
      <c r="Z57" s="322"/>
      <c r="AA57" s="323"/>
      <c r="AB57" s="321"/>
      <c r="AC57" s="322"/>
      <c r="AD57" s="322"/>
      <c r="AE57" s="322"/>
      <c r="AF57" s="322"/>
      <c r="AG57" s="323"/>
      <c r="AH57" s="321"/>
      <c r="AI57" s="322"/>
      <c r="AJ57" s="322"/>
      <c r="AK57" s="322"/>
      <c r="AL57" s="322"/>
      <c r="AM57" s="323"/>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321"/>
      <c r="K58" s="322"/>
      <c r="L58" s="322"/>
      <c r="M58" s="322"/>
      <c r="N58" s="322"/>
      <c r="O58" s="323"/>
      <c r="P58" s="321"/>
      <c r="Q58" s="322"/>
      <c r="R58" s="322"/>
      <c r="S58" s="322"/>
      <c r="T58" s="322"/>
      <c r="U58" s="323"/>
      <c r="V58" s="321"/>
      <c r="W58" s="322"/>
      <c r="X58" s="322"/>
      <c r="Y58" s="322"/>
      <c r="Z58" s="322"/>
      <c r="AA58" s="323"/>
      <c r="AB58" s="321"/>
      <c r="AC58" s="322"/>
      <c r="AD58" s="322"/>
      <c r="AE58" s="322"/>
      <c r="AF58" s="322"/>
      <c r="AG58" s="323"/>
      <c r="AH58" s="321"/>
      <c r="AI58" s="322"/>
      <c r="AJ58" s="322"/>
      <c r="AK58" s="322"/>
      <c r="AL58" s="322"/>
      <c r="AM58" s="323"/>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321"/>
      <c r="K59" s="322"/>
      <c r="L59" s="322"/>
      <c r="M59" s="322"/>
      <c r="N59" s="322"/>
      <c r="O59" s="323"/>
      <c r="P59" s="321"/>
      <c r="Q59" s="322"/>
      <c r="R59" s="322"/>
      <c r="S59" s="322"/>
      <c r="T59" s="322"/>
      <c r="U59" s="323"/>
      <c r="V59" s="321"/>
      <c r="W59" s="322"/>
      <c r="X59" s="322"/>
      <c r="Y59" s="322"/>
      <c r="Z59" s="322"/>
      <c r="AA59" s="323"/>
      <c r="AB59" s="321"/>
      <c r="AC59" s="322"/>
      <c r="AD59" s="322"/>
      <c r="AE59" s="322"/>
      <c r="AF59" s="322"/>
      <c r="AG59" s="323"/>
      <c r="AH59" s="321"/>
      <c r="AI59" s="322"/>
      <c r="AJ59" s="322"/>
      <c r="AK59" s="322"/>
      <c r="AL59" s="322"/>
      <c r="AM59" s="323"/>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321"/>
      <c r="K60" s="322"/>
      <c r="L60" s="322"/>
      <c r="M60" s="322"/>
      <c r="N60" s="322"/>
      <c r="O60" s="323"/>
      <c r="P60" s="321"/>
      <c r="Q60" s="322"/>
      <c r="R60" s="322"/>
      <c r="S60" s="322"/>
      <c r="T60" s="322"/>
      <c r="U60" s="323"/>
      <c r="V60" s="321"/>
      <c r="W60" s="322"/>
      <c r="X60" s="322"/>
      <c r="Y60" s="322"/>
      <c r="Z60" s="322"/>
      <c r="AA60" s="323"/>
      <c r="AB60" s="321"/>
      <c r="AC60" s="322"/>
      <c r="AD60" s="322"/>
      <c r="AE60" s="322"/>
      <c r="AF60" s="322"/>
      <c r="AG60" s="323"/>
      <c r="AH60" s="321"/>
      <c r="AI60" s="322"/>
      <c r="AJ60" s="322"/>
      <c r="AK60" s="322"/>
      <c r="AL60" s="322"/>
      <c r="AM60" s="323"/>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ht="15.75" thickBot="1" x14ac:dyDescent="0.3">
      <c r="A61" s="75"/>
      <c r="B61" s="75"/>
      <c r="C61" s="75"/>
      <c r="D61" s="75"/>
      <c r="E61" s="75"/>
      <c r="F61" s="75"/>
      <c r="G61" s="75"/>
      <c r="H61" s="75"/>
      <c r="I61" s="75"/>
      <c r="J61" s="324"/>
      <c r="K61" s="325"/>
      <c r="L61" s="325"/>
      <c r="M61" s="325"/>
      <c r="N61" s="325"/>
      <c r="O61" s="326"/>
      <c r="P61" s="324"/>
      <c r="Q61" s="325"/>
      <c r="R61" s="325"/>
      <c r="S61" s="325"/>
      <c r="T61" s="325"/>
      <c r="U61" s="326"/>
      <c r="V61" s="324"/>
      <c r="W61" s="325"/>
      <c r="X61" s="325"/>
      <c r="Y61" s="325"/>
      <c r="Z61" s="325"/>
      <c r="AA61" s="326"/>
      <c r="AB61" s="324"/>
      <c r="AC61" s="325"/>
      <c r="AD61" s="325"/>
      <c r="AE61" s="325"/>
      <c r="AF61" s="325"/>
      <c r="AG61" s="326"/>
      <c r="AH61" s="324"/>
      <c r="AI61" s="325"/>
      <c r="AJ61" s="325"/>
      <c r="AK61" s="325"/>
      <c r="AL61" s="325"/>
      <c r="AM61" s="326"/>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row>
    <row r="63" spans="1:80" ht="15" customHeight="1" x14ac:dyDescent="0.25">
      <c r="A63" s="7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5"/>
      <c r="AV63" s="75"/>
      <c r="AW63" s="75"/>
      <c r="AX63" s="75"/>
      <c r="AY63" s="75"/>
      <c r="AZ63" s="75"/>
      <c r="BA63" s="75"/>
      <c r="BB63" s="75"/>
      <c r="BC63" s="75"/>
      <c r="BD63" s="75"/>
      <c r="BE63" s="75"/>
      <c r="BF63" s="75"/>
      <c r="BG63" s="75"/>
      <c r="BH63" s="75"/>
    </row>
    <row r="64" spans="1:80" ht="15" customHeight="1" x14ac:dyDescent="0.25">
      <c r="A64" s="7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5"/>
      <c r="AV64" s="75"/>
      <c r="AW64" s="75"/>
      <c r="AX64" s="75"/>
      <c r="AY64" s="75"/>
      <c r="AZ64" s="75"/>
      <c r="BA64" s="75"/>
      <c r="BB64" s="75"/>
      <c r="BC64" s="75"/>
      <c r="BD64" s="75"/>
      <c r="BE64" s="75"/>
      <c r="BF64" s="75"/>
      <c r="BG64" s="75"/>
      <c r="BH64" s="75"/>
    </row>
    <row r="65" spans="1:6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row>
    <row r="66" spans="1:6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row>
    <row r="67" spans="1:6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row>
    <row r="68" spans="1:6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row>
    <row r="69" spans="1:6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row>
    <row r="70" spans="1:6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row>
    <row r="71" spans="1:6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row>
    <row r="72" spans="1:6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row>
    <row r="73" spans="1:6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row>
    <row r="74" spans="1:6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row>
    <row r="75" spans="1:6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row>
    <row r="76" spans="1:6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row>
    <row r="77" spans="1:6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row>
    <row r="78" spans="1:6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row>
    <row r="79" spans="1:6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row>
    <row r="80" spans="1:6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row>
    <row r="81" spans="1:60"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row>
    <row r="82" spans="1:60"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row>
    <row r="83" spans="1:60"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row>
    <row r="84" spans="1:60"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row>
    <row r="85" spans="1:60"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row>
    <row r="86" spans="1:60"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row>
    <row r="87" spans="1:60"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row>
    <row r="88" spans="1:60"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row>
    <row r="89" spans="1:60"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row>
    <row r="90" spans="1:60"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60"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row>
    <row r="92" spans="1:60"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row>
    <row r="93" spans="1:60"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row>
    <row r="94" spans="1:60"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row>
    <row r="95" spans="1:60"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row>
    <row r="96" spans="1:60"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60"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row>
    <row r="98" spans="1:60"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row>
    <row r="99" spans="1:60"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row>
    <row r="100" spans="1:60"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row>
    <row r="101" spans="1:60"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row>
    <row r="102" spans="1:60"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row>
    <row r="103" spans="1:60"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row>
    <row r="104" spans="1:60"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row>
    <row r="105" spans="1:60"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row>
    <row r="106" spans="1:60"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row>
    <row r="107" spans="1:60"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row>
    <row r="108" spans="1:60"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row>
    <row r="109" spans="1:60"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row>
    <row r="110" spans="1:60"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row>
    <row r="111" spans="1:60"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row>
    <row r="112" spans="1:60"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row>
    <row r="113" spans="1:60"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row>
    <row r="114" spans="1:60"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row>
    <row r="115" spans="1:60"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row>
    <row r="116" spans="1:60"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row>
    <row r="117" spans="1:60"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row>
    <row r="118" spans="1:60"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row>
    <row r="119" spans="1:60"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row>
    <row r="120" spans="1:60"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row>
    <row r="121" spans="1:60"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row>
    <row r="122" spans="1:60" x14ac:dyDescent="0.2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row>
    <row r="123" spans="1:60" x14ac:dyDescent="0.2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row>
    <row r="124" spans="1:60" x14ac:dyDescent="0.2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row>
    <row r="125" spans="1:60" x14ac:dyDescent="0.2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row>
    <row r="126" spans="1:60" x14ac:dyDescent="0.2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row>
    <row r="127" spans="1:60" x14ac:dyDescent="0.2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row>
    <row r="128" spans="1:60" x14ac:dyDescent="0.2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row>
    <row r="129" spans="1:60" x14ac:dyDescent="0.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row>
    <row r="130" spans="1:60" x14ac:dyDescent="0.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row>
    <row r="131" spans="1:60" x14ac:dyDescent="0.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row>
    <row r="132" spans="1:60" x14ac:dyDescent="0.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row>
    <row r="133" spans="1:60" x14ac:dyDescent="0.2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row>
    <row r="134" spans="1:60" x14ac:dyDescent="0.2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row>
    <row r="135" spans="1:60" x14ac:dyDescent="0.2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row>
    <row r="136" spans="1:60" x14ac:dyDescent="0.2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row>
    <row r="137" spans="1:60" x14ac:dyDescent="0.2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row>
    <row r="138" spans="1:60" x14ac:dyDescent="0.2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row>
    <row r="139" spans="1:60" x14ac:dyDescent="0.2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row>
    <row r="140" spans="1:60" x14ac:dyDescent="0.2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row>
    <row r="141" spans="1:60" x14ac:dyDescent="0.2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row>
    <row r="142" spans="1:60" x14ac:dyDescent="0.2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row>
    <row r="143" spans="1:60" x14ac:dyDescent="0.2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row>
    <row r="144" spans="1:60" x14ac:dyDescent="0.2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row>
    <row r="145" spans="1:60" x14ac:dyDescent="0.2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row>
    <row r="146" spans="1:60" x14ac:dyDescent="0.2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row>
    <row r="147" spans="1:60" x14ac:dyDescent="0.2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row>
    <row r="148" spans="1:60" x14ac:dyDescent="0.2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row>
    <row r="149" spans="1:60" x14ac:dyDescent="0.2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row>
    <row r="150" spans="1:60" x14ac:dyDescent="0.2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row>
    <row r="151" spans="1:60" x14ac:dyDescent="0.2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row>
    <row r="152" spans="1:60" x14ac:dyDescent="0.2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row>
    <row r="153" spans="1:60" x14ac:dyDescent="0.2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row>
    <row r="154" spans="1:60" x14ac:dyDescent="0.2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row>
    <row r="155" spans="1:60" x14ac:dyDescent="0.2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row>
    <row r="156" spans="1:60" x14ac:dyDescent="0.2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row>
    <row r="157" spans="1:60" x14ac:dyDescent="0.2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row>
    <row r="158" spans="1:60" x14ac:dyDescent="0.2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row>
    <row r="159" spans="1:60" x14ac:dyDescent="0.2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row>
    <row r="160" spans="1:60" x14ac:dyDescent="0.2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row>
    <row r="161" spans="1:60" x14ac:dyDescent="0.2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row>
    <row r="162" spans="1:60" x14ac:dyDescent="0.2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row>
    <row r="163" spans="1:60" x14ac:dyDescent="0.2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row>
    <row r="164" spans="1:60" x14ac:dyDescent="0.2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row>
    <row r="165" spans="1:60" x14ac:dyDescent="0.2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row>
    <row r="166" spans="1:60" x14ac:dyDescent="0.2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row>
    <row r="167" spans="1:60" x14ac:dyDescent="0.2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row>
    <row r="168" spans="1:60" x14ac:dyDescent="0.2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row>
    <row r="169" spans="1:60" x14ac:dyDescent="0.2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row>
    <row r="170" spans="1:60" x14ac:dyDescent="0.2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row>
    <row r="171" spans="1:60" x14ac:dyDescent="0.2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row>
    <row r="172" spans="1:60" x14ac:dyDescent="0.2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row>
    <row r="173" spans="1:60" x14ac:dyDescent="0.2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row>
    <row r="174" spans="1:60" x14ac:dyDescent="0.2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row>
    <row r="175" spans="1:60" x14ac:dyDescent="0.2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row>
    <row r="176" spans="1:60" x14ac:dyDescent="0.2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row>
    <row r="177" spans="1:60" x14ac:dyDescent="0.2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row>
    <row r="178" spans="1:60" x14ac:dyDescent="0.2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row>
    <row r="179" spans="1:60" x14ac:dyDescent="0.2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row>
    <row r="180" spans="1:60" x14ac:dyDescent="0.2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row>
    <row r="181" spans="1:60" x14ac:dyDescent="0.2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row>
    <row r="182" spans="1:60" x14ac:dyDescent="0.2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row>
    <row r="183" spans="1:60" x14ac:dyDescent="0.2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row>
    <row r="184" spans="1:60" x14ac:dyDescent="0.2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row>
    <row r="185" spans="1:60" x14ac:dyDescent="0.2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row>
    <row r="186" spans="1:60" x14ac:dyDescent="0.2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row>
    <row r="187" spans="1:60" x14ac:dyDescent="0.2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row>
    <row r="188" spans="1:60" x14ac:dyDescent="0.2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row>
    <row r="189" spans="1:60" x14ac:dyDescent="0.25">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row>
    <row r="190" spans="1:60" x14ac:dyDescent="0.2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row>
    <row r="191" spans="1:60" x14ac:dyDescent="0.25">
      <c r="A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row>
    <row r="192" spans="1:60" x14ac:dyDescent="0.25">
      <c r="A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row>
    <row r="193" spans="1:60" x14ac:dyDescent="0.25">
      <c r="A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row>
    <row r="194" spans="1:60" x14ac:dyDescent="0.25">
      <c r="A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row>
    <row r="195" spans="1:60" x14ac:dyDescent="0.25">
      <c r="A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row>
    <row r="196" spans="1:60" x14ac:dyDescent="0.25">
      <c r="A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row>
    <row r="197" spans="1:60" x14ac:dyDescent="0.25">
      <c r="A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row>
    <row r="198" spans="1:60" x14ac:dyDescent="0.25">
      <c r="A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row>
    <row r="199" spans="1:60" x14ac:dyDescent="0.25">
      <c r="A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row>
    <row r="200" spans="1:60" x14ac:dyDescent="0.25">
      <c r="A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row>
    <row r="201" spans="1:60" x14ac:dyDescent="0.25">
      <c r="A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row>
    <row r="202" spans="1:60" x14ac:dyDescent="0.25">
      <c r="A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row>
    <row r="203" spans="1:60" x14ac:dyDescent="0.25">
      <c r="A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row>
    <row r="204" spans="1:60" x14ac:dyDescent="0.25">
      <c r="A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row>
    <row r="205" spans="1:60" x14ac:dyDescent="0.25">
      <c r="A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row>
    <row r="206" spans="1:60" x14ac:dyDescent="0.25">
      <c r="A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row>
    <row r="207" spans="1:60" x14ac:dyDescent="0.25">
      <c r="A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row>
    <row r="208" spans="1:60" x14ac:dyDescent="0.25">
      <c r="A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row>
    <row r="209" spans="1:60" x14ac:dyDescent="0.25">
      <c r="A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row>
    <row r="210" spans="1:60" x14ac:dyDescent="0.25">
      <c r="A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row>
    <row r="211" spans="1:60" x14ac:dyDescent="0.25">
      <c r="A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row>
    <row r="212" spans="1:60" x14ac:dyDescent="0.25">
      <c r="A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row>
    <row r="213" spans="1:60" x14ac:dyDescent="0.25">
      <c r="A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row>
    <row r="214" spans="1:60" x14ac:dyDescent="0.25">
      <c r="A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row>
    <row r="215" spans="1:60" x14ac:dyDescent="0.25">
      <c r="A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row>
    <row r="216" spans="1:60" x14ac:dyDescent="0.25">
      <c r="A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row>
    <row r="217" spans="1:60" x14ac:dyDescent="0.25">
      <c r="A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row>
    <row r="218" spans="1:60" x14ac:dyDescent="0.25">
      <c r="A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row>
    <row r="219" spans="1:60" x14ac:dyDescent="0.25">
      <c r="A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row>
    <row r="220" spans="1:60" x14ac:dyDescent="0.25">
      <c r="A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row>
    <row r="221" spans="1:60" x14ac:dyDescent="0.25">
      <c r="A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row>
    <row r="222" spans="1:60" x14ac:dyDescent="0.25">
      <c r="A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row>
    <row r="223" spans="1:60" x14ac:dyDescent="0.25">
      <c r="A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row>
    <row r="224" spans="1:60" x14ac:dyDescent="0.25">
      <c r="A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row>
    <row r="225" spans="1:60" x14ac:dyDescent="0.25">
      <c r="A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row>
    <row r="226" spans="1:60" x14ac:dyDescent="0.25">
      <c r="A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row>
    <row r="227" spans="1:60" x14ac:dyDescent="0.25">
      <c r="A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row>
    <row r="228" spans="1:60" x14ac:dyDescent="0.25">
      <c r="A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row>
    <row r="229" spans="1:60" x14ac:dyDescent="0.25">
      <c r="A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row>
    <row r="230" spans="1:60" x14ac:dyDescent="0.25">
      <c r="A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row>
    <row r="231" spans="1:60" x14ac:dyDescent="0.25">
      <c r="A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row>
    <row r="232" spans="1:60" x14ac:dyDescent="0.25">
      <c r="A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row>
    <row r="233" spans="1:60" x14ac:dyDescent="0.25">
      <c r="A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row>
    <row r="234" spans="1:60" x14ac:dyDescent="0.25">
      <c r="A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row>
    <row r="235" spans="1:60" x14ac:dyDescent="0.25">
      <c r="A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row>
    <row r="236" spans="1:60" x14ac:dyDescent="0.25">
      <c r="A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row>
    <row r="237" spans="1:60" x14ac:dyDescent="0.25">
      <c r="A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row>
    <row r="238" spans="1:60" x14ac:dyDescent="0.25">
      <c r="A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row>
    <row r="239" spans="1:60" x14ac:dyDescent="0.25">
      <c r="A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row>
    <row r="240" spans="1:60" x14ac:dyDescent="0.25">
      <c r="A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row>
    <row r="241" spans="1:60" x14ac:dyDescent="0.25">
      <c r="A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row>
    <row r="242" spans="1:60" x14ac:dyDescent="0.25">
      <c r="A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row>
    <row r="243" spans="1:60" x14ac:dyDescent="0.25">
      <c r="A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row>
    <row r="244" spans="1:60" x14ac:dyDescent="0.25">
      <c r="A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row>
    <row r="245" spans="1:60" x14ac:dyDescent="0.25">
      <c r="A245" s="75"/>
    </row>
    <row r="246" spans="1:60" x14ac:dyDescent="0.25">
      <c r="A246" s="75"/>
    </row>
    <row r="247" spans="1:60" x14ac:dyDescent="0.25">
      <c r="A247" s="75"/>
    </row>
    <row r="248" spans="1:60" x14ac:dyDescent="0.25">
      <c r="A248" s="75"/>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5"/>
      <c r="B1" s="367" t="s">
        <v>54</v>
      </c>
      <c r="C1" s="367"/>
      <c r="D1" s="367"/>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7"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7" ht="25.5" x14ac:dyDescent="0.25">
      <c r="A3" s="75"/>
      <c r="B3" s="8"/>
      <c r="C3" s="9" t="s">
        <v>51</v>
      </c>
      <c r="D3" s="9" t="s">
        <v>4</v>
      </c>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7" ht="51" x14ac:dyDescent="0.25">
      <c r="A4" s="75"/>
      <c r="B4" s="10" t="s">
        <v>50</v>
      </c>
      <c r="C4" s="11" t="s">
        <v>101</v>
      </c>
      <c r="D4" s="12">
        <v>0.2</v>
      </c>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7" ht="51" x14ac:dyDescent="0.25">
      <c r="A5" s="75"/>
      <c r="B5" s="13" t="s">
        <v>52</v>
      </c>
      <c r="C5" s="14" t="s">
        <v>102</v>
      </c>
      <c r="D5" s="15">
        <v>0.4</v>
      </c>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7" ht="51" x14ac:dyDescent="0.25">
      <c r="A6" s="75"/>
      <c r="B6" s="16" t="s">
        <v>106</v>
      </c>
      <c r="C6" s="14" t="s">
        <v>103</v>
      </c>
      <c r="D6" s="15">
        <v>0.6</v>
      </c>
      <c r="E6" s="75"/>
      <c r="F6" s="75"/>
      <c r="G6" s="75"/>
      <c r="H6" s="75"/>
      <c r="I6" s="75"/>
      <c r="J6" s="75"/>
      <c r="K6" s="75"/>
      <c r="L6" s="75"/>
      <c r="M6" s="75"/>
      <c r="N6" s="75"/>
      <c r="O6" s="75"/>
      <c r="P6" s="75"/>
      <c r="Q6" s="75"/>
      <c r="R6" s="75"/>
      <c r="S6" s="75"/>
      <c r="T6" s="75"/>
      <c r="U6" s="75"/>
      <c r="V6" s="75"/>
      <c r="W6" s="75"/>
      <c r="X6" s="75"/>
      <c r="Y6" s="75"/>
      <c r="Z6" s="75"/>
      <c r="AA6" s="75"/>
      <c r="AB6" s="75"/>
      <c r="AC6" s="75"/>
      <c r="AD6" s="75"/>
      <c r="AE6" s="75"/>
    </row>
    <row r="7" spans="1:37" ht="76.5" x14ac:dyDescent="0.25">
      <c r="A7" s="75"/>
      <c r="B7" s="17" t="s">
        <v>6</v>
      </c>
      <c r="C7" s="14" t="s">
        <v>104</v>
      </c>
      <c r="D7" s="15">
        <v>0.8</v>
      </c>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7" ht="51" x14ac:dyDescent="0.25">
      <c r="A8" s="75"/>
      <c r="B8" s="18" t="s">
        <v>53</v>
      </c>
      <c r="C8" s="14" t="s">
        <v>105</v>
      </c>
      <c r="D8" s="15">
        <v>1</v>
      </c>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7" x14ac:dyDescent="0.25">
      <c r="A9" s="75"/>
      <c r="B9" s="99"/>
      <c r="C9" s="99"/>
      <c r="D9" s="99"/>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row>
    <row r="10" spans="1:37" ht="16.5" x14ac:dyDescent="0.25">
      <c r="A10" s="75"/>
      <c r="B10" s="100"/>
      <c r="C10" s="99"/>
      <c r="D10" s="99"/>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row>
    <row r="11" spans="1:37" x14ac:dyDescent="0.25">
      <c r="A11" s="75"/>
      <c r="B11" s="99"/>
      <c r="C11" s="99"/>
      <c r="D11" s="99"/>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row>
    <row r="12" spans="1:37" x14ac:dyDescent="0.25">
      <c r="A12" s="75"/>
      <c r="B12" s="99"/>
      <c r="C12" s="99"/>
      <c r="D12" s="99"/>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7" x14ac:dyDescent="0.25">
      <c r="A13" s="75"/>
      <c r="B13" s="99"/>
      <c r="C13" s="99"/>
      <c r="D13" s="99"/>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row>
    <row r="14" spans="1:37" x14ac:dyDescent="0.25">
      <c r="A14" s="75"/>
      <c r="B14" s="99"/>
      <c r="C14" s="99"/>
      <c r="D14" s="99"/>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x14ac:dyDescent="0.25">
      <c r="A15" s="75"/>
      <c r="B15" s="99"/>
      <c r="C15" s="99"/>
      <c r="D15" s="99"/>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row>
    <row r="16" spans="1:37" x14ac:dyDescent="0.25">
      <c r="A16" s="75"/>
      <c r="B16" s="99"/>
      <c r="C16" s="99"/>
      <c r="D16" s="99"/>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row>
    <row r="17" spans="1:37" x14ac:dyDescent="0.25">
      <c r="A17" s="75"/>
      <c r="B17" s="99"/>
      <c r="C17" s="99"/>
      <c r="D17" s="99"/>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row>
    <row r="18" spans="1:37" x14ac:dyDescent="0.25">
      <c r="A18" s="75"/>
      <c r="B18" s="99"/>
      <c r="C18" s="99"/>
      <c r="D18" s="99"/>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row>
    <row r="19" spans="1:37" x14ac:dyDescent="0.2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row>
    <row r="20" spans="1:37" x14ac:dyDescent="0.25">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row>
    <row r="21" spans="1:37" x14ac:dyDescent="0.25">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1:37" x14ac:dyDescent="0.2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row>
    <row r="23" spans="1:37" x14ac:dyDescent="0.2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row>
    <row r="24" spans="1:37" x14ac:dyDescent="0.25">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row>
    <row r="25" spans="1:37" x14ac:dyDescent="0.2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row>
    <row r="26" spans="1:37" x14ac:dyDescent="0.2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row>
    <row r="27" spans="1:37" x14ac:dyDescent="0.25">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row>
    <row r="28" spans="1:37" x14ac:dyDescent="0.25">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row>
    <row r="29" spans="1:37"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row>
    <row r="30" spans="1:37"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x14ac:dyDescent="0.2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row>
    <row r="32" spans="1:37"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row>
    <row r="33" spans="1:31" x14ac:dyDescent="0.25">
      <c r="A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x14ac:dyDescent="0.25">
      <c r="A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x14ac:dyDescent="0.25">
      <c r="A35" s="75"/>
    </row>
    <row r="36" spans="1:31" x14ac:dyDescent="0.25">
      <c r="A36" s="75"/>
    </row>
    <row r="37" spans="1:31" x14ac:dyDescent="0.25">
      <c r="A37" s="75"/>
    </row>
    <row r="38" spans="1:31" x14ac:dyDescent="0.25">
      <c r="A38" s="75"/>
    </row>
    <row r="39" spans="1:31" x14ac:dyDescent="0.25">
      <c r="A39" s="75"/>
    </row>
    <row r="40" spans="1:31" x14ac:dyDescent="0.25">
      <c r="A40" s="75"/>
    </row>
    <row r="41" spans="1:31" x14ac:dyDescent="0.25">
      <c r="A41" s="75"/>
    </row>
    <row r="42" spans="1:31" x14ac:dyDescent="0.25">
      <c r="A42" s="75"/>
    </row>
    <row r="43" spans="1:31" x14ac:dyDescent="0.25">
      <c r="A43" s="75"/>
    </row>
    <row r="44" spans="1:31" x14ac:dyDescent="0.25">
      <c r="A44" s="75"/>
    </row>
    <row r="45" spans="1:31" x14ac:dyDescent="0.25">
      <c r="A45" s="75"/>
    </row>
    <row r="46" spans="1:31" x14ac:dyDescent="0.25">
      <c r="A46" s="75"/>
    </row>
    <row r="47" spans="1:31" x14ac:dyDescent="0.25">
      <c r="A47" s="75"/>
    </row>
    <row r="48" spans="1:31" x14ac:dyDescent="0.25">
      <c r="A48" s="75"/>
    </row>
    <row r="49" spans="1:1" x14ac:dyDescent="0.25">
      <c r="A49" s="75"/>
    </row>
    <row r="50" spans="1:1" x14ac:dyDescent="0.25">
      <c r="A50" s="75"/>
    </row>
    <row r="51" spans="1:1" x14ac:dyDescent="0.25">
      <c r="A51" s="75"/>
    </row>
    <row r="52" spans="1:1" x14ac:dyDescent="0.25">
      <c r="A52" s="75"/>
    </row>
    <row r="53" spans="1:1" x14ac:dyDescent="0.25">
      <c r="A53" s="75"/>
    </row>
    <row r="54" spans="1:1" x14ac:dyDescent="0.25">
      <c r="A54" s="75"/>
    </row>
    <row r="55" spans="1:1" x14ac:dyDescent="0.25">
      <c r="A55" s="75"/>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5"/>
      <c r="B1" s="368" t="s">
        <v>62</v>
      </c>
      <c r="C1" s="368"/>
      <c r="D1" s="368"/>
      <c r="E1" s="75"/>
      <c r="F1" s="75"/>
      <c r="G1" s="75"/>
      <c r="H1" s="75"/>
      <c r="I1" s="75"/>
      <c r="J1" s="75"/>
      <c r="K1" s="75"/>
      <c r="L1" s="75"/>
      <c r="M1" s="75"/>
      <c r="N1" s="75"/>
      <c r="O1" s="75"/>
      <c r="P1" s="75"/>
      <c r="Q1" s="75"/>
      <c r="R1" s="75"/>
      <c r="S1" s="75"/>
      <c r="T1" s="75"/>
      <c r="U1" s="75"/>
    </row>
    <row r="2" spans="1:21" x14ac:dyDescent="0.25">
      <c r="A2" s="75"/>
      <c r="B2" s="75"/>
      <c r="C2" s="75"/>
      <c r="D2" s="75"/>
      <c r="E2" s="75"/>
      <c r="F2" s="75"/>
      <c r="G2" s="75"/>
      <c r="H2" s="75"/>
      <c r="I2" s="75"/>
      <c r="J2" s="75"/>
      <c r="K2" s="75"/>
      <c r="L2" s="75"/>
      <c r="M2" s="75"/>
      <c r="N2" s="75"/>
      <c r="O2" s="75"/>
      <c r="P2" s="75"/>
      <c r="Q2" s="75"/>
      <c r="R2" s="75"/>
      <c r="S2" s="75"/>
      <c r="T2" s="75"/>
      <c r="U2" s="75"/>
    </row>
    <row r="3" spans="1:21" ht="30" x14ac:dyDescent="0.25">
      <c r="A3" s="75"/>
      <c r="B3" s="96"/>
      <c r="C3" s="28" t="s">
        <v>55</v>
      </c>
      <c r="D3" s="28" t="s">
        <v>56</v>
      </c>
      <c r="E3" s="75"/>
      <c r="F3" s="75"/>
      <c r="G3" s="75"/>
      <c r="H3" s="75"/>
      <c r="I3" s="75"/>
      <c r="J3" s="75"/>
      <c r="K3" s="75"/>
      <c r="L3" s="75"/>
      <c r="M3" s="75"/>
      <c r="N3" s="75"/>
      <c r="O3" s="75"/>
      <c r="P3" s="75"/>
      <c r="Q3" s="75"/>
      <c r="R3" s="75"/>
      <c r="S3" s="75"/>
      <c r="T3" s="75"/>
      <c r="U3" s="75"/>
    </row>
    <row r="4" spans="1:21" ht="33.75" x14ac:dyDescent="0.25">
      <c r="A4" s="95" t="s">
        <v>82</v>
      </c>
      <c r="B4" s="31" t="s">
        <v>100</v>
      </c>
      <c r="C4" s="36" t="s">
        <v>155</v>
      </c>
      <c r="D4" s="29" t="s">
        <v>96</v>
      </c>
      <c r="E4" s="75"/>
      <c r="F4" s="75"/>
      <c r="G4" s="75"/>
      <c r="H4" s="75"/>
      <c r="I4" s="75"/>
      <c r="J4" s="75"/>
      <c r="K4" s="75"/>
      <c r="L4" s="75"/>
      <c r="M4" s="75"/>
      <c r="N4" s="75"/>
      <c r="O4" s="75"/>
      <c r="P4" s="75"/>
      <c r="Q4" s="75"/>
      <c r="R4" s="75"/>
      <c r="S4" s="75"/>
      <c r="T4" s="75"/>
      <c r="U4" s="75"/>
    </row>
    <row r="5" spans="1:21" ht="67.5" x14ac:dyDescent="0.25">
      <c r="A5" s="95" t="s">
        <v>83</v>
      </c>
      <c r="B5" s="32" t="s">
        <v>58</v>
      </c>
      <c r="C5" s="37" t="s">
        <v>92</v>
      </c>
      <c r="D5" s="30" t="s">
        <v>97</v>
      </c>
      <c r="E5" s="75"/>
      <c r="F5" s="75"/>
      <c r="G5" s="75"/>
      <c r="H5" s="75"/>
      <c r="I5" s="75"/>
      <c r="J5" s="75"/>
      <c r="K5" s="75"/>
      <c r="L5" s="75"/>
      <c r="M5" s="75"/>
      <c r="N5" s="75"/>
      <c r="O5" s="75"/>
      <c r="P5" s="75"/>
      <c r="Q5" s="75"/>
      <c r="R5" s="75"/>
      <c r="S5" s="75"/>
      <c r="T5" s="75"/>
      <c r="U5" s="75"/>
    </row>
    <row r="6" spans="1:21" ht="67.5" x14ac:dyDescent="0.25">
      <c r="A6" s="95" t="s">
        <v>80</v>
      </c>
      <c r="B6" s="33" t="s">
        <v>59</v>
      </c>
      <c r="C6" s="37" t="s">
        <v>93</v>
      </c>
      <c r="D6" s="30" t="s">
        <v>99</v>
      </c>
      <c r="E6" s="75"/>
      <c r="F6" s="75"/>
      <c r="G6" s="75"/>
      <c r="H6" s="75"/>
      <c r="I6" s="75"/>
      <c r="J6" s="75"/>
      <c r="K6" s="75"/>
      <c r="L6" s="75"/>
      <c r="M6" s="75"/>
      <c r="N6" s="75"/>
      <c r="O6" s="75"/>
      <c r="P6" s="75"/>
      <c r="Q6" s="75"/>
      <c r="R6" s="75"/>
      <c r="S6" s="75"/>
      <c r="T6" s="75"/>
      <c r="U6" s="75"/>
    </row>
    <row r="7" spans="1:21" ht="101.25" x14ac:dyDescent="0.25">
      <c r="A7" s="95" t="s">
        <v>7</v>
      </c>
      <c r="B7" s="34" t="s">
        <v>60</v>
      </c>
      <c r="C7" s="37" t="s">
        <v>94</v>
      </c>
      <c r="D7" s="30" t="s">
        <v>211</v>
      </c>
      <c r="E7" s="75"/>
      <c r="F7" s="75"/>
      <c r="G7" s="75"/>
      <c r="H7" s="75"/>
      <c r="I7" s="75"/>
      <c r="J7" s="75"/>
      <c r="K7" s="75"/>
      <c r="L7" s="75"/>
      <c r="M7" s="75"/>
      <c r="N7" s="75"/>
      <c r="O7" s="75"/>
      <c r="P7" s="75"/>
      <c r="Q7" s="75"/>
      <c r="R7" s="75"/>
      <c r="S7" s="75"/>
      <c r="T7" s="75"/>
      <c r="U7" s="75"/>
    </row>
    <row r="8" spans="1:21" ht="67.5" x14ac:dyDescent="0.25">
      <c r="A8" s="95" t="s">
        <v>84</v>
      </c>
      <c r="B8" s="35" t="s">
        <v>61</v>
      </c>
      <c r="C8" s="37" t="s">
        <v>95</v>
      </c>
      <c r="D8" s="30" t="s">
        <v>117</v>
      </c>
      <c r="E8" s="75"/>
      <c r="F8" s="75"/>
      <c r="G8" s="75"/>
      <c r="H8" s="75"/>
      <c r="I8" s="75"/>
      <c r="J8" s="75"/>
      <c r="K8" s="75"/>
      <c r="L8" s="75"/>
      <c r="M8" s="75"/>
      <c r="N8" s="75"/>
      <c r="O8" s="75"/>
      <c r="P8" s="75"/>
      <c r="Q8" s="75"/>
      <c r="R8" s="75"/>
      <c r="S8" s="75"/>
      <c r="T8" s="75"/>
      <c r="U8" s="75"/>
    </row>
    <row r="9" spans="1:21" ht="20.25" x14ac:dyDescent="0.25">
      <c r="A9" s="95"/>
      <c r="B9" s="95"/>
      <c r="C9" s="97"/>
      <c r="D9" s="97"/>
      <c r="E9" s="75"/>
      <c r="F9" s="75"/>
      <c r="G9" s="75"/>
      <c r="H9" s="75"/>
      <c r="I9" s="75"/>
      <c r="J9" s="75"/>
      <c r="K9" s="75"/>
      <c r="L9" s="75"/>
      <c r="M9" s="75"/>
      <c r="N9" s="75"/>
      <c r="O9" s="75"/>
      <c r="P9" s="75"/>
      <c r="Q9" s="75"/>
      <c r="R9" s="75"/>
      <c r="S9" s="75"/>
      <c r="T9" s="75"/>
      <c r="U9" s="75"/>
    </row>
    <row r="10" spans="1:21" ht="16.5" x14ac:dyDescent="0.25">
      <c r="A10" s="95"/>
      <c r="B10" s="98"/>
      <c r="C10" s="98"/>
      <c r="D10" s="98"/>
      <c r="E10" s="75"/>
      <c r="F10" s="75"/>
      <c r="G10" s="75"/>
      <c r="H10" s="75"/>
      <c r="I10" s="75"/>
      <c r="J10" s="75"/>
      <c r="K10" s="75"/>
      <c r="L10" s="75"/>
      <c r="M10" s="75"/>
      <c r="N10" s="75"/>
      <c r="O10" s="75"/>
      <c r="P10" s="75"/>
      <c r="Q10" s="75"/>
      <c r="R10" s="75"/>
      <c r="S10" s="75"/>
      <c r="T10" s="75"/>
      <c r="U10" s="75"/>
    </row>
    <row r="11" spans="1:21" x14ac:dyDescent="0.25">
      <c r="A11" s="95"/>
      <c r="B11" s="95" t="s">
        <v>90</v>
      </c>
      <c r="C11" s="95" t="s">
        <v>143</v>
      </c>
      <c r="D11" s="95" t="s">
        <v>150</v>
      </c>
      <c r="E11" s="75"/>
      <c r="F11" s="75"/>
      <c r="G11" s="75"/>
      <c r="H11" s="75"/>
      <c r="I11" s="75"/>
      <c r="J11" s="75"/>
      <c r="K11" s="75"/>
      <c r="L11" s="75"/>
      <c r="M11" s="75"/>
      <c r="N11" s="75"/>
      <c r="O11" s="75"/>
      <c r="P11" s="75"/>
      <c r="Q11" s="75"/>
      <c r="R11" s="75"/>
      <c r="S11" s="75"/>
      <c r="T11" s="75"/>
      <c r="U11" s="75"/>
    </row>
    <row r="12" spans="1:21" x14ac:dyDescent="0.25">
      <c r="A12" s="95"/>
      <c r="B12" s="95" t="s">
        <v>88</v>
      </c>
      <c r="C12" s="95" t="s">
        <v>147</v>
      </c>
      <c r="D12" s="95" t="s">
        <v>151</v>
      </c>
      <c r="E12" s="75"/>
      <c r="F12" s="75"/>
      <c r="G12" s="75"/>
      <c r="H12" s="75"/>
      <c r="I12" s="75"/>
      <c r="J12" s="75"/>
      <c r="K12" s="75"/>
      <c r="L12" s="75"/>
      <c r="M12" s="75"/>
      <c r="N12" s="75"/>
      <c r="O12" s="75"/>
      <c r="P12" s="75"/>
      <c r="Q12" s="75"/>
      <c r="R12" s="75"/>
      <c r="S12" s="75"/>
      <c r="T12" s="75"/>
      <c r="U12" s="75"/>
    </row>
    <row r="13" spans="1:21" x14ac:dyDescent="0.25">
      <c r="A13" s="95"/>
      <c r="B13" s="95"/>
      <c r="C13" s="95" t="s">
        <v>146</v>
      </c>
      <c r="D13" s="95" t="s">
        <v>152</v>
      </c>
      <c r="E13" s="75"/>
      <c r="F13" s="75"/>
      <c r="G13" s="75"/>
      <c r="H13" s="75"/>
      <c r="I13" s="75"/>
      <c r="J13" s="75"/>
      <c r="K13" s="75"/>
      <c r="L13" s="75"/>
      <c r="M13" s="75"/>
      <c r="N13" s="75"/>
      <c r="O13" s="75"/>
      <c r="P13" s="75"/>
      <c r="Q13" s="75"/>
      <c r="R13" s="75"/>
      <c r="S13" s="75"/>
      <c r="T13" s="75"/>
      <c r="U13" s="75"/>
    </row>
    <row r="14" spans="1:21" x14ac:dyDescent="0.25">
      <c r="A14" s="95"/>
      <c r="B14" s="95"/>
      <c r="C14" s="95" t="s">
        <v>148</v>
      </c>
      <c r="D14" s="95" t="s">
        <v>153</v>
      </c>
      <c r="E14" s="75"/>
      <c r="F14" s="75"/>
      <c r="G14" s="75"/>
      <c r="H14" s="75"/>
      <c r="I14" s="75"/>
      <c r="J14" s="75"/>
      <c r="K14" s="75"/>
      <c r="L14" s="75"/>
      <c r="M14" s="75"/>
      <c r="N14" s="75"/>
      <c r="O14" s="75"/>
      <c r="P14" s="75"/>
      <c r="Q14" s="75"/>
      <c r="R14" s="75"/>
      <c r="S14" s="75"/>
      <c r="T14" s="75"/>
      <c r="U14" s="75"/>
    </row>
    <row r="15" spans="1:21" x14ac:dyDescent="0.25">
      <c r="A15" s="95"/>
      <c r="B15" s="95"/>
      <c r="C15" s="95" t="s">
        <v>149</v>
      </c>
      <c r="D15" s="95" t="s">
        <v>154</v>
      </c>
      <c r="E15" s="75"/>
      <c r="F15" s="75"/>
      <c r="G15" s="75"/>
      <c r="H15" s="75"/>
      <c r="I15" s="75"/>
      <c r="J15" s="75"/>
      <c r="K15" s="75"/>
      <c r="L15" s="75"/>
      <c r="M15" s="75"/>
      <c r="N15" s="75"/>
      <c r="O15" s="75"/>
      <c r="P15" s="75"/>
      <c r="Q15" s="75"/>
      <c r="R15" s="75"/>
      <c r="S15" s="75"/>
      <c r="T15" s="75"/>
      <c r="U15" s="75"/>
    </row>
    <row r="16" spans="1:21" x14ac:dyDescent="0.25">
      <c r="A16" s="95"/>
      <c r="B16" s="95"/>
      <c r="C16" s="95"/>
      <c r="D16" s="95"/>
      <c r="E16" s="75"/>
      <c r="F16" s="75"/>
      <c r="G16" s="75"/>
      <c r="H16" s="75"/>
      <c r="I16" s="75"/>
      <c r="J16" s="75"/>
      <c r="K16" s="75"/>
      <c r="L16" s="75"/>
      <c r="M16" s="75"/>
      <c r="N16" s="75"/>
      <c r="O16" s="75"/>
    </row>
    <row r="17" spans="1:15" x14ac:dyDescent="0.25">
      <c r="A17" s="95"/>
      <c r="B17" s="95"/>
      <c r="C17" s="95"/>
      <c r="D17" s="95"/>
      <c r="E17" s="75"/>
      <c r="F17" s="75"/>
      <c r="G17" s="75"/>
      <c r="H17" s="75"/>
      <c r="I17" s="75"/>
      <c r="J17" s="75"/>
      <c r="K17" s="75"/>
      <c r="L17" s="75"/>
      <c r="M17" s="75"/>
      <c r="N17" s="75"/>
      <c r="O17" s="75"/>
    </row>
    <row r="18" spans="1:15" x14ac:dyDescent="0.25">
      <c r="A18" s="95"/>
      <c r="B18" s="99"/>
      <c r="C18" s="99"/>
      <c r="D18" s="99"/>
      <c r="E18" s="75"/>
      <c r="F18" s="75"/>
      <c r="G18" s="75"/>
      <c r="H18" s="75"/>
      <c r="I18" s="75"/>
      <c r="J18" s="75"/>
      <c r="K18" s="75"/>
      <c r="L18" s="75"/>
      <c r="M18" s="75"/>
      <c r="N18" s="75"/>
      <c r="O18" s="75"/>
    </row>
    <row r="19" spans="1:15" x14ac:dyDescent="0.25">
      <c r="A19" s="95"/>
      <c r="B19" s="99"/>
      <c r="C19" s="99"/>
      <c r="D19" s="99"/>
      <c r="E19" s="75"/>
      <c r="F19" s="75"/>
      <c r="G19" s="75"/>
      <c r="H19" s="75"/>
      <c r="I19" s="75"/>
      <c r="J19" s="75"/>
      <c r="K19" s="75"/>
      <c r="L19" s="75"/>
      <c r="M19" s="75"/>
      <c r="N19" s="75"/>
      <c r="O19" s="75"/>
    </row>
    <row r="20" spans="1:15" x14ac:dyDescent="0.25">
      <c r="A20" s="95"/>
      <c r="B20" s="99"/>
      <c r="C20" s="99"/>
      <c r="D20" s="99"/>
      <c r="E20" s="75"/>
      <c r="F20" s="75"/>
      <c r="G20" s="75"/>
      <c r="H20" s="75"/>
      <c r="I20" s="75"/>
      <c r="J20" s="75"/>
      <c r="K20" s="75"/>
      <c r="L20" s="75"/>
      <c r="M20" s="75"/>
      <c r="N20" s="75"/>
      <c r="O20" s="75"/>
    </row>
    <row r="21" spans="1:15" x14ac:dyDescent="0.25">
      <c r="A21" s="95"/>
      <c r="B21" s="99"/>
      <c r="C21" s="99"/>
      <c r="D21" s="99"/>
      <c r="E21" s="75"/>
      <c r="F21" s="75"/>
      <c r="G21" s="75"/>
      <c r="H21" s="75"/>
      <c r="I21" s="75"/>
      <c r="J21" s="75"/>
      <c r="K21" s="75"/>
      <c r="L21" s="75"/>
      <c r="M21" s="75"/>
      <c r="N21" s="75"/>
      <c r="O21" s="75"/>
    </row>
    <row r="22" spans="1:15" ht="20.25" x14ac:dyDescent="0.25">
      <c r="A22" s="95"/>
      <c r="B22" s="95"/>
      <c r="C22" s="97"/>
      <c r="D22" s="97"/>
      <c r="E22" s="75"/>
      <c r="F22" s="75"/>
      <c r="G22" s="75"/>
      <c r="H22" s="75"/>
      <c r="I22" s="75"/>
      <c r="J22" s="75"/>
      <c r="K22" s="75"/>
      <c r="L22" s="75"/>
      <c r="M22" s="75"/>
      <c r="N22" s="75"/>
      <c r="O22" s="75"/>
    </row>
    <row r="23" spans="1:15" ht="20.25" x14ac:dyDescent="0.25">
      <c r="A23" s="95"/>
      <c r="B23" s="95"/>
      <c r="C23" s="97"/>
      <c r="D23" s="97"/>
      <c r="E23" s="75"/>
      <c r="F23" s="75"/>
      <c r="G23" s="75"/>
      <c r="H23" s="75"/>
      <c r="I23" s="75"/>
      <c r="J23" s="75"/>
      <c r="K23" s="75"/>
      <c r="L23" s="75"/>
      <c r="M23" s="75"/>
      <c r="N23" s="75"/>
      <c r="O23" s="75"/>
    </row>
    <row r="24" spans="1:15" ht="20.25" x14ac:dyDescent="0.25">
      <c r="A24" s="95"/>
      <c r="B24" s="95"/>
      <c r="C24" s="97"/>
      <c r="D24" s="97"/>
      <c r="E24" s="75"/>
      <c r="F24" s="75"/>
      <c r="G24" s="75"/>
      <c r="H24" s="75"/>
      <c r="I24" s="75"/>
      <c r="J24" s="75"/>
      <c r="K24" s="75"/>
      <c r="L24" s="75"/>
      <c r="M24" s="75"/>
      <c r="N24" s="75"/>
      <c r="O24" s="75"/>
    </row>
    <row r="25" spans="1:15" ht="20.25" x14ac:dyDescent="0.25">
      <c r="A25" s="95"/>
      <c r="B25" s="95"/>
      <c r="C25" s="97"/>
      <c r="D25" s="97"/>
      <c r="E25" s="75"/>
      <c r="F25" s="75"/>
      <c r="G25" s="75"/>
      <c r="H25" s="75"/>
      <c r="I25" s="75"/>
      <c r="J25" s="75"/>
      <c r="K25" s="75"/>
      <c r="L25" s="75"/>
      <c r="M25" s="75"/>
      <c r="N25" s="75"/>
      <c r="O25" s="75"/>
    </row>
    <row r="26" spans="1:15" ht="20.25" x14ac:dyDescent="0.25">
      <c r="A26" s="95"/>
      <c r="B26" s="95"/>
      <c r="C26" s="97"/>
      <c r="D26" s="97"/>
      <c r="E26" s="75"/>
      <c r="F26" s="75"/>
      <c r="G26" s="75"/>
      <c r="H26" s="75"/>
      <c r="I26" s="75"/>
      <c r="J26" s="75"/>
      <c r="K26" s="75"/>
      <c r="L26" s="75"/>
      <c r="M26" s="75"/>
      <c r="N26" s="75"/>
      <c r="O26" s="75"/>
    </row>
    <row r="27" spans="1:15" ht="20.25" x14ac:dyDescent="0.25">
      <c r="A27" s="95"/>
      <c r="B27" s="95"/>
      <c r="C27" s="97"/>
      <c r="D27" s="97"/>
      <c r="E27" s="75"/>
      <c r="F27" s="75"/>
      <c r="G27" s="75"/>
      <c r="H27" s="75"/>
      <c r="I27" s="75"/>
      <c r="J27" s="75"/>
      <c r="K27" s="75"/>
      <c r="L27" s="75"/>
      <c r="M27" s="75"/>
      <c r="N27" s="75"/>
      <c r="O27" s="75"/>
    </row>
    <row r="28" spans="1:15" ht="20.25" x14ac:dyDescent="0.25">
      <c r="A28" s="95"/>
      <c r="B28" s="95"/>
      <c r="C28" s="97"/>
      <c r="D28" s="97"/>
      <c r="E28" s="75"/>
      <c r="F28" s="75"/>
      <c r="G28" s="75"/>
      <c r="H28" s="75"/>
      <c r="I28" s="75"/>
      <c r="J28" s="75"/>
      <c r="K28" s="75"/>
      <c r="L28" s="75"/>
      <c r="M28" s="75"/>
      <c r="N28" s="75"/>
      <c r="O28" s="75"/>
    </row>
    <row r="29" spans="1:15" ht="20.25" x14ac:dyDescent="0.25">
      <c r="A29" s="95"/>
      <c r="B29" s="95"/>
      <c r="C29" s="97"/>
      <c r="D29" s="97"/>
      <c r="E29" s="75"/>
      <c r="F29" s="75"/>
      <c r="G29" s="75"/>
      <c r="H29" s="75"/>
      <c r="I29" s="75"/>
      <c r="J29" s="75"/>
      <c r="K29" s="75"/>
      <c r="L29" s="75"/>
      <c r="M29" s="75"/>
      <c r="N29" s="75"/>
      <c r="O29" s="75"/>
    </row>
    <row r="30" spans="1:15" ht="20.25" x14ac:dyDescent="0.25">
      <c r="A30" s="95"/>
      <c r="B30" s="95"/>
      <c r="C30" s="97"/>
      <c r="D30" s="97"/>
      <c r="E30" s="75"/>
      <c r="F30" s="75"/>
      <c r="G30" s="75"/>
      <c r="H30" s="75"/>
      <c r="I30" s="75"/>
      <c r="J30" s="75"/>
      <c r="K30" s="75"/>
      <c r="L30" s="75"/>
      <c r="M30" s="75"/>
      <c r="N30" s="75"/>
      <c r="O30" s="75"/>
    </row>
    <row r="31" spans="1:15" ht="20.25" x14ac:dyDescent="0.25">
      <c r="A31" s="95"/>
      <c r="B31" s="95"/>
      <c r="C31" s="97"/>
      <c r="D31" s="97"/>
      <c r="E31" s="75"/>
      <c r="F31" s="75"/>
      <c r="G31" s="75"/>
      <c r="H31" s="75"/>
      <c r="I31" s="75"/>
      <c r="J31" s="75"/>
      <c r="K31" s="75"/>
      <c r="L31" s="75"/>
      <c r="M31" s="75"/>
      <c r="N31" s="75"/>
      <c r="O31" s="75"/>
    </row>
    <row r="32" spans="1:15" ht="20.25" x14ac:dyDescent="0.25">
      <c r="A32" s="95"/>
      <c r="B32" s="95"/>
      <c r="C32" s="97"/>
      <c r="D32" s="97"/>
      <c r="E32" s="75"/>
      <c r="F32" s="75"/>
      <c r="G32" s="75"/>
      <c r="H32" s="75"/>
      <c r="I32" s="75"/>
      <c r="J32" s="75"/>
      <c r="K32" s="75"/>
      <c r="L32" s="75"/>
      <c r="M32" s="75"/>
      <c r="N32" s="75"/>
      <c r="O32" s="75"/>
    </row>
    <row r="33" spans="1:15" ht="20.25" x14ac:dyDescent="0.25">
      <c r="A33" s="95"/>
      <c r="B33" s="95"/>
      <c r="C33" s="97"/>
      <c r="D33" s="97"/>
      <c r="E33" s="75"/>
      <c r="F33" s="75"/>
      <c r="G33" s="75"/>
      <c r="H33" s="75"/>
      <c r="I33" s="75"/>
      <c r="J33" s="75"/>
      <c r="K33" s="75"/>
      <c r="L33" s="75"/>
      <c r="M33" s="75"/>
      <c r="N33" s="75"/>
      <c r="O33" s="75"/>
    </row>
    <row r="34" spans="1:15" ht="20.25" x14ac:dyDescent="0.25">
      <c r="A34" s="95"/>
      <c r="B34" s="95"/>
      <c r="C34" s="97"/>
      <c r="D34" s="97"/>
      <c r="E34" s="75"/>
      <c r="F34" s="75"/>
      <c r="G34" s="75"/>
      <c r="H34" s="75"/>
      <c r="I34" s="75"/>
      <c r="J34" s="75"/>
      <c r="K34" s="75"/>
      <c r="L34" s="75"/>
      <c r="M34" s="75"/>
      <c r="N34" s="75"/>
      <c r="O34" s="75"/>
    </row>
    <row r="35" spans="1:15" ht="20.25" x14ac:dyDescent="0.25">
      <c r="A35" s="95"/>
      <c r="B35" s="95"/>
      <c r="C35" s="97"/>
      <c r="D35" s="97"/>
      <c r="E35" s="75"/>
      <c r="F35" s="75"/>
      <c r="G35" s="75"/>
      <c r="H35" s="75"/>
      <c r="I35" s="75"/>
      <c r="J35" s="75"/>
      <c r="K35" s="75"/>
      <c r="L35" s="75"/>
      <c r="M35" s="75"/>
      <c r="N35" s="75"/>
      <c r="O35" s="75"/>
    </row>
    <row r="36" spans="1:15" ht="20.25" x14ac:dyDescent="0.25">
      <c r="A36" s="95"/>
      <c r="B36" s="95"/>
      <c r="C36" s="97"/>
      <c r="D36" s="97"/>
      <c r="E36" s="75"/>
      <c r="F36" s="75"/>
      <c r="G36" s="75"/>
      <c r="H36" s="75"/>
      <c r="I36" s="75"/>
      <c r="J36" s="75"/>
      <c r="K36" s="75"/>
      <c r="L36" s="75"/>
      <c r="M36" s="75"/>
      <c r="N36" s="75"/>
      <c r="O36" s="75"/>
    </row>
    <row r="37" spans="1:15" ht="20.25" x14ac:dyDescent="0.25">
      <c r="A37" s="95"/>
      <c r="B37" s="95"/>
      <c r="C37" s="97"/>
      <c r="D37" s="97"/>
      <c r="E37" s="75"/>
      <c r="F37" s="75"/>
      <c r="G37" s="75"/>
      <c r="H37" s="75"/>
      <c r="I37" s="75"/>
      <c r="J37" s="75"/>
      <c r="K37" s="75"/>
      <c r="L37" s="75"/>
      <c r="M37" s="75"/>
      <c r="N37" s="75"/>
      <c r="O37" s="75"/>
    </row>
    <row r="38" spans="1:15" ht="20.25" x14ac:dyDescent="0.25">
      <c r="A38" s="95"/>
      <c r="B38" s="95"/>
      <c r="C38" s="97"/>
      <c r="D38" s="97"/>
      <c r="E38" s="75"/>
      <c r="F38" s="75"/>
      <c r="G38" s="75"/>
      <c r="H38" s="75"/>
      <c r="I38" s="75"/>
      <c r="J38" s="75"/>
      <c r="K38" s="75"/>
      <c r="L38" s="75"/>
      <c r="M38" s="75"/>
      <c r="N38" s="75"/>
      <c r="O38" s="75"/>
    </row>
    <row r="39" spans="1:15" ht="20.25" x14ac:dyDescent="0.25">
      <c r="A39" s="95"/>
      <c r="B39" s="95"/>
      <c r="C39" s="97"/>
      <c r="D39" s="97"/>
      <c r="E39" s="75"/>
      <c r="F39" s="75"/>
      <c r="G39" s="75"/>
      <c r="H39" s="75"/>
      <c r="I39" s="75"/>
      <c r="J39" s="75"/>
      <c r="K39" s="75"/>
      <c r="L39" s="75"/>
      <c r="M39" s="75"/>
      <c r="N39" s="75"/>
      <c r="O39" s="75"/>
    </row>
    <row r="40" spans="1:15" ht="20.25" x14ac:dyDescent="0.25">
      <c r="A40" s="95"/>
      <c r="B40" s="95"/>
      <c r="C40" s="97"/>
      <c r="D40" s="97"/>
      <c r="E40" s="75"/>
      <c r="F40" s="75"/>
      <c r="G40" s="75"/>
      <c r="H40" s="75"/>
      <c r="I40" s="75"/>
      <c r="J40" s="75"/>
      <c r="K40" s="75"/>
      <c r="L40" s="75"/>
      <c r="M40" s="75"/>
      <c r="N40" s="75"/>
      <c r="O40" s="75"/>
    </row>
    <row r="41" spans="1:15" ht="20.25" x14ac:dyDescent="0.25">
      <c r="A41" s="95"/>
      <c r="B41" s="95"/>
      <c r="C41" s="97"/>
      <c r="D41" s="97"/>
      <c r="E41" s="75"/>
      <c r="F41" s="75"/>
      <c r="G41" s="75"/>
      <c r="H41" s="75"/>
      <c r="I41" s="75"/>
      <c r="J41" s="75"/>
      <c r="K41" s="75"/>
      <c r="L41" s="75"/>
      <c r="M41" s="75"/>
      <c r="N41" s="75"/>
      <c r="O41" s="75"/>
    </row>
    <row r="42" spans="1:15" ht="20.25" x14ac:dyDescent="0.25">
      <c r="A42" s="95"/>
      <c r="B42" s="95"/>
      <c r="C42" s="97"/>
      <c r="D42" s="97"/>
      <c r="E42" s="75"/>
      <c r="F42" s="75"/>
      <c r="G42" s="75"/>
      <c r="H42" s="75"/>
      <c r="I42" s="75"/>
      <c r="J42" s="75"/>
      <c r="K42" s="75"/>
      <c r="L42" s="75"/>
      <c r="M42" s="75"/>
      <c r="N42" s="75"/>
      <c r="O42" s="75"/>
    </row>
    <row r="43" spans="1:15" ht="20.25" x14ac:dyDescent="0.25">
      <c r="A43" s="95"/>
      <c r="B43" s="95"/>
      <c r="C43" s="97"/>
      <c r="D43" s="97"/>
      <c r="E43" s="75"/>
      <c r="F43" s="75"/>
      <c r="G43" s="75"/>
      <c r="H43" s="75"/>
      <c r="I43" s="75"/>
      <c r="J43" s="75"/>
      <c r="K43" s="75"/>
      <c r="L43" s="75"/>
      <c r="M43" s="75"/>
      <c r="N43" s="75"/>
      <c r="O43" s="75"/>
    </row>
    <row r="44" spans="1:15" ht="20.25" x14ac:dyDescent="0.25">
      <c r="A44" s="95"/>
      <c r="B44" s="95"/>
      <c r="C44" s="97"/>
      <c r="D44" s="97"/>
      <c r="E44" s="75"/>
      <c r="F44" s="75"/>
      <c r="G44" s="75"/>
      <c r="H44" s="75"/>
      <c r="I44" s="75"/>
      <c r="J44" s="75"/>
      <c r="K44" s="75"/>
      <c r="L44" s="75"/>
      <c r="M44" s="75"/>
      <c r="N44" s="75"/>
      <c r="O44" s="75"/>
    </row>
    <row r="45" spans="1:15" ht="20.25" x14ac:dyDescent="0.25">
      <c r="A45" s="95"/>
      <c r="B45" s="95"/>
      <c r="C45" s="97"/>
      <c r="D45" s="97"/>
      <c r="E45" s="75"/>
      <c r="F45" s="75"/>
      <c r="G45" s="75"/>
      <c r="H45" s="75"/>
      <c r="I45" s="75"/>
      <c r="J45" s="75"/>
      <c r="K45" s="75"/>
      <c r="L45" s="75"/>
      <c r="M45" s="75"/>
      <c r="N45" s="75"/>
      <c r="O45" s="75"/>
    </row>
    <row r="46" spans="1:15" ht="20.25" x14ac:dyDescent="0.25">
      <c r="A46" s="95"/>
      <c r="B46" s="95"/>
      <c r="C46" s="97"/>
      <c r="D46" s="97"/>
      <c r="E46" s="75"/>
      <c r="F46" s="75"/>
      <c r="G46" s="75"/>
      <c r="H46" s="75"/>
      <c r="I46" s="75"/>
      <c r="J46" s="75"/>
      <c r="K46" s="75"/>
      <c r="L46" s="75"/>
      <c r="M46" s="75"/>
      <c r="N46" s="75"/>
      <c r="O46" s="75"/>
    </row>
    <row r="47" spans="1:15" ht="20.25" x14ac:dyDescent="0.25">
      <c r="A47" s="95"/>
      <c r="B47" s="95"/>
      <c r="C47" s="97"/>
      <c r="D47" s="97"/>
      <c r="E47" s="75"/>
      <c r="F47" s="75"/>
      <c r="G47" s="75"/>
      <c r="H47" s="75"/>
      <c r="I47" s="75"/>
      <c r="J47" s="75"/>
      <c r="K47" s="75"/>
      <c r="L47" s="75"/>
      <c r="M47" s="75"/>
      <c r="N47" s="75"/>
      <c r="O47" s="75"/>
    </row>
    <row r="48" spans="1:15" ht="20.25" x14ac:dyDescent="0.25">
      <c r="A48" s="95"/>
      <c r="B48" s="95"/>
      <c r="C48" s="97"/>
      <c r="D48" s="97"/>
      <c r="E48" s="75"/>
      <c r="F48" s="75"/>
      <c r="G48" s="75"/>
      <c r="H48" s="75"/>
      <c r="I48" s="75"/>
      <c r="J48" s="75"/>
      <c r="K48" s="75"/>
      <c r="L48" s="75"/>
      <c r="M48" s="75"/>
      <c r="N48" s="75"/>
      <c r="O48" s="75"/>
    </row>
    <row r="49" spans="1:15" ht="20.25" x14ac:dyDescent="0.25">
      <c r="A49" s="95"/>
      <c r="B49" s="95"/>
      <c r="C49" s="97"/>
      <c r="D49" s="97"/>
      <c r="E49" s="75"/>
      <c r="F49" s="75"/>
      <c r="G49" s="75"/>
      <c r="H49" s="75"/>
      <c r="I49" s="75"/>
      <c r="J49" s="75"/>
      <c r="K49" s="75"/>
      <c r="L49" s="75"/>
      <c r="M49" s="75"/>
      <c r="N49" s="75"/>
      <c r="O49" s="75"/>
    </row>
    <row r="50" spans="1:15" ht="20.25" x14ac:dyDescent="0.25">
      <c r="A50" s="95"/>
      <c r="B50" s="95"/>
      <c r="C50" s="97"/>
      <c r="D50" s="97"/>
      <c r="E50" s="75"/>
      <c r="F50" s="75"/>
      <c r="G50" s="75"/>
      <c r="H50" s="75"/>
      <c r="I50" s="75"/>
      <c r="J50" s="75"/>
      <c r="K50" s="75"/>
      <c r="L50" s="75"/>
      <c r="M50" s="75"/>
      <c r="N50" s="75"/>
      <c r="O50" s="75"/>
    </row>
    <row r="51" spans="1:15" ht="20.25" x14ac:dyDescent="0.25">
      <c r="A51" s="95"/>
      <c r="B51" s="95"/>
      <c r="C51" s="97"/>
      <c r="D51" s="97"/>
      <c r="E51" s="75"/>
      <c r="F51" s="75"/>
      <c r="G51" s="75"/>
      <c r="H51" s="75"/>
      <c r="I51" s="75"/>
      <c r="J51" s="75"/>
      <c r="K51" s="75"/>
      <c r="L51" s="75"/>
      <c r="M51" s="75"/>
      <c r="N51" s="75"/>
      <c r="O51" s="75"/>
    </row>
    <row r="52" spans="1:15" ht="20.25" x14ac:dyDescent="0.25">
      <c r="A52" s="95"/>
      <c r="B52" s="20"/>
      <c r="C52" s="26"/>
      <c r="D52" s="26"/>
    </row>
    <row r="53" spans="1:15" ht="20.25" x14ac:dyDescent="0.25">
      <c r="A53" s="95"/>
      <c r="B53" s="20"/>
      <c r="C53" s="26"/>
      <c r="D53" s="26"/>
    </row>
    <row r="54" spans="1:15" ht="20.25" x14ac:dyDescent="0.25">
      <c r="A54" s="95"/>
      <c r="B54" s="20"/>
      <c r="C54" s="26"/>
      <c r="D54" s="26"/>
    </row>
    <row r="55" spans="1:15" ht="20.25" x14ac:dyDescent="0.25">
      <c r="A55" s="95"/>
      <c r="B55" s="20"/>
      <c r="C55" s="26"/>
      <c r="D55" s="26"/>
    </row>
    <row r="56" spans="1:15" ht="20.25" x14ac:dyDescent="0.25">
      <c r="A56" s="95"/>
      <c r="B56" s="20"/>
      <c r="C56" s="26"/>
      <c r="D56" s="26"/>
    </row>
    <row r="57" spans="1:15" ht="20.25" x14ac:dyDescent="0.25">
      <c r="A57" s="95"/>
      <c r="B57" s="20"/>
      <c r="C57" s="26"/>
      <c r="D57" s="26"/>
    </row>
    <row r="58" spans="1:15" ht="20.25" x14ac:dyDescent="0.25">
      <c r="A58" s="95"/>
      <c r="B58" s="20"/>
      <c r="C58" s="26"/>
      <c r="D58" s="26"/>
    </row>
    <row r="59" spans="1:15" ht="20.25" x14ac:dyDescent="0.25">
      <c r="A59" s="95"/>
      <c r="B59" s="20"/>
      <c r="C59" s="26"/>
      <c r="D59" s="26"/>
    </row>
    <row r="60" spans="1:15" ht="20.25" x14ac:dyDescent="0.25">
      <c r="A60" s="95"/>
      <c r="B60" s="20"/>
      <c r="C60" s="26"/>
      <c r="D60" s="26"/>
    </row>
    <row r="61" spans="1:15" ht="20.25" x14ac:dyDescent="0.25">
      <c r="A61" s="95"/>
      <c r="B61" s="20"/>
      <c r="C61" s="26"/>
      <c r="D61" s="26"/>
    </row>
    <row r="62" spans="1:15" ht="20.25" x14ac:dyDescent="0.25">
      <c r="A62" s="95"/>
      <c r="B62" s="20"/>
      <c r="C62" s="26"/>
      <c r="D62" s="26"/>
    </row>
    <row r="63" spans="1:15" ht="20.25" x14ac:dyDescent="0.25">
      <c r="A63" s="95"/>
      <c r="B63" s="20"/>
      <c r="C63" s="26"/>
      <c r="D63" s="26"/>
    </row>
    <row r="64" spans="1:15" ht="20.25" x14ac:dyDescent="0.25">
      <c r="A64" s="95"/>
      <c r="B64" s="20"/>
      <c r="C64" s="26"/>
      <c r="D64" s="26"/>
    </row>
    <row r="65" spans="1:4" ht="20.25" x14ac:dyDescent="0.25">
      <c r="A65" s="95"/>
      <c r="B65" s="20"/>
      <c r="C65" s="26"/>
      <c r="D65" s="26"/>
    </row>
    <row r="66" spans="1:4" ht="20.25" x14ac:dyDescent="0.25">
      <c r="A66" s="95"/>
      <c r="B66" s="20"/>
      <c r="C66" s="26"/>
      <c r="D66" s="26"/>
    </row>
    <row r="67" spans="1:4" ht="20.25" x14ac:dyDescent="0.25">
      <c r="A67" s="95"/>
      <c r="B67" s="20"/>
      <c r="C67" s="26"/>
      <c r="D67" s="26"/>
    </row>
    <row r="68" spans="1:4" ht="20.25" x14ac:dyDescent="0.25">
      <c r="A68" s="95"/>
      <c r="B68" s="20"/>
      <c r="C68" s="26"/>
      <c r="D68" s="26"/>
    </row>
    <row r="69" spans="1:4" ht="20.25" x14ac:dyDescent="0.25">
      <c r="A69" s="95"/>
      <c r="B69" s="20"/>
      <c r="C69" s="26"/>
      <c r="D69" s="26"/>
    </row>
    <row r="70" spans="1:4" ht="20.25" x14ac:dyDescent="0.25">
      <c r="A70" s="95"/>
      <c r="B70" s="20"/>
      <c r="C70" s="26"/>
      <c r="D70" s="26"/>
    </row>
    <row r="71" spans="1:4" ht="20.25" x14ac:dyDescent="0.25">
      <c r="A71" s="95"/>
      <c r="B71" s="20"/>
      <c r="C71" s="26"/>
      <c r="D71" s="26"/>
    </row>
    <row r="72" spans="1:4" ht="20.25" x14ac:dyDescent="0.25">
      <c r="A72" s="95"/>
      <c r="B72" s="20"/>
      <c r="C72" s="26"/>
      <c r="D72" s="26"/>
    </row>
    <row r="73" spans="1:4" ht="20.25" x14ac:dyDescent="0.25">
      <c r="A73" s="95"/>
      <c r="B73" s="20"/>
      <c r="C73" s="26"/>
      <c r="D73" s="26"/>
    </row>
    <row r="74" spans="1:4" ht="20.25" x14ac:dyDescent="0.25">
      <c r="A74" s="95"/>
      <c r="B74" s="20"/>
      <c r="C74" s="26"/>
      <c r="D74" s="26"/>
    </row>
    <row r="75" spans="1:4" ht="20.25" x14ac:dyDescent="0.25">
      <c r="A75" s="95"/>
      <c r="B75" s="20"/>
      <c r="C75" s="26"/>
      <c r="D75" s="26"/>
    </row>
    <row r="76" spans="1:4" ht="20.25" x14ac:dyDescent="0.25">
      <c r="A76" s="95"/>
      <c r="B76" s="20"/>
      <c r="C76" s="26"/>
      <c r="D76" s="26"/>
    </row>
    <row r="77" spans="1:4" ht="20.25" x14ac:dyDescent="0.25">
      <c r="A77" s="95"/>
      <c r="B77" s="20"/>
      <c r="C77" s="26"/>
      <c r="D77" s="26"/>
    </row>
    <row r="78" spans="1:4" ht="20.25" x14ac:dyDescent="0.25">
      <c r="A78" s="95"/>
      <c r="B78" s="20"/>
      <c r="C78" s="26"/>
      <c r="D78" s="26"/>
    </row>
    <row r="79" spans="1:4" ht="20.25" x14ac:dyDescent="0.25">
      <c r="A79" s="95"/>
      <c r="B79" s="20"/>
      <c r="C79" s="26"/>
      <c r="D79" s="26"/>
    </row>
    <row r="80" spans="1:4" ht="20.25" x14ac:dyDescent="0.25">
      <c r="A80" s="95"/>
      <c r="B80" s="20"/>
      <c r="C80" s="26"/>
      <c r="D80" s="26"/>
    </row>
    <row r="81" spans="1:4" ht="20.25" x14ac:dyDescent="0.25">
      <c r="A81" s="95"/>
      <c r="B81" s="20"/>
      <c r="C81" s="26"/>
      <c r="D81" s="26"/>
    </row>
    <row r="82" spans="1:4" ht="20.25" x14ac:dyDescent="0.25">
      <c r="A82" s="95"/>
      <c r="B82" s="20"/>
      <c r="C82" s="26"/>
      <c r="D82" s="26"/>
    </row>
    <row r="83" spans="1:4" ht="20.25" x14ac:dyDescent="0.25">
      <c r="A83" s="95"/>
      <c r="B83" s="20"/>
      <c r="C83" s="26"/>
      <c r="D83" s="26"/>
    </row>
    <row r="84" spans="1:4" ht="20.25" x14ac:dyDescent="0.25">
      <c r="A84" s="95"/>
      <c r="B84" s="20"/>
      <c r="C84" s="26"/>
      <c r="D84" s="26"/>
    </row>
    <row r="85" spans="1:4" ht="20.25" x14ac:dyDescent="0.25">
      <c r="A85" s="95"/>
      <c r="B85" s="20"/>
      <c r="C85" s="26"/>
      <c r="D85" s="26"/>
    </row>
    <row r="86" spans="1:4" ht="20.25" x14ac:dyDescent="0.25">
      <c r="A86" s="95"/>
      <c r="B86" s="20"/>
      <c r="C86" s="26"/>
      <c r="D86" s="26"/>
    </row>
    <row r="87" spans="1:4" ht="20.25" x14ac:dyDescent="0.25">
      <c r="A87" s="95"/>
      <c r="B87" s="20"/>
      <c r="C87" s="26"/>
      <c r="D87" s="26"/>
    </row>
    <row r="88" spans="1:4" ht="20.25" x14ac:dyDescent="0.25">
      <c r="A88" s="95"/>
      <c r="B88" s="20"/>
      <c r="C88" s="26"/>
      <c r="D88" s="26"/>
    </row>
    <row r="89" spans="1:4" ht="20.25" x14ac:dyDescent="0.25">
      <c r="A89" s="95"/>
      <c r="B89" s="20"/>
      <c r="C89" s="26"/>
      <c r="D89" s="26"/>
    </row>
    <row r="90" spans="1:4" ht="20.25" x14ac:dyDescent="0.25">
      <c r="A90" s="95"/>
      <c r="B90" s="20"/>
      <c r="C90" s="26"/>
      <c r="D90" s="26"/>
    </row>
    <row r="91" spans="1:4" ht="20.25" x14ac:dyDescent="0.25">
      <c r="A91" s="95"/>
      <c r="B91" s="20"/>
      <c r="C91" s="26"/>
      <c r="D91" s="26"/>
    </row>
    <row r="92" spans="1:4" ht="20.25" x14ac:dyDescent="0.25">
      <c r="A92" s="95"/>
      <c r="B92" s="20"/>
      <c r="C92" s="26"/>
      <c r="D92" s="26"/>
    </row>
    <row r="93" spans="1:4" ht="20.25" x14ac:dyDescent="0.25">
      <c r="A93" s="95"/>
      <c r="B93" s="20"/>
      <c r="C93" s="26"/>
      <c r="D93" s="26"/>
    </row>
    <row r="94" spans="1:4" ht="20.25" x14ac:dyDescent="0.25">
      <c r="A94" s="95"/>
      <c r="B94" s="20"/>
      <c r="C94" s="26"/>
      <c r="D94" s="26"/>
    </row>
    <row r="95" spans="1:4" ht="20.25" x14ac:dyDescent="0.25">
      <c r="A95" s="95"/>
      <c r="B95" s="20"/>
      <c r="C95" s="26"/>
      <c r="D95" s="26"/>
    </row>
    <row r="96" spans="1:4" ht="20.25" x14ac:dyDescent="0.25">
      <c r="A96" s="95"/>
      <c r="B96" s="20"/>
      <c r="C96" s="26"/>
      <c r="D96" s="26"/>
    </row>
    <row r="97" spans="1:4" ht="20.25" x14ac:dyDescent="0.25">
      <c r="A97" s="95"/>
      <c r="B97" s="20"/>
      <c r="C97" s="26"/>
      <c r="D97" s="26"/>
    </row>
    <row r="98" spans="1:4" ht="20.25" x14ac:dyDescent="0.25">
      <c r="A98" s="95"/>
      <c r="B98" s="20"/>
      <c r="C98" s="26"/>
      <c r="D98" s="26"/>
    </row>
    <row r="99" spans="1:4" ht="20.25" x14ac:dyDescent="0.25">
      <c r="A99" s="95"/>
      <c r="B99" s="20"/>
      <c r="C99" s="26"/>
      <c r="D99" s="26"/>
    </row>
    <row r="100" spans="1:4" ht="20.25" x14ac:dyDescent="0.25">
      <c r="A100" s="95"/>
      <c r="B100" s="20"/>
      <c r="C100" s="26"/>
      <c r="D100" s="26"/>
    </row>
    <row r="101" spans="1:4" ht="20.25" x14ac:dyDescent="0.25">
      <c r="A101" s="95"/>
      <c r="B101" s="20"/>
      <c r="C101" s="26"/>
      <c r="D101" s="26"/>
    </row>
    <row r="102" spans="1:4" ht="20.25" x14ac:dyDescent="0.25">
      <c r="A102" s="95"/>
      <c r="B102" s="20"/>
      <c r="C102" s="26"/>
      <c r="D102" s="26"/>
    </row>
    <row r="103" spans="1:4" ht="20.25" x14ac:dyDescent="0.25">
      <c r="A103" s="95"/>
      <c r="B103" s="20"/>
      <c r="C103" s="26"/>
      <c r="D103" s="26"/>
    </row>
    <row r="104" spans="1:4" ht="20.25" x14ac:dyDescent="0.25">
      <c r="A104" s="95"/>
      <c r="B104" s="20"/>
      <c r="C104" s="26"/>
      <c r="D104" s="26"/>
    </row>
    <row r="105" spans="1:4" ht="20.25" x14ac:dyDescent="0.25">
      <c r="A105" s="95"/>
      <c r="B105" s="20"/>
      <c r="C105" s="26"/>
      <c r="D105" s="26"/>
    </row>
    <row r="106" spans="1:4" ht="20.25" x14ac:dyDescent="0.25">
      <c r="A106" s="95"/>
      <c r="B106" s="20"/>
      <c r="C106" s="26"/>
      <c r="D106" s="26"/>
    </row>
    <row r="107" spans="1:4" ht="20.25" x14ac:dyDescent="0.25">
      <c r="A107" s="95"/>
      <c r="B107" s="20"/>
      <c r="C107" s="26"/>
      <c r="D107" s="26"/>
    </row>
    <row r="108" spans="1:4" ht="20.25" x14ac:dyDescent="0.25">
      <c r="A108" s="95"/>
      <c r="B108" s="20"/>
      <c r="C108" s="26"/>
      <c r="D108" s="26"/>
    </row>
    <row r="109" spans="1:4" ht="20.25" x14ac:dyDescent="0.25">
      <c r="A109" s="95"/>
      <c r="B109" s="20"/>
      <c r="C109" s="26"/>
      <c r="D109" s="26"/>
    </row>
    <row r="110" spans="1:4" ht="20.25" x14ac:dyDescent="0.25">
      <c r="A110" s="95"/>
      <c r="B110" s="20"/>
      <c r="C110" s="26"/>
      <c r="D110" s="26"/>
    </row>
    <row r="111" spans="1:4" ht="20.25" x14ac:dyDescent="0.25">
      <c r="A111" s="95"/>
      <c r="B111" s="20"/>
      <c r="C111" s="26"/>
      <c r="D111" s="26"/>
    </row>
    <row r="112" spans="1:4" ht="20.25" x14ac:dyDescent="0.25">
      <c r="A112" s="95"/>
      <c r="B112" s="20"/>
      <c r="C112" s="26"/>
      <c r="D112" s="26"/>
    </row>
    <row r="113" spans="1:4" ht="20.25" x14ac:dyDescent="0.25">
      <c r="A113" s="95"/>
      <c r="B113" s="20"/>
      <c r="C113" s="26"/>
      <c r="D113" s="26"/>
    </row>
    <row r="114" spans="1:4" ht="20.25" x14ac:dyDescent="0.25">
      <c r="A114" s="95"/>
      <c r="B114" s="20"/>
      <c r="C114" s="26"/>
      <c r="D114" s="26"/>
    </row>
    <row r="115" spans="1:4" ht="20.25" x14ac:dyDescent="0.25">
      <c r="A115" s="95"/>
      <c r="B115" s="20"/>
      <c r="C115" s="26"/>
      <c r="D115" s="26"/>
    </row>
    <row r="116" spans="1:4" ht="20.25" x14ac:dyDescent="0.25">
      <c r="A116" s="95"/>
      <c r="B116" s="20"/>
      <c r="C116" s="26"/>
      <c r="D116" s="26"/>
    </row>
    <row r="117" spans="1:4" ht="20.25" x14ac:dyDescent="0.25">
      <c r="A117" s="95"/>
      <c r="B117" s="20"/>
      <c r="C117" s="26"/>
      <c r="D117" s="26"/>
    </row>
    <row r="118" spans="1:4" ht="20.25" x14ac:dyDescent="0.25">
      <c r="A118" s="95"/>
      <c r="B118" s="20"/>
      <c r="C118" s="26"/>
      <c r="D118" s="26"/>
    </row>
    <row r="119" spans="1:4" ht="20.25" x14ac:dyDescent="0.25">
      <c r="A119" s="95"/>
      <c r="B119" s="20"/>
      <c r="C119" s="26"/>
      <c r="D119" s="26"/>
    </row>
    <row r="120" spans="1:4" ht="20.25" x14ac:dyDescent="0.25">
      <c r="A120" s="95"/>
      <c r="B120" s="20"/>
      <c r="C120" s="26"/>
      <c r="D120" s="26"/>
    </row>
    <row r="121" spans="1:4" ht="20.25" x14ac:dyDescent="0.25">
      <c r="A121" s="95"/>
      <c r="B121" s="20"/>
      <c r="C121" s="26"/>
      <c r="D121" s="26"/>
    </row>
    <row r="122" spans="1:4" ht="20.25" x14ac:dyDescent="0.25">
      <c r="A122" s="95"/>
      <c r="B122" s="20"/>
      <c r="C122" s="26"/>
      <c r="D122" s="26"/>
    </row>
    <row r="123" spans="1:4" ht="20.25" x14ac:dyDescent="0.25">
      <c r="A123" s="95"/>
      <c r="B123" s="20"/>
      <c r="C123" s="26"/>
      <c r="D123" s="26"/>
    </row>
    <row r="124" spans="1:4" ht="20.25" x14ac:dyDescent="0.25">
      <c r="A124" s="95"/>
      <c r="B124" s="20"/>
      <c r="C124" s="26"/>
      <c r="D124" s="26"/>
    </row>
    <row r="125" spans="1:4" ht="20.25" x14ac:dyDescent="0.25">
      <c r="A125" s="95"/>
      <c r="B125" s="20"/>
      <c r="C125" s="26"/>
      <c r="D125" s="26"/>
    </row>
    <row r="126" spans="1:4" ht="20.25" x14ac:dyDescent="0.25">
      <c r="A126" s="95"/>
      <c r="B126" s="20"/>
      <c r="C126" s="26"/>
      <c r="D126" s="26"/>
    </row>
    <row r="127" spans="1:4" ht="20.25" x14ac:dyDescent="0.25">
      <c r="A127" s="95"/>
      <c r="B127" s="20"/>
      <c r="C127" s="26"/>
      <c r="D127" s="26"/>
    </row>
    <row r="128" spans="1:4" ht="20.25" x14ac:dyDescent="0.25">
      <c r="A128" s="95"/>
      <c r="B128" s="20"/>
      <c r="C128" s="26"/>
      <c r="D128" s="26"/>
    </row>
    <row r="129" spans="1:4" ht="20.25" x14ac:dyDescent="0.25">
      <c r="A129" s="95"/>
      <c r="B129" s="20"/>
      <c r="C129" s="26"/>
      <c r="D129" s="26"/>
    </row>
    <row r="130" spans="1:4" ht="20.25" x14ac:dyDescent="0.25">
      <c r="A130" s="95"/>
      <c r="B130" s="20"/>
      <c r="C130" s="26"/>
      <c r="D130" s="26"/>
    </row>
    <row r="131" spans="1:4" ht="20.25" x14ac:dyDescent="0.25">
      <c r="A131" s="95"/>
      <c r="B131" s="20"/>
      <c r="C131" s="26"/>
      <c r="D131" s="26"/>
    </row>
    <row r="132" spans="1:4" ht="20.25" x14ac:dyDescent="0.25">
      <c r="A132" s="95"/>
      <c r="B132" s="20"/>
      <c r="C132" s="26"/>
      <c r="D132" s="26"/>
    </row>
    <row r="133" spans="1:4" ht="20.25" x14ac:dyDescent="0.25">
      <c r="A133" s="95"/>
      <c r="B133" s="20"/>
      <c r="C133" s="26"/>
      <c r="D133" s="26"/>
    </row>
    <row r="134" spans="1:4" ht="20.25" x14ac:dyDescent="0.25">
      <c r="A134" s="95"/>
      <c r="B134" s="20"/>
      <c r="C134" s="26"/>
      <c r="D134" s="26"/>
    </row>
    <row r="135" spans="1:4" ht="20.25" x14ac:dyDescent="0.25">
      <c r="A135" s="95"/>
      <c r="B135" s="20"/>
      <c r="C135" s="26"/>
      <c r="D135" s="26"/>
    </row>
    <row r="136" spans="1:4" ht="20.25" x14ac:dyDescent="0.25">
      <c r="A136" s="95"/>
      <c r="B136" s="20"/>
      <c r="C136" s="26"/>
      <c r="D136" s="26"/>
    </row>
    <row r="137" spans="1:4" ht="20.25" x14ac:dyDescent="0.25">
      <c r="A137" s="95"/>
      <c r="B137" s="20"/>
      <c r="C137" s="26"/>
      <c r="D137" s="26"/>
    </row>
    <row r="138" spans="1:4" ht="20.25" x14ac:dyDescent="0.25">
      <c r="A138" s="95"/>
      <c r="B138" s="20"/>
      <c r="C138" s="26"/>
      <c r="D138" s="26"/>
    </row>
    <row r="139" spans="1:4" ht="20.25" x14ac:dyDescent="0.25">
      <c r="A139" s="95"/>
      <c r="B139" s="20"/>
      <c r="C139" s="26"/>
      <c r="D139" s="26"/>
    </row>
    <row r="140" spans="1:4" ht="20.25" x14ac:dyDescent="0.25">
      <c r="A140" s="95"/>
      <c r="B140" s="20"/>
      <c r="C140" s="26"/>
      <c r="D140" s="26"/>
    </row>
    <row r="141" spans="1:4" ht="20.25" x14ac:dyDescent="0.25">
      <c r="A141" s="95"/>
      <c r="B141" s="20"/>
      <c r="C141" s="26"/>
      <c r="D141" s="26"/>
    </row>
    <row r="142" spans="1:4" ht="20.25" x14ac:dyDescent="0.25">
      <c r="A142" s="95"/>
      <c r="B142" s="20"/>
      <c r="C142" s="26"/>
      <c r="D142" s="26"/>
    </row>
    <row r="143" spans="1:4" ht="20.25" x14ac:dyDescent="0.25">
      <c r="A143" s="95"/>
      <c r="B143" s="20"/>
      <c r="C143" s="26"/>
      <c r="D143" s="26"/>
    </row>
    <row r="144" spans="1:4" ht="20.25" x14ac:dyDescent="0.25">
      <c r="A144" s="95"/>
      <c r="B144" s="20"/>
      <c r="C144" s="26"/>
      <c r="D144" s="26"/>
    </row>
    <row r="145" spans="1:4" ht="20.25" x14ac:dyDescent="0.25">
      <c r="A145" s="95"/>
      <c r="B145" s="20"/>
      <c r="C145" s="26"/>
      <c r="D145" s="26"/>
    </row>
    <row r="146" spans="1:4" ht="20.25" x14ac:dyDescent="0.25">
      <c r="A146" s="95"/>
      <c r="B146" s="20"/>
      <c r="C146" s="26"/>
      <c r="D146" s="26"/>
    </row>
    <row r="147" spans="1:4" ht="20.25" x14ac:dyDescent="0.25">
      <c r="A147" s="95"/>
      <c r="B147" s="20"/>
      <c r="C147" s="26"/>
      <c r="D147" s="26"/>
    </row>
    <row r="148" spans="1:4" ht="20.25" x14ac:dyDescent="0.25">
      <c r="A148" s="95"/>
      <c r="B148" s="20"/>
      <c r="C148" s="26"/>
      <c r="D148" s="26"/>
    </row>
    <row r="149" spans="1:4" ht="20.25" x14ac:dyDescent="0.25">
      <c r="A149" s="95"/>
      <c r="B149" s="20"/>
      <c r="C149" s="26"/>
      <c r="D149" s="26"/>
    </row>
    <row r="150" spans="1:4" ht="20.25" x14ac:dyDescent="0.25">
      <c r="A150" s="95"/>
      <c r="B150" s="20"/>
      <c r="C150" s="26"/>
      <c r="D150" s="26"/>
    </row>
    <row r="151" spans="1:4" ht="20.25" x14ac:dyDescent="0.25">
      <c r="A151" s="95"/>
      <c r="B151" s="20"/>
      <c r="C151" s="26"/>
      <c r="D151" s="26"/>
    </row>
    <row r="152" spans="1:4" ht="20.25" x14ac:dyDescent="0.25">
      <c r="A152" s="95"/>
      <c r="B152" s="20"/>
      <c r="C152" s="26"/>
      <c r="D152" s="26"/>
    </row>
    <row r="153" spans="1:4" ht="20.25" x14ac:dyDescent="0.25">
      <c r="A153" s="95"/>
      <c r="B153" s="20"/>
      <c r="C153" s="26"/>
      <c r="D153" s="26"/>
    </row>
    <row r="154" spans="1:4" ht="20.25" x14ac:dyDescent="0.25">
      <c r="A154" s="95"/>
      <c r="B154" s="20"/>
      <c r="C154" s="26"/>
      <c r="D154" s="26"/>
    </row>
    <row r="155" spans="1:4" ht="20.25" x14ac:dyDescent="0.25">
      <c r="A155" s="95"/>
      <c r="B155" s="20"/>
      <c r="C155" s="26"/>
      <c r="D155" s="26"/>
    </row>
    <row r="156" spans="1:4" ht="20.25" x14ac:dyDescent="0.25">
      <c r="A156" s="95"/>
      <c r="B156" s="20"/>
      <c r="C156" s="26"/>
      <c r="D156" s="26"/>
    </row>
    <row r="157" spans="1:4" ht="20.25" x14ac:dyDescent="0.25">
      <c r="A157" s="95"/>
      <c r="B157" s="20"/>
      <c r="C157" s="26"/>
      <c r="D157" s="26"/>
    </row>
    <row r="158" spans="1:4" ht="20.25" x14ac:dyDescent="0.25">
      <c r="A158" s="95"/>
      <c r="B158" s="20"/>
      <c r="C158" s="26"/>
      <c r="D158" s="26"/>
    </row>
    <row r="159" spans="1:4" ht="20.25" x14ac:dyDescent="0.25">
      <c r="A159" s="95"/>
      <c r="B159" s="20"/>
      <c r="C159" s="26"/>
      <c r="D159" s="26"/>
    </row>
    <row r="160" spans="1:4" ht="20.25" x14ac:dyDescent="0.25">
      <c r="A160" s="95"/>
      <c r="B160" s="20"/>
      <c r="C160" s="26"/>
      <c r="D160" s="26"/>
    </row>
    <row r="161" spans="1:4" ht="20.25" x14ac:dyDescent="0.25">
      <c r="A161" s="95"/>
      <c r="B161" s="20"/>
      <c r="C161" s="26"/>
      <c r="D161" s="26"/>
    </row>
    <row r="162" spans="1:4" ht="20.25" x14ac:dyDescent="0.25">
      <c r="A162" s="95"/>
      <c r="B162" s="20"/>
      <c r="C162" s="26"/>
      <c r="D162" s="26"/>
    </row>
    <row r="163" spans="1:4" ht="20.25" x14ac:dyDescent="0.25">
      <c r="A163" s="95"/>
      <c r="B163" s="20"/>
      <c r="C163" s="26"/>
      <c r="D163" s="26"/>
    </row>
    <row r="164" spans="1:4" ht="20.25" x14ac:dyDescent="0.25">
      <c r="A164" s="95"/>
      <c r="B164" s="20"/>
      <c r="C164" s="26"/>
      <c r="D164" s="26"/>
    </row>
    <row r="165" spans="1:4" ht="20.25" x14ac:dyDescent="0.25">
      <c r="A165" s="95"/>
      <c r="B165" s="20"/>
      <c r="C165" s="26"/>
      <c r="D165" s="26"/>
    </row>
    <row r="166" spans="1:4" ht="20.25" x14ac:dyDescent="0.25">
      <c r="A166" s="95"/>
      <c r="B166" s="20"/>
      <c r="C166" s="26"/>
      <c r="D166" s="26"/>
    </row>
    <row r="167" spans="1:4" ht="20.25" x14ac:dyDescent="0.25">
      <c r="A167" s="95"/>
      <c r="B167" s="20"/>
      <c r="C167" s="26"/>
      <c r="D167" s="26"/>
    </row>
    <row r="168" spans="1:4" ht="20.25" x14ac:dyDescent="0.25">
      <c r="A168" s="95"/>
      <c r="B168" s="20"/>
      <c r="C168" s="26"/>
      <c r="D168" s="26"/>
    </row>
    <row r="169" spans="1:4" ht="20.25" x14ac:dyDescent="0.25">
      <c r="A169" s="95"/>
      <c r="B169" s="20"/>
      <c r="C169" s="26"/>
      <c r="D169" s="26"/>
    </row>
    <row r="170" spans="1:4" ht="20.25" x14ac:dyDescent="0.25">
      <c r="A170" s="95"/>
      <c r="B170" s="20"/>
      <c r="C170" s="26"/>
      <c r="D170" s="26"/>
    </row>
    <row r="171" spans="1:4" ht="20.25" x14ac:dyDescent="0.25">
      <c r="A171" s="95"/>
      <c r="B171" s="20"/>
      <c r="C171" s="26"/>
      <c r="D171" s="26"/>
    </row>
    <row r="172" spans="1:4" ht="20.25" x14ac:dyDescent="0.25">
      <c r="A172" s="95"/>
      <c r="B172" s="20"/>
      <c r="C172" s="26"/>
      <c r="D172" s="26"/>
    </row>
    <row r="173" spans="1:4" ht="20.25" x14ac:dyDescent="0.25">
      <c r="A173" s="95"/>
      <c r="B173" s="20"/>
      <c r="C173" s="26"/>
      <c r="D173" s="26"/>
    </row>
    <row r="174" spans="1:4" ht="20.25" x14ac:dyDescent="0.25">
      <c r="A174" s="95"/>
      <c r="B174" s="20"/>
      <c r="C174" s="26"/>
      <c r="D174" s="26"/>
    </row>
    <row r="175" spans="1:4" ht="20.25" x14ac:dyDescent="0.25">
      <c r="A175" s="95"/>
      <c r="B175" s="20"/>
      <c r="C175" s="26"/>
      <c r="D175" s="26"/>
    </row>
    <row r="176" spans="1:4" ht="20.25" x14ac:dyDescent="0.25">
      <c r="A176" s="95"/>
      <c r="B176" s="20"/>
      <c r="C176" s="26"/>
      <c r="D176" s="26"/>
    </row>
    <row r="177" spans="1:4" ht="20.25" x14ac:dyDescent="0.25">
      <c r="A177" s="95"/>
      <c r="B177" s="20"/>
      <c r="C177" s="26"/>
      <c r="D177" s="26"/>
    </row>
    <row r="178" spans="1:4" ht="20.25" x14ac:dyDescent="0.25">
      <c r="A178" s="95"/>
      <c r="B178" s="20"/>
      <c r="C178" s="26"/>
      <c r="D178" s="26"/>
    </row>
    <row r="179" spans="1:4" ht="20.25" x14ac:dyDescent="0.25">
      <c r="A179" s="95"/>
      <c r="B179" s="20"/>
      <c r="C179" s="26"/>
      <c r="D179" s="26"/>
    </row>
    <row r="180" spans="1:4" ht="20.25" x14ac:dyDescent="0.25">
      <c r="A180" s="95"/>
      <c r="B180" s="20"/>
      <c r="C180" s="26"/>
      <c r="D180" s="26"/>
    </row>
    <row r="181" spans="1:4" ht="20.25" x14ac:dyDescent="0.25">
      <c r="A181" s="95"/>
      <c r="B181" s="20"/>
      <c r="C181" s="26"/>
      <c r="D181" s="26"/>
    </row>
    <row r="182" spans="1:4" ht="20.25" x14ac:dyDescent="0.25">
      <c r="A182" s="95"/>
      <c r="B182" s="20"/>
      <c r="C182" s="26"/>
      <c r="D182" s="26"/>
    </row>
    <row r="183" spans="1:4" ht="20.25" x14ac:dyDescent="0.25">
      <c r="A183" s="95"/>
      <c r="B183" s="20"/>
      <c r="C183" s="26"/>
      <c r="D183" s="26"/>
    </row>
    <row r="184" spans="1:4" ht="20.25" x14ac:dyDescent="0.25">
      <c r="A184" s="95"/>
      <c r="B184" s="20"/>
      <c r="C184" s="26"/>
      <c r="D184" s="26"/>
    </row>
    <row r="185" spans="1:4" ht="20.25" x14ac:dyDescent="0.25">
      <c r="A185" s="95"/>
      <c r="B185" s="20"/>
      <c r="C185" s="26"/>
      <c r="D185" s="26"/>
    </row>
    <row r="186" spans="1:4" ht="20.25" x14ac:dyDescent="0.25">
      <c r="A186" s="95"/>
      <c r="B186" s="20"/>
      <c r="C186" s="26"/>
      <c r="D186" s="26"/>
    </row>
    <row r="187" spans="1:4" ht="20.25" x14ac:dyDescent="0.25">
      <c r="A187" s="95"/>
      <c r="B187" s="20"/>
      <c r="C187" s="26"/>
      <c r="D187" s="26"/>
    </row>
    <row r="188" spans="1:4" ht="20.25" x14ac:dyDescent="0.25">
      <c r="A188" s="95"/>
      <c r="B188" s="20"/>
      <c r="C188" s="26"/>
      <c r="D188" s="26"/>
    </row>
    <row r="189" spans="1:4" ht="20.25" x14ac:dyDescent="0.25">
      <c r="A189" s="95"/>
      <c r="B189" s="20"/>
      <c r="C189" s="26"/>
      <c r="D189" s="26"/>
    </row>
    <row r="190" spans="1:4" ht="20.25" x14ac:dyDescent="0.25">
      <c r="A190" s="95"/>
      <c r="B190" s="20"/>
      <c r="C190" s="26"/>
      <c r="D190" s="26"/>
    </row>
    <row r="191" spans="1:4" ht="20.25" x14ac:dyDescent="0.25">
      <c r="A191" s="95"/>
      <c r="B191" s="20"/>
      <c r="C191" s="26"/>
      <c r="D191" s="26"/>
    </row>
    <row r="192" spans="1:4" ht="20.25" x14ac:dyDescent="0.25">
      <c r="A192" s="95"/>
      <c r="B192" s="20"/>
      <c r="C192" s="26"/>
      <c r="D192" s="26"/>
    </row>
    <row r="193" spans="1:4" ht="20.25" x14ac:dyDescent="0.25">
      <c r="A193" s="95"/>
      <c r="B193" s="20"/>
      <c r="C193" s="26"/>
      <c r="D193" s="26"/>
    </row>
    <row r="194" spans="1:4" ht="20.25" x14ac:dyDescent="0.25">
      <c r="A194" s="95"/>
      <c r="B194" s="20"/>
      <c r="C194" s="26"/>
      <c r="D194" s="26"/>
    </row>
    <row r="195" spans="1:4" ht="20.25" x14ac:dyDescent="0.25">
      <c r="A195" s="95"/>
      <c r="B195" s="20"/>
      <c r="C195" s="26"/>
      <c r="D195" s="26"/>
    </row>
    <row r="196" spans="1:4" ht="20.25" x14ac:dyDescent="0.25">
      <c r="A196" s="95"/>
      <c r="B196" s="20"/>
      <c r="C196" s="26"/>
      <c r="D196" s="26"/>
    </row>
    <row r="197" spans="1:4" ht="20.25" x14ac:dyDescent="0.25">
      <c r="A197" s="95"/>
      <c r="B197" s="20"/>
      <c r="C197" s="26"/>
      <c r="D197" s="26"/>
    </row>
    <row r="198" spans="1:4" ht="20.25" x14ac:dyDescent="0.25">
      <c r="A198" s="95"/>
      <c r="B198" s="20"/>
      <c r="C198" s="26"/>
      <c r="D198" s="26"/>
    </row>
    <row r="199" spans="1:4" ht="20.25" x14ac:dyDescent="0.25">
      <c r="A199" s="95"/>
      <c r="B199" s="20"/>
      <c r="C199" s="26"/>
      <c r="D199" s="26"/>
    </row>
    <row r="200" spans="1:4" ht="20.25" x14ac:dyDescent="0.25">
      <c r="A200" s="95"/>
      <c r="B200" s="20"/>
      <c r="C200" s="26"/>
      <c r="D200" s="26"/>
    </row>
    <row r="201" spans="1:4" ht="20.25" x14ac:dyDescent="0.25">
      <c r="A201" s="95"/>
      <c r="B201" s="20"/>
      <c r="C201" s="26"/>
      <c r="D201" s="26"/>
    </row>
    <row r="202" spans="1:4" ht="20.25" x14ac:dyDescent="0.25">
      <c r="A202" s="95"/>
      <c r="B202" s="20"/>
      <c r="C202" s="26"/>
      <c r="D202" s="26"/>
    </row>
    <row r="203" spans="1:4" ht="20.25" x14ac:dyDescent="0.25">
      <c r="A203" s="95"/>
      <c r="B203" s="20"/>
      <c r="C203" s="26"/>
      <c r="D203" s="26"/>
    </row>
    <row r="204" spans="1:4" ht="20.25" x14ac:dyDescent="0.25">
      <c r="A204" s="95"/>
      <c r="B204" s="20"/>
      <c r="C204" s="26"/>
      <c r="D204" s="26"/>
    </row>
    <row r="205" spans="1:4" ht="20.25" x14ac:dyDescent="0.25">
      <c r="A205" s="95"/>
      <c r="B205" s="20"/>
      <c r="C205" s="26"/>
      <c r="D205" s="26"/>
    </row>
    <row r="206" spans="1:4" ht="20.25" x14ac:dyDescent="0.25">
      <c r="A206" s="95"/>
      <c r="B206" s="20"/>
      <c r="C206" s="26"/>
      <c r="D206" s="26"/>
    </row>
    <row r="207" spans="1:4" ht="20.25" x14ac:dyDescent="0.25">
      <c r="A207" s="95"/>
      <c r="B207" s="20"/>
      <c r="C207" s="26"/>
      <c r="D207" s="26"/>
    </row>
    <row r="208" spans="1:4" x14ac:dyDescent="0.25">
      <c r="A208" s="75"/>
      <c r="B208" s="20"/>
      <c r="C208" s="20"/>
      <c r="D208" s="20"/>
    </row>
    <row r="209" spans="1:8" ht="20.25" x14ac:dyDescent="0.25">
      <c r="A209" s="75"/>
      <c r="B209" s="22" t="s">
        <v>87</v>
      </c>
      <c r="C209" s="22" t="s">
        <v>142</v>
      </c>
      <c r="D209" s="25" t="s">
        <v>87</v>
      </c>
      <c r="E209" s="25" t="s">
        <v>142</v>
      </c>
    </row>
    <row r="210" spans="1:8" ht="21" x14ac:dyDescent="0.35">
      <c r="A210" s="75"/>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5"/>
      <c r="B211" s="23" t="s">
        <v>89</v>
      </c>
      <c r="C211" s="23" t="s">
        <v>92</v>
      </c>
      <c r="E211" t="s">
        <v>57</v>
      </c>
      <c r="F211" t="str">
        <f t="shared" ref="F211:F221" si="0">IF(NOT(ISBLANK(D211)),D211,IF(NOT(ISBLANK(E211)),"     "&amp;E211,FALSE))</f>
        <v xml:space="preserve">     Afectación menor a 10 SMLMV .</v>
      </c>
    </row>
    <row r="212" spans="1:8" ht="21" x14ac:dyDescent="0.35">
      <c r="A212" s="75"/>
      <c r="B212" s="23" t="s">
        <v>89</v>
      </c>
      <c r="C212" s="23" t="s">
        <v>93</v>
      </c>
      <c r="E212" t="s">
        <v>92</v>
      </c>
      <c r="F212" t="str">
        <f t="shared" si="0"/>
        <v xml:space="preserve">     Entre 10 y 50 SMLMV </v>
      </c>
    </row>
    <row r="213" spans="1:8" ht="21" x14ac:dyDescent="0.35">
      <c r="A213" s="75"/>
      <c r="B213" s="23" t="s">
        <v>89</v>
      </c>
      <c r="C213" s="23" t="s">
        <v>94</v>
      </c>
      <c r="E213" t="s">
        <v>93</v>
      </c>
      <c r="F213" t="str">
        <f t="shared" si="0"/>
        <v xml:space="preserve">     Entre 50 y 100 SMLMV </v>
      </c>
    </row>
    <row r="214" spans="1:8" ht="21" x14ac:dyDescent="0.35">
      <c r="A214" s="75"/>
      <c r="B214" s="23" t="s">
        <v>89</v>
      </c>
      <c r="C214" s="23" t="s">
        <v>95</v>
      </c>
      <c r="E214" t="s">
        <v>94</v>
      </c>
      <c r="F214" t="str">
        <f t="shared" si="0"/>
        <v xml:space="preserve">     Entre 100 y 500 SMLMV </v>
      </c>
    </row>
    <row r="215" spans="1:8" ht="21" x14ac:dyDescent="0.35">
      <c r="A215" s="75"/>
      <c r="B215" s="23" t="s">
        <v>56</v>
      </c>
      <c r="C215" s="23" t="s">
        <v>96</v>
      </c>
      <c r="E215" t="s">
        <v>95</v>
      </c>
      <c r="F215" t="str">
        <f t="shared" si="0"/>
        <v xml:space="preserve">     Mayor a 500 SMLMV </v>
      </c>
    </row>
    <row r="216" spans="1:8" ht="21" x14ac:dyDescent="0.35">
      <c r="A216" s="75"/>
      <c r="B216" s="23" t="s">
        <v>56</v>
      </c>
      <c r="C216" s="23" t="s">
        <v>97</v>
      </c>
      <c r="D216" t="s">
        <v>56</v>
      </c>
      <c r="F216" t="str">
        <f t="shared" si="0"/>
        <v>Pérdida Reputacional</v>
      </c>
    </row>
    <row r="217" spans="1:8" ht="21" x14ac:dyDescent="0.35">
      <c r="A217" s="75"/>
      <c r="B217" s="23" t="s">
        <v>56</v>
      </c>
      <c r="C217" s="23" t="s">
        <v>99</v>
      </c>
      <c r="E217" t="s">
        <v>96</v>
      </c>
      <c r="F217" t="str">
        <f t="shared" si="0"/>
        <v xml:space="preserve">     El riesgo afecta la imagen de alguna área de la organización</v>
      </c>
    </row>
    <row r="218" spans="1:8" ht="21" x14ac:dyDescent="0.35">
      <c r="A218" s="75"/>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5"/>
      <c r="B219" s="23" t="s">
        <v>56</v>
      </c>
      <c r="C219" s="23" t="s">
        <v>117</v>
      </c>
      <c r="E219" t="s">
        <v>99</v>
      </c>
      <c r="F219" t="str">
        <f t="shared" si="0"/>
        <v xml:space="preserve">     El riesgo afecta la imagen de la entidad con algunos usuarios de relevancia frente al logro de los objetivos</v>
      </c>
    </row>
    <row r="220" spans="1:8" x14ac:dyDescent="0.25">
      <c r="A220" s="75"/>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5"/>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5"/>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80"/>
    <col min="3" max="3" width="17" style="80" customWidth="1"/>
    <col min="4" max="4" width="14.28515625" style="80"/>
    <col min="5" max="5" width="46" style="80" customWidth="1"/>
    <col min="6" max="16384" width="14.28515625" style="80"/>
  </cols>
  <sheetData>
    <row r="1" spans="2:6" ht="24" customHeight="1" thickBot="1" x14ac:dyDescent="0.25">
      <c r="B1" s="369" t="s">
        <v>77</v>
      </c>
      <c r="C1" s="370"/>
      <c r="D1" s="370"/>
      <c r="E1" s="370"/>
      <c r="F1" s="371"/>
    </row>
    <row r="2" spans="2:6" ht="16.5" thickBot="1" x14ac:dyDescent="0.3">
      <c r="B2" s="81"/>
      <c r="C2" s="81"/>
      <c r="D2" s="81"/>
      <c r="E2" s="81"/>
      <c r="F2" s="81"/>
    </row>
    <row r="3" spans="2:6" ht="16.5" thickBot="1" x14ac:dyDescent="0.25">
      <c r="B3" s="373" t="s">
        <v>63</v>
      </c>
      <c r="C3" s="374"/>
      <c r="D3" s="374"/>
      <c r="E3" s="93" t="s">
        <v>64</v>
      </c>
      <c r="F3" s="94" t="s">
        <v>65</v>
      </c>
    </row>
    <row r="4" spans="2:6" ht="31.5" x14ac:dyDescent="0.2">
      <c r="B4" s="375" t="s">
        <v>66</v>
      </c>
      <c r="C4" s="377" t="s">
        <v>13</v>
      </c>
      <c r="D4" s="82" t="s">
        <v>14</v>
      </c>
      <c r="E4" s="83" t="s">
        <v>67</v>
      </c>
      <c r="F4" s="84">
        <v>0.25</v>
      </c>
    </row>
    <row r="5" spans="2:6" ht="47.25" x14ac:dyDescent="0.2">
      <c r="B5" s="376"/>
      <c r="C5" s="378"/>
      <c r="D5" s="85" t="s">
        <v>15</v>
      </c>
      <c r="E5" s="86" t="s">
        <v>68</v>
      </c>
      <c r="F5" s="87">
        <v>0.15</v>
      </c>
    </row>
    <row r="6" spans="2:6" ht="47.25" x14ac:dyDescent="0.2">
      <c r="B6" s="376"/>
      <c r="C6" s="378"/>
      <c r="D6" s="85" t="s">
        <v>16</v>
      </c>
      <c r="E6" s="86" t="s">
        <v>69</v>
      </c>
      <c r="F6" s="87">
        <v>0.1</v>
      </c>
    </row>
    <row r="7" spans="2:6" ht="63" x14ac:dyDescent="0.2">
      <c r="B7" s="376"/>
      <c r="C7" s="378" t="s">
        <v>17</v>
      </c>
      <c r="D7" s="85" t="s">
        <v>10</v>
      </c>
      <c r="E7" s="86" t="s">
        <v>70</v>
      </c>
      <c r="F7" s="87">
        <v>0.25</v>
      </c>
    </row>
    <row r="8" spans="2:6" ht="31.5" x14ac:dyDescent="0.2">
      <c r="B8" s="376"/>
      <c r="C8" s="378"/>
      <c r="D8" s="85" t="s">
        <v>9</v>
      </c>
      <c r="E8" s="86" t="s">
        <v>71</v>
      </c>
      <c r="F8" s="87">
        <v>0.15</v>
      </c>
    </row>
    <row r="9" spans="2:6" ht="47.25" x14ac:dyDescent="0.2">
      <c r="B9" s="376" t="s">
        <v>159</v>
      </c>
      <c r="C9" s="378" t="s">
        <v>18</v>
      </c>
      <c r="D9" s="85" t="s">
        <v>19</v>
      </c>
      <c r="E9" s="86" t="s">
        <v>72</v>
      </c>
      <c r="F9" s="88" t="s">
        <v>73</v>
      </c>
    </row>
    <row r="10" spans="2:6" ht="63" x14ac:dyDescent="0.2">
      <c r="B10" s="376"/>
      <c r="C10" s="378"/>
      <c r="D10" s="85" t="s">
        <v>20</v>
      </c>
      <c r="E10" s="86" t="s">
        <v>74</v>
      </c>
      <c r="F10" s="88" t="s">
        <v>73</v>
      </c>
    </row>
    <row r="11" spans="2:6" ht="47.25" x14ac:dyDescent="0.2">
      <c r="B11" s="376"/>
      <c r="C11" s="378" t="s">
        <v>21</v>
      </c>
      <c r="D11" s="85" t="s">
        <v>22</v>
      </c>
      <c r="E11" s="86" t="s">
        <v>75</v>
      </c>
      <c r="F11" s="88" t="s">
        <v>73</v>
      </c>
    </row>
    <row r="12" spans="2:6" ht="47.25" x14ac:dyDescent="0.2">
      <c r="B12" s="376"/>
      <c r="C12" s="378"/>
      <c r="D12" s="85" t="s">
        <v>23</v>
      </c>
      <c r="E12" s="86" t="s">
        <v>76</v>
      </c>
      <c r="F12" s="88" t="s">
        <v>73</v>
      </c>
    </row>
    <row r="13" spans="2:6" ht="31.5" x14ac:dyDescent="0.2">
      <c r="B13" s="376"/>
      <c r="C13" s="378" t="s">
        <v>24</v>
      </c>
      <c r="D13" s="85" t="s">
        <v>118</v>
      </c>
      <c r="E13" s="86" t="s">
        <v>121</v>
      </c>
      <c r="F13" s="88" t="s">
        <v>73</v>
      </c>
    </row>
    <row r="14" spans="2:6" ht="32.25" thickBot="1" x14ac:dyDescent="0.25">
      <c r="B14" s="379"/>
      <c r="C14" s="380"/>
      <c r="D14" s="89" t="s">
        <v>119</v>
      </c>
      <c r="E14" s="90" t="s">
        <v>120</v>
      </c>
      <c r="F14" s="91" t="s">
        <v>73</v>
      </c>
    </row>
    <row r="15" spans="2:6" ht="49.5" customHeight="1" x14ac:dyDescent="0.2">
      <c r="B15" s="372" t="s">
        <v>156</v>
      </c>
      <c r="C15" s="372"/>
      <c r="D15" s="372"/>
      <c r="E15" s="372"/>
      <c r="F15" s="372"/>
    </row>
    <row r="16" spans="2:6" ht="27" customHeight="1" x14ac:dyDescent="0.25">
      <c r="B16" s="9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Córdoba Vargas</cp:lastModifiedBy>
  <cp:lastPrinted>2020-05-13T01:12:22Z</cp:lastPrinted>
  <dcterms:created xsi:type="dcterms:W3CDTF">2020-03-24T23:12:47Z</dcterms:created>
  <dcterms:modified xsi:type="dcterms:W3CDTF">2023-12-06T19:30:03Z</dcterms:modified>
</cp:coreProperties>
</file>