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D1A706EC-A1D9-4A3B-9114-7E3999D8DD53}"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1" l="1"/>
  <c r="L14" i="1"/>
  <c r="L12" i="1"/>
  <c r="Z13" i="1" l="1"/>
  <c r="V13" i="1"/>
  <c r="Z16" i="1"/>
  <c r="Z15" i="1"/>
  <c r="V16" i="1"/>
  <c r="V15" i="1"/>
  <c r="M15" i="1"/>
  <c r="Z14" i="1"/>
  <c r="V14" i="1"/>
  <c r="M14" i="1"/>
  <c r="Z12" i="1"/>
  <c r="V12" i="1"/>
  <c r="L21" i="1" l="1"/>
  <c r="F221" i="13" l="1"/>
  <c r="F211" i="13"/>
  <c r="F212" i="13"/>
  <c r="F213" i="13"/>
  <c r="F214" i="13"/>
  <c r="F215" i="13"/>
  <c r="F216" i="13"/>
  <c r="F217" i="13"/>
  <c r="F218" i="13"/>
  <c r="F219" i="13"/>
  <c r="F220" i="13"/>
  <c r="F210" i="13"/>
  <c r="B221" i="13" a="1"/>
  <c r="B221" i="13" l="1"/>
  <c r="O14" i="1" l="1"/>
  <c r="P14" i="1" s="1"/>
  <c r="O15" i="1"/>
  <c r="P15" i="1" s="1"/>
  <c r="H210" i="13"/>
  <c r="L24" i="18" l="1"/>
  <c r="R15" i="1"/>
  <c r="R32" i="18"/>
  <c r="R14" i="1"/>
  <c r="Q15" i="1"/>
  <c r="Q14" i="1"/>
  <c r="M12" i="1" l="1"/>
  <c r="AD12" i="1" s="1"/>
  <c r="AF12" i="1" l="1"/>
  <c r="AE12" i="1"/>
  <c r="AD13" i="1"/>
  <c r="AF13" i="1" l="1"/>
  <c r="AE13" i="1"/>
  <c r="AD14" i="1"/>
  <c r="O12" i="1"/>
  <c r="P12" i="1" s="1"/>
  <c r="AH24" i="18" l="1"/>
  <c r="AL44" i="18"/>
  <c r="J38" i="18"/>
  <c r="X40" i="18"/>
  <c r="X36" i="18"/>
  <c r="J26" i="18"/>
  <c r="J16" i="18"/>
  <c r="AB36" i="18"/>
  <c r="AF18" i="18"/>
  <c r="AD10" i="18"/>
  <c r="N10" i="18"/>
  <c r="AJ24" i="18"/>
  <c r="AH8" i="18"/>
  <c r="N34" i="18"/>
  <c r="AJ18" i="18"/>
  <c r="AH40" i="18"/>
  <c r="R40" i="18"/>
  <c r="V38" i="18"/>
  <c r="V26" i="18"/>
  <c r="R16" i="18"/>
  <c r="AD30" i="18"/>
  <c r="AB16" i="18"/>
  <c r="AF8" i="18"/>
  <c r="AH30" i="18"/>
  <c r="AL12" i="18"/>
  <c r="J44" i="18"/>
  <c r="P32" i="18"/>
  <c r="AL28" i="18"/>
  <c r="AJ12" i="18"/>
  <c r="L34" i="18"/>
  <c r="T34" i="18"/>
  <c r="N28" i="18"/>
  <c r="AF24" i="18"/>
  <c r="X14" i="18"/>
  <c r="P8" i="18"/>
  <c r="AL18" i="18"/>
  <c r="AJ40" i="18"/>
  <c r="L38" i="18"/>
  <c r="X38" i="18"/>
  <c r="AJ34" i="18"/>
  <c r="N42" i="18"/>
  <c r="Z30" i="18"/>
  <c r="N22" i="18"/>
  <c r="N20" i="18"/>
  <c r="AF40" i="18"/>
  <c r="R6" i="18"/>
  <c r="AB12" i="18"/>
  <c r="AL34" i="18"/>
  <c r="T40" i="18"/>
  <c r="Z40" i="18"/>
  <c r="AH36" i="18"/>
  <c r="P42" i="18"/>
  <c r="V42" i="18"/>
  <c r="Z34" i="18"/>
  <c r="R22" i="18"/>
  <c r="T16" i="18"/>
  <c r="AB22" i="18"/>
  <c r="AF36" i="18"/>
  <c r="AD16" i="18"/>
  <c r="X6" i="18"/>
  <c r="P12" i="18"/>
  <c r="J40" i="18"/>
  <c r="AD42" i="18"/>
  <c r="AH26" i="18"/>
  <c r="Z26" i="18"/>
  <c r="J18" i="18"/>
  <c r="Z20" i="18"/>
  <c r="AJ30" i="18"/>
  <c r="T6" i="18"/>
  <c r="L36" i="18"/>
  <c r="V6" i="18"/>
  <c r="AL14" i="18"/>
  <c r="AJ36" i="18"/>
  <c r="R42" i="18"/>
  <c r="X42" i="18"/>
  <c r="Z36" i="18"/>
  <c r="T22" i="18"/>
  <c r="P18" i="18"/>
  <c r="AB26" i="18"/>
  <c r="AB38" i="18"/>
  <c r="AF16" i="18"/>
  <c r="R8" i="18"/>
  <c r="R12" i="18"/>
  <c r="AH42" i="18"/>
  <c r="N26" i="18"/>
  <c r="AF26" i="18"/>
  <c r="V8" i="18"/>
  <c r="AL8" i="18"/>
  <c r="P28" i="18"/>
  <c r="Z14" i="18"/>
  <c r="V34" i="18"/>
  <c r="V28" i="18"/>
  <c r="AD32" i="18"/>
  <c r="T10" i="18"/>
  <c r="X34" i="18"/>
  <c r="N12" i="18"/>
  <c r="AH20" i="18"/>
  <c r="AL40" i="18"/>
  <c r="N38" i="18"/>
  <c r="Z38" i="18"/>
  <c r="V22" i="18"/>
  <c r="L26" i="18"/>
  <c r="R18" i="18"/>
  <c r="AD26" i="18"/>
  <c r="AB42" i="18"/>
  <c r="V18" i="18"/>
  <c r="T8" i="18"/>
  <c r="AD12" i="18"/>
  <c r="AJ20" i="18"/>
  <c r="P30" i="18"/>
  <c r="X22" i="18"/>
  <c r="L16" i="18"/>
  <c r="V20" i="18"/>
  <c r="AF12" i="18"/>
  <c r="V32" i="18"/>
  <c r="AB32" i="18"/>
  <c r="J12" i="18"/>
  <c r="J36" i="18"/>
  <c r="J14" i="18"/>
  <c r="L12" i="18"/>
  <c r="AL30" i="18"/>
  <c r="P22" i="18"/>
  <c r="T28" i="18"/>
  <c r="N14" i="18"/>
  <c r="AD14" i="18"/>
  <c r="AL24" i="18"/>
  <c r="AJ8" i="18"/>
  <c r="L44" i="18"/>
  <c r="T32" i="18"/>
  <c r="X26" i="18"/>
  <c r="P26" i="18"/>
  <c r="N16" i="18"/>
  <c r="AF30" i="18"/>
  <c r="AF42" i="18"/>
  <c r="X20" i="18"/>
  <c r="P10" i="18"/>
  <c r="J8" i="18"/>
  <c r="N44" i="18"/>
  <c r="R10" i="18"/>
  <c r="AH6" i="18"/>
  <c r="R28" i="18"/>
  <c r="AB14" i="18"/>
  <c r="AL6" i="18"/>
  <c r="AD36" i="18"/>
  <c r="AF10" i="18"/>
  <c r="AF34" i="18"/>
  <c r="P40" i="18"/>
  <c r="V14" i="18"/>
  <c r="J10" i="18"/>
  <c r="AF44" i="18"/>
  <c r="J28" i="18"/>
  <c r="N30" i="18"/>
  <c r="AL32" i="18"/>
  <c r="AD24" i="18"/>
  <c r="V12" i="18"/>
  <c r="AF38" i="18"/>
  <c r="N24" i="18"/>
  <c r="L32" i="18"/>
  <c r="AL26" i="18"/>
  <c r="V10" i="18"/>
  <c r="AF32" i="18"/>
  <c r="X28" i="18"/>
  <c r="L40" i="18"/>
  <c r="AL20" i="18"/>
  <c r="L28" i="18"/>
  <c r="AB8" i="18"/>
  <c r="AF28" i="18"/>
  <c r="AL16" i="18"/>
  <c r="R36" i="18"/>
  <c r="AB20" i="18"/>
  <c r="AH10" i="18"/>
  <c r="Z44" i="18"/>
  <c r="AF20" i="18"/>
  <c r="P34" i="18"/>
  <c r="AL10" i="18"/>
  <c r="AH34" i="18"/>
  <c r="T30" i="18"/>
  <c r="J6" i="18"/>
  <c r="P14" i="18"/>
  <c r="AB44" i="18"/>
  <c r="AH32" i="18"/>
  <c r="Z16" i="18"/>
  <c r="R12" i="1"/>
  <c r="X16" i="18"/>
  <c r="AD44" i="18"/>
  <c r="J32" i="18"/>
  <c r="L20" i="18"/>
  <c r="AH12" i="18"/>
  <c r="AB30" i="18"/>
  <c r="X12" i="18"/>
  <c r="AB40" i="18"/>
  <c r="P24" i="18"/>
  <c r="N32" i="18"/>
  <c r="AH28" i="18"/>
  <c r="P16" i="18"/>
  <c r="X10" i="18"/>
  <c r="AB34" i="18"/>
  <c r="Z28" i="18"/>
  <c r="N40" i="18"/>
  <c r="AH22" i="18"/>
  <c r="X8" i="18"/>
  <c r="AB28" i="18"/>
  <c r="Z22" i="18"/>
  <c r="T42" i="18"/>
  <c r="AH16" i="18"/>
  <c r="AL38" i="18"/>
  <c r="X24" i="18"/>
  <c r="R34" i="18"/>
  <c r="AF22" i="18"/>
  <c r="R38" i="18"/>
  <c r="L18" i="18"/>
  <c r="T44" i="18"/>
  <c r="AD40" i="18"/>
  <c r="AJ32" i="18"/>
  <c r="J24" i="18"/>
  <c r="AJ16" i="18"/>
  <c r="T24" i="18"/>
  <c r="AJ44" i="18"/>
  <c r="T20" i="18"/>
  <c r="Z10" i="18"/>
  <c r="AD34" i="18"/>
  <c r="J22" i="18"/>
  <c r="J42" i="18"/>
  <c r="AJ22" i="18"/>
  <c r="L22" i="18"/>
  <c r="Z8" i="18"/>
  <c r="AD28" i="18"/>
  <c r="V24" i="18"/>
  <c r="P44" i="18"/>
  <c r="R24" i="18"/>
  <c r="Z6" i="18"/>
  <c r="AD22" i="18"/>
  <c r="P36" i="18"/>
  <c r="P38" i="18"/>
  <c r="V36" i="18"/>
  <c r="R44" i="18"/>
  <c r="AB6" i="18"/>
  <c r="AH14" i="18"/>
  <c r="X32" i="18"/>
  <c r="Z18" i="18"/>
  <c r="Z42" i="18"/>
  <c r="AF6" i="18"/>
  <c r="L42" i="18"/>
  <c r="AB10" i="18"/>
  <c r="AJ28" i="18"/>
  <c r="AB18" i="18"/>
  <c r="R20" i="18"/>
  <c r="V30" i="18"/>
  <c r="AH44" i="18"/>
  <c r="AD18" i="18"/>
  <c r="N6" i="18"/>
  <c r="V16" i="18"/>
  <c r="R14" i="18"/>
  <c r="V44" i="18"/>
  <c r="AH38" i="18"/>
  <c r="L8" i="18"/>
  <c r="R26" i="18"/>
  <c r="N36" i="18"/>
  <c r="X44" i="18"/>
  <c r="T26" i="18"/>
  <c r="AD38" i="18"/>
  <c r="X30" i="18"/>
  <c r="AL22" i="18"/>
  <c r="Z24" i="18"/>
  <c r="AD6" i="18"/>
  <c r="AB24" i="18"/>
  <c r="T36" i="18"/>
  <c r="T38" i="18"/>
  <c r="L10" i="18"/>
  <c r="J34" i="18"/>
  <c r="AD20" i="18"/>
  <c r="N18" i="18"/>
  <c r="Z32" i="18"/>
  <c r="AJ10" i="18"/>
  <c r="AJ14" i="18"/>
  <c r="X18" i="18"/>
  <c r="T18" i="18"/>
  <c r="R30" i="18"/>
  <c r="AJ42" i="18"/>
  <c r="Z12" i="18"/>
  <c r="AH18" i="18"/>
  <c r="V40" i="18"/>
  <c r="J20" i="18"/>
  <c r="AD8" i="18"/>
  <c r="P20" i="18"/>
  <c r="AL42" i="18"/>
  <c r="AF14" i="18"/>
  <c r="AL36" i="18"/>
  <c r="P6" i="18"/>
  <c r="T14" i="18"/>
  <c r="AJ38" i="18"/>
  <c r="N8" i="18"/>
  <c r="J30" i="18"/>
  <c r="T12" i="18"/>
  <c r="AJ26" i="18"/>
  <c r="AF14" i="1"/>
  <c r="AD15" i="1" s="1"/>
  <c r="AE15" i="1" s="1"/>
  <c r="AE14" i="1"/>
  <c r="L30" i="18"/>
  <c r="AJ6" i="18"/>
  <c r="L14" i="18"/>
  <c r="L6" i="18"/>
  <c r="Q12" i="1"/>
  <c r="AH12" i="1" s="1"/>
  <c r="AG12" i="1" l="1"/>
  <c r="AH13" i="1"/>
  <c r="AF15" i="1"/>
  <c r="AD16" i="1" s="1"/>
  <c r="AH7" i="19"/>
  <c r="J37" i="19"/>
  <c r="AE16" i="1" l="1"/>
  <c r="AF16" i="1"/>
  <c r="T47" i="19"/>
  <c r="V40" i="19"/>
  <c r="Z45" i="19"/>
  <c r="AL23" i="19"/>
  <c r="AJ34" i="19"/>
  <c r="AH45" i="19"/>
  <c r="AL55" i="19"/>
  <c r="T46" i="19"/>
  <c r="L50" i="19"/>
  <c r="R48" i="19"/>
  <c r="V41" i="19"/>
  <c r="Z27" i="19"/>
  <c r="AL38" i="19"/>
  <c r="R51" i="19"/>
  <c r="Z49" i="19"/>
  <c r="AL21" i="19"/>
  <c r="AJ47" i="19"/>
  <c r="J50" i="19"/>
  <c r="X53" i="19"/>
  <c r="Z32" i="19"/>
  <c r="R29" i="19"/>
  <c r="J35" i="19"/>
  <c r="T24" i="19"/>
  <c r="AL32" i="19"/>
  <c r="AL14" i="19"/>
  <c r="N54" i="19"/>
  <c r="T39" i="19"/>
  <c r="AL28" i="19"/>
  <c r="AL10" i="19"/>
  <c r="N36" i="19"/>
  <c r="P43" i="19"/>
  <c r="L27" i="19"/>
  <c r="P32" i="19"/>
  <c r="T19" i="19"/>
  <c r="AL24" i="19"/>
  <c r="AL54" i="19"/>
  <c r="J55" i="19"/>
  <c r="V54" i="19"/>
  <c r="AJ27" i="19"/>
  <c r="N37" i="19"/>
  <c r="N33" i="19"/>
  <c r="AD26" i="19"/>
  <c r="AB37" i="19"/>
  <c r="AF47" i="19"/>
  <c r="X17" i="19"/>
  <c r="AB22" i="19"/>
  <c r="T7" i="19"/>
  <c r="AD10" i="19"/>
  <c r="V14" i="19"/>
  <c r="N13" i="19"/>
  <c r="T54" i="19"/>
  <c r="N35" i="19"/>
  <c r="AH11" i="19"/>
  <c r="Z34" i="19"/>
  <c r="L23" i="19"/>
  <c r="AD32" i="19"/>
  <c r="AB43" i="19"/>
  <c r="AF53" i="19"/>
  <c r="X20" i="19"/>
  <c r="AB25" i="19"/>
  <c r="T9" i="19"/>
  <c r="R36" i="19"/>
  <c r="AB28" i="19"/>
  <c r="Z23" i="19"/>
  <c r="L47" i="19"/>
  <c r="T13" i="19"/>
  <c r="V35" i="19"/>
  <c r="AF34" i="19"/>
  <c r="X6" i="19"/>
  <c r="Z13" i="19"/>
  <c r="N14" i="19"/>
  <c r="T42" i="19"/>
  <c r="AB12" i="19"/>
  <c r="AH55" i="19"/>
  <c r="J32" i="19"/>
  <c r="AD43" i="19"/>
  <c r="V9" i="19"/>
  <c r="P6" i="19"/>
  <c r="J12" i="19"/>
  <c r="P45" i="19"/>
  <c r="AD37" i="19"/>
  <c r="V7" i="19"/>
  <c r="AB13" i="19"/>
  <c r="L15" i="19"/>
  <c r="AB44" i="19"/>
  <c r="X11" i="19"/>
  <c r="V23" i="19"/>
  <c r="X47" i="19"/>
  <c r="Z33" i="19"/>
  <c r="AL52" i="19"/>
  <c r="Z7" i="19"/>
  <c r="L17" i="19"/>
  <c r="J51" i="19"/>
  <c r="L30" i="19"/>
  <c r="AF33" i="19"/>
  <c r="AF20" i="19"/>
  <c r="AB9" i="19"/>
  <c r="AB30" i="19"/>
  <c r="V53" i="19"/>
  <c r="R28" i="19"/>
  <c r="AF36" i="19"/>
  <c r="R7" i="19"/>
  <c r="N6" i="19"/>
  <c r="P35" i="19"/>
  <c r="X14" i="19"/>
  <c r="J44" i="19"/>
  <c r="AB52" i="19"/>
  <c r="AJ31" i="19"/>
  <c r="Z9" i="19"/>
  <c r="AL20" i="19"/>
  <c r="V31" i="19"/>
  <c r="AD39" i="19"/>
  <c r="T14" i="19"/>
  <c r="L7" i="19"/>
  <c r="AD20" i="19"/>
  <c r="AD13" i="19"/>
  <c r="AF6" i="19"/>
  <c r="P33" i="19"/>
  <c r="J23" i="19"/>
  <c r="AF42" i="19"/>
  <c r="T25" i="19"/>
  <c r="X39" i="19"/>
  <c r="AD17" i="19"/>
  <c r="N27" i="19"/>
  <c r="R10" i="19"/>
  <c r="AI12" i="1"/>
  <c r="AF44" i="19"/>
  <c r="AB34" i="19"/>
  <c r="V42" i="19"/>
  <c r="AJ38" i="19"/>
  <c r="AL11" i="19"/>
  <c r="L54" i="19"/>
  <c r="V43" i="19"/>
  <c r="AJ49" i="19"/>
  <c r="T36" i="19"/>
  <c r="AH10" i="19"/>
  <c r="N26" i="19"/>
  <c r="P18" i="19"/>
  <c r="AJ43" i="19"/>
  <c r="Z28" i="19"/>
  <c r="AJ39" i="19"/>
  <c r="Z31" i="19"/>
  <c r="T23" i="19"/>
  <c r="T41" i="19"/>
  <c r="L21" i="19"/>
  <c r="AB41" i="19"/>
  <c r="AB24" i="19"/>
  <c r="AB15" i="19"/>
  <c r="P24" i="19"/>
  <c r="N17" i="19"/>
  <c r="AF16" i="19"/>
  <c r="AJ15" i="19"/>
  <c r="X8" i="19"/>
  <c r="L34" i="19"/>
  <c r="V15" i="19"/>
  <c r="N15" i="19"/>
  <c r="Z19" i="19"/>
  <c r="R20" i="19"/>
  <c r="AB50" i="19"/>
  <c r="J47" i="19"/>
  <c r="AH51" i="19"/>
  <c r="AD12" i="19"/>
  <c r="T6" i="19"/>
  <c r="AH28" i="19"/>
  <c r="P54" i="19"/>
  <c r="N52" i="19"/>
  <c r="T35" i="19"/>
  <c r="V47" i="19"/>
  <c r="J24" i="19"/>
  <c r="AB20" i="19"/>
  <c r="P49" i="19"/>
  <c r="R41" i="19"/>
  <c r="V27" i="19"/>
  <c r="AH25" i="19"/>
  <c r="AL35" i="19"/>
  <c r="AJ46" i="19"/>
  <c r="AH9" i="19"/>
  <c r="P51" i="19"/>
  <c r="N51" i="19"/>
  <c r="T49" i="19"/>
  <c r="R42" i="19"/>
  <c r="V29" i="19"/>
  <c r="AL40" i="19"/>
  <c r="R53" i="19"/>
  <c r="X51" i="19"/>
  <c r="AH24" i="19"/>
  <c r="AL53" i="19"/>
  <c r="L38" i="19"/>
  <c r="V36" i="19"/>
  <c r="V34" i="19"/>
  <c r="N30" i="19"/>
  <c r="R35" i="19"/>
  <c r="J18" i="19"/>
  <c r="AH39" i="19"/>
  <c r="AL6" i="19"/>
  <c r="N38" i="19"/>
  <c r="P42" i="19"/>
  <c r="AH35" i="19"/>
  <c r="AL12" i="19"/>
  <c r="Z46" i="19"/>
  <c r="X45" i="19"/>
  <c r="T27" i="19"/>
  <c r="L33" i="19"/>
  <c r="P21" i="19"/>
  <c r="AH31" i="19"/>
  <c r="AL8" i="19"/>
  <c r="L39" i="19"/>
  <c r="Z36" i="19"/>
  <c r="AJ44" i="19"/>
  <c r="Z50" i="19"/>
  <c r="T34" i="19"/>
  <c r="AF27" i="19"/>
  <c r="AD38" i="19"/>
  <c r="AB49" i="19"/>
  <c r="AF17" i="19"/>
  <c r="X23" i="19"/>
  <c r="AB7" i="19"/>
  <c r="T11" i="19"/>
  <c r="AD14" i="19"/>
  <c r="J15" i="19"/>
  <c r="V51" i="19"/>
  <c r="T17" i="19"/>
  <c r="AH6" i="19"/>
  <c r="T26" i="19"/>
  <c r="N24" i="19"/>
  <c r="AD44" i="19"/>
  <c r="AB55" i="19"/>
  <c r="R6" i="19"/>
  <c r="V28" i="19"/>
  <c r="Z24" i="19"/>
  <c r="Z15" i="19"/>
  <c r="R14" i="19"/>
  <c r="R34" i="19"/>
  <c r="P8" i="19"/>
  <c r="AH34" i="19"/>
  <c r="L10" i="19"/>
  <c r="AD55" i="19"/>
  <c r="R16" i="19"/>
  <c r="P27" i="19"/>
  <c r="R37" i="19"/>
  <c r="N42" i="19"/>
  <c r="R49" i="19"/>
  <c r="V52" i="19"/>
  <c r="P34" i="19"/>
  <c r="AL7" i="19"/>
  <c r="AJ55" i="19"/>
  <c r="AD30" i="19"/>
  <c r="X19" i="19"/>
  <c r="R12" i="19"/>
  <c r="X40" i="19"/>
  <c r="L32" i="19"/>
  <c r="AB47" i="19"/>
  <c r="T30" i="19"/>
  <c r="AD31" i="19"/>
  <c r="AD47" i="19"/>
  <c r="L24" i="19"/>
  <c r="N21" i="19"/>
  <c r="AJ48" i="19"/>
  <c r="AB10" i="19"/>
  <c r="N7" i="19"/>
  <c r="V20" i="19"/>
  <c r="Z44" i="19"/>
  <c r="AH52" i="19"/>
  <c r="AH48" i="19"/>
  <c r="P30" i="19"/>
  <c r="R54" i="19"/>
  <c r="X32" i="19"/>
  <c r="AD54" i="19"/>
  <c r="P13" i="19"/>
  <c r="R50" i="19"/>
  <c r="Z41" i="19"/>
  <c r="X28" i="19"/>
  <c r="AJ26" i="19"/>
  <c r="AH37" i="19"/>
  <c r="AL47" i="19"/>
  <c r="AJ10" i="19"/>
  <c r="R52" i="19"/>
  <c r="J53" i="19"/>
  <c r="V37" i="19"/>
  <c r="Z42" i="19"/>
  <c r="AJ17" i="19"/>
  <c r="AH47" i="19"/>
  <c r="N49" i="19"/>
  <c r="V55" i="19"/>
  <c r="AH26" i="19"/>
  <c r="AH8" i="19"/>
  <c r="N40" i="19"/>
  <c r="T38" i="19"/>
  <c r="X35" i="19"/>
  <c r="J31" i="19"/>
  <c r="T16" i="19"/>
  <c r="L19" i="19"/>
  <c r="AJ41" i="19"/>
  <c r="R47" i="19"/>
  <c r="N44" i="19"/>
  <c r="X44" i="19"/>
  <c r="AJ37" i="19"/>
  <c r="P52" i="19"/>
  <c r="X50" i="19"/>
  <c r="X30" i="19"/>
  <c r="P28" i="19"/>
  <c r="T33" i="19"/>
  <c r="R22" i="19"/>
  <c r="AJ33" i="19"/>
  <c r="AH15" i="19"/>
  <c r="L41" i="19"/>
  <c r="X38" i="19"/>
  <c r="AL50" i="19"/>
  <c r="Z54" i="19"/>
  <c r="J20" i="19"/>
  <c r="AB29" i="19"/>
  <c r="AF39" i="19"/>
  <c r="AD50" i="19"/>
  <c r="AB18" i="19"/>
  <c r="AF23" i="19"/>
  <c r="R8" i="19"/>
  <c r="AB11" i="19"/>
  <c r="T15" i="19"/>
  <c r="L6" i="19"/>
  <c r="P36" i="19"/>
  <c r="R21" i="19"/>
  <c r="T50" i="19"/>
  <c r="R30" i="19"/>
  <c r="J16" i="19"/>
  <c r="AB35" i="19"/>
  <c r="AF45" i="19"/>
  <c r="X16" i="19"/>
  <c r="AB21" i="19"/>
  <c r="Z6" i="19"/>
  <c r="AJ53" i="19"/>
  <c r="L28" i="19"/>
  <c r="AF38" i="19"/>
  <c r="AD7" i="19"/>
  <c r="L22" i="19"/>
  <c r="J14" i="19"/>
  <c r="N31" i="19"/>
  <c r="AD45" i="19"/>
  <c r="P10" i="19"/>
  <c r="AB14" i="19"/>
  <c r="R24" i="19"/>
  <c r="L20" i="19"/>
  <c r="N8" i="19"/>
  <c r="X49" i="19"/>
  <c r="P23" i="19"/>
  <c r="AB54" i="19"/>
  <c r="R46" i="19"/>
  <c r="AH38" i="19"/>
  <c r="R26" i="19"/>
  <c r="AB48" i="19"/>
  <c r="AF14" i="19"/>
  <c r="AJ40" i="19"/>
  <c r="V13" i="19"/>
  <c r="Z11" i="19"/>
  <c r="P14" i="19"/>
  <c r="AH17" i="19"/>
  <c r="AL27" i="19"/>
  <c r="AH49" i="19"/>
  <c r="T53" i="19"/>
  <c r="R38" i="19"/>
  <c r="AJ19" i="19"/>
  <c r="J52" i="19"/>
  <c r="AJ32" i="19"/>
  <c r="P41" i="19"/>
  <c r="R31" i="19"/>
  <c r="AL17" i="19"/>
  <c r="L36" i="19"/>
  <c r="L48" i="19"/>
  <c r="L29" i="19"/>
  <c r="AJ35" i="19"/>
  <c r="L43" i="19"/>
  <c r="P38" i="19"/>
  <c r="AF51" i="19"/>
  <c r="Z8" i="19"/>
  <c r="AL16" i="19"/>
  <c r="N39" i="19"/>
  <c r="AD36" i="19"/>
  <c r="X22" i="19"/>
  <c r="P7" i="19"/>
  <c r="AF40" i="19"/>
  <c r="AL18" i="19"/>
  <c r="Z10" i="19"/>
  <c r="AB42" i="19"/>
  <c r="P37" i="19"/>
  <c r="J38" i="19"/>
  <c r="N29" i="19"/>
  <c r="X15" i="19"/>
  <c r="L37" i="19"/>
  <c r="AD53" i="19"/>
  <c r="J6" i="19"/>
  <c r="T21" i="19"/>
  <c r="J39" i="19"/>
  <c r="AH22" i="19"/>
  <c r="AH18" i="19"/>
  <c r="X34" i="19"/>
  <c r="AH44" i="19"/>
  <c r="P53" i="19"/>
  <c r="AF43" i="19"/>
  <c r="X9" i="19"/>
  <c r="AH40" i="19"/>
  <c r="Z37" i="19"/>
  <c r="R43" i="19"/>
  <c r="AJ18" i="19"/>
  <c r="AH29" i="19"/>
  <c r="AL39" i="19"/>
  <c r="AJ50" i="19"/>
  <c r="AH13" i="19"/>
  <c r="P55" i="19"/>
  <c r="N55" i="19"/>
  <c r="Z38" i="19"/>
  <c r="R44" i="19"/>
  <c r="AL25" i="19"/>
  <c r="AJ51" i="19"/>
  <c r="J54" i="19"/>
  <c r="T37" i="19"/>
  <c r="AL34" i="19"/>
  <c r="AJ6" i="19"/>
  <c r="L44" i="19"/>
  <c r="X43" i="19"/>
  <c r="J27" i="19"/>
  <c r="N32" i="19"/>
  <c r="R19" i="19"/>
  <c r="AH20" i="19"/>
  <c r="AL49" i="19"/>
  <c r="T51" i="19"/>
  <c r="X48" i="19"/>
  <c r="AH16" i="19"/>
  <c r="AL45" i="19"/>
  <c r="N50" i="19"/>
  <c r="Z55" i="19"/>
  <c r="V33" i="19"/>
  <c r="T29" i="19"/>
  <c r="L35" i="19"/>
  <c r="P25" i="19"/>
  <c r="AL41" i="19"/>
  <c r="P50" i="19"/>
  <c r="J45" i="19"/>
  <c r="P44" i="19"/>
  <c r="P48" i="19"/>
  <c r="X29" i="19"/>
  <c r="N22" i="19"/>
  <c r="AF31" i="19"/>
  <c r="AD42" i="19"/>
  <c r="AB53" i="19"/>
  <c r="AF19" i="19"/>
  <c r="X25" i="19"/>
  <c r="P9" i="19"/>
  <c r="Z12" i="19"/>
  <c r="L8" i="19"/>
  <c r="AL33" i="19"/>
  <c r="X33" i="19"/>
  <c r="N18" i="19"/>
  <c r="L45" i="19"/>
  <c r="P16" i="19"/>
  <c r="AB27" i="19"/>
  <c r="AF37" i="19"/>
  <c r="AD48" i="19"/>
  <c r="AB17" i="19"/>
  <c r="AF22" i="19"/>
  <c r="X7" i="19"/>
  <c r="T52" i="19"/>
  <c r="J34" i="19"/>
  <c r="AD49" i="19"/>
  <c r="AL48" i="19"/>
  <c r="AB40" i="19"/>
  <c r="AH27" i="19"/>
  <c r="T18" i="19"/>
  <c r="V16" i="19"/>
  <c r="R11" i="19"/>
  <c r="AF15" i="19"/>
  <c r="AD35" i="19"/>
  <c r="AF52" i="19"/>
  <c r="AH19" i="19"/>
  <c r="T44" i="19"/>
  <c r="N23" i="19"/>
  <c r="Z20" i="19"/>
  <c r="N45" i="19"/>
  <c r="AD29" i="19"/>
  <c r="AJ9" i="19"/>
  <c r="P20" i="19"/>
  <c r="Z17" i="19"/>
  <c r="V11" i="19"/>
  <c r="J8" i="19"/>
  <c r="X41" i="19"/>
  <c r="V26" i="19"/>
  <c r="AJ23" i="19"/>
  <c r="T43" i="19"/>
  <c r="AD9" i="19"/>
  <c r="N12" i="19"/>
  <c r="AH32" i="19"/>
  <c r="X10" i="19"/>
  <c r="J9" i="19"/>
  <c r="J25" i="19"/>
  <c r="V38" i="19"/>
  <c r="Z43" i="19"/>
  <c r="AL19" i="19"/>
  <c r="AJ30" i="19"/>
  <c r="AH41" i="19"/>
  <c r="AL51" i="19"/>
  <c r="AJ14" i="19"/>
  <c r="L46" i="19"/>
  <c r="V39" i="19"/>
  <c r="AL9" i="19"/>
  <c r="L42" i="19"/>
  <c r="P40" i="19"/>
  <c r="AL36" i="19"/>
  <c r="P47" i="19"/>
  <c r="X46" i="19"/>
  <c r="Z26" i="19"/>
  <c r="R27" i="19"/>
  <c r="J33" i="19"/>
  <c r="T20" i="19"/>
  <c r="V50" i="19"/>
  <c r="X36" i="19"/>
  <c r="L18" i="19"/>
  <c r="X27" i="19"/>
  <c r="AB33" i="19"/>
  <c r="AF25" i="19"/>
  <c r="R39" i="19"/>
  <c r="AJ42" i="19"/>
  <c r="L40" i="19"/>
  <c r="AH12" i="19"/>
  <c r="T55" i="19"/>
  <c r="R33" i="19"/>
  <c r="J46" i="19"/>
  <c r="J41" i="19"/>
  <c r="P17" i="19"/>
  <c r="Z48" i="19"/>
  <c r="L25" i="19"/>
  <c r="X21" i="19"/>
  <c r="N9" i="19"/>
  <c r="AL29" i="19"/>
  <c r="J22" i="19"/>
  <c r="AB51" i="19"/>
  <c r="AF7" i="19"/>
  <c r="J21" i="19"/>
  <c r="AF8" i="19"/>
  <c r="V17" i="19"/>
  <c r="J13" i="19"/>
  <c r="AL37" i="19"/>
  <c r="AD24" i="19"/>
  <c r="P15" i="19"/>
  <c r="AD22" i="19"/>
  <c r="V32" i="19"/>
  <c r="AB36" i="19"/>
  <c r="P11" i="19"/>
  <c r="AF48" i="19"/>
  <c r="AB31" i="19"/>
  <c r="R15" i="19"/>
  <c r="AD15" i="19"/>
  <c r="AH43" i="19"/>
  <c r="R17" i="19"/>
  <c r="AF50" i="19"/>
  <c r="N10" i="19"/>
  <c r="AJ45" i="19"/>
  <c r="N48" i="19"/>
  <c r="AF13" i="19"/>
  <c r="AF24" i="19"/>
  <c r="AJ29" i="19"/>
  <c r="L13" i="19"/>
  <c r="Z39" i="19"/>
  <c r="AL43" i="19"/>
  <c r="N41" i="19"/>
  <c r="AH14" i="19"/>
  <c r="J48" i="19"/>
  <c r="N34" i="19"/>
  <c r="L52" i="19"/>
  <c r="J43" i="19"/>
  <c r="R18" i="19"/>
  <c r="X52" i="19"/>
  <c r="N16" i="19"/>
  <c r="AF21" i="19"/>
  <c r="J11" i="19"/>
  <c r="AH36" i="19"/>
  <c r="AD28" i="19"/>
  <c r="AD52" i="19"/>
  <c r="V8" i="19"/>
  <c r="AD51" i="19"/>
  <c r="AF10" i="19"/>
  <c r="Z21" i="19"/>
  <c r="AF54" i="19"/>
  <c r="AL46" i="19"/>
  <c r="AD25" i="19"/>
  <c r="P46" i="19"/>
  <c r="AD23" i="19"/>
  <c r="R32" i="19"/>
  <c r="R9" i="19"/>
  <c r="V22" i="19"/>
  <c r="AD16" i="19"/>
  <c r="AJ54" i="19"/>
  <c r="R23" i="19"/>
  <c r="T40" i="19"/>
  <c r="AJ21" i="19"/>
  <c r="AD6" i="19"/>
  <c r="Z47" i="19"/>
  <c r="L51" i="19"/>
  <c r="V19" i="19"/>
  <c r="AD11" i="19"/>
  <c r="J26" i="19"/>
  <c r="N53" i="19"/>
  <c r="R25" i="19"/>
  <c r="AB38" i="19"/>
  <c r="AF30" i="19"/>
  <c r="J10" i="19"/>
  <c r="N47" i="19"/>
  <c r="AH54" i="19"/>
  <c r="N46" i="19"/>
  <c r="J30" i="19"/>
  <c r="X24" i="19"/>
  <c r="L9" i="19"/>
  <c r="T32" i="19"/>
  <c r="J49" i="19"/>
  <c r="AJ8" i="19"/>
  <c r="P31" i="19"/>
  <c r="AD18" i="19"/>
  <c r="AB32" i="19"/>
  <c r="V44" i="19"/>
  <c r="AH53" i="19"/>
  <c r="R40" i="19"/>
  <c r="J36" i="19"/>
  <c r="V48" i="19"/>
  <c r="P22" i="19"/>
  <c r="Z53" i="19"/>
  <c r="X37" i="19"/>
  <c r="AJ20" i="19"/>
  <c r="AJ16" i="19"/>
  <c r="AD34" i="19"/>
  <c r="V6" i="19"/>
  <c r="L12" i="19"/>
  <c r="AH42" i="19"/>
  <c r="AF29" i="19"/>
  <c r="X18" i="19"/>
  <c r="AD8" i="19"/>
  <c r="V18" i="19"/>
  <c r="L53" i="19"/>
  <c r="Z22" i="19"/>
  <c r="AD21" i="19"/>
  <c r="Z30" i="19"/>
  <c r="AB8" i="19"/>
  <c r="R55" i="19"/>
  <c r="AF11" i="19"/>
  <c r="L16" i="19"/>
  <c r="AJ25" i="19"/>
  <c r="X54" i="19"/>
  <c r="AL42" i="19"/>
  <c r="R45" i="19"/>
  <c r="Z40" i="19"/>
  <c r="V46" i="19"/>
  <c r="Z51" i="19"/>
  <c r="X55" i="19"/>
  <c r="AL22" i="19"/>
  <c r="AF35" i="19"/>
  <c r="AL44" i="19"/>
  <c r="AF18" i="19"/>
  <c r="N43" i="19"/>
  <c r="AB6" i="19"/>
  <c r="AD33" i="19"/>
  <c r="X12" i="19"/>
  <c r="AJ13" i="19"/>
  <c r="V21" i="19"/>
  <c r="AF26" i="19"/>
  <c r="Z14" i="19"/>
  <c r="AL31" i="19"/>
  <c r="N28" i="19"/>
  <c r="L31" i="19"/>
  <c r="X13" i="19"/>
  <c r="P19" i="19"/>
  <c r="T48" i="19"/>
  <c r="T10" i="19"/>
  <c r="N11" i="19"/>
  <c r="AH33" i="19"/>
  <c r="T31" i="19"/>
  <c r="N20" i="19"/>
  <c r="AB26" i="19"/>
  <c r="P12" i="19"/>
  <c r="AD27" i="19"/>
  <c r="AH21" i="19"/>
  <c r="AL15" i="19"/>
  <c r="V45" i="19"/>
  <c r="X42" i="19"/>
  <c r="V30" i="19"/>
  <c r="AJ28" i="19"/>
  <c r="AJ24" i="19"/>
  <c r="Z35" i="19"/>
  <c r="AH46" i="19"/>
  <c r="L49" i="19"/>
  <c r="AB45" i="19"/>
  <c r="AF9" i="19"/>
  <c r="AL13" i="19"/>
  <c r="Z52" i="19"/>
  <c r="AB39" i="19"/>
  <c r="AB19" i="19"/>
  <c r="J42" i="19"/>
  <c r="AH23" i="19"/>
  <c r="Z29" i="19"/>
  <c r="V12" i="19"/>
  <c r="AD19" i="19"/>
  <c r="T28" i="19"/>
  <c r="AB46" i="19"/>
  <c r="N19" i="19"/>
  <c r="R13" i="19"/>
  <c r="V25" i="19"/>
  <c r="T12" i="19"/>
  <c r="AF46" i="19"/>
  <c r="Z25" i="19"/>
  <c r="AJ22" i="19"/>
  <c r="AJ7" i="19"/>
  <c r="X26" i="19"/>
  <c r="T45" i="19"/>
  <c r="X31" i="19"/>
  <c r="AL30" i="19"/>
  <c r="AL26" i="19"/>
  <c r="P26" i="19"/>
  <c r="AJ52" i="19"/>
  <c r="L55" i="19"/>
  <c r="AD46" i="19"/>
  <c r="V10" i="19"/>
  <c r="L26" i="19"/>
  <c r="P39" i="19"/>
  <c r="AD40" i="19"/>
  <c r="AB23" i="19"/>
  <c r="V49" i="19"/>
  <c r="AJ11" i="19"/>
  <c r="J19" i="19"/>
  <c r="AF12" i="19"/>
  <c r="V24" i="19"/>
  <c r="Z16" i="19"/>
  <c r="T8" i="19"/>
  <c r="AH30" i="19"/>
  <c r="AH50" i="19"/>
  <c r="AF55" i="19"/>
  <c r="AF41" i="19"/>
  <c r="N25" i="19"/>
  <c r="AF28" i="19"/>
  <c r="AJ36" i="19"/>
  <c r="AJ12" i="19"/>
  <c r="AB16" i="19"/>
  <c r="T22" i="19"/>
  <c r="AD41" i="19"/>
  <c r="J40" i="19"/>
  <c r="J28" i="19"/>
  <c r="AF32" i="19"/>
  <c r="L14" i="19"/>
  <c r="J29" i="19"/>
  <c r="P29" i="19"/>
  <c r="AF49" i="19"/>
  <c r="L11" i="19"/>
  <c r="Z18" i="19"/>
  <c r="AG13" i="1"/>
  <c r="AH14" i="1"/>
  <c r="J7" i="19"/>
  <c r="J17" i="19"/>
  <c r="AH15" i="1" l="1"/>
  <c r="AG14" i="1"/>
  <c r="AI13" i="1"/>
  <c r="AM25" i="19"/>
  <c r="AK36" i="19"/>
  <c r="AI47" i="19"/>
  <c r="AM9" i="19"/>
  <c r="Q53" i="19"/>
  <c r="O53" i="19"/>
  <c r="M36" i="19"/>
  <c r="Y55" i="19"/>
  <c r="AK22" i="19"/>
  <c r="AI33" i="19"/>
  <c r="AM43" i="19"/>
  <c r="AK54" i="19"/>
  <c r="AK7" i="19"/>
  <c r="K49" i="19"/>
  <c r="O41" i="19"/>
  <c r="AA50" i="19"/>
  <c r="AI32" i="19"/>
  <c r="U48" i="19"/>
  <c r="S38" i="19"/>
  <c r="AA29" i="19"/>
  <c r="M28" i="19"/>
  <c r="Q33" i="19"/>
  <c r="U21" i="19"/>
  <c r="AI30" i="19"/>
  <c r="S51" i="19"/>
  <c r="S39" i="19"/>
  <c r="AI26" i="19"/>
  <c r="K50" i="19"/>
  <c r="S40" i="19"/>
  <c r="AA32" i="19"/>
  <c r="S29" i="19"/>
  <c r="K35" i="19"/>
  <c r="U24" i="19"/>
  <c r="AI52" i="19"/>
  <c r="O54" i="19"/>
  <c r="Q42" i="19"/>
  <c r="AM28" i="19"/>
  <c r="Q52" i="19"/>
  <c r="U40" i="19"/>
  <c r="W33" i="19"/>
  <c r="U29" i="19"/>
  <c r="M35" i="19"/>
  <c r="K42" i="19"/>
  <c r="U23" i="19"/>
  <c r="M55" i="19"/>
  <c r="O33" i="19"/>
  <c r="AG27" i="19"/>
  <c r="AE38" i="19"/>
  <c r="AC49" i="19"/>
  <c r="AG17" i="19"/>
  <c r="Y23" i="19"/>
  <c r="AC7" i="19"/>
  <c r="U11" i="19"/>
  <c r="AE14" i="19"/>
  <c r="K15" i="19"/>
  <c r="AA36" i="19"/>
  <c r="Q25" i="19"/>
  <c r="AA34" i="19"/>
  <c r="AG42" i="19"/>
  <c r="Y22" i="19"/>
  <c r="AA11" i="19"/>
  <c r="K9" i="19"/>
  <c r="M39" i="19"/>
  <c r="AI46" i="19"/>
  <c r="U22" i="19"/>
  <c r="AC43" i="19"/>
  <c r="AA24" i="19"/>
  <c r="AG41" i="19"/>
  <c r="Y15" i="19"/>
  <c r="M53" i="19"/>
  <c r="AG36" i="19"/>
  <c r="AA21" i="19"/>
  <c r="S11" i="19"/>
  <c r="AG15" i="19"/>
  <c r="AA45" i="19"/>
  <c r="AG11" i="19"/>
  <c r="AC44" i="19"/>
  <c r="S37" i="19"/>
  <c r="AG30" i="19"/>
  <c r="Y16" i="19"/>
  <c r="W9" i="19"/>
  <c r="AA17" i="19"/>
  <c r="M7" i="19"/>
  <c r="W47" i="19"/>
  <c r="Y14" i="19"/>
  <c r="O20" i="19"/>
  <c r="Y24" i="19"/>
  <c r="W22" i="19"/>
  <c r="W24" i="19"/>
  <c r="AG50" i="19"/>
  <c r="O27" i="19"/>
  <c r="AG10" i="19"/>
  <c r="AE17" i="19"/>
  <c r="AK16" i="19"/>
  <c r="AI27" i="19"/>
  <c r="AM37" i="19"/>
  <c r="AK48" i="19"/>
  <c r="AI11" i="19"/>
  <c r="S54" i="19"/>
  <c r="K55" i="19"/>
  <c r="W46" i="19"/>
  <c r="U36" i="19"/>
  <c r="AM23" i="19"/>
  <c r="AK34" i="19"/>
  <c r="AI45" i="19"/>
  <c r="AM55" i="19"/>
  <c r="U46" i="19"/>
  <c r="M50" i="19"/>
  <c r="K43" i="19"/>
  <c r="W52" i="19"/>
  <c r="AI34" i="19"/>
  <c r="S55" i="19"/>
  <c r="Q39" i="19"/>
  <c r="W31" i="19"/>
  <c r="U28" i="19"/>
  <c r="M34" i="19"/>
  <c r="Q23" i="19"/>
  <c r="AM38" i="19"/>
  <c r="S53" i="19"/>
  <c r="Q40" i="19"/>
  <c r="AM34" i="19"/>
  <c r="O40" i="19"/>
  <c r="Q41" i="19"/>
  <c r="W34" i="19"/>
  <c r="O30" i="19"/>
  <c r="S35" i="19"/>
  <c r="K18" i="19"/>
  <c r="AI54" i="19"/>
  <c r="O38" i="19"/>
  <c r="AA43" i="19"/>
  <c r="AK37" i="19"/>
  <c r="O50" i="19"/>
  <c r="S42" i="19"/>
  <c r="Y34" i="19"/>
  <c r="Q30" i="19"/>
  <c r="U35" i="19"/>
  <c r="W40" i="19"/>
  <c r="M18" i="19"/>
  <c r="M43" i="19"/>
  <c r="K20" i="19"/>
  <c r="AC29" i="19"/>
  <c r="AG39" i="19"/>
  <c r="AE50" i="19"/>
  <c r="AC18" i="19"/>
  <c r="AG23" i="19"/>
  <c r="S8" i="19"/>
  <c r="AC11" i="19"/>
  <c r="U15" i="19"/>
  <c r="M6" i="19"/>
  <c r="W41" i="19"/>
  <c r="K19" i="19"/>
  <c r="O18" i="19"/>
  <c r="AG44" i="19"/>
  <c r="AA25" i="19"/>
  <c r="U12" i="19"/>
  <c r="O10" i="19"/>
  <c r="W32" i="19"/>
  <c r="AM54" i="19"/>
  <c r="K21" i="19"/>
  <c r="AE49" i="19"/>
  <c r="AC25" i="19"/>
  <c r="AC48" i="19"/>
  <c r="O11" i="19"/>
  <c r="Y40" i="19"/>
  <c r="AC39" i="19"/>
  <c r="AA22" i="19"/>
  <c r="AE11" i="19"/>
  <c r="M9" i="19"/>
  <c r="O29" i="19"/>
  <c r="U14" i="19"/>
  <c r="AC17" i="19"/>
  <c r="U41" i="19"/>
  <c r="AG32" i="19"/>
  <c r="AA19" i="19"/>
  <c r="AM20" i="19"/>
  <c r="AG24" i="19"/>
  <c r="K30" i="19"/>
  <c r="Y27" i="19"/>
  <c r="M10" i="19"/>
  <c r="AE27" i="19"/>
  <c r="AA7" i="19"/>
  <c r="Q50" i="19"/>
  <c r="U10" i="19"/>
  <c r="S6" i="19"/>
  <c r="S21" i="19"/>
  <c r="U13" i="19"/>
  <c r="Q35" i="19"/>
  <c r="Q38" i="19"/>
  <c r="M8" i="19"/>
  <c r="AE53" i="19"/>
  <c r="AE48" i="19"/>
  <c r="AG53" i="19"/>
  <c r="M16" i="19"/>
  <c r="Y6" i="19"/>
  <c r="K22" i="19"/>
  <c r="S34" i="19"/>
  <c r="AE41" i="19"/>
  <c r="AE8" i="19"/>
  <c r="AG37" i="19"/>
  <c r="AG18" i="19"/>
  <c r="S25" i="19"/>
  <c r="M41" i="19"/>
  <c r="AE31" i="19"/>
  <c r="O6" i="19"/>
  <c r="AE25" i="19"/>
  <c r="AC42" i="19"/>
  <c r="AG6" i="19"/>
  <c r="AI42" i="19"/>
  <c r="W8" i="19"/>
  <c r="AM33" i="19"/>
  <c r="K51" i="19"/>
  <c r="AM19" i="19"/>
  <c r="AK14" i="19"/>
  <c r="W48" i="19"/>
  <c r="AI6" i="19"/>
  <c r="M32" i="19"/>
  <c r="AI10" i="19"/>
  <c r="S33" i="19"/>
  <c r="U39" i="19"/>
  <c r="AI18" i="19"/>
  <c r="U33" i="19"/>
  <c r="S48" i="19"/>
  <c r="AG35" i="19"/>
  <c r="AE6" i="19"/>
  <c r="K34" i="19"/>
  <c r="S15" i="19"/>
  <c r="Y20" i="19"/>
  <c r="W17" i="19"/>
  <c r="M45" i="19"/>
  <c r="AE20" i="19"/>
  <c r="AC55" i="19"/>
  <c r="AK8" i="19"/>
  <c r="AI21" i="19"/>
  <c r="AM15" i="19"/>
  <c r="AK23" i="19"/>
  <c r="Q27" i="19"/>
  <c r="Q49" i="19"/>
  <c r="K48" i="19"/>
  <c r="Y31" i="19"/>
  <c r="S23" i="19"/>
  <c r="AM26" i="19"/>
  <c r="W39" i="19"/>
  <c r="AK13" i="19"/>
  <c r="AE26" i="19"/>
  <c r="AC22" i="19"/>
  <c r="O13" i="19"/>
  <c r="W21" i="19"/>
  <c r="AA23" i="19"/>
  <c r="AA10" i="19"/>
  <c r="AM17" i="19"/>
  <c r="AK28" i="19"/>
  <c r="AI39" i="19"/>
  <c r="AM49" i="19"/>
  <c r="AK12" i="19"/>
  <c r="U55" i="19"/>
  <c r="M38" i="19"/>
  <c r="Y47" i="19"/>
  <c r="Q48" i="19"/>
  <c r="AI25" i="19"/>
  <c r="AM35" i="19"/>
  <c r="AK46" i="19"/>
  <c r="AI9" i="19"/>
  <c r="Q51" i="19"/>
  <c r="O51" i="19"/>
  <c r="M44" i="19"/>
  <c r="Y53" i="19"/>
  <c r="AM42" i="19"/>
  <c r="M47" i="19"/>
  <c r="AA40" i="19"/>
  <c r="Y32" i="19"/>
  <c r="Q29" i="19"/>
  <c r="U34" i="19"/>
  <c r="S24" i="19"/>
  <c r="AM40" i="19"/>
  <c r="K52" i="19"/>
  <c r="AA41" i="19"/>
  <c r="AM36" i="19"/>
  <c r="O42" i="19"/>
  <c r="AA42" i="19"/>
  <c r="Y35" i="19"/>
  <c r="K31" i="19"/>
  <c r="U16" i="19"/>
  <c r="AI20" i="19"/>
  <c r="AM14" i="19"/>
  <c r="O44" i="19"/>
  <c r="Y44" i="19"/>
  <c r="AK39" i="19"/>
  <c r="O52" i="19"/>
  <c r="Q43" i="19"/>
  <c r="AA35" i="19"/>
  <c r="M31" i="19"/>
  <c r="Q17" i="19"/>
  <c r="W42" i="19"/>
  <c r="AM22" i="19"/>
  <c r="O37" i="19"/>
  <c r="M21" i="19"/>
  <c r="AE30" i="19"/>
  <c r="AC41" i="19"/>
  <c r="AG51" i="19"/>
  <c r="Y19" i="19"/>
  <c r="AC24" i="19"/>
  <c r="AA8" i="19"/>
  <c r="S12" i="19"/>
  <c r="AC15" i="19"/>
  <c r="AM18" i="19"/>
  <c r="Q44" i="19"/>
  <c r="AM16" i="19"/>
  <c r="K23" i="19"/>
  <c r="AC47" i="19"/>
  <c r="U6" i="19"/>
  <c r="AE12" i="19"/>
  <c r="O12" i="19"/>
  <c r="S32" i="19"/>
  <c r="AK15" i="19"/>
  <c r="M23" i="19"/>
  <c r="AE51" i="19"/>
  <c r="AE7" i="19"/>
  <c r="AA18" i="19"/>
  <c r="AK31" i="19"/>
  <c r="U18" i="19"/>
  <c r="AE45" i="19"/>
  <c r="AC23" i="19"/>
  <c r="W12" i="19"/>
  <c r="M11" i="19"/>
  <c r="Q20" i="19"/>
  <c r="K8" i="19"/>
  <c r="AE21" i="19"/>
  <c r="K32" i="19"/>
  <c r="AC35" i="19"/>
  <c r="AA20" i="19"/>
  <c r="Y52" i="19"/>
  <c r="W7" i="19"/>
  <c r="AC27" i="19"/>
  <c r="M20" i="19"/>
  <c r="O7" i="19"/>
  <c r="AC36" i="19"/>
  <c r="U42" i="19"/>
  <c r="Y33" i="19"/>
  <c r="AC12" i="19"/>
  <c r="O8" i="19"/>
  <c r="O24" i="19"/>
  <c r="AA15" i="19"/>
  <c r="AI19" i="19"/>
  <c r="AK40" i="19"/>
  <c r="AI51" i="19"/>
  <c r="AM13" i="19"/>
  <c r="AA48" i="19"/>
  <c r="AK26" i="19"/>
  <c r="AM47" i="19"/>
  <c r="S52" i="19"/>
  <c r="O45" i="19"/>
  <c r="AM44" i="19"/>
  <c r="Y41" i="19"/>
  <c r="M30" i="19"/>
  <c r="AK49" i="19"/>
  <c r="Y42" i="19"/>
  <c r="Y46" i="19"/>
  <c r="O26" i="19"/>
  <c r="Q18" i="19"/>
  <c r="AM6" i="19"/>
  <c r="W27" i="19"/>
  <c r="O36" i="19"/>
  <c r="U31" i="19"/>
  <c r="Q45" i="19"/>
  <c r="O22" i="19"/>
  <c r="AE42" i="19"/>
  <c r="AG19" i="19"/>
  <c r="Q9" i="19"/>
  <c r="AM24" i="19"/>
  <c r="AK25" i="19"/>
  <c r="Q7" i="19"/>
  <c r="M14" i="19"/>
  <c r="AC28" i="19"/>
  <c r="Y8" i="19"/>
  <c r="M19" i="19"/>
  <c r="AG12" i="19"/>
  <c r="Q6" i="19"/>
  <c r="O35" i="19"/>
  <c r="Y54" i="19"/>
  <c r="Q16" i="19"/>
  <c r="K14" i="19"/>
  <c r="AE39" i="19"/>
  <c r="AG45" i="19"/>
  <c r="AE18" i="19"/>
  <c r="AG29" i="19"/>
  <c r="AK44" i="19"/>
  <c r="O43" i="19"/>
  <c r="AM51" i="19"/>
  <c r="AK21" i="19"/>
  <c r="U26" i="19"/>
  <c r="AI14" i="19"/>
  <c r="W37" i="19"/>
  <c r="Q22" i="19"/>
  <c r="AM12" i="19"/>
  <c r="Y29" i="19"/>
  <c r="W10" i="19"/>
  <c r="Y39" i="19"/>
  <c r="S13" i="19"/>
  <c r="S26" i="19"/>
  <c r="AC14" i="19"/>
  <c r="O23" i="19"/>
  <c r="AE37" i="19"/>
  <c r="U50" i="19"/>
  <c r="W25" i="19"/>
  <c r="M49" i="19"/>
  <c r="U43" i="19"/>
  <c r="AG40" i="19"/>
  <c r="Y18" i="19"/>
  <c r="AM29" i="19"/>
  <c r="K47" i="19"/>
  <c r="O39" i="19"/>
  <c r="S49" i="19"/>
  <c r="AI37" i="19"/>
  <c r="AK10" i="19"/>
  <c r="K53" i="19"/>
  <c r="AA54" i="19"/>
  <c r="K38" i="19"/>
  <c r="AA33" i="19"/>
  <c r="U25" i="19"/>
  <c r="K54" i="19"/>
  <c r="AK45" i="19"/>
  <c r="Y43" i="19"/>
  <c r="S31" i="19"/>
  <c r="AI22" i="19"/>
  <c r="Y48" i="19"/>
  <c r="AI48" i="19"/>
  <c r="AA44" i="19"/>
  <c r="Q26" i="19"/>
  <c r="S18" i="19"/>
  <c r="AK27" i="19"/>
  <c r="AG31" i="19"/>
  <c r="AC53" i="19"/>
  <c r="Y25" i="19"/>
  <c r="AA12" i="19"/>
  <c r="W26" i="19"/>
  <c r="K25" i="19"/>
  <c r="W13" i="19"/>
  <c r="U52" i="19"/>
  <c r="AE23" i="19"/>
  <c r="AE47" i="19"/>
  <c r="K13" i="19"/>
  <c r="M15" i="19"/>
  <c r="AC21" i="19"/>
  <c r="AE44" i="19"/>
  <c r="Q15" i="19"/>
  <c r="AA16" i="19"/>
  <c r="AG20" i="19"/>
  <c r="AI55" i="19"/>
  <c r="AA52" i="19"/>
  <c r="AI41" i="19"/>
  <c r="K39" i="19"/>
  <c r="Y26" i="19"/>
  <c r="Q19" i="19"/>
  <c r="Y28" i="19"/>
  <c r="O28" i="19"/>
  <c r="Q54" i="19"/>
  <c r="Y37" i="19"/>
  <c r="AI38" i="19"/>
  <c r="O16" i="19"/>
  <c r="AG13" i="19"/>
  <c r="W20" i="19"/>
  <c r="AG38" i="19"/>
  <c r="AM7" i="19"/>
  <c r="M24" i="19"/>
  <c r="AG14" i="19"/>
  <c r="O15" i="19"/>
  <c r="AE13" i="19"/>
  <c r="AM45" i="19"/>
  <c r="M52" i="19"/>
  <c r="AM31" i="19"/>
  <c r="O47" i="19"/>
  <c r="S46" i="19"/>
  <c r="S20" i="19"/>
  <c r="AI24" i="19"/>
  <c r="O34" i="19"/>
  <c r="S41" i="19"/>
  <c r="M29" i="19"/>
  <c r="K28" i="19"/>
  <c r="AG47" i="19"/>
  <c r="AE10" i="19"/>
  <c r="S22" i="19"/>
  <c r="AE15" i="19"/>
  <c r="S44" i="19"/>
  <c r="U54" i="19"/>
  <c r="AK20" i="19"/>
  <c r="AI31" i="19"/>
  <c r="AM41" i="19"/>
  <c r="AK52" i="19"/>
  <c r="AI15" i="19"/>
  <c r="M48" i="19"/>
  <c r="K41" i="19"/>
  <c r="W50" i="19"/>
  <c r="AI17" i="19"/>
  <c r="AM27" i="19"/>
  <c r="AK38" i="19"/>
  <c r="AI49" i="19"/>
  <c r="AM11" i="19"/>
  <c r="U53" i="19"/>
  <c r="M54" i="19"/>
  <c r="M37" i="19"/>
  <c r="Q36" i="19"/>
  <c r="AK53" i="19"/>
  <c r="K40" i="19"/>
  <c r="W43" i="19"/>
  <c r="W35" i="19"/>
  <c r="U30" i="19"/>
  <c r="S16" i="19"/>
  <c r="Q37" i="19"/>
  <c r="AK51" i="19"/>
  <c r="K36" i="19"/>
  <c r="W44" i="19"/>
  <c r="AK47" i="19"/>
  <c r="AA51" i="19"/>
  <c r="W45" i="19"/>
  <c r="K27" i="19"/>
  <c r="O32" i="19"/>
  <c r="S19" i="19"/>
  <c r="AM30" i="19"/>
  <c r="S47" i="19"/>
  <c r="AA53" i="19"/>
  <c r="AA28" i="19"/>
  <c r="AI50" i="19"/>
  <c r="Y50" i="19"/>
  <c r="Y45" i="19"/>
  <c r="M27" i="19"/>
  <c r="Q32" i="19"/>
  <c r="U19" i="19"/>
  <c r="K26" i="19"/>
  <c r="AM50" i="19"/>
  <c r="S43" i="19"/>
  <c r="K24" i="19"/>
  <c r="AC33" i="19"/>
  <c r="AG43" i="19"/>
  <c r="AE54" i="19"/>
  <c r="AC20" i="19"/>
  <c r="AG25" i="19"/>
  <c r="Y9" i="19"/>
  <c r="Q13" i="19"/>
  <c r="O9" i="19"/>
  <c r="AM46" i="19"/>
  <c r="AA30" i="19"/>
  <c r="AK35" i="19"/>
  <c r="O17" i="19"/>
  <c r="AE55" i="19"/>
  <c r="S9" i="19"/>
  <c r="Q14" i="19"/>
  <c r="K6" i="19"/>
  <c r="AG54" i="19"/>
  <c r="W49" i="19"/>
  <c r="AC30" i="19"/>
  <c r="W18" i="19"/>
  <c r="U9" i="19"/>
  <c r="Q8" i="19"/>
  <c r="AE33" i="19"/>
  <c r="O25" i="19"/>
  <c r="AG49" i="19"/>
  <c r="S7" i="19"/>
  <c r="AA13" i="19"/>
  <c r="O14" i="19"/>
  <c r="AG26" i="19"/>
  <c r="AM48" i="19"/>
  <c r="AA9" i="19"/>
  <c r="Q24" i="19"/>
  <c r="AE43" i="19"/>
  <c r="AE24" i="19"/>
  <c r="O19" i="19"/>
  <c r="AC10" i="19"/>
  <c r="AC46" i="19"/>
  <c r="AG52" i="19"/>
  <c r="AE16" i="19"/>
  <c r="W23" i="19"/>
  <c r="AG33" i="19"/>
  <c r="M22" i="19"/>
  <c r="K12" i="19"/>
  <c r="AC51" i="19"/>
  <c r="AC40" i="19"/>
  <c r="AE40" i="19"/>
  <c r="AM21" i="19"/>
  <c r="AM53" i="19"/>
  <c r="O49" i="19"/>
  <c r="Y51" i="19"/>
  <c r="AI29" i="19"/>
  <c r="AK50" i="19"/>
  <c r="Q55" i="19"/>
  <c r="AA46" i="19"/>
  <c r="AK55" i="19"/>
  <c r="U44" i="19"/>
  <c r="Q31" i="19"/>
  <c r="AK17" i="19"/>
  <c r="AA49" i="19"/>
  <c r="AI8" i="19"/>
  <c r="AA26" i="19"/>
  <c r="U20" i="19"/>
  <c r="U49" i="19"/>
  <c r="AI16" i="19"/>
  <c r="AA55" i="19"/>
  <c r="U27" i="19"/>
  <c r="AK33" i="19"/>
  <c r="AM8" i="19"/>
  <c r="M25" i="19"/>
  <c r="AC45" i="19"/>
  <c r="Y21" i="19"/>
  <c r="AG9" i="19"/>
  <c r="K11" i="19"/>
  <c r="S28" i="19"/>
  <c r="AC32" i="19"/>
  <c r="AE9" i="19"/>
  <c r="AE22" i="19"/>
  <c r="AG22" i="19"/>
  <c r="AE32" i="19"/>
  <c r="AI40" i="19"/>
  <c r="Y7" i="19"/>
  <c r="W16" i="19"/>
  <c r="S14" i="19"/>
  <c r="AK29" i="19"/>
  <c r="AC31" i="19"/>
  <c r="AE29" i="19"/>
  <c r="AI23" i="19"/>
  <c r="Q46" i="19"/>
  <c r="AK30" i="19"/>
  <c r="M46" i="19"/>
  <c r="AA47" i="19"/>
  <c r="AK19" i="19"/>
  <c r="W30" i="19"/>
  <c r="AK41" i="19"/>
  <c r="Y30" i="19"/>
  <c r="S17" i="19"/>
  <c r="AE46" i="19"/>
  <c r="AG21" i="19"/>
  <c r="O46" i="19"/>
  <c r="Y10" i="19"/>
  <c r="AA39" i="19"/>
  <c r="W11" i="19"/>
  <c r="Q10" i="19"/>
  <c r="AC50" i="19"/>
  <c r="AA6" i="19"/>
  <c r="AG8" i="19"/>
  <c r="O48" i="19"/>
  <c r="AI35" i="19"/>
  <c r="K45" i="19"/>
  <c r="AK42" i="19"/>
  <c r="M40" i="19"/>
  <c r="W28" i="19"/>
  <c r="AI28" i="19"/>
  <c r="U37" i="19"/>
  <c r="K29" i="19"/>
  <c r="K46" i="19"/>
  <c r="AA31" i="19"/>
  <c r="Q21" i="19"/>
  <c r="Y17" i="19"/>
  <c r="W14" i="19"/>
  <c r="AE36" i="19"/>
  <c r="M13" i="19"/>
  <c r="AG28" i="19"/>
  <c r="AK32" i="19"/>
  <c r="AI43" i="19"/>
  <c r="AK6" i="19"/>
  <c r="M42" i="19"/>
  <c r="AK18" i="19"/>
  <c r="AM39" i="19"/>
  <c r="AI13" i="19"/>
  <c r="O55" i="19"/>
  <c r="Y36" i="19"/>
  <c r="K44" i="19"/>
  <c r="M26" i="19"/>
  <c r="U17" i="19"/>
  <c r="AI12" i="19"/>
  <c r="U45" i="19"/>
  <c r="W36" i="19"/>
  <c r="S27" i="19"/>
  <c r="K33" i="19"/>
  <c r="AM32" i="19"/>
  <c r="W38" i="19"/>
  <c r="AM10" i="19"/>
  <c r="W29" i="19"/>
  <c r="M33" i="19"/>
  <c r="O31" i="19"/>
  <c r="S45" i="19"/>
  <c r="AE34" i="19"/>
  <c r="AG55" i="19"/>
  <c r="W6" i="19"/>
  <c r="Y13" i="19"/>
  <c r="AM52" i="19"/>
  <c r="AI44" i="19"/>
  <c r="AG16" i="19"/>
  <c r="AA14" i="19"/>
  <c r="S36" i="19"/>
  <c r="W19" i="19"/>
  <c r="S10" i="19"/>
  <c r="AC26" i="19"/>
  <c r="AG7" i="19"/>
  <c r="Y38" i="19"/>
  <c r="O21" i="19"/>
  <c r="Y12" i="19"/>
  <c r="Y11" i="19"/>
  <c r="W55" i="19"/>
  <c r="Q28" i="19"/>
  <c r="AC16" i="19"/>
  <c r="M12" i="19"/>
  <c r="AC34" i="19"/>
  <c r="AC6" i="19"/>
  <c r="AE28" i="19"/>
  <c r="AK9" i="19"/>
  <c r="AC52" i="19"/>
  <c r="AC9" i="19"/>
  <c r="AG46" i="19"/>
  <c r="AK24" i="19"/>
  <c r="U51" i="19"/>
  <c r="W54" i="19"/>
  <c r="AI53" i="19"/>
  <c r="Y49" i="19"/>
  <c r="W53" i="19"/>
  <c r="U32" i="19"/>
  <c r="U38" i="19"/>
  <c r="AK43" i="19"/>
  <c r="U47" i="19"/>
  <c r="Q34" i="19"/>
  <c r="AC37" i="19"/>
  <c r="U7" i="19"/>
  <c r="M51" i="19"/>
  <c r="Q11" i="19"/>
  <c r="AI36" i="19"/>
  <c r="AC13" i="19"/>
  <c r="AG34" i="19"/>
  <c r="AA37" i="19"/>
  <c r="AE52" i="19"/>
  <c r="AG48" i="19"/>
  <c r="K10" i="19"/>
  <c r="AA38" i="19"/>
  <c r="AC19" i="19"/>
  <c r="U8" i="19"/>
  <c r="AE35" i="19"/>
  <c r="S30" i="19"/>
  <c r="M17" i="19"/>
  <c r="W15" i="19"/>
  <c r="AK11" i="19"/>
  <c r="Q12" i="19"/>
  <c r="AE19" i="19"/>
  <c r="W51" i="19"/>
  <c r="AA27" i="19"/>
  <c r="K16" i="19"/>
  <c r="AC38" i="19"/>
  <c r="AC54" i="19"/>
  <c r="AC8" i="19"/>
  <c r="K7" i="19"/>
  <c r="K37" i="19"/>
  <c r="K17" i="19"/>
  <c r="AI7" i="19"/>
  <c r="AI14" i="1" l="1"/>
  <c r="Q47" i="19"/>
  <c r="AH16" i="1"/>
  <c r="AG16" i="1" s="1"/>
  <c r="AI16" i="1" s="1"/>
  <c r="AG15" i="1"/>
  <c r="AI15" i="1" l="1"/>
  <c r="S5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<sst xmlns="http://schemas.openxmlformats.org/spreadsheetml/2006/main" count="448" uniqueCount="288">
  <si>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</si>
  <si>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</si>
  <si>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</si>
  <si>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</si>
  <si>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</si>
  <si>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</si>
  <si>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</si>
  <si>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</si>
  <si>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</si>
  <si>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</si>
  <si>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</si>
  <si>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</si>
  <si>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</si>
  <si>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</si>
  <si>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</si>
  <si>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</si>
  <si>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</si>
  <si>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</si>
  <si>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</si>
  <si>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</si>
  <si>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</si>
  <si>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</si>
  <si>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</si>
  <si>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</si>
  <si>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</si>
  <si>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</si>
  <si>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</si>
  <si>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</si>
  <si>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</si>
  <si>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</si>
  <si>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</si>
  <si>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</si>
  <si>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</si>
  <si>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</si>
  <si>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</si>
  <si>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</si>
  <si>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</si>
  <si>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</si>
  <si>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</si>
  <si>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</si>
  <si>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</si>
  <si>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</si>
  <si>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</si>
  <si>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</si>
  <si>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</si>
  <si>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</si>
  <si>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</si>
  <si>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</si>
  <si>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</si>
  <si>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</si>
  <si>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</si>
  <si>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</si>
  <si>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</si>
  <si>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</si>
  <si>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</si>
  <si>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</si>
  <si>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</si>
  <si>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</si>
  <si>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</si>
  <si>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</si>
  <si>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</si>
  <si>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</si>
  <si>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</si>
  <si>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</si>
  <si>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</si>
  <si>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</si>
  <si>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GESTIÓN JURÍDICA</t>
  </si>
  <si>
    <t>Objetivo:</t>
  </si>
  <si>
    <t>Orientar, asistir, asesorar y defender la Institución, en asuntos jurídico-administrativos internos y externos de su competencia, de manera oportuna y eficaz buscando garantizar los intereses de la Escuela en cumplimiento de la Constitución Política, la Ley y la normatividad interna.</t>
  </si>
  <si>
    <t>Alcance:</t>
  </si>
  <si>
    <r>
      <rPr>
        <sz val="12"/>
        <rFont val="Arial"/>
        <family val="2"/>
      </rPr>
      <t xml:space="preserve">Inicia con la ocurrencia de la situación jurídica y/o actuación judicial que incluye todas las actividades propias de la representación legal de la entidad y finaliza con la solución del problema jurídico y/o la decisión judicial o conciliación correspondiente.
</t>
    </r>
    <r>
      <rPr>
        <b/>
        <sz val="12"/>
        <rFont val="Arial"/>
        <family val="2"/>
      </rPr>
      <t xml:space="preserve">
</t>
    </r>
  </si>
  <si>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</si>
  <si>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</si>
  <si>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</si>
  <si>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</si>
  <si>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</si>
  <si>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</si>
  <si>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</si>
  <si>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</si>
  <si>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</si>
  <si>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</si>
  <si>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</si>
  <si>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</si>
  <si>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</si>
  <si>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</si>
  <si>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</si>
  <si>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</si>
  <si>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</si>
  <si>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</si>
  <si>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</si>
  <si>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</si>
  <si>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</si>
  <si>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</si>
  <si>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</si>
  <si>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</si>
  <si>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</si>
  <si>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</si>
  <si>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</si>
  <si>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</si>
  <si>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</si>
  <si>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</si>
  <si>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</si>
  <si>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</si>
  <si>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</si>
  <si>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</si>
  <si>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</si>
  <si>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Procesos</t>
  </si>
  <si>
    <t>Económico</t>
  </si>
  <si>
    <t>Respuestas Fuera de Términos a lso requerimientos judiciales</t>
  </si>
  <si>
    <t xml:space="preserve">Vencimiento de Términos </t>
  </si>
  <si>
    <t>Ejecucion y Administracion de procesos</t>
  </si>
  <si>
    <t>Servicios</t>
  </si>
  <si>
    <t>NA</t>
  </si>
  <si>
    <t xml:space="preserve">     Entre 10 y 50 SMLMV </t>
  </si>
  <si>
    <t>Preventivo</t>
  </si>
  <si>
    <t>Manual</t>
  </si>
  <si>
    <t>Sin Documentar</t>
  </si>
  <si>
    <t>Aleatoria</t>
  </si>
  <si>
    <t>Sin Registro</t>
  </si>
  <si>
    <t>Reducir (mitigar)</t>
  </si>
  <si>
    <t>El líder de gestión jurídica velará por la revisión contínua de los canales dispuestos para recibir y dar respuesta a los requerimientos judiciales de la ETITC.</t>
  </si>
  <si>
    <t>Jurídica y Contratista de Apoyo</t>
  </si>
  <si>
    <t>En curso</t>
  </si>
  <si>
    <t>Talento humano</t>
  </si>
  <si>
    <t>Fallas en la prestación del servicio</t>
  </si>
  <si>
    <t>Fallas de actualización y socialización de la normatividad vigente</t>
  </si>
  <si>
    <t>Circulares y comunicados de Rectoría, IBTI o Secretaría General</t>
  </si>
  <si>
    <t>La Secretaría General velará por la socialización de nuevas normas que apliquen a la operación institucional a los lederes de procesos y directivos de la ETITC.</t>
  </si>
  <si>
    <t>Profesionales Jurídicos Secretaría General</t>
  </si>
  <si>
    <t>Corrupción</t>
  </si>
  <si>
    <t>Reputacional</t>
  </si>
  <si>
    <t>Recibir o solciitar Dádivas</t>
  </si>
  <si>
    <t>Emitir un concepto que no se encuentre acorde con la normatividad y que este direccionado a justificar, cubrir y/o favorecer a un tercero.</t>
  </si>
  <si>
    <t>Posibilidad afectación económica por recibir o solicitar dádiva con el fin de elaborar documentos errados o emitir concepto no acorde con la normatividad, para justificar, cubrir y/o favorecer a un tercero.</t>
  </si>
  <si>
    <t xml:space="preserve">     El riesgo afecta la imagen de alguna área de la organización</t>
  </si>
  <si>
    <t>El líder de gestión jurídica compartirá el seguimiento y vigilancia de procesos judiciales con el contratista de apoyo del área con el fin de generar las alertas a las que haya lugar</t>
  </si>
  <si>
    <t>Líder de Gestión Jurídica</t>
  </si>
  <si>
    <t>SST</t>
  </si>
  <si>
    <t>Infraestructura</t>
  </si>
  <si>
    <t>Relaciones Laborales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</si>
  <si>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</si>
  <si>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</si>
  <si>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</si>
  <si>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</si>
  <si>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</si>
  <si>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</si>
  <si>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</si>
  <si>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</si>
  <si>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</si>
  <si>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</si>
  <si>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</si>
  <si>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</si>
  <si>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</si>
  <si>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</si>
  <si>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</si>
  <si>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Disponibilidad</t>
  </si>
  <si>
    <t>Estratégico</t>
  </si>
  <si>
    <t>Integridad</t>
  </si>
  <si>
    <t>Documental</t>
  </si>
  <si>
    <t>Seguridad digital</t>
  </si>
  <si>
    <t>Tecnología</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</si>
  <si>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</si>
  <si>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</si>
  <si>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</si>
  <si>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</si>
  <si>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</si>
  <si>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</si>
  <si>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</si>
  <si>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</si>
  <si>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</si>
  <si>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</si>
  <si>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</si>
  <si>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</si>
  <si>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</si>
  <si>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</si>
  <si>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</si>
  <si>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</si>
  <si>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</si>
  <si>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</si>
  <si>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</si>
  <si>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</si>
  <si>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</si>
  <si>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</si>
  <si>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</si>
  <si>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</si>
  <si>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</si>
  <si>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</si>
  <si>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</si>
  <si>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</si>
  <si>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</si>
  <si>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</si>
  <si>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</si>
  <si>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</si>
  <si>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</si>
  <si>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</si>
  <si>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</si>
  <si>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</si>
  <si>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</si>
  <si>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</si>
  <si>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</si>
  <si>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</si>
  <si>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</si>
  <si>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</si>
  <si>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</si>
  <si>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</si>
  <si>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</si>
  <si>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</si>
  <si>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</si>
  <si>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</si>
  <si>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</si>
  <si>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</si>
  <si>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</si>
  <si>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</si>
  <si>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</si>
  <si>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</si>
  <si>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</si>
  <si>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</si>
  <si>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</si>
  <si>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</si>
  <si>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</si>
  <si>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</si>
  <si>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</si>
  <si>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</si>
  <si>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</si>
  <si>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</si>
  <si>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</si>
  <si>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</si>
  <si>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</si>
  <si>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</si>
  <si>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</si>
  <si>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</si>
  <si>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</si>
  <si>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</si>
  <si>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</si>
  <si>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</si>
  <si>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</si>
  <si>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</si>
  <si>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</si>
  <si>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</si>
  <si>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</si>
  <si>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</si>
  <si>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</si>
  <si>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</si>
  <si>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</si>
  <si>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</si>
  <si>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</si>
  <si>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</si>
  <si>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</si>
  <si>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</si>
  <si>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</si>
  <si>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Este atributo identifica a los controles que no siempre se ejecutan cuando se realiza la actividad originadora del riesgo</t>
  </si>
  <si>
    <t>Con Registro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</si>
  <si>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</si>
  <si>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</si>
  <si>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</si>
  <si>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</si>
  <si>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</si>
  <si>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</si>
  <si>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Económico y Reputacional</t>
  </si>
  <si>
    <t>Plan de accion (solo para la opción reducir)</t>
  </si>
  <si>
    <t>Finalizado</t>
  </si>
  <si>
    <t>Daños Activos Fisicos</t>
  </si>
  <si>
    <t>Fallas Tecnologicas</t>
  </si>
  <si>
    <t>Fraude Externo</t>
  </si>
  <si>
    <t>Fraude Interno</t>
  </si>
  <si>
    <t>Usuarios, productos y practicas , organizacionales</t>
  </si>
  <si>
    <t>Registro Sustancial</t>
  </si>
  <si>
    <t>Registro Material</t>
  </si>
  <si>
    <t>Sin registro</t>
  </si>
  <si>
    <t>Reducir</t>
  </si>
  <si>
    <r>
      <rPr>
        <b/>
        <sz val="14"/>
        <rFont val="Arial Narrow"/>
        <family val="2"/>
      </rPr>
      <t>LIDER DEL PROCESO:</t>
    </r>
    <r>
      <rPr>
        <sz val="14"/>
        <rFont val="Arial Narrow"/>
        <family val="2"/>
      </rPr>
      <t xml:space="preserve"> Viviana Pulido</t>
    </r>
  </si>
  <si>
    <t>Evidencias</t>
  </si>
  <si>
    <t>Posibilidad de afectación económica por respuesta a los requerimientos judiciales fuera de términos debido a fallas en:  Seguimiento de los procesos, notificaciones y correos Judiciales.</t>
  </si>
  <si>
    <t>La profesional de Gestión Jurídica y el contratista de apoyo dos veces por semana realizan seguimiento de los procesos Judiciales en sitio o a través de la página web de rama judicial, con el fin de evitar el vencimiento de términos de los procesos judiciales.
En caso de que la página web de la rama judicial no se encuentre en funcionamiento, se realiza la revisión diaria del canal de notificaciones judiciales.</t>
  </si>
  <si>
    <t>Cuadernillo de seguimiento a la página web de rama judicial.
Correo electrónico: notificacionesjudiciales@itc.edu.co</t>
  </si>
  <si>
    <t>No se encuentra documentado</t>
  </si>
  <si>
    <t>El líder de gestión jurídica debe formular el procedimiento de Gestión Jurídica</t>
  </si>
  <si>
    <t>La profesional de Gestión Jurídica cada vez que llegue un requerimiento judicial, diligenciará y realizará seguimiento a la matriz de seguimiento de términos de respuesta, con el fin de evitar el vencimiento de términos de los procesos judiciales.
En caso de que la profesional de Gestión Jurídica no diligencie oportunamente la matriz, el Secretario General cuenta con acceso a la matriz para verificar su actualización.</t>
  </si>
  <si>
    <t>Matriz seguimiento términos actualizada cuando se requiera.</t>
  </si>
  <si>
    <t xml:space="preserve">Posibilidad de afectación económica por fallas en la prestación del servicio debido a falencias en la actualización y socialización de la normatividad vigente. </t>
  </si>
  <si>
    <t>Los profesionales jurídicos de la Secretaría General, analizan y realizan seguimiento cada vez que haya una actualización normativa de impacto para la ETITC, para lo cual realizan Circulares Internas o comunicados de Rectoría, IBTI o Secretaría General, las cuales socializan a  través de correo electrónico  con las dependencias las actualizaciones normativas atinentes a la operaciòn de la institución, con el fin de evitar fallas en la prestación del servicio.
Para este control no aplica desviación, teniendo en cuenta la naturaleza de su ejecución.</t>
  </si>
  <si>
    <t>La profesional de Gestión Jurídica y el contratista de apoyo, dos veces a la semana verifican los servicios de seguimiento y vigilancia a los procesos   de manera tal que generen alertas de los movimientos en los diferentes procesos.
En caso de que la página web de la rama judicial no se encuentre en funcionamiento, se realiza la revisión diaria del canal de notificaciones judiciales.</t>
  </si>
  <si>
    <t>El Secretario General, cada vez que se proyecta un documento por cualquier funcionario de la Secretaría General  verifica cada concepto que se elabore, antes de emitirse, con el fin de contar con una validación final a los documentos.
Si el Secretario General identifica que el documento no se encuentra conforme, realiza las observaciones al funcionario responsable para los ajustes pertinentes.</t>
  </si>
  <si>
    <t>Constancia de vistos buenos en los documentos emitidos por el área, mediante correo electrónico.</t>
  </si>
  <si>
    <t xml:space="preserve">Los documentos que son proyectados por los profesionales jurídicos de la Secretaría Genenral antes de su sociliazacion serán verificados por el Secretario General o la Lider de Gestión Jurídica. </t>
  </si>
  <si>
    <t>Fecha de actualización 31/01/2024</t>
  </si>
  <si>
    <t>Desde el 15 de septiembre hasta noviembre de 2024</t>
  </si>
  <si>
    <t>20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</si>
</sst>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2"/>
      <name val="Arial"/>
      <family val="2"/>
    </font>
    <font>
      <sz val="10"/>
      <color theme="1"/>
      <name val="Arial"/>
      <family val="2"/>
    </font>
    <font>
      <sz val="8"/>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41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0" xfId="0" applyFont="1" applyBorder="1" applyAlignment="1">
      <alignment horizontal="center" vertical="center" wrapText="1"/>
    </xf>
    <xf numFmtId="0" fontId="64"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56" fillId="0" borderId="63" xfId="0" applyFont="1" applyBorder="1" applyAlignment="1">
      <alignment horizontal="left" vertical="center"/>
    </xf>
    <xf numFmtId="0" fontId="1"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hidden="1"/>
    </xf>
    <xf numFmtId="0" fontId="1" fillId="0" borderId="21" xfId="0" applyFont="1" applyBorder="1" applyAlignment="1" applyProtection="1">
      <alignment horizontal="left" vertical="top" textRotation="90" wrapText="1"/>
      <protection locked="0"/>
    </xf>
    <xf numFmtId="9" fontId="1" fillId="0" borderId="21" xfId="0" applyNumberFormat="1" applyFont="1" applyBorder="1" applyAlignment="1" applyProtection="1">
      <alignment horizontal="left" vertical="top" wrapText="1"/>
      <protection hidden="1"/>
    </xf>
    <xf numFmtId="0" fontId="4" fillId="0" borderId="21" xfId="0" applyFont="1" applyBorder="1" applyAlignment="1" applyProtection="1">
      <alignment horizontal="left" vertical="top" textRotation="90" wrapText="1"/>
      <protection hidden="1"/>
    </xf>
    <xf numFmtId="9" fontId="1" fillId="0" borderId="21" xfId="1" applyFont="1" applyBorder="1" applyAlignment="1">
      <alignment horizontal="left" vertical="top" wrapText="1"/>
    </xf>
    <xf numFmtId="0" fontId="0" fillId="0" borderId="21" xfId="0" applyBorder="1" applyAlignment="1">
      <alignment horizontal="center" vertical="center" wrapText="1"/>
    </xf>
    <xf numFmtId="0" fontId="1" fillId="3" borderId="0" xfId="0" applyFont="1" applyFill="1" applyAlignment="1">
      <alignment vertical="top"/>
    </xf>
    <xf numFmtId="0" fontId="1" fillId="0" borderId="0" xfId="0" applyFont="1" applyAlignment="1">
      <alignment vertical="top"/>
    </xf>
    <xf numFmtId="0" fontId="1" fillId="0" borderId="21" xfId="0" applyFont="1" applyBorder="1" applyAlignment="1" applyProtection="1">
      <alignment vertical="top" wrapText="1"/>
      <protection locked="0"/>
    </xf>
    <xf numFmtId="14" fontId="1" fillId="0" borderId="21" xfId="0" applyNumberFormat="1" applyFont="1" applyBorder="1" applyAlignment="1" applyProtection="1">
      <alignment horizontal="center" vertical="top" wrapText="1"/>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lignment horizontal="left" vertical="center"/>
    </xf>
    <xf numFmtId="0" fontId="67" fillId="0" borderId="21"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67"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0" fontId="64" fillId="0" borderId="70" xfId="0" applyFont="1" applyBorder="1" applyAlignment="1">
      <alignment horizontal="center" vertical="center" wrapText="1"/>
    </xf>
    <xf numFmtId="0" fontId="1" fillId="0" borderId="74" xfId="0" applyFont="1" applyBorder="1" applyAlignment="1" applyProtection="1">
      <alignment vertical="center" wrapText="1"/>
      <protection locked="0"/>
    </xf>
    <xf numFmtId="0" fontId="1" fillId="0" borderId="21" xfId="0" applyFont="1" applyBorder="1" applyAlignment="1" applyProtection="1">
      <alignment horizontal="left" vertical="center" wrapText="1"/>
      <protection hidden="1"/>
    </xf>
    <xf numFmtId="0" fontId="1" fillId="0" borderId="21" xfId="0" applyFont="1" applyBorder="1" applyAlignment="1" applyProtection="1">
      <alignment horizontal="center" vertical="center" wrapText="1"/>
      <protection hidden="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56" fillId="0" borderId="57" xfId="0" applyFont="1" applyBorder="1" applyAlignment="1">
      <alignment vertical="center"/>
    </xf>
    <xf numFmtId="0" fontId="1" fillId="0" borderId="21" xfId="0" applyFont="1" applyBorder="1" applyAlignment="1" applyProtection="1">
      <alignment vertical="center" wrapText="1"/>
      <protection locked="0"/>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9" fillId="7" borderId="68" xfId="0" applyFont="1" applyFill="1" applyBorder="1" applyAlignment="1">
      <alignment horizontal="center" vertical="center"/>
    </xf>
    <xf numFmtId="0" fontId="59" fillId="7" borderId="69" xfId="0" applyFont="1" applyFill="1" applyBorder="1" applyAlignment="1">
      <alignment horizontal="center" vertical="center"/>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wrapText="1"/>
    </xf>
    <xf numFmtId="0" fontId="60" fillId="7" borderId="74"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60" fillId="7" borderId="21" xfId="0" applyFont="1" applyFill="1" applyBorder="1" applyAlignment="1">
      <alignment vertical="center" wrapText="1"/>
    </xf>
    <xf numFmtId="0" fontId="1" fillId="0" borderId="21"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0" fontId="1" fillId="0" borderId="21" xfId="0" applyFont="1" applyBorder="1" applyAlignment="1" applyProtection="1">
      <alignment horizontal="left" vertical="center"/>
      <protection locked="0"/>
    </xf>
    <xf numFmtId="0" fontId="60" fillId="7" borderId="21" xfId="0" applyFont="1" applyFill="1" applyBorder="1" applyAlignment="1">
      <alignment horizontal="center" vertical="center" textRotation="90"/>
    </xf>
    <xf numFmtId="0" fontId="2" fillId="0" borderId="74"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67" fillId="0" borderId="74" xfId="0" applyFont="1" applyBorder="1" applyAlignment="1">
      <alignment horizontal="center" vertical="center" wrapText="1"/>
    </xf>
    <xf numFmtId="0" fontId="67" fillId="0" borderId="22" xfId="0" applyFont="1" applyBorder="1" applyAlignment="1">
      <alignment horizontal="center" vertical="center" wrapText="1"/>
    </xf>
    <xf numFmtId="0" fontId="1" fillId="0" borderId="21" xfId="0" applyFont="1" applyBorder="1" applyAlignment="1">
      <alignment horizontal="left" vertical="center"/>
    </xf>
    <xf numFmtId="0" fontId="64" fillId="0" borderId="70" xfId="0" applyFont="1" applyBorder="1" applyAlignment="1">
      <alignment horizontal="center" vertical="center" wrapText="1"/>
    </xf>
    <xf numFmtId="0" fontId="65" fillId="0" borderId="70" xfId="0" applyFont="1" applyBorder="1" applyAlignment="1">
      <alignment horizontal="center" vertical="center" wrapText="1"/>
    </xf>
    <xf numFmtId="0" fontId="48" fillId="0" borderId="68" xfId="0" applyFont="1" applyBorder="1" applyAlignment="1">
      <alignment horizontal="left" vertical="center" wrapText="1"/>
    </xf>
    <xf numFmtId="0" fontId="48" fillId="0" borderId="67" xfId="0" applyFont="1" applyBorder="1" applyAlignment="1">
      <alignment horizontal="left" vertical="center" wrapText="1"/>
    </xf>
    <xf numFmtId="0" fontId="48" fillId="0" borderId="69" xfId="0" applyFont="1" applyBorder="1" applyAlignment="1">
      <alignment horizontal="left" vertical="center" wrapText="1"/>
    </xf>
    <xf numFmtId="0" fontId="58" fillId="0" borderId="21" xfId="0" applyFont="1" applyBorder="1" applyAlignment="1" applyProtection="1">
      <alignment horizontal="center" wrapText="1"/>
      <protection locked="0"/>
    </xf>
    <xf numFmtId="0" fontId="57" fillId="0" borderId="21" xfId="0" applyFont="1" applyBorder="1" applyAlignment="1" applyProtection="1">
      <alignment horizontal="center" vertical="center"/>
      <protection locked="0"/>
    </xf>
    <xf numFmtId="0" fontId="60" fillId="7" borderId="64" xfId="0" applyFont="1" applyFill="1" applyBorder="1" applyAlignment="1">
      <alignment horizontal="center" vertical="center"/>
    </xf>
    <xf numFmtId="0" fontId="60" fillId="7" borderId="57" xfId="0" applyFont="1" applyFill="1" applyBorder="1" applyAlignment="1">
      <alignment horizontal="center" vertical="center"/>
    </xf>
    <xf numFmtId="0" fontId="56" fillId="0" borderId="21" xfId="0" applyFont="1" applyBorder="1" applyAlignment="1">
      <alignment horizontal="left" vertical="center"/>
    </xf>
    <xf numFmtId="0" fontId="61" fillId="0" borderId="68" xfId="0" applyFont="1" applyBorder="1" applyAlignment="1">
      <alignment horizontal="left" vertical="center" wrapText="1"/>
    </xf>
    <xf numFmtId="0" fontId="61" fillId="0" borderId="67" xfId="0" applyFont="1" applyBorder="1" applyAlignment="1">
      <alignment horizontal="left" vertical="center"/>
    </xf>
    <xf numFmtId="0" fontId="61" fillId="0" borderId="69" xfId="0" applyFont="1" applyBorder="1" applyAlignment="1">
      <alignment horizontal="left" vertical="center"/>
    </xf>
    <xf numFmtId="0" fontId="66" fillId="0" borderId="68" xfId="0" applyFont="1" applyBorder="1" applyAlignment="1">
      <alignment horizontal="left" vertical="center" wrapText="1"/>
    </xf>
    <xf numFmtId="0" fontId="66" fillId="0" borderId="67" xfId="0" applyFont="1" applyBorder="1" applyAlignment="1">
      <alignment horizontal="left" vertical="center"/>
    </xf>
    <xf numFmtId="0" fontId="66" fillId="0" borderId="69" xfId="0" applyFont="1" applyBorder="1" applyAlignment="1">
      <alignment horizontal="left" vertical="center"/>
    </xf>
    <xf numFmtId="0" fontId="61" fillId="0" borderId="68" xfId="0" applyFont="1" applyBorder="1" applyAlignment="1">
      <alignment horizontal="left" vertical="center"/>
    </xf>
    <xf numFmtId="0" fontId="2" fillId="0" borderId="21" xfId="0" applyFont="1" applyBorder="1" applyAlignment="1" applyProtection="1">
      <alignment horizontal="left" vertical="center" wrapText="1"/>
      <protection locked="0"/>
    </xf>
    <xf numFmtId="9" fontId="1" fillId="0" borderId="21" xfId="0" applyNumberFormat="1" applyFont="1" applyBorder="1" applyAlignment="1" applyProtection="1">
      <alignment horizontal="left" vertical="center" wrapText="1"/>
      <protection locked="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4" fillId="0" borderId="71" xfId="0" applyFont="1" applyBorder="1" applyAlignment="1">
      <alignment horizontal="center" vertical="center" wrapText="1"/>
    </xf>
    <xf numFmtId="0" fontId="64" fillId="0" borderId="72" xfId="0" applyFont="1" applyBorder="1" applyAlignment="1">
      <alignment horizontal="center" vertical="center" wrapText="1"/>
    </xf>
    <xf numFmtId="0" fontId="64" fillId="0" borderId="73" xfId="0" applyFont="1" applyBorder="1" applyAlignment="1">
      <alignment horizontal="center" vertical="center" wrapText="1"/>
    </xf>
    <xf numFmtId="0" fontId="63" fillId="0" borderId="68" xfId="0" applyFont="1" applyBorder="1" applyAlignment="1">
      <alignment horizontal="left" vertical="center" wrapText="1"/>
    </xf>
    <xf numFmtId="0" fontId="63" fillId="0" borderId="67" xfId="0" applyFont="1" applyBorder="1" applyAlignment="1">
      <alignment horizontal="left" vertical="center" wrapText="1"/>
    </xf>
    <xf numFmtId="0" fontId="63" fillId="0" borderId="69" xfId="0" applyFont="1" applyBorder="1" applyAlignment="1">
      <alignment horizontal="left" vertical="center" wrapText="1"/>
    </xf>
    <xf numFmtId="0" fontId="4" fillId="0" borderId="21" xfId="0" applyFont="1" applyBorder="1" applyAlignment="1" applyProtection="1">
      <alignment horizontal="left" vertical="center"/>
      <protection hidden="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9">
    <dxf>
      <font>
        <color auto="1"/>
      </font>
      <fill>
        <patternFill>
          <bgColor rgb="FFC00000"/>
        </patternFill>
      </fill>
    </dxf>
    <dxf>
      <font>
        <color auto="1"/>
      </font>
      <fill>
        <patternFill>
          <bgColor rgb="FFFFFF00"/>
        </patternFill>
      </fill>
    </dxf>
    <dxf>
      <font>
        <color theme="1"/>
      </font>
      <fill>
        <patternFill>
          <bgColor rgb="FF92D050"/>
        </patternFill>
      </fill>
    </dxf>
    <dxf>
      <font>
        <color auto="1"/>
      </font>
      <fill>
        <patternFill>
          <bgColor rgb="FFC00000"/>
        </patternFill>
      </fill>
    </dxf>
    <dxf>
      <font>
        <color auto="1"/>
      </font>
      <fill>
        <patternFill>
          <bgColor rgb="FFFFFF00"/>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149679</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286" cy="1387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DAVD/Downloads/MATRIZ%20DE%20RIESGOS%20GESTI&#211;N%20AMBIENTAL%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ES/Downloads/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90" t="s">
        <v>0</v>
      </c>
      <c r="C2" s="191"/>
      <c r="D2" s="191"/>
      <c r="E2" s="191"/>
      <c r="F2" s="191"/>
      <c r="G2" s="191"/>
      <c r="H2" s="192"/>
    </row>
    <row r="3" spans="2:8" x14ac:dyDescent="0.25">
      <c r="B3" s="71"/>
      <c r="C3" s="72"/>
      <c r="D3" s="72"/>
      <c r="E3" s="72"/>
      <c r="F3" s="72"/>
      <c r="G3" s="72"/>
      <c r="H3" s="73"/>
    </row>
    <row r="4" spans="2:8" ht="63" customHeight="1" x14ac:dyDescent="0.25">
      <c r="B4" s="193" t="s">
        <v>1</v>
      </c>
      <c r="C4" s="194"/>
      <c r="D4" s="194"/>
      <c r="E4" s="194"/>
      <c r="F4" s="194"/>
      <c r="G4" s="194"/>
      <c r="H4" s="195"/>
    </row>
    <row r="5" spans="2:8" ht="63" customHeight="1" x14ac:dyDescent="0.25">
      <c r="B5" s="196"/>
      <c r="C5" s="197"/>
      <c r="D5" s="197"/>
      <c r="E5" s="197"/>
      <c r="F5" s="197"/>
      <c r="G5" s="197"/>
      <c r="H5" s="198"/>
    </row>
    <row r="6" spans="2:8" ht="16.5" x14ac:dyDescent="0.25">
      <c r="B6" s="199" t="s">
        <v>2</v>
      </c>
      <c r="C6" s="200"/>
      <c r="D6" s="200"/>
      <c r="E6" s="200"/>
      <c r="F6" s="200"/>
      <c r="G6" s="200"/>
      <c r="H6" s="201"/>
    </row>
    <row r="7" spans="2:8" ht="95.25" customHeight="1" x14ac:dyDescent="0.25">
      <c r="B7" s="209" t="s">
        <v>3</v>
      </c>
      <c r="C7" s="210"/>
      <c r="D7" s="210"/>
      <c r="E7" s="210"/>
      <c r="F7" s="210"/>
      <c r="G7" s="210"/>
      <c r="H7" s="211"/>
    </row>
    <row r="8" spans="2:8" ht="16.5" x14ac:dyDescent="0.25">
      <c r="B8" s="107"/>
      <c r="C8" s="108"/>
      <c r="D8" s="108"/>
      <c r="E8" s="108"/>
      <c r="F8" s="108"/>
      <c r="G8" s="108"/>
      <c r="H8" s="109"/>
    </row>
    <row r="9" spans="2:8" ht="16.5" customHeight="1" x14ac:dyDescent="0.25">
      <c r="B9" s="202" t="s">
        <v>4</v>
      </c>
      <c r="C9" s="203"/>
      <c r="D9" s="203"/>
      <c r="E9" s="203"/>
      <c r="F9" s="203"/>
      <c r="G9" s="203"/>
      <c r="H9" s="204"/>
    </row>
    <row r="10" spans="2:8" ht="44.25" customHeight="1" x14ac:dyDescent="0.25">
      <c r="B10" s="202"/>
      <c r="C10" s="203"/>
      <c r="D10" s="203"/>
      <c r="E10" s="203"/>
      <c r="F10" s="203"/>
      <c r="G10" s="203"/>
      <c r="H10" s="204"/>
    </row>
    <row r="11" spans="2:8" ht="15.75" thickBot="1" x14ac:dyDescent="0.3">
      <c r="B11" s="96"/>
      <c r="C11" s="99"/>
      <c r="D11" s="104"/>
      <c r="E11" s="105"/>
      <c r="F11" s="105"/>
      <c r="G11" s="106"/>
      <c r="H11" s="100"/>
    </row>
    <row r="12" spans="2:8" ht="15.75" thickTop="1" x14ac:dyDescent="0.25">
      <c r="B12" s="96"/>
      <c r="C12" s="205" t="s">
        <v>5</v>
      </c>
      <c r="D12" s="206"/>
      <c r="E12" s="207" t="s">
        <v>6</v>
      </c>
      <c r="F12" s="208"/>
      <c r="G12" s="99"/>
      <c r="H12" s="100"/>
    </row>
    <row r="13" spans="2:8" ht="35.25" customHeight="1" x14ac:dyDescent="0.25">
      <c r="B13" s="96"/>
      <c r="C13" s="177" t="s">
        <v>7</v>
      </c>
      <c r="D13" s="178"/>
      <c r="E13" s="179" t="s">
        <v>8</v>
      </c>
      <c r="F13" s="180"/>
      <c r="G13" s="99"/>
      <c r="H13" s="100"/>
    </row>
    <row r="14" spans="2:8" ht="17.25" customHeight="1" x14ac:dyDescent="0.25">
      <c r="B14" s="96"/>
      <c r="C14" s="177" t="s">
        <v>9</v>
      </c>
      <c r="D14" s="178"/>
      <c r="E14" s="179" t="s">
        <v>10</v>
      </c>
      <c r="F14" s="180"/>
      <c r="G14" s="99"/>
      <c r="H14" s="100"/>
    </row>
    <row r="15" spans="2:8" ht="19.5" customHeight="1" x14ac:dyDescent="0.25">
      <c r="B15" s="96"/>
      <c r="C15" s="177" t="s">
        <v>11</v>
      </c>
      <c r="D15" s="178"/>
      <c r="E15" s="179" t="s">
        <v>12</v>
      </c>
      <c r="F15" s="180"/>
      <c r="G15" s="99"/>
      <c r="H15" s="100"/>
    </row>
    <row r="16" spans="2:8" ht="69.75" customHeight="1" x14ac:dyDescent="0.25">
      <c r="B16" s="96"/>
      <c r="C16" s="177" t="s">
        <v>13</v>
      </c>
      <c r="D16" s="178"/>
      <c r="E16" s="179" t="s">
        <v>14</v>
      </c>
      <c r="F16" s="180"/>
      <c r="G16" s="99"/>
      <c r="H16" s="100"/>
    </row>
    <row r="17" spans="2:8" ht="34.5" customHeight="1" x14ac:dyDescent="0.25">
      <c r="B17" s="96"/>
      <c r="C17" s="181" t="s">
        <v>15</v>
      </c>
      <c r="D17" s="182"/>
      <c r="E17" s="173" t="s">
        <v>16</v>
      </c>
      <c r="F17" s="174"/>
      <c r="G17" s="99"/>
      <c r="H17" s="100"/>
    </row>
    <row r="18" spans="2:8" ht="27.75" customHeight="1" x14ac:dyDescent="0.25">
      <c r="B18" s="96"/>
      <c r="C18" s="181" t="s">
        <v>17</v>
      </c>
      <c r="D18" s="182"/>
      <c r="E18" s="173" t="s">
        <v>18</v>
      </c>
      <c r="F18" s="174"/>
      <c r="G18" s="99"/>
      <c r="H18" s="100"/>
    </row>
    <row r="19" spans="2:8" ht="28.5" customHeight="1" x14ac:dyDescent="0.25">
      <c r="B19" s="96"/>
      <c r="C19" s="181" t="s">
        <v>19</v>
      </c>
      <c r="D19" s="182"/>
      <c r="E19" s="173" t="s">
        <v>20</v>
      </c>
      <c r="F19" s="174"/>
      <c r="G19" s="99"/>
      <c r="H19" s="100"/>
    </row>
    <row r="20" spans="2:8" ht="72.75" customHeight="1" x14ac:dyDescent="0.25">
      <c r="B20" s="96"/>
      <c r="C20" s="181" t="s">
        <v>21</v>
      </c>
      <c r="D20" s="182"/>
      <c r="E20" s="173" t="s">
        <v>22</v>
      </c>
      <c r="F20" s="174"/>
      <c r="G20" s="99"/>
      <c r="H20" s="100"/>
    </row>
    <row r="21" spans="2:8" ht="64.5" customHeight="1" x14ac:dyDescent="0.25">
      <c r="B21" s="96"/>
      <c r="C21" s="181" t="s">
        <v>23</v>
      </c>
      <c r="D21" s="182"/>
      <c r="E21" s="173" t="s">
        <v>24</v>
      </c>
      <c r="F21" s="174"/>
      <c r="G21" s="99"/>
      <c r="H21" s="100"/>
    </row>
    <row r="22" spans="2:8" ht="71.25" customHeight="1" x14ac:dyDescent="0.25">
      <c r="B22" s="96"/>
      <c r="C22" s="181" t="s">
        <v>25</v>
      </c>
      <c r="D22" s="182"/>
      <c r="E22" s="173" t="s">
        <v>26</v>
      </c>
      <c r="F22" s="174"/>
      <c r="G22" s="99"/>
      <c r="H22" s="100"/>
    </row>
    <row r="23" spans="2:8" ht="55.5" customHeight="1" x14ac:dyDescent="0.25">
      <c r="B23" s="96"/>
      <c r="C23" s="175" t="s">
        <v>27</v>
      </c>
      <c r="D23" s="176"/>
      <c r="E23" s="173" t="s">
        <v>28</v>
      </c>
      <c r="F23" s="174"/>
      <c r="G23" s="99"/>
      <c r="H23" s="100"/>
    </row>
    <row r="24" spans="2:8" ht="42" customHeight="1" x14ac:dyDescent="0.25">
      <c r="B24" s="96"/>
      <c r="C24" s="175" t="s">
        <v>29</v>
      </c>
      <c r="D24" s="176"/>
      <c r="E24" s="173" t="s">
        <v>30</v>
      </c>
      <c r="F24" s="174"/>
      <c r="G24" s="99"/>
      <c r="H24" s="100"/>
    </row>
    <row r="25" spans="2:8" ht="59.25" customHeight="1" x14ac:dyDescent="0.25">
      <c r="B25" s="96"/>
      <c r="C25" s="175" t="s">
        <v>31</v>
      </c>
      <c r="D25" s="176"/>
      <c r="E25" s="173" t="s">
        <v>32</v>
      </c>
      <c r="F25" s="174"/>
      <c r="G25" s="99"/>
      <c r="H25" s="100"/>
    </row>
    <row r="26" spans="2:8" ht="23.25" customHeight="1" x14ac:dyDescent="0.25">
      <c r="B26" s="96"/>
      <c r="C26" s="175" t="s">
        <v>33</v>
      </c>
      <c r="D26" s="176"/>
      <c r="E26" s="173" t="s">
        <v>34</v>
      </c>
      <c r="F26" s="174"/>
      <c r="G26" s="99"/>
      <c r="H26" s="100"/>
    </row>
    <row r="27" spans="2:8" ht="30.75" customHeight="1" x14ac:dyDescent="0.25">
      <c r="B27" s="96"/>
      <c r="C27" s="175" t="s">
        <v>35</v>
      </c>
      <c r="D27" s="176"/>
      <c r="E27" s="173" t="s">
        <v>36</v>
      </c>
      <c r="F27" s="174"/>
      <c r="G27" s="99"/>
      <c r="H27" s="100"/>
    </row>
    <row r="28" spans="2:8" ht="35.25" customHeight="1" x14ac:dyDescent="0.25">
      <c r="B28" s="96"/>
      <c r="C28" s="175" t="s">
        <v>37</v>
      </c>
      <c r="D28" s="176"/>
      <c r="E28" s="173" t="s">
        <v>38</v>
      </c>
      <c r="F28" s="174"/>
      <c r="G28" s="99"/>
      <c r="H28" s="100"/>
    </row>
    <row r="29" spans="2:8" ht="33" customHeight="1" x14ac:dyDescent="0.25">
      <c r="B29" s="96"/>
      <c r="C29" s="175" t="s">
        <v>37</v>
      </c>
      <c r="D29" s="176"/>
      <c r="E29" s="173" t="s">
        <v>38</v>
      </c>
      <c r="F29" s="174"/>
      <c r="G29" s="99"/>
      <c r="H29" s="100"/>
    </row>
    <row r="30" spans="2:8" ht="30" customHeight="1" x14ac:dyDescent="0.25">
      <c r="B30" s="96"/>
      <c r="C30" s="175" t="s">
        <v>39</v>
      </c>
      <c r="D30" s="176"/>
      <c r="E30" s="173" t="s">
        <v>40</v>
      </c>
      <c r="F30" s="174"/>
      <c r="G30" s="99"/>
      <c r="H30" s="100"/>
    </row>
    <row r="31" spans="2:8" ht="35.25" customHeight="1" x14ac:dyDescent="0.25">
      <c r="B31" s="96"/>
      <c r="C31" s="175" t="s">
        <v>41</v>
      </c>
      <c r="D31" s="176"/>
      <c r="E31" s="173" t="s">
        <v>42</v>
      </c>
      <c r="F31" s="174"/>
      <c r="G31" s="99"/>
      <c r="H31" s="100"/>
    </row>
    <row r="32" spans="2:8" ht="31.5" customHeight="1" x14ac:dyDescent="0.25">
      <c r="B32" s="96"/>
      <c r="C32" s="175" t="s">
        <v>43</v>
      </c>
      <c r="D32" s="176"/>
      <c r="E32" s="173" t="s">
        <v>44</v>
      </c>
      <c r="F32" s="174"/>
      <c r="G32" s="99"/>
      <c r="H32" s="100"/>
    </row>
    <row r="33" spans="2:8" ht="35.25" customHeight="1" x14ac:dyDescent="0.25">
      <c r="B33" s="96"/>
      <c r="C33" s="175" t="s">
        <v>45</v>
      </c>
      <c r="D33" s="176"/>
      <c r="E33" s="173" t="s">
        <v>46</v>
      </c>
      <c r="F33" s="174"/>
      <c r="G33" s="99"/>
      <c r="H33" s="100"/>
    </row>
    <row r="34" spans="2:8" ht="59.25" customHeight="1" x14ac:dyDescent="0.25">
      <c r="B34" s="96"/>
      <c r="C34" s="175" t="s">
        <v>47</v>
      </c>
      <c r="D34" s="176"/>
      <c r="E34" s="173" t="s">
        <v>48</v>
      </c>
      <c r="F34" s="174"/>
      <c r="G34" s="99"/>
      <c r="H34" s="100"/>
    </row>
    <row r="35" spans="2:8" ht="29.25" customHeight="1" x14ac:dyDescent="0.25">
      <c r="B35" s="96"/>
      <c r="C35" s="175" t="s">
        <v>49</v>
      </c>
      <c r="D35" s="176"/>
      <c r="E35" s="173" t="s">
        <v>50</v>
      </c>
      <c r="F35" s="174"/>
      <c r="G35" s="99"/>
      <c r="H35" s="100"/>
    </row>
    <row r="36" spans="2:8" ht="82.5" customHeight="1" x14ac:dyDescent="0.25">
      <c r="B36" s="96"/>
      <c r="C36" s="175" t="s">
        <v>51</v>
      </c>
      <c r="D36" s="176"/>
      <c r="E36" s="173" t="s">
        <v>52</v>
      </c>
      <c r="F36" s="174"/>
      <c r="G36" s="99"/>
      <c r="H36" s="100"/>
    </row>
    <row r="37" spans="2:8" ht="46.5" customHeight="1" x14ac:dyDescent="0.25">
      <c r="B37" s="96"/>
      <c r="C37" s="175" t="s">
        <v>53</v>
      </c>
      <c r="D37" s="176"/>
      <c r="E37" s="173" t="s">
        <v>54</v>
      </c>
      <c r="F37" s="174"/>
      <c r="G37" s="99"/>
      <c r="H37" s="100"/>
    </row>
    <row r="38" spans="2:8" ht="6.75" customHeight="1" thickBot="1" x14ac:dyDescent="0.3">
      <c r="B38" s="96"/>
      <c r="C38" s="186"/>
      <c r="D38" s="187"/>
      <c r="E38" s="188"/>
      <c r="F38" s="189"/>
      <c r="G38" s="99"/>
      <c r="H38" s="100"/>
    </row>
    <row r="39" spans="2:8" ht="15.75" thickTop="1" x14ac:dyDescent="0.25">
      <c r="B39" s="96"/>
      <c r="C39" s="97"/>
      <c r="D39" s="97"/>
      <c r="E39" s="98"/>
      <c r="F39" s="98"/>
      <c r="G39" s="99"/>
      <c r="H39" s="100"/>
    </row>
    <row r="40" spans="2:8" ht="21" customHeight="1" x14ac:dyDescent="0.25">
      <c r="B40" s="183" t="s">
        <v>55</v>
      </c>
      <c r="C40" s="184"/>
      <c r="D40" s="184"/>
      <c r="E40" s="184"/>
      <c r="F40" s="184"/>
      <c r="G40" s="184"/>
      <c r="H40" s="185"/>
    </row>
    <row r="41" spans="2:8" ht="20.25" customHeight="1" x14ac:dyDescent="0.25">
      <c r="B41" s="183" t="s">
        <v>56</v>
      </c>
      <c r="C41" s="184"/>
      <c r="D41" s="184"/>
      <c r="E41" s="184"/>
      <c r="F41" s="184"/>
      <c r="G41" s="184"/>
      <c r="H41" s="185"/>
    </row>
    <row r="42" spans="2:8" ht="20.25" customHeight="1" x14ac:dyDescent="0.25">
      <c r="B42" s="183" t="s">
        <v>57</v>
      </c>
      <c r="C42" s="184"/>
      <c r="D42" s="184"/>
      <c r="E42" s="184"/>
      <c r="F42" s="184"/>
      <c r="G42" s="184"/>
      <c r="H42" s="185"/>
    </row>
    <row r="43" spans="2:8" ht="20.25" customHeight="1" x14ac:dyDescent="0.25">
      <c r="B43" s="183" t="s">
        <v>58</v>
      </c>
      <c r="C43" s="184"/>
      <c r="D43" s="184"/>
      <c r="E43" s="184"/>
      <c r="F43" s="184"/>
      <c r="G43" s="184"/>
      <c r="H43" s="185"/>
    </row>
    <row r="44" spans="2:8" x14ac:dyDescent="0.25">
      <c r="B44" s="183" t="s">
        <v>59</v>
      </c>
      <c r="C44" s="184"/>
      <c r="D44" s="184"/>
      <c r="E44" s="184"/>
      <c r="F44" s="184"/>
      <c r="G44" s="184"/>
      <c r="H44" s="185"/>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114</v>
      </c>
    </row>
    <row r="4" spans="1:1" x14ac:dyDescent="0.2">
      <c r="A4" s="7" t="s">
        <v>236</v>
      </c>
    </row>
    <row r="5" spans="1:1" x14ac:dyDescent="0.2">
      <c r="A5" s="7" t="s">
        <v>238</v>
      </c>
    </row>
    <row r="6" spans="1:1" x14ac:dyDescent="0.2">
      <c r="A6" s="7" t="s">
        <v>240</v>
      </c>
    </row>
    <row r="7" spans="1:1" x14ac:dyDescent="0.2">
      <c r="A7" s="7" t="s">
        <v>115</v>
      </c>
    </row>
    <row r="8" spans="1:1" x14ac:dyDescent="0.2">
      <c r="A8" s="7" t="s">
        <v>244</v>
      </c>
    </row>
    <row r="9" spans="1:1" x14ac:dyDescent="0.2">
      <c r="A9" s="7" t="s">
        <v>116</v>
      </c>
    </row>
    <row r="10" spans="1:1" x14ac:dyDescent="0.2">
      <c r="A10" s="7" t="s">
        <v>248</v>
      </c>
    </row>
    <row r="11" spans="1:1" x14ac:dyDescent="0.2">
      <c r="A11" s="7" t="s">
        <v>117</v>
      </c>
    </row>
    <row r="12" spans="1:1" x14ac:dyDescent="0.2">
      <c r="A12" s="7" t="s">
        <v>266</v>
      </c>
    </row>
    <row r="13" spans="1:1" x14ac:dyDescent="0.2">
      <c r="A13" s="7" t="s">
        <v>267</v>
      </c>
    </row>
    <row r="14" spans="1:1" x14ac:dyDescent="0.2">
      <c r="A14" s="7" t="s">
        <v>268</v>
      </c>
    </row>
    <row r="16" spans="1:1" x14ac:dyDescent="0.2">
      <c r="A16" s="7" t="s">
        <v>269</v>
      </c>
    </row>
    <row r="17" spans="1:1" x14ac:dyDescent="0.2">
      <c r="A17" s="7" t="s">
        <v>255</v>
      </c>
    </row>
    <row r="18" spans="1:1" x14ac:dyDescent="0.2">
      <c r="A18" s="7" t="s">
        <v>256</v>
      </c>
    </row>
    <row r="20" spans="1:1" x14ac:dyDescent="0.2">
      <c r="A20" s="7" t="s">
        <v>260</v>
      </c>
    </row>
    <row r="21" spans="1:1" x14ac:dyDescent="0.2">
      <c r="A21" s="7"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3"/>
  <sheetViews>
    <sheetView showGridLines="0" tabSelected="1" topLeftCell="Y3" zoomScale="59" zoomScaleNormal="59" workbookViewId="0">
      <selection activeCell="AN12" sqref="AN12:AW16"/>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20" style="1" customWidth="1"/>
    <col min="16" max="16" width="17.42578125" style="1" customWidth="1"/>
    <col min="17" max="17" width="6.28515625" style="1" customWidth="1"/>
    <col min="18" max="18" width="16" style="1" customWidth="1"/>
    <col min="19" max="19" width="5.7109375" style="1" customWidth="1"/>
    <col min="20" max="20" width="42.7109375" style="1" customWidth="1"/>
    <col min="21" max="21" width="31" style="1" customWidth="1"/>
    <col min="22" max="23" width="15.140625" style="1" customWidth="1"/>
    <col min="24" max="24" width="6.7109375" style="1" customWidth="1"/>
    <col min="25" max="25" width="5" style="1" customWidth="1"/>
    <col min="26" max="26" width="5.42578125" style="1" customWidth="1"/>
    <col min="27" max="27" width="7.140625" style="1" customWidth="1"/>
    <col min="28" max="28" width="6.7109375" style="1" customWidth="1"/>
    <col min="29" max="29" width="7.42578125" style="1" customWidth="1"/>
    <col min="30" max="30" width="14.85546875" style="1" customWidth="1"/>
    <col min="31" max="31" width="8.7109375" style="1" customWidth="1"/>
    <col min="32" max="32" width="10.42578125" style="1" customWidth="1"/>
    <col min="33" max="33" width="9.28515625" style="1" customWidth="1"/>
    <col min="34" max="34" width="9.140625" style="1" customWidth="1"/>
    <col min="35" max="35" width="8.42578125" style="1" customWidth="1"/>
    <col min="36" max="36" width="7.28515625" style="1" customWidth="1"/>
    <col min="37" max="37" width="23" style="1" customWidth="1"/>
    <col min="38" max="38" width="18.7109375" style="1" customWidth="1"/>
    <col min="39" max="39" width="16.7109375" style="1" customWidth="1"/>
    <col min="40" max="40" width="14.7109375" style="1" customWidth="1"/>
    <col min="41" max="41" width="32" style="1" customWidth="1"/>
    <col min="42" max="42" width="21" style="1" customWidth="1"/>
    <col min="43" max="43" width="25.5703125" style="1" customWidth="1"/>
    <col min="44" max="44" width="36.85546875" style="1" customWidth="1"/>
    <col min="45" max="46" width="20.7109375" style="1" customWidth="1"/>
    <col min="47" max="47" width="15.42578125" style="1" customWidth="1"/>
    <col min="48" max="48" width="125" style="1" customWidth="1"/>
    <col min="49" max="49" width="17.28515625" style="1" customWidth="1"/>
    <col min="50" max="16384" width="11.42578125" style="1"/>
  </cols>
  <sheetData>
    <row r="1" spans="1:75" ht="27.75" customHeight="1" x14ac:dyDescent="0.3">
      <c r="A1" s="236"/>
      <c r="B1" s="236"/>
      <c r="C1" s="236"/>
      <c r="D1" s="236"/>
      <c r="E1" s="237" t="s">
        <v>60</v>
      </c>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40" t="s">
        <v>61</v>
      </c>
      <c r="AW1" s="240"/>
    </row>
    <row r="2" spans="1:75" ht="27.75" customHeight="1" x14ac:dyDescent="0.3">
      <c r="A2" s="236"/>
      <c r="B2" s="236"/>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40" t="s">
        <v>62</v>
      </c>
      <c r="AW2" s="240"/>
    </row>
    <row r="3" spans="1:75" ht="27.75" customHeight="1" x14ac:dyDescent="0.3">
      <c r="A3" s="236"/>
      <c r="B3" s="236"/>
      <c r="C3" s="236"/>
      <c r="D3" s="236"/>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40" t="s">
        <v>63</v>
      </c>
      <c r="AW3" s="240"/>
    </row>
    <row r="4" spans="1:75" ht="27.75" customHeight="1" x14ac:dyDescent="0.3">
      <c r="A4" s="236"/>
      <c r="B4" s="236"/>
      <c r="C4" s="236"/>
      <c r="D4" s="236"/>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40" t="s">
        <v>64</v>
      </c>
      <c r="AW4" s="240"/>
    </row>
    <row r="5" spans="1:75" ht="13.9" customHeight="1" x14ac:dyDescent="0.3">
      <c r="A5" s="135"/>
      <c r="B5" s="136"/>
      <c r="C5" s="136"/>
      <c r="D5" s="136"/>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71"/>
      <c r="AW5" s="138"/>
    </row>
    <row r="6" spans="1:75" ht="26.25" customHeight="1" x14ac:dyDescent="0.3">
      <c r="A6" s="212" t="s">
        <v>65</v>
      </c>
      <c r="B6" s="213"/>
      <c r="C6" s="247" t="s">
        <v>66</v>
      </c>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3"/>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30" customHeight="1" x14ac:dyDescent="0.3">
      <c r="A7" s="212" t="s">
        <v>67</v>
      </c>
      <c r="B7" s="213"/>
      <c r="C7" s="244" t="s">
        <v>68</v>
      </c>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6"/>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ht="24" customHeight="1" x14ac:dyDescent="0.3">
      <c r="A8" s="212" t="s">
        <v>69</v>
      </c>
      <c r="B8" s="213"/>
      <c r="C8" s="241" t="s">
        <v>70</v>
      </c>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3"/>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x14ac:dyDescent="0.3">
      <c r="A9" s="214" t="s">
        <v>71</v>
      </c>
      <c r="B9" s="214"/>
      <c r="C9" s="214"/>
      <c r="D9" s="214"/>
      <c r="E9" s="215"/>
      <c r="F9" s="215"/>
      <c r="G9" s="215"/>
      <c r="H9" s="215"/>
      <c r="I9" s="215"/>
      <c r="J9" s="215"/>
      <c r="K9" s="215"/>
      <c r="L9" s="215" t="s">
        <v>72</v>
      </c>
      <c r="M9" s="215"/>
      <c r="N9" s="215"/>
      <c r="O9" s="215"/>
      <c r="P9" s="215"/>
      <c r="Q9" s="215"/>
      <c r="R9" s="215"/>
      <c r="S9" s="215" t="s">
        <v>73</v>
      </c>
      <c r="T9" s="215"/>
      <c r="U9" s="215"/>
      <c r="V9" s="215"/>
      <c r="W9" s="215"/>
      <c r="X9" s="215"/>
      <c r="Y9" s="215"/>
      <c r="Z9" s="215"/>
      <c r="AA9" s="215"/>
      <c r="AB9" s="215"/>
      <c r="AC9" s="215"/>
      <c r="AD9" s="215" t="s">
        <v>74</v>
      </c>
      <c r="AE9" s="215"/>
      <c r="AF9" s="215"/>
      <c r="AG9" s="215"/>
      <c r="AH9" s="215"/>
      <c r="AI9" s="215"/>
      <c r="AJ9" s="215"/>
      <c r="AK9" s="238" t="s">
        <v>75</v>
      </c>
      <c r="AL9" s="239"/>
      <c r="AM9" s="239"/>
      <c r="AN9" s="239"/>
      <c r="AO9" s="239"/>
      <c r="AP9" s="239"/>
      <c r="AQ9" s="239"/>
      <c r="AR9" s="239"/>
      <c r="AS9" s="239"/>
      <c r="AT9" s="239"/>
      <c r="AU9" s="239"/>
      <c r="AV9" s="239"/>
      <c r="AW9" s="239"/>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ht="16.5" customHeight="1" x14ac:dyDescent="0.3">
      <c r="A10" s="225" t="s">
        <v>76</v>
      </c>
      <c r="B10" s="214" t="s">
        <v>77</v>
      </c>
      <c r="C10" s="214" t="s">
        <v>78</v>
      </c>
      <c r="D10" s="214" t="s">
        <v>15</v>
      </c>
      <c r="E10" s="217" t="s">
        <v>17</v>
      </c>
      <c r="F10" s="217" t="s">
        <v>19</v>
      </c>
      <c r="G10" s="214" t="s">
        <v>21</v>
      </c>
      <c r="H10" s="217" t="s">
        <v>23</v>
      </c>
      <c r="I10" s="217" t="s">
        <v>79</v>
      </c>
      <c r="J10" s="217" t="s">
        <v>80</v>
      </c>
      <c r="K10" s="217" t="s">
        <v>81</v>
      </c>
      <c r="L10" s="217" t="s">
        <v>82</v>
      </c>
      <c r="M10" s="214" t="s">
        <v>83</v>
      </c>
      <c r="N10" s="217" t="s">
        <v>84</v>
      </c>
      <c r="O10" s="217" t="s">
        <v>85</v>
      </c>
      <c r="P10" s="217" t="s">
        <v>86</v>
      </c>
      <c r="Q10" s="214" t="s">
        <v>83</v>
      </c>
      <c r="R10" s="217" t="s">
        <v>29</v>
      </c>
      <c r="S10" s="216" t="s">
        <v>87</v>
      </c>
      <c r="T10" s="217" t="s">
        <v>31</v>
      </c>
      <c r="U10" s="217" t="s">
        <v>88</v>
      </c>
      <c r="V10" s="217" t="s">
        <v>33</v>
      </c>
      <c r="W10" s="218" t="s">
        <v>102</v>
      </c>
      <c r="X10" s="217" t="s">
        <v>89</v>
      </c>
      <c r="Y10" s="217"/>
      <c r="Z10" s="217"/>
      <c r="AA10" s="217"/>
      <c r="AB10" s="217"/>
      <c r="AC10" s="217"/>
      <c r="AD10" s="216" t="s">
        <v>90</v>
      </c>
      <c r="AE10" s="216" t="s">
        <v>91</v>
      </c>
      <c r="AF10" s="216" t="s">
        <v>83</v>
      </c>
      <c r="AG10" s="216" t="s">
        <v>92</v>
      </c>
      <c r="AH10" s="216" t="s">
        <v>83</v>
      </c>
      <c r="AI10" s="216" t="s">
        <v>93</v>
      </c>
      <c r="AJ10" s="216" t="s">
        <v>49</v>
      </c>
      <c r="AK10" s="217" t="s">
        <v>75</v>
      </c>
      <c r="AL10" s="217" t="s">
        <v>94</v>
      </c>
      <c r="AM10" s="217" t="s">
        <v>95</v>
      </c>
      <c r="AN10" s="217" t="s">
        <v>96</v>
      </c>
      <c r="AO10" s="217" t="s">
        <v>97</v>
      </c>
      <c r="AP10" s="217" t="s">
        <v>53</v>
      </c>
      <c r="AQ10" s="217" t="s">
        <v>96</v>
      </c>
      <c r="AR10" s="217" t="s">
        <v>98</v>
      </c>
      <c r="AS10" s="217" t="s">
        <v>53</v>
      </c>
      <c r="AT10" s="218" t="s">
        <v>271</v>
      </c>
      <c r="AU10" s="217" t="s">
        <v>96</v>
      </c>
      <c r="AV10" s="220" t="s">
        <v>99</v>
      </c>
      <c r="AW10" s="217" t="s">
        <v>53</v>
      </c>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row>
    <row r="11" spans="1:75" s="3" customFormat="1" ht="65.25" customHeight="1" x14ac:dyDescent="0.25">
      <c r="A11" s="225"/>
      <c r="B11" s="214"/>
      <c r="C11" s="214"/>
      <c r="D11" s="214"/>
      <c r="E11" s="217"/>
      <c r="F11" s="217"/>
      <c r="G11" s="214"/>
      <c r="H11" s="217"/>
      <c r="I11" s="217"/>
      <c r="J11" s="217"/>
      <c r="K11" s="217"/>
      <c r="L11" s="217"/>
      <c r="M11" s="214"/>
      <c r="N11" s="217"/>
      <c r="O11" s="217"/>
      <c r="P11" s="214"/>
      <c r="Q11" s="214"/>
      <c r="R11" s="217"/>
      <c r="S11" s="216"/>
      <c r="T11" s="217"/>
      <c r="U11" s="217"/>
      <c r="V11" s="217"/>
      <c r="W11" s="219"/>
      <c r="X11" s="119" t="s">
        <v>77</v>
      </c>
      <c r="Y11" s="119" t="s">
        <v>100</v>
      </c>
      <c r="Z11" s="119" t="s">
        <v>101</v>
      </c>
      <c r="AA11" s="119" t="s">
        <v>102</v>
      </c>
      <c r="AB11" s="119" t="s">
        <v>103</v>
      </c>
      <c r="AC11" s="119" t="s">
        <v>104</v>
      </c>
      <c r="AD11" s="216"/>
      <c r="AE11" s="216"/>
      <c r="AF11" s="216"/>
      <c r="AG11" s="216"/>
      <c r="AH11" s="216"/>
      <c r="AI11" s="216"/>
      <c r="AJ11" s="216"/>
      <c r="AK11" s="217"/>
      <c r="AL11" s="217"/>
      <c r="AM11" s="217"/>
      <c r="AN11" s="217"/>
      <c r="AO11" s="217"/>
      <c r="AP11" s="217"/>
      <c r="AQ11" s="217"/>
      <c r="AR11" s="217"/>
      <c r="AS11" s="217"/>
      <c r="AT11" s="219"/>
      <c r="AU11" s="217"/>
      <c r="AV11" s="220"/>
      <c r="AW11" s="217"/>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s="147" customFormat="1" ht="201" customHeight="1" x14ac:dyDescent="0.25">
      <c r="A12" s="230">
        <v>1</v>
      </c>
      <c r="B12" s="230" t="s">
        <v>105</v>
      </c>
      <c r="C12" s="230" t="s">
        <v>106</v>
      </c>
      <c r="D12" s="221" t="s">
        <v>107</v>
      </c>
      <c r="E12" s="221" t="s">
        <v>108</v>
      </c>
      <c r="F12" s="226" t="s">
        <v>109</v>
      </c>
      <c r="G12" s="248" t="s">
        <v>272</v>
      </c>
      <c r="H12" s="221" t="s">
        <v>110</v>
      </c>
      <c r="I12" s="221" t="s">
        <v>111</v>
      </c>
      <c r="J12" s="221" t="s">
        <v>112</v>
      </c>
      <c r="K12" s="224">
        <v>300</v>
      </c>
      <c r="L12" s="222" t="str">
        <f>IF(K12&lt;=0,"",IF(K12&lt;=2,"Muy Baja",IF(K12&lt;=24,"Baja",IF(K12&lt;=500,"Media",IF(K12&lt;=5000,"Alta","Muy Alta")))))</f>
        <v>Media</v>
      </c>
      <c r="M12" s="223">
        <f>IF(L12="","",IF(L12="Muy Baja",0.2,IF(L12="Baja",0.4,IF(L12="Media",0.6,IF(L12="Alta",0.8,IF(L12="Muy Alta",1,))))))</f>
        <v>0.6</v>
      </c>
      <c r="N12" s="249" t="s">
        <v>113</v>
      </c>
      <c r="O12" s="223" t="str">
        <f>IF(NOT(ISERROR(MATCH(N12,'Tabla Impacto'!$B$221:$B$223,0))),'Tabla Impacto'!$F$223&amp;"Por favor no seleccionar los criterios de impacto(Afectación Económica o presupuestal y Pérdida Reputacional)",N12)</f>
        <v xml:space="preserve">     Entre 10 y 50 SMLMV </v>
      </c>
      <c r="P12" s="222" t="str">
        <f>IF(OR(O12='Tabla Impacto'!$C$11,O12='Tabla Impacto'!$D$11),"Leve",IF(OR(O12='Tabla Impacto'!$C$12,O12='Tabla Impacto'!$D$12),"Menor",IF(OR(O12='Tabla Impacto'!$C$13,O12='Tabla Impacto'!$D$13),"Moderado",IF(OR(O12='Tabla Impacto'!$C$14,O12='Tabla Impacto'!$D$14),"Mayor",IF(OR(O12='Tabla Impacto'!$C$15,O12='Tabla Impacto'!$D$15),"Catastrófico","")))))</f>
        <v>Menor</v>
      </c>
      <c r="Q12" s="223">
        <f>IF(P12="","",IF(P12="Leve",0.2,IF(P12="Menor",0.4,IF(P12="Moderado",0.6,IF(P12="Mayor",0.8,IF(P12="Catastrófico",1,))))))</f>
        <v>0.4</v>
      </c>
      <c r="R12" s="259"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51">
        <v>1</v>
      </c>
      <c r="T12" s="152" t="s">
        <v>273</v>
      </c>
      <c r="U12" s="152" t="s">
        <v>274</v>
      </c>
      <c r="V12" s="140" t="str">
        <f t="shared" ref="V12:V13" si="0">IF(OR(X12="Preventivo",X12="Detectivo"),"Probabilidad",IF(X12="Correctivo","Impacto",""))</f>
        <v>Probabilidad</v>
      </c>
      <c r="W12" s="165" t="s">
        <v>275</v>
      </c>
      <c r="X12" s="113" t="s">
        <v>114</v>
      </c>
      <c r="Y12" s="113" t="s">
        <v>115</v>
      </c>
      <c r="Z12" s="114" t="str">
        <f t="shared" ref="Z12:Z16" si="1">IF(AND(X12="Preventivo",Y12="Automático"),"50%",IF(AND(X12="Preventivo",Y12="Manual"),"40%",IF(AND(X12="Detectivo",Y12="Automático"),"40%",IF(AND(X12="Detectivo",Y12="Manual"),"30%",IF(AND(X12="Correctivo",Y12="Automático"),"35%",IF(AND(X12="Correctivo",Y12="Manual"),"25%",""))))))</f>
        <v>40%</v>
      </c>
      <c r="AA12" s="113" t="s">
        <v>116</v>
      </c>
      <c r="AB12" s="113" t="s">
        <v>117</v>
      </c>
      <c r="AC12" s="113" t="s">
        <v>118</v>
      </c>
      <c r="AD12" s="115">
        <f>IFERROR(IF(V12="Probabilidad",(M12-(+M12*Z12)),IF(V12="Impacto",M12,"")),"")</f>
        <v>0.36</v>
      </c>
      <c r="AE12" s="116" t="str">
        <f>IFERROR(IF(AD12="","",IF(AD12&lt;=0.2,"Muy Baja",IF(AD12&lt;=0.4,"Baja",IF(AD12&lt;=0.6,"Media",IF(AD12&lt;=0.8,"Alta","Muy Alta"))))),"")</f>
        <v>Baja</v>
      </c>
      <c r="AF12" s="114">
        <f>+AD12</f>
        <v>0.36</v>
      </c>
      <c r="AG12" s="116" t="str">
        <f>IFERROR(IF(AH12="","",IF(AH12&lt;=0.2,"Leve",IF(AH12&lt;=0.4,"Menor",IF(AH12&lt;=0.6,"Moderado",IF(AH12&lt;=0.8,"Mayor","Catastrófico"))))),"")</f>
        <v>Menor</v>
      </c>
      <c r="AH12" s="114">
        <f>IFERROR(IF(V12="Impacto",(Q12-(+Q12*Z12)),IF(V12="Probabilidad",Q12,"")),"")</f>
        <v>0.4</v>
      </c>
      <c r="AI12" s="117" t="str">
        <f>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Moderado</v>
      </c>
      <c r="AJ12" s="113" t="s">
        <v>119</v>
      </c>
      <c r="AK12" s="164" t="s">
        <v>276</v>
      </c>
      <c r="AL12" s="111" t="s">
        <v>136</v>
      </c>
      <c r="AM12" s="162" t="s">
        <v>286</v>
      </c>
      <c r="AN12" s="162"/>
      <c r="AO12" s="150"/>
      <c r="AP12" s="112"/>
      <c r="AQ12" s="162"/>
      <c r="AR12" s="161"/>
      <c r="AS12" s="112"/>
      <c r="AT12" s="111"/>
      <c r="AU12" s="118"/>
      <c r="AV12" s="148"/>
      <c r="AW12" s="112"/>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row>
    <row r="13" spans="1:75" ht="194.25" customHeight="1" x14ac:dyDescent="0.3">
      <c r="A13" s="230"/>
      <c r="B13" s="230"/>
      <c r="C13" s="230"/>
      <c r="D13" s="221"/>
      <c r="E13" s="221"/>
      <c r="F13" s="227"/>
      <c r="G13" s="248"/>
      <c r="H13" s="221"/>
      <c r="I13" s="221"/>
      <c r="J13" s="221"/>
      <c r="K13" s="224"/>
      <c r="L13" s="222"/>
      <c r="M13" s="223"/>
      <c r="N13" s="249"/>
      <c r="O13" s="223"/>
      <c r="P13" s="222"/>
      <c r="Q13" s="223"/>
      <c r="R13" s="259"/>
      <c r="S13" s="151">
        <v>2</v>
      </c>
      <c r="T13" s="152" t="s">
        <v>277</v>
      </c>
      <c r="U13" s="154" t="s">
        <v>278</v>
      </c>
      <c r="V13" s="140" t="str">
        <f t="shared" si="0"/>
        <v>Probabilidad</v>
      </c>
      <c r="W13" s="165" t="s">
        <v>275</v>
      </c>
      <c r="X13" s="113" t="s">
        <v>114</v>
      </c>
      <c r="Y13" s="113" t="s">
        <v>115</v>
      </c>
      <c r="Z13" s="114" t="str">
        <f t="shared" ref="Z13" si="2">IF(AND(X13="Preventivo",Y13="Automático"),"50%",IF(AND(X13="Preventivo",Y13="Manual"),"40%",IF(AND(X13="Detectivo",Y13="Automático"),"40%",IF(AND(X13="Detectivo",Y13="Manual"),"30%",IF(AND(X13="Correctivo",Y13="Automático"),"35%",IF(AND(X13="Correctivo",Y13="Manual"),"25%",""))))))</f>
        <v>40%</v>
      </c>
      <c r="AA13" s="113" t="s">
        <v>116</v>
      </c>
      <c r="AB13" s="113" t="s">
        <v>117</v>
      </c>
      <c r="AC13" s="113" t="s">
        <v>118</v>
      </c>
      <c r="AD13" s="144">
        <f>IFERROR(IF(AND(V12="Probabilidad",V13="Probabilidad"),(AF12-(+AF12*Z13)),IF(V13="Probabilidad",(N12-(+N12*Z13)),IF(V13="Impacto",AF12,""))),"")</f>
        <v>0.216</v>
      </c>
      <c r="AE13" s="143" t="str">
        <f>IFERROR(IF(AD13="","",IF(AD13&lt;=0.2,"Muy Baja",IF(AD13&lt;=0.4,"Baja",IF(AD13&lt;=0.6,"Media",IF(AD13&lt;=0.8,"Alta","Muy Alta"))))),"")</f>
        <v>Baja</v>
      </c>
      <c r="AF13" s="142">
        <f>+AD13</f>
        <v>0.216</v>
      </c>
      <c r="AG13" s="143" t="str">
        <f>IFERROR(IF(AH13="","",IF(AH13&lt;=0.2,"Leve",IF(AH13&lt;=0.4,"Menor",IF(AH13&lt;=0.6,"Moderado",IF(AH13&lt;=0.8,"Mayor","Catastrófico"))))),"")</f>
        <v>Menor</v>
      </c>
      <c r="AH13" s="142">
        <f>IFERROR(IF(AND(V12="Impacto",V13="Impacto"),(AH12-(+AH12*Z13)),IF(V13="Impacto",($M$10-(+$M$10*Z13)),IF(V13="Probabilidad",AH12,""))),"")</f>
        <v>0.4</v>
      </c>
      <c r="AI13" s="143" t="str">
        <f>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Moderado</v>
      </c>
      <c r="AJ13" s="113" t="s">
        <v>119</v>
      </c>
      <c r="AK13" s="164" t="s">
        <v>120</v>
      </c>
      <c r="AL13" s="111" t="s">
        <v>121</v>
      </c>
      <c r="AM13" s="149" t="s">
        <v>287</v>
      </c>
      <c r="AN13" s="149"/>
      <c r="AO13" s="150"/>
      <c r="AP13" s="112"/>
      <c r="AQ13" s="162"/>
      <c r="AR13" s="161"/>
      <c r="AS13" s="112"/>
      <c r="AT13" s="111"/>
      <c r="AU13" s="118"/>
      <c r="AV13" s="172"/>
      <c r="AW13" s="112"/>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409.5" customHeight="1" x14ac:dyDescent="0.3">
      <c r="A14" s="151">
        <v>2</v>
      </c>
      <c r="B14" s="151" t="s">
        <v>105</v>
      </c>
      <c r="C14" s="151" t="s">
        <v>123</v>
      </c>
      <c r="D14" s="150" t="s">
        <v>107</v>
      </c>
      <c r="E14" s="150" t="s">
        <v>124</v>
      </c>
      <c r="F14" s="150" t="s">
        <v>125</v>
      </c>
      <c r="G14" s="153" t="s">
        <v>279</v>
      </c>
      <c r="H14" s="150" t="s">
        <v>110</v>
      </c>
      <c r="I14" s="150" t="s">
        <v>111</v>
      </c>
      <c r="J14" s="150" t="s">
        <v>112</v>
      </c>
      <c r="K14" s="155">
        <v>5</v>
      </c>
      <c r="L14" s="156" t="str">
        <f>IF(K14&lt;=0,"",IF(K14&lt;=2,"Muy Baja",IF(K14&lt;=24,"Baja",IF(K14&lt;=500,"Media",IF(K14&lt;=5000,"Alta","Muy Alta")))))</f>
        <v>Baja</v>
      </c>
      <c r="M14" s="157">
        <f>IF(L14="","",IF(L14="Muy Baja",0.2,IF(L14="Baja",0.4,IF(L14="Media",0.6,IF(L14="Alta",0.8,IF(L14="Muy Alta",1,))))))</f>
        <v>0.4</v>
      </c>
      <c r="N14" s="158" t="s">
        <v>113</v>
      </c>
      <c r="O14" s="157" t="str">
        <f>IF(NOT(ISERROR(MATCH(N14,'Tabla Impacto'!$B$221:$B$223,0))),'Tabla Impacto'!$F$223&amp;"Por favor no seleccionar los criterios de impacto(Afectación Económica o presupuestal y Pérdida Reputacional)",N14)</f>
        <v xml:space="preserve">     Entre 10 y 50 SMLMV </v>
      </c>
      <c r="P14" s="156" t="str">
        <f>IF(OR(O14='[1]Tabla Impacto'!$C$11,O14='[1]Tabla Impacto'!$D$11),"Leve",IF(OR(O14='[1]Tabla Impacto'!$C$12,O14='[1]Tabla Impacto'!$D$12),"Menor",IF(OR(O14='[1]Tabla Impacto'!$C$13,O14='[1]Tabla Impacto'!$D$13),"Moderado",IF(OR(O14='[1]Tabla Impacto'!$C$14,O14='[1]Tabla Impacto'!$D$14),"Mayor",IF(OR(O14='[1]Tabla Impacto'!$C$15,O14='[1]Tabla Impacto'!$D$15),"Catastrófico","")))))</f>
        <v>Menor</v>
      </c>
      <c r="Q14" s="157">
        <f>IF(P14="","",IF(P14="Leve",0.2,IF(P14="Menor",0.4,IF(P14="Moderado",0.6,IF(P14="Mayor",0.8,IF(P14="Catastrófico",1,))))))</f>
        <v>0.4</v>
      </c>
      <c r="R14" s="156"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59">
        <v>1</v>
      </c>
      <c r="T14" s="160" t="s">
        <v>280</v>
      </c>
      <c r="U14" s="154" t="s">
        <v>126</v>
      </c>
      <c r="V14" s="140" t="str">
        <f t="shared" ref="V14:V16" si="3">IF(OR(X14="Preventivo",X14="Detectivo"),"Probabilidad",IF(X14="Correctivo","Impacto",""))</f>
        <v>Probabilidad</v>
      </c>
      <c r="W14" s="165" t="s">
        <v>275</v>
      </c>
      <c r="X14" s="113" t="s">
        <v>114</v>
      </c>
      <c r="Y14" s="113" t="s">
        <v>115</v>
      </c>
      <c r="Z14" s="114" t="str">
        <f t="shared" si="1"/>
        <v>40%</v>
      </c>
      <c r="AA14" s="113" t="s">
        <v>116</v>
      </c>
      <c r="AB14" s="113" t="s">
        <v>117</v>
      </c>
      <c r="AC14" s="113" t="s">
        <v>118</v>
      </c>
      <c r="AD14" s="144">
        <f t="shared" ref="AD14:AD16" si="4">IFERROR(IF(AND(V13="Probabilidad",V14="Probabilidad"),(AF13-(+AF13*Z14)),IF(V14="Probabilidad",(N13-(+N13*Z14)),IF(V14="Impacto",AF13,""))),"")</f>
        <v>0.12959999999999999</v>
      </c>
      <c r="AE14" s="143" t="str">
        <f>IFERROR(IF(AD14="","",IF(AD14&lt;=0.2,"Muy Baja",IF(AD14&lt;=0.4,"Baja",IF(AD14&lt;=0.6,"Media",IF(AD14&lt;=0.8,"Alta","Muy Alta"))))),"")</f>
        <v>Muy Baja</v>
      </c>
      <c r="AF14" s="142">
        <f>+AD14</f>
        <v>0.12959999999999999</v>
      </c>
      <c r="AG14" s="143" t="str">
        <f>IFERROR(IF(AH14="","",IF(AH14&lt;=0.2,"Leve",IF(AH14&lt;=0.4,"Menor",IF(AH14&lt;=0.6,"Moderado",IF(AH14&lt;=0.8,"Mayor","Catastrófico"))))),"")</f>
        <v>Menor</v>
      </c>
      <c r="AH14" s="142">
        <f>IFERROR(IF(AND(V13="Impacto",V14="Impacto"),(AH13-(+AH13*Z14)),IF(V14="Impacto",($M$10-(+$M$10*Z14)),IF(V14="Probabilidad",AH13,""))),"")</f>
        <v>0.4</v>
      </c>
      <c r="AI14" s="143" t="str">
        <f>IFERROR(IF(OR(AND(AE14="Muy Baja",AG14="Leve"),AND(AE14="Muy Baja",AG14="Menor"),AND(AE14="Baja",AG14="Leve")),"Bajo",IF(OR(AND(AE14="Muy baja",AG14="Moderado"),AND(AE14="Baja",AG14="Menor"),AND(AE14="Baja",AG14="Moderado"),AND(AE14="Media",AG14="Leve"),AND(AE14="Media",AG14="Menor"),AND(AE14="Media",AG14="Moderado"),AND(AE14="Alta",AG14="Leve"),AND(AE14="Alta",AG14="Menor")),"Moderado",IF(OR(AND(AE14="Muy Baja",AG14="Mayor"),AND(AE14="Baja",AG14="Mayor"),AND(AE14="Media",AG14="Mayor"),AND(AE14="Alta",AG14="Moderado"),AND(AE14="Alta",AG14="Mayor"),AND(AE14="Muy Alta",AG14="Leve"),AND(AE14="Muy Alta",AG14="Menor"),AND(AE14="Muy Alta",AG14="Moderado"),AND(AE14="Muy Alta",AG14="Mayor")),"Alto",IF(OR(AND(AE14="Muy Baja",AG14="Catastrófico"),AND(AE14="Baja",AG14="Catastrófico"),AND(AE14="Media",AG14="Catastrófico"),AND(AE14="Alta",AG14="Catastrófico"),AND(AE14="Muy Alta",AG14="Catastrófico")),"Extremo","")))),"")</f>
        <v>Bajo</v>
      </c>
      <c r="AJ14" s="141" t="s">
        <v>119</v>
      </c>
      <c r="AK14" s="139" t="s">
        <v>127</v>
      </c>
      <c r="AL14" s="111" t="s">
        <v>128</v>
      </c>
      <c r="AM14" s="149" t="s">
        <v>287</v>
      </c>
      <c r="AN14" s="149"/>
      <c r="AO14" s="139"/>
      <c r="AP14" s="112"/>
      <c r="AQ14" s="162"/>
      <c r="AR14" s="161"/>
      <c r="AS14" s="112"/>
      <c r="AT14" s="112"/>
      <c r="AU14" s="118"/>
      <c r="AV14" s="172"/>
      <c r="AW14" s="112"/>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218.25" customHeight="1" x14ac:dyDescent="0.3">
      <c r="A15" s="230">
        <v>3</v>
      </c>
      <c r="B15" s="230" t="s">
        <v>129</v>
      </c>
      <c r="C15" s="230" t="s">
        <v>123</v>
      </c>
      <c r="D15" s="221" t="s">
        <v>130</v>
      </c>
      <c r="E15" s="221" t="s">
        <v>131</v>
      </c>
      <c r="F15" s="228" t="s">
        <v>132</v>
      </c>
      <c r="G15" s="221" t="s">
        <v>133</v>
      </c>
      <c r="H15" s="221" t="s">
        <v>110</v>
      </c>
      <c r="I15" s="221" t="s">
        <v>111</v>
      </c>
      <c r="J15" s="221" t="s">
        <v>112</v>
      </c>
      <c r="K15" s="224">
        <v>40</v>
      </c>
      <c r="L15" s="222" t="str">
        <f>IF(K15&lt;=0,"",IF(K15&lt;=2,"Muy Baja",IF(K15&lt;=24,"Baja",IF(K15&lt;=500,"Media",IF(K15&lt;=5000,"Alta","Muy Alta")))))</f>
        <v>Media</v>
      </c>
      <c r="M15" s="223">
        <f>IF(L15="","",IF(L15="Muy Baja",0.2,IF(L15="Baja",0.4,IF(L15="Media",0.6,IF(L15="Alta",0.8,IF(L15="Muy Alta",1,))))))</f>
        <v>0.6</v>
      </c>
      <c r="N15" s="249" t="s">
        <v>134</v>
      </c>
      <c r="O15" s="223" t="str">
        <f>IF(NOT(ISERROR(MATCH(N15,'Tabla Impacto'!$B$221:$B$223,0))),'Tabla Impacto'!$F$223&amp;"Por favor no seleccionar los criterios de impacto(Afectación Económica o presupuestal y Pérdida Reputacional)",N15)</f>
        <v xml:space="preserve">     El riesgo afecta la imagen de alguna área de la organización</v>
      </c>
      <c r="P15" s="222" t="str">
        <f>IF(OR(O15='[1]Tabla Impacto'!$C$11,O15='[1]Tabla Impacto'!$D$11),"Leve",IF(OR(O15='[1]Tabla Impacto'!$C$12,O15='[1]Tabla Impacto'!$D$12),"Menor",IF(OR(O15='[1]Tabla Impacto'!$C$13,O15='[1]Tabla Impacto'!$D$13),"Moderado",IF(OR(O15='[1]Tabla Impacto'!$C$14,O15='[1]Tabla Impacto'!$D$14),"Mayor",IF(OR(O15='[1]Tabla Impacto'!$C$15,O15='[1]Tabla Impacto'!$D$15),"Catastrófico","")))))</f>
        <v>Leve</v>
      </c>
      <c r="Q15" s="223">
        <f>IF(P15="","",IF(P15="Leve",0.2,IF(P15="Menor",0.4,IF(P15="Moderado",0.6,IF(P15="Mayor",0.8,IF(P15="Catastrófico",1,))))))</f>
        <v>0.2</v>
      </c>
      <c r="R15" s="222"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59">
        <v>1</v>
      </c>
      <c r="T15" s="152" t="s">
        <v>281</v>
      </c>
      <c r="U15" s="152" t="s">
        <v>274</v>
      </c>
      <c r="V15" s="140" t="str">
        <f t="shared" si="3"/>
        <v>Probabilidad</v>
      </c>
      <c r="W15" s="166" t="s">
        <v>275</v>
      </c>
      <c r="X15" s="113" t="s">
        <v>114</v>
      </c>
      <c r="Y15" s="113" t="s">
        <v>115</v>
      </c>
      <c r="Z15" s="114" t="str">
        <f t="shared" si="1"/>
        <v>40%</v>
      </c>
      <c r="AA15" s="113" t="s">
        <v>116</v>
      </c>
      <c r="AB15" s="113" t="s">
        <v>117</v>
      </c>
      <c r="AC15" s="113" t="s">
        <v>118</v>
      </c>
      <c r="AD15" s="144">
        <f>IFERROR(IF(AND(V14="Probabilidad",V15="Probabilidad"),(AF14-(+AF14*Z15)),IF(V15="Probabilidad",(N14-(+N14*Z15)),IF(V15="Impacto",AF14,""))),"")</f>
        <v>7.7759999999999996E-2</v>
      </c>
      <c r="AE15" s="143" t="str">
        <f>IFERROR(IF(AD15="","",IF(AD15&lt;=0.2,"Muy Baja",IF(AD15&lt;=0.4,"Baja",IF(AD15&lt;=0.6,"Media",IF(AD15&lt;=0.8,"Alta","Muy Alta"))))),"")</f>
        <v>Muy Baja</v>
      </c>
      <c r="AF15" s="142">
        <f t="shared" ref="AF15" si="5">+AD15</f>
        <v>7.7759999999999996E-2</v>
      </c>
      <c r="AG15" s="143" t="str">
        <f>IFERROR(IF(AH15="","",IF(AH15&lt;=0.2,"Leve",IF(AH15&lt;=0.4,"Menor",IF(AH15&lt;=0.6,"Moderado",IF(AH15&lt;=0.8,"Mayor","Catastrófico"))))),"")</f>
        <v>Menor</v>
      </c>
      <c r="AH15" s="142">
        <f>IFERROR(IF(AND(V14="Impacto",V15="Impacto"),(AH14-(+AH14*Z15)),IF(V15="Impacto",($M$10-(+$M$10*Z15)),IF(V15="Probabilidad",AH14,""))),"")</f>
        <v>0.4</v>
      </c>
      <c r="AI15" s="143" t="str">
        <f>IFERROR(IF(OR(AND(AE15="Muy Baja",AG15="Leve"),AND(AE15="Muy Baja",AG15="Menor"),AND(AE15="Baja",AG15="Leve")),"Bajo",IF(OR(AND(AE15="Muy baja",AG15="Moderado"),AND(AE15="Baja",AG15="Menor"),AND(AE15="Baja",AG15="Moderado"),AND(AE15="Media",AG15="Leve"),AND(AE15="Media",AG15="Menor"),AND(AE15="Media",AG15="Moderado"),AND(AE15="Alta",AG15="Leve"),AND(AE15="Alta",AG15="Menor")),"Moderado",IF(OR(AND(AE15="Muy Baja",AG15="Mayor"),AND(AE15="Baja",AG15="Mayor"),AND(AE15="Media",AG15="Mayor"),AND(AE15="Alta",AG15="Moderado"),AND(AE15="Alta",AG15="Mayor"),AND(AE15="Muy Alta",AG15="Leve"),AND(AE15="Muy Alta",AG15="Menor"),AND(AE15="Muy Alta",AG15="Moderado"),AND(AE15="Muy Alta",AG15="Mayor")),"Alto",IF(OR(AND(AE15="Muy Baja",AG15="Catastrófico"),AND(AE15="Baja",AG15="Catastrófico"),AND(AE15="Media",AG15="Catastrófico"),AND(AE15="Alta",AG15="Catastrófico"),AND(AE15="Muy Alta",AG15="Catastrófico")),"Extremo","")))),"")</f>
        <v>Bajo</v>
      </c>
      <c r="AJ15" s="141" t="s">
        <v>119</v>
      </c>
      <c r="AK15" s="145" t="s">
        <v>135</v>
      </c>
      <c r="AL15" s="111" t="s">
        <v>136</v>
      </c>
      <c r="AM15" s="149" t="s">
        <v>287</v>
      </c>
      <c r="AN15" s="149"/>
      <c r="AO15" s="111"/>
      <c r="AP15" s="112"/>
      <c r="AQ15" s="162"/>
      <c r="AR15" s="161"/>
      <c r="AS15" s="112"/>
      <c r="AT15" s="112"/>
      <c r="AU15" s="118"/>
      <c r="AV15" s="172"/>
      <c r="AW15" s="112"/>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row>
    <row r="16" spans="1:75" ht="208.5" customHeight="1" x14ac:dyDescent="0.3">
      <c r="A16" s="230"/>
      <c r="B16" s="230"/>
      <c r="C16" s="230"/>
      <c r="D16" s="221"/>
      <c r="E16" s="221"/>
      <c r="F16" s="229"/>
      <c r="G16" s="221"/>
      <c r="H16" s="221"/>
      <c r="I16" s="221"/>
      <c r="J16" s="221"/>
      <c r="K16" s="224"/>
      <c r="L16" s="222"/>
      <c r="M16" s="223"/>
      <c r="N16" s="249"/>
      <c r="O16" s="223"/>
      <c r="P16" s="222"/>
      <c r="Q16" s="223"/>
      <c r="R16" s="222"/>
      <c r="S16" s="159">
        <v>2</v>
      </c>
      <c r="T16" s="154" t="s">
        <v>282</v>
      </c>
      <c r="U16" s="154" t="s">
        <v>283</v>
      </c>
      <c r="V16" s="140" t="str">
        <f t="shared" si="3"/>
        <v>Probabilidad</v>
      </c>
      <c r="W16" s="166" t="s">
        <v>275</v>
      </c>
      <c r="X16" s="113" t="s">
        <v>114</v>
      </c>
      <c r="Y16" s="113" t="s">
        <v>115</v>
      </c>
      <c r="Z16" s="114" t="str">
        <f t="shared" si="1"/>
        <v>40%</v>
      </c>
      <c r="AA16" s="113" t="s">
        <v>116</v>
      </c>
      <c r="AB16" s="113" t="s">
        <v>117</v>
      </c>
      <c r="AC16" s="113" t="s">
        <v>118</v>
      </c>
      <c r="AD16" s="144">
        <f t="shared" si="4"/>
        <v>4.6655999999999996E-2</v>
      </c>
      <c r="AE16" s="143" t="str">
        <f>IFERROR(IF(AD16="","",IF(AD16&lt;=0.2,"Muy Baja",IF(AD16&lt;=0.4,"Baja",IF(AD16&lt;=0.6,"Media",IF(AD16&lt;=0.8,"Alta","Muy Alta"))))),"")</f>
        <v>Muy Baja</v>
      </c>
      <c r="AF16" s="142">
        <f>+AD16</f>
        <v>4.6655999999999996E-2</v>
      </c>
      <c r="AG16" s="143" t="str">
        <f>IFERROR(IF(AH16="","",IF(AH16&lt;=0.2,"Leve",IF(AH16&lt;=0.4,"Menor",IF(AH16&lt;=0.6,"Moderado",IF(AH16&lt;=0.8,"Mayor","Catastrófico"))))),"")</f>
        <v>Menor</v>
      </c>
      <c r="AH16" s="142">
        <f>IFERROR(IF(AND(V15="Impacto",V16="Impacto"),(AH15-(+AH15*Z16)),IF(V16="Impacto",($M$10-(+$M$10*Z16)),IF(V16="Probabilidad",AH15,""))),"")</f>
        <v>0.4</v>
      </c>
      <c r="AI16" s="143" t="str">
        <f>IFERROR(IF(OR(AND(AE16="Muy Baja",AG16="Leve"),AND(AE16="Muy Baja",AG16="Menor"),AND(AE16="Baja",AG16="Leve")),"Bajo",IF(OR(AND(AE16="Muy baja",AG16="Moderado"),AND(AE16="Baja",AG16="Menor"),AND(AE16="Baja",AG16="Moderado"),AND(AE16="Media",AG16="Leve"),AND(AE16="Media",AG16="Menor"),AND(AE16="Media",AG16="Moderado"),AND(AE16="Alta",AG16="Leve"),AND(AE16="Alta",AG16="Menor")),"Moderado",IF(OR(AND(AE16="Muy Baja",AG16="Mayor"),AND(AE16="Baja",AG16="Mayor"),AND(AE16="Media",AG16="Mayor"),AND(AE16="Alta",AG16="Moderado"),AND(AE16="Alta",AG16="Mayor"),AND(AE16="Muy Alta",AG16="Leve"),AND(AE16="Muy Alta",AG16="Menor"),AND(AE16="Muy Alta",AG16="Moderado"),AND(AE16="Muy Alta",AG16="Mayor")),"Alto",IF(OR(AND(AE16="Muy Baja",AG16="Catastrófico"),AND(AE16="Baja",AG16="Catastrófico"),AND(AE16="Media",AG16="Catastrófico"),AND(AE16="Alta",AG16="Catastrófico"),AND(AE16="Muy Alta",AG16="Catastrófico")),"Extremo","")))),"")</f>
        <v>Bajo</v>
      </c>
      <c r="AJ16" s="141" t="s">
        <v>119</v>
      </c>
      <c r="AK16" s="148" t="s">
        <v>284</v>
      </c>
      <c r="AL16" s="111" t="s">
        <v>128</v>
      </c>
      <c r="AM16" s="149" t="s">
        <v>287</v>
      </c>
      <c r="AN16" s="149"/>
      <c r="AO16" s="111"/>
      <c r="AP16" s="112"/>
      <c r="AQ16" s="162"/>
      <c r="AR16" s="161"/>
      <c r="AS16" s="112"/>
      <c r="AT16" s="112"/>
      <c r="AU16" s="118"/>
      <c r="AV16" s="172"/>
      <c r="AW16" s="112"/>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row>
    <row r="17" spans="1:44" ht="49.5" customHeight="1" x14ac:dyDescent="0.3">
      <c r="A17" s="110"/>
      <c r="B17" s="134"/>
      <c r="C17" s="134"/>
      <c r="D17" s="250" t="s">
        <v>140</v>
      </c>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2"/>
    </row>
    <row r="19" spans="1:44" x14ac:dyDescent="0.3">
      <c r="A19" s="120"/>
      <c r="B19" s="121"/>
      <c r="C19" s="121"/>
      <c r="D19" s="121"/>
      <c r="E19" s="121"/>
      <c r="F19" s="121"/>
      <c r="G19" s="121"/>
      <c r="H19" s="1"/>
      <c r="I19" s="1"/>
      <c r="J19" s="1"/>
      <c r="L19" s="124"/>
      <c r="M19" s="121"/>
      <c r="N19" s="121"/>
      <c r="O19" s="121"/>
      <c r="P19" s="121"/>
      <c r="Q19" s="121"/>
      <c r="R19" s="121"/>
      <c r="S19" s="121"/>
      <c r="T19" s="121"/>
      <c r="U19" s="121"/>
      <c r="V19" s="125"/>
      <c r="W19" s="125"/>
      <c r="X19" s="125"/>
      <c r="Y19" s="121"/>
      <c r="Z19" s="121"/>
      <c r="AA19" s="121"/>
      <c r="AB19" s="121"/>
      <c r="AC19" s="121"/>
      <c r="AD19" s="121"/>
      <c r="AE19" s="121"/>
      <c r="AF19" s="121"/>
      <c r="AG19" s="121"/>
      <c r="AH19" s="121"/>
      <c r="AI19" s="121"/>
      <c r="AJ19" s="126"/>
      <c r="AK19" s="126"/>
      <c r="AL19" s="121"/>
      <c r="AM19" s="121"/>
      <c r="AN19" s="121"/>
      <c r="AO19" s="121"/>
      <c r="AP19" s="121"/>
      <c r="AQ19" s="121"/>
      <c r="AR19" s="121"/>
    </row>
    <row r="20" spans="1:44" ht="18" customHeight="1" x14ac:dyDescent="0.3">
      <c r="A20" s="256" t="s">
        <v>270</v>
      </c>
      <c r="B20" s="257"/>
      <c r="C20" s="257"/>
      <c r="D20" s="257"/>
      <c r="E20" s="257"/>
      <c r="F20" s="257"/>
      <c r="G20" s="258"/>
      <c r="H20" s="1"/>
      <c r="I20" s="1"/>
      <c r="J20" s="1"/>
      <c r="K20" s="233" t="s">
        <v>285</v>
      </c>
      <c r="L20" s="234"/>
      <c r="M20" s="234"/>
      <c r="N20" s="235"/>
      <c r="O20" s="121"/>
      <c r="P20" s="121"/>
      <c r="Q20" s="121"/>
      <c r="R20" s="121"/>
      <c r="S20" s="121"/>
      <c r="T20" s="121"/>
      <c r="U20" s="126"/>
      <c r="V20" s="125"/>
      <c r="W20" s="125"/>
      <c r="X20" s="125"/>
      <c r="Y20" s="121"/>
      <c r="Z20" s="125"/>
      <c r="AA20" s="125"/>
      <c r="AB20" s="121"/>
      <c r="AC20" s="121"/>
      <c r="AD20" s="121"/>
      <c r="AE20" s="121"/>
      <c r="AF20" s="121"/>
      <c r="AG20" s="121"/>
      <c r="AH20" s="121"/>
      <c r="AI20" s="121"/>
      <c r="AJ20" s="121"/>
      <c r="AK20" s="121"/>
      <c r="AL20" s="121"/>
      <c r="AM20" s="121"/>
      <c r="AN20" s="121"/>
      <c r="AO20" s="121"/>
      <c r="AP20" s="121"/>
      <c r="AQ20" s="121"/>
      <c r="AR20" s="121"/>
    </row>
    <row r="21" spans="1:44" ht="17.25" thickBot="1" x14ac:dyDescent="0.35">
      <c r="A21"/>
      <c r="B21"/>
      <c r="C21"/>
      <c r="D21"/>
      <c r="E21"/>
      <c r="F21"/>
      <c r="G21"/>
      <c r="H21" s="1"/>
      <c r="I21" s="1"/>
      <c r="J21" s="1"/>
      <c r="L21" s="122" t="str">
        <f>+IFERROR(VLOOKUP(H21,$H$176:$L$180,3,FALSE)*VLOOKUP(K21,$K$176:$L$180,3,FALSE),"")</f>
        <v/>
      </c>
      <c r="M21"/>
      <c r="N21"/>
      <c r="O21"/>
      <c r="P21"/>
      <c r="Q21"/>
      <c r="R21"/>
      <c r="S21"/>
      <c r="T21"/>
      <c r="U21"/>
      <c r="V21" s="122"/>
      <c r="W21" s="122"/>
      <c r="X21" s="123"/>
      <c r="Y21"/>
      <c r="Z21" s="123"/>
      <c r="AA21" s="123"/>
      <c r="AB21" s="129"/>
      <c r="AC21" s="129"/>
      <c r="AD21" s="129"/>
      <c r="AE21" s="129"/>
      <c r="AF21" s="127"/>
      <c r="AG21" s="127"/>
      <c r="AH21" s="129"/>
      <c r="AI21" s="130"/>
      <c r="AJ21"/>
      <c r="AK21"/>
      <c r="AL21"/>
      <c r="AM21" s="129"/>
      <c r="AN21"/>
      <c r="AO21" s="129"/>
      <c r="AP21"/>
      <c r="AQ21" s="129"/>
      <c r="AR21"/>
    </row>
    <row r="22" spans="1:44" ht="17.45" customHeight="1" thickTop="1" thickBot="1" x14ac:dyDescent="0.35">
      <c r="A22" s="253" t="s">
        <v>141</v>
      </c>
      <c r="B22" s="254"/>
      <c r="C22" s="254"/>
      <c r="D22" s="254"/>
      <c r="E22" s="254"/>
      <c r="F22" s="255"/>
      <c r="G22" s="132" t="s">
        <v>142</v>
      </c>
      <c r="H22" s="231" t="s">
        <v>143</v>
      </c>
      <c r="I22" s="231"/>
      <c r="J22" s="231"/>
      <c r="K22" s="231"/>
      <c r="L22" s="231"/>
      <c r="M22" s="231"/>
      <c r="N22" s="231"/>
      <c r="O22" s="133"/>
      <c r="P22" s="232" t="s">
        <v>144</v>
      </c>
      <c r="Q22" s="232"/>
      <c r="R22" s="232"/>
      <c r="S22" s="231" t="s">
        <v>145</v>
      </c>
      <c r="T22" s="231"/>
      <c r="U22" s="231"/>
      <c r="V22" s="231"/>
      <c r="W22" s="163"/>
      <c r="X22" s="232">
        <v>1</v>
      </c>
      <c r="Y22" s="232"/>
      <c r="Z22" s="232"/>
      <c r="AA22" s="232"/>
      <c r="AB22" s="131"/>
      <c r="AC22" s="131"/>
      <c r="AD22" s="131"/>
      <c r="AE22" s="131"/>
      <c r="AF22" s="131"/>
      <c r="AG22" s="131"/>
      <c r="AH22" s="131"/>
      <c r="AI22" s="131"/>
      <c r="AJ22" s="131"/>
      <c r="AK22" s="131"/>
      <c r="AL22" s="131"/>
      <c r="AM22" s="131"/>
      <c r="AN22" s="131"/>
      <c r="AO22" s="131"/>
      <c r="AP22" s="131"/>
      <c r="AQ22" s="131"/>
      <c r="AR22" s="128"/>
    </row>
    <row r="23" spans="1:44" ht="17.25" thickTop="1" x14ac:dyDescent="0.3"/>
  </sheetData>
  <dataConsolidate/>
  <mergeCells count="105">
    <mergeCell ref="H22:N22"/>
    <mergeCell ref="I15:I16"/>
    <mergeCell ref="H15:H16"/>
    <mergeCell ref="P15:P16"/>
    <mergeCell ref="Q15:Q16"/>
    <mergeCell ref="R15:R16"/>
    <mergeCell ref="N15:N16"/>
    <mergeCell ref="O15:O16"/>
    <mergeCell ref="AK10:AK11"/>
    <mergeCell ref="AH10:AH11"/>
    <mergeCell ref="AD10:AD11"/>
    <mergeCell ref="U10:U11"/>
    <mergeCell ref="P22:R22"/>
    <mergeCell ref="O12:O13"/>
    <mergeCell ref="D17:AP17"/>
    <mergeCell ref="G10:G11"/>
    <mergeCell ref="F10:F11"/>
    <mergeCell ref="A22:F22"/>
    <mergeCell ref="A20:G20"/>
    <mergeCell ref="N12:N13"/>
    <mergeCell ref="P12:P13"/>
    <mergeCell ref="R12:R13"/>
    <mergeCell ref="Q12:Q13"/>
    <mergeCell ref="L12:L13"/>
    <mergeCell ref="H12:H13"/>
    <mergeCell ref="G12:G13"/>
    <mergeCell ref="I12:I13"/>
    <mergeCell ref="J12:J13"/>
    <mergeCell ref="K12:K13"/>
    <mergeCell ref="A12:A13"/>
    <mergeCell ref="B12:B13"/>
    <mergeCell ref="C12:C13"/>
    <mergeCell ref="D12:D13"/>
    <mergeCell ref="E12:E13"/>
    <mergeCell ref="S22:V22"/>
    <mergeCell ref="X22:AA22"/>
    <mergeCell ref="K20:N20"/>
    <mergeCell ref="A1:D4"/>
    <mergeCell ref="AG10:AG11"/>
    <mergeCell ref="AE10:AE11"/>
    <mergeCell ref="AF10:AF11"/>
    <mergeCell ref="K10:K11"/>
    <mergeCell ref="L10:L11"/>
    <mergeCell ref="M10:M11"/>
    <mergeCell ref="P10:P11"/>
    <mergeCell ref="E1:AU4"/>
    <mergeCell ref="AQ10:AQ11"/>
    <mergeCell ref="AR10:AR11"/>
    <mergeCell ref="AK9:AW9"/>
    <mergeCell ref="AS10:AS11"/>
    <mergeCell ref="AV1:AW1"/>
    <mergeCell ref="AV2:AW2"/>
    <mergeCell ref="AV3:AW3"/>
    <mergeCell ref="AV4:AW4"/>
    <mergeCell ref="C8:AW8"/>
    <mergeCell ref="AU10:AU11"/>
    <mergeCell ref="C7:AW7"/>
    <mergeCell ref="C6:AW6"/>
    <mergeCell ref="A6:B6"/>
    <mergeCell ref="A7:B7"/>
    <mergeCell ref="E15:E16"/>
    <mergeCell ref="G15:G16"/>
    <mergeCell ref="L15:L16"/>
    <mergeCell ref="M15:M16"/>
    <mergeCell ref="K15:K16"/>
    <mergeCell ref="J15:J16"/>
    <mergeCell ref="AD9:AJ9"/>
    <mergeCell ref="A10:A11"/>
    <mergeCell ref="H10:H11"/>
    <mergeCell ref="C10:C11"/>
    <mergeCell ref="F12:F13"/>
    <mergeCell ref="F15:F16"/>
    <mergeCell ref="E10:E11"/>
    <mergeCell ref="D10:D11"/>
    <mergeCell ref="R10:R11"/>
    <mergeCell ref="N10:N11"/>
    <mergeCell ref="O10:O11"/>
    <mergeCell ref="A15:A16"/>
    <mergeCell ref="B15:B16"/>
    <mergeCell ref="C15:C16"/>
    <mergeCell ref="D15:D16"/>
    <mergeCell ref="M12:M13"/>
    <mergeCell ref="AJ10:AJ11"/>
    <mergeCell ref="AW10:AW11"/>
    <mergeCell ref="AP10:AP11"/>
    <mergeCell ref="AO10:AO11"/>
    <mergeCell ref="AN10:AN11"/>
    <mergeCell ref="AM10:AM11"/>
    <mergeCell ref="AL10:AL11"/>
    <mergeCell ref="W10:W11"/>
    <mergeCell ref="AV10:AV11"/>
    <mergeCell ref="AT10:AT11"/>
    <mergeCell ref="AI10:AI11"/>
    <mergeCell ref="A8:B8"/>
    <mergeCell ref="A9:K9"/>
    <mergeCell ref="L9:R9"/>
    <mergeCell ref="S9:AC9"/>
    <mergeCell ref="S10:S11"/>
    <mergeCell ref="T10:T11"/>
    <mergeCell ref="B10:B11"/>
    <mergeCell ref="V10:V11"/>
    <mergeCell ref="Q10:Q11"/>
    <mergeCell ref="X10:AC10"/>
    <mergeCell ref="I10:I11"/>
    <mergeCell ref="J10:J11"/>
  </mergeCells>
  <phoneticPr fontId="68" type="noConversion"/>
  <conditionalFormatting sqref="L12 AE12:AE16">
    <cfRule type="cellIs" dxfId="34" priority="583" operator="equal">
      <formula>"Muy Baja"</formula>
    </cfRule>
    <cfRule type="cellIs" dxfId="33" priority="579" operator="equal">
      <formula>"Muy Alta"</formula>
    </cfRule>
    <cfRule type="cellIs" dxfId="32" priority="580" operator="equal">
      <formula>"Alta"</formula>
    </cfRule>
    <cfRule type="cellIs" dxfId="31" priority="581" operator="equal">
      <formula>"Media"</formula>
    </cfRule>
    <cfRule type="cellIs" dxfId="30" priority="582" operator="equal">
      <formula>"Baja"</formula>
    </cfRule>
  </conditionalFormatting>
  <conditionalFormatting sqref="L14:L15">
    <cfRule type="cellIs" dxfId="29" priority="126" operator="equal">
      <formula>"Muy Alta"</formula>
    </cfRule>
    <cfRule type="cellIs" dxfId="28" priority="127" operator="equal">
      <formula>"Alta"</formula>
    </cfRule>
    <cfRule type="cellIs" dxfId="27" priority="128" operator="equal">
      <formula>"Media"</formula>
    </cfRule>
    <cfRule type="cellIs" dxfId="26" priority="129" operator="equal">
      <formula>"Baja"</formula>
    </cfRule>
    <cfRule type="cellIs" dxfId="25" priority="130" operator="equal">
      <formula>"Muy Baja"</formula>
    </cfRule>
  </conditionalFormatting>
  <conditionalFormatting sqref="O12 O14:O15">
    <cfRule type="containsText" dxfId="24" priority="261" operator="containsText" text="❌">
      <formula>NOT(ISERROR(SEARCH("❌",O12)))</formula>
    </cfRule>
  </conditionalFormatting>
  <conditionalFormatting sqref="P12 AG12:AG16">
    <cfRule type="cellIs" dxfId="23" priority="574" operator="equal">
      <formula>"Catastrófico"</formula>
    </cfRule>
    <cfRule type="cellIs" dxfId="22" priority="575" operator="equal">
      <formula>"Mayor"</formula>
    </cfRule>
    <cfRule type="cellIs" dxfId="21" priority="576" operator="equal">
      <formula>"Moderado"</formula>
    </cfRule>
    <cfRule type="cellIs" dxfId="20" priority="577" operator="equal">
      <formula>"Menor"</formula>
    </cfRule>
    <cfRule type="cellIs" dxfId="19" priority="578" operator="equal">
      <formula>"Leve"</formula>
    </cfRule>
  </conditionalFormatting>
  <conditionalFormatting sqref="P14:P15">
    <cfRule type="cellIs" dxfId="18" priority="121" operator="equal">
      <formula>"Catastrófico"</formula>
    </cfRule>
    <cfRule type="cellIs" dxfId="17" priority="122" operator="equal">
      <formula>"Mayor"</formula>
    </cfRule>
    <cfRule type="cellIs" dxfId="16" priority="123" operator="equal">
      <formula>"Moderado"</formula>
    </cfRule>
    <cfRule type="cellIs" dxfId="15" priority="124" operator="equal">
      <formula>"Menor"</formula>
    </cfRule>
    <cfRule type="cellIs" dxfId="14" priority="125" operator="equal">
      <formula>"Leve"</formula>
    </cfRule>
  </conditionalFormatting>
  <conditionalFormatting sqref="R12 AI12:AI16">
    <cfRule type="cellIs" dxfId="13" priority="501" operator="equal">
      <formula>"Alto"</formula>
    </cfRule>
    <cfRule type="cellIs" dxfId="12" priority="500" operator="equal">
      <formula>"Extremo"</formula>
    </cfRule>
    <cfRule type="cellIs" dxfId="11" priority="502" operator="equal">
      <formula>"Moderado"</formula>
    </cfRule>
    <cfRule type="cellIs" dxfId="10" priority="503" operator="equal">
      <formula>"Bajo"</formula>
    </cfRule>
  </conditionalFormatting>
  <conditionalFormatting sqref="R14:R15">
    <cfRule type="cellIs" dxfId="9" priority="117" operator="equal">
      <formula>"Extremo"</formula>
    </cfRule>
    <cfRule type="cellIs" dxfId="8" priority="118" operator="equal">
      <formula>"Alto"</formula>
    </cfRule>
    <cfRule type="cellIs" dxfId="7" priority="119" operator="equal">
      <formula>"Moderado"</formula>
    </cfRule>
    <cfRule type="cellIs" dxfId="6" priority="120" operator="equal">
      <formula>"Bajo"</formula>
    </cfRule>
  </conditionalFormatting>
  <conditionalFormatting sqref="AF19:AF21">
    <cfRule type="cellIs" dxfId="5" priority="217" operator="equal">
      <formula>#REF!</formula>
    </cfRule>
    <cfRule type="cellIs" dxfId="4" priority="216" operator="equal">
      <formula>#REF!</formula>
    </cfRule>
    <cfRule type="cellIs" dxfId="3" priority="215" stopIfTrue="1" operator="equal">
      <formula>#REF!</formula>
    </cfRule>
  </conditionalFormatting>
  <conditionalFormatting sqref="AG19:AG21">
    <cfRule type="cellIs" dxfId="2" priority="220" stopIfTrue="1" operator="equal">
      <formula>#REF!</formula>
    </cfRule>
    <cfRule type="cellIs" dxfId="1" priority="219" stopIfTrue="1" operator="equal">
      <formula>#REF!</formula>
    </cfRule>
    <cfRule type="cellIs" dxfId="0" priority="218" stopIfTrue="1" operator="equal">
      <formula>#REF!</formula>
    </cfRule>
  </conditionalFormatting>
  <dataValidations count="7">
    <dataValidation type="list" allowBlank="1" showInputMessage="1" showErrorMessage="1" sqref="G19" xr:uid="{00000000-0002-0000-0100-000000000000}">
      <formula1>$G$176:$G$185</formula1>
    </dataValidation>
    <dataValidation type="list" allowBlank="1" showInputMessage="1" showErrorMessage="1" sqref="G21 AF21:AG21" xr:uid="{00000000-0002-0000-0100-000001000000}">
      <formula1>#REF!</formula1>
    </dataValidation>
    <dataValidation type="list" allowBlank="1" showInputMessage="1" showErrorMessage="1" sqref="V21:W21" xr:uid="{00000000-0002-0000-0100-000002000000}">
      <formula1>$N$176:$N$177</formula1>
    </dataValidation>
    <dataValidation type="list" allowBlank="1" showInputMessage="1" showErrorMessage="1" sqref="K21" xr:uid="{00000000-0002-0000-0100-000003000000}">
      <formula1>$K$176:$K$180</formula1>
    </dataValidation>
    <dataValidation type="list" allowBlank="1" showInputMessage="1" showErrorMessage="1" sqref="H21:J21" xr:uid="{00000000-0002-0000-0100-000004000000}">
      <formula1>$H$176:$H$180</formula1>
    </dataValidation>
    <dataValidation type="list" allowBlank="1" showInputMessage="1" showErrorMessage="1" sqref="AQ21 AO21 AM21 X21 Z21:AE21" xr:uid="{00000000-0002-0000-0100-000005000000}">
      <formula1>$AM$176:$AM$183</formula1>
    </dataValidation>
    <dataValidation allowBlank="1" showInputMessage="1" showErrorMessage="1" error="Recuerde que las acciones se generan bajo la medida de mitigar el riesgo" sqref="AR12:AR16"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100-000007000000}">
          <x14:formula1>
            <xm:f>'Opciones Tratamiento'!$B$13:$B$19</xm:f>
          </x14:formula1>
          <xm:sqref>H12 H14:H15</xm:sqref>
        </x14:dataValidation>
        <x14:dataValidation type="list" allowBlank="1" showInputMessage="1" showErrorMessage="1" xr:uid="{00000000-0002-0000-0100-000008000000}">
          <x14:formula1>
            <xm:f>'Opciones Tratamiento'!$E$2:$E$4</xm:f>
          </x14:formula1>
          <xm:sqref>D12 D14:D15</xm:sqref>
        </x14:dataValidation>
        <x14:dataValidation type="list" allowBlank="1" showInputMessage="1" showErrorMessage="1" xr:uid="{00000000-0002-0000-0100-000009000000}">
          <x14:formula1>
            <xm:f>'Opciones Tratamiento'!$B$2:$B$5</xm:f>
          </x14:formula1>
          <xm:sqref>AJ12:AJ13</xm:sqref>
        </x14:dataValidation>
        <x14:dataValidation type="list" allowBlank="1" showInputMessage="1" showErrorMessage="1" xr:uid="{00000000-0002-0000-0100-00000A000000}">
          <x14:formula1>
            <xm:f>'Tabla Impacto'!$F$210:$F$221</xm:f>
          </x14:formula1>
          <xm:sqref>N12 N14:N15</xm:sqref>
        </x14:dataValidation>
        <x14:dataValidation type="custom" allowBlank="1" showInputMessage="1" showErrorMessage="1" error="Recuerde que las acciones se generan bajo la medida de mitigar el riesgo" xr:uid="{00000000-0002-0000-0100-00000B000000}">
          <x14:formula1>
            <xm:f>IF(OR(AJ12='Opciones Tratamiento'!$B$2,AJ12='Opciones Tratamiento'!$B$3,AJ12='Opciones Tratamiento'!$B$4),ISBLANK(AJ12),ISTEXT(AJ12))</xm:f>
          </x14:formula1>
          <xm:sqref>AK12:AK13</xm:sqref>
        </x14:dataValidation>
        <x14:dataValidation type="list" allowBlank="1" showInputMessage="1" showErrorMessage="1" xr:uid="{00000000-0002-0000-0100-00000C000000}">
          <x14:formula1>
            <xm:f>Listas!$A$2:$A$9</xm:f>
          </x14:formula1>
          <xm:sqref>B12 B14:B15</xm:sqref>
        </x14:dataValidation>
        <x14:dataValidation type="list" allowBlank="1" showInputMessage="1" showErrorMessage="1" xr:uid="{00000000-0002-0000-0100-00000D000000}">
          <x14:formula1>
            <xm:f>Listas!$B$2:$B$7</xm:f>
          </x14:formula1>
          <xm:sqref>C12 C14:C15</xm:sqref>
        </x14:dataValidation>
        <x14:dataValidation type="list" allowBlank="1" showInputMessage="1" showErrorMessage="1" xr:uid="{00000000-0002-0000-0100-00000E000000}">
          <x14:formula1>
            <xm:f>Listas!$C$2:$C$6</xm:f>
          </x14:formula1>
          <xm:sqref>I12 I14:I15</xm:sqref>
        </x14:dataValidation>
        <x14:dataValidation type="list" allowBlank="1" showInputMessage="1" showErrorMessage="1" xr:uid="{00000000-0002-0000-0100-00000F000000}">
          <x14:formula1>
            <xm:f>Listas!$D$2:$D$5</xm:f>
          </x14:formula1>
          <xm:sqref>J12 J14:J15</xm:sqref>
        </x14:dataValidation>
        <x14:dataValidation type="list" allowBlank="1" showInputMessage="1" showErrorMessage="1" xr:uid="{00000000-0002-0000-0100-000010000000}">
          <x14:formula1>
            <xm:f>'C:\Users\ANDRES\Downloads\[Jurídica.xlsx]Opciones Tratamiento'!#REF!</xm:f>
          </x14:formula1>
          <xm:sqref>AJ14:AJ16</xm:sqref>
        </x14:dataValidation>
        <x14:dataValidation type="list" allowBlank="1" showInputMessage="1" showErrorMessage="1" xr:uid="{00000000-0002-0000-0100-000011000000}">
          <x14:formula1>
            <xm:f>'Opciones Tratamiento'!$B$9:$B$10</xm:f>
          </x14:formula1>
          <xm:sqref>AS12:AS16 AW12:AW16 AP12:AP16</xm:sqref>
        </x14:dataValidation>
        <x14:dataValidation type="list" allowBlank="1" showInputMessage="1" showErrorMessage="1" xr:uid="{00000000-0002-0000-0100-000012000000}">
          <x14:formula1>
            <xm:f>'Tabla Valoración controles'!$D$4:$D$6</xm:f>
          </x14:formula1>
          <xm:sqref>X12:X16</xm:sqref>
        </x14:dataValidation>
        <x14:dataValidation type="list" allowBlank="1" showInputMessage="1" showErrorMessage="1" xr:uid="{00000000-0002-0000-0100-000013000000}">
          <x14:formula1>
            <xm:f>'Tabla Valoración controles'!$D$7:$D$8</xm:f>
          </x14:formula1>
          <xm:sqref>Y12:Y16</xm:sqref>
        </x14:dataValidation>
        <x14:dataValidation type="list" allowBlank="1" showInputMessage="1" showErrorMessage="1" xr:uid="{00000000-0002-0000-0100-000014000000}">
          <x14:formula1>
            <xm:f>'Tabla Valoración controles'!$D$9:$D$10</xm:f>
          </x14:formula1>
          <xm:sqref>AA12:AA16</xm:sqref>
        </x14:dataValidation>
        <x14:dataValidation type="list" allowBlank="1" showInputMessage="1" showErrorMessage="1" xr:uid="{00000000-0002-0000-0100-000015000000}">
          <x14:formula1>
            <xm:f>'Tabla Valoración controles'!$D$11:$D$12</xm:f>
          </x14:formula1>
          <xm:sqref>AB12:AB16</xm:sqref>
        </x14:dataValidation>
        <x14:dataValidation type="list" allowBlank="1" showInputMessage="1" showErrorMessage="1" xr:uid="{00000000-0002-0000-0100-000016000000}">
          <x14:formula1>
            <xm:f>'Tabla Valoración controles'!$D$13:$D$14</xm:f>
          </x14:formula1>
          <xm:sqref>AC12:AC16</xm:sqref>
        </x14:dataValidation>
        <x14:dataValidation type="custom" allowBlank="1" showInputMessage="1" showErrorMessage="1" error="Recuerde que las acciones se generan bajo la medida de mitigar el riesgo" xr:uid="{00000000-0002-0000-0100-000017000000}">
          <x14:formula1>
            <xm:f>IF(OR(AJ12='Opciones Tratamiento'!$B$2,AJ12='Opciones Tratamiento'!$B$3,AJ12='Opciones Tratamiento'!$B$4),ISBLANK(AJ12),ISTEXT(AJ12))</xm:f>
          </x14:formula1>
          <xm:sqref>AL12:AL16</xm:sqref>
        </x14:dataValidation>
        <x14:dataValidation type="custom" allowBlank="1" showInputMessage="1" showErrorMessage="1" error="Recuerde que las acciones se generan bajo la medida de mitigar el riesgo" xr:uid="{00000000-0002-0000-0100-000018000000}">
          <x14:formula1>
            <xm:f>IF(OR(AJ12='Opciones Tratamiento'!$B$2,AJ12='Opciones Tratamiento'!$B$3,AJ12='Opciones Tratamiento'!$B$4),ISBLANK(AJ12),ISTEXT(AJ12))</xm:f>
          </x14:formula1>
          <xm:sqref>AM12:AM16</xm:sqref>
        </x14:dataValidation>
        <x14:dataValidation type="custom" allowBlank="1" showInputMessage="1" showErrorMessage="1" error="Recuerde que las acciones se generan bajo la medida de mitigar el riesgo" xr:uid="{00000000-0002-0000-0100-000019000000}">
          <x14:formula1>
            <xm:f>IF(OR(AJ12='Opciones Tratamiento'!$B$2,AJ12='Opciones Tratamiento'!$B$3,AJ12='Opciones Tratamiento'!$B$4),ISBLANK(AJ12),ISTEXT(AJ12))</xm:f>
          </x14:formula1>
          <xm:sqref>AQ12:AQ16 AN12:AN16</xm:sqref>
        </x14:dataValidation>
        <x14:dataValidation type="custom" allowBlank="1" showInputMessage="1" showErrorMessage="1" error="Recuerde que las acciones se generan bajo la medida de mitigar el riesgo" xr:uid="{00000000-0002-0000-0100-00001A000000}">
          <x14:formula1>
            <xm:f>IF(OR(AJ12='Opciones Tratamiento'!$B$2,AJ12='Opciones Tratamiento'!$B$3,AJ12='Opciones Tratamiento'!$B$4),ISBLANK(AJ12),ISTEXT(AJ12))</xm:f>
          </x14:formula1>
          <xm:sqref>AO12:AO14 AU12:AU16</xm:sqref>
        </x14:dataValidation>
        <x14:dataValidation type="custom" allowBlank="1" showInputMessage="1" showErrorMessage="1" error="Recuerde que las acciones se generan bajo la medida de mitigar el riesgo" xr:uid="{00000000-0002-0000-0100-00001B000000}">
          <x14:formula1>
            <xm:f>IF(OR(AP12='Opciones Tratamiento'!$B$2,AP12='Opciones Tratamiento'!$B$3,AP12='Opciones Tratamiento'!$B$4),ISBLANK(AP12),ISTEXT(AP12))</xm:f>
          </x14:formula1>
          <xm:sqref>AV12:AV16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146</v>
      </c>
      <c r="B1" t="s">
        <v>78</v>
      </c>
      <c r="C1" t="s">
        <v>147</v>
      </c>
      <c r="D1" t="s">
        <v>148</v>
      </c>
    </row>
    <row r="2" spans="1:4" x14ac:dyDescent="0.25">
      <c r="A2" t="s">
        <v>149</v>
      </c>
      <c r="B2" t="s">
        <v>150</v>
      </c>
      <c r="C2" t="s">
        <v>151</v>
      </c>
      <c r="D2" t="s">
        <v>152</v>
      </c>
    </row>
    <row r="3" spans="1:4" x14ac:dyDescent="0.25">
      <c r="A3" t="s">
        <v>129</v>
      </c>
      <c r="B3" t="s">
        <v>153</v>
      </c>
      <c r="C3" t="s">
        <v>154</v>
      </c>
      <c r="D3" t="s">
        <v>155</v>
      </c>
    </row>
    <row r="4" spans="1:4" x14ac:dyDescent="0.25">
      <c r="A4" t="s">
        <v>156</v>
      </c>
      <c r="B4" t="s">
        <v>138</v>
      </c>
      <c r="C4" t="s">
        <v>111</v>
      </c>
      <c r="D4" t="s">
        <v>157</v>
      </c>
    </row>
    <row r="5" spans="1:4" x14ac:dyDescent="0.25">
      <c r="A5" t="s">
        <v>153</v>
      </c>
      <c r="B5" t="s">
        <v>106</v>
      </c>
      <c r="C5" t="s">
        <v>158</v>
      </c>
      <c r="D5" t="s">
        <v>112</v>
      </c>
    </row>
    <row r="6" spans="1:4" x14ac:dyDescent="0.25">
      <c r="A6" t="s">
        <v>105</v>
      </c>
      <c r="B6" t="s">
        <v>123</v>
      </c>
      <c r="C6" t="s">
        <v>112</v>
      </c>
    </row>
    <row r="7" spans="1:4" x14ac:dyDescent="0.25">
      <c r="A7" t="s">
        <v>159</v>
      </c>
      <c r="B7" t="s">
        <v>160</v>
      </c>
    </row>
    <row r="8" spans="1:4" x14ac:dyDescent="0.25">
      <c r="A8" t="s">
        <v>137</v>
      </c>
    </row>
    <row r="9" spans="1:4" x14ac:dyDescent="0.25">
      <c r="A9" t="s">
        <v>161</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26" sqref="L26:M27"/>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46" t="s">
        <v>162</v>
      </c>
      <c r="C2" s="346"/>
      <c r="D2" s="346"/>
      <c r="E2" s="346"/>
      <c r="F2" s="346"/>
      <c r="G2" s="346"/>
      <c r="H2" s="346"/>
      <c r="I2" s="346"/>
      <c r="J2" s="316" t="s">
        <v>15</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46"/>
      <c r="C3" s="346"/>
      <c r="D3" s="346"/>
      <c r="E3" s="346"/>
      <c r="F3" s="346"/>
      <c r="G3" s="346"/>
      <c r="H3" s="346"/>
      <c r="I3" s="34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46"/>
      <c r="C4" s="346"/>
      <c r="D4" s="346"/>
      <c r="E4" s="346"/>
      <c r="F4" s="346"/>
      <c r="G4" s="346"/>
      <c r="H4" s="346"/>
      <c r="I4" s="34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60" t="s">
        <v>163</v>
      </c>
      <c r="C6" s="260"/>
      <c r="D6" s="261"/>
      <c r="E6" s="298" t="s">
        <v>164</v>
      </c>
      <c r="F6" s="299"/>
      <c r="G6" s="299"/>
      <c r="H6" s="299"/>
      <c r="I6" s="299"/>
      <c r="J6" s="312" t="str">
        <f>IF(AND('Mapa final'!$L$12="Muy Alta",'Mapa final'!$P$12="Leve"),CONCATENATE("R",'Mapa final'!$A$12),"")</f>
        <v/>
      </c>
      <c r="K6" s="313"/>
      <c r="L6" s="313" t="str">
        <f>IF(AND('Mapa final'!$L$12="Muy Alta",'Mapa final'!$P$12="Leve"),CONCATENATE("R",'Mapa final'!$A$12),"")</f>
        <v/>
      </c>
      <c r="M6" s="313"/>
      <c r="N6" s="313" t="str">
        <f>IF(AND('Mapa final'!$L$12="Muy Alta",'Mapa final'!$P$12="Leve"),CONCATENATE("R",'Mapa final'!$A$12),"")</f>
        <v/>
      </c>
      <c r="O6" s="315"/>
      <c r="P6" s="312" t="str">
        <f>IF(AND('Mapa final'!$L$12="Muy Alta",'Mapa final'!$P$12="Leve"),CONCATENATE("R",'Mapa final'!$A$12),"")</f>
        <v/>
      </c>
      <c r="Q6" s="313"/>
      <c r="R6" s="313" t="str">
        <f>IF(AND('Mapa final'!$L$12="Muy Alta",'Mapa final'!$P$12="Leve"),CONCATENATE("R",'Mapa final'!$A$12),"")</f>
        <v/>
      </c>
      <c r="S6" s="313"/>
      <c r="T6" s="313" t="str">
        <f>IF(AND('Mapa final'!$L$12="Muy Alta",'Mapa final'!$P$12="Leve"),CONCATENATE("R",'Mapa final'!$A$12),"")</f>
        <v/>
      </c>
      <c r="U6" s="315"/>
      <c r="V6" s="312" t="str">
        <f>IF(AND('Mapa final'!$L$12="Muy Alta",'Mapa final'!$P$12="Leve"),CONCATENATE("R",'Mapa final'!$A$12),"")</f>
        <v/>
      </c>
      <c r="W6" s="313"/>
      <c r="X6" s="313" t="str">
        <f>IF(AND('Mapa final'!$L$12="Muy Alta",'Mapa final'!$P$12="Leve"),CONCATENATE("R",'Mapa final'!$A$12),"")</f>
        <v/>
      </c>
      <c r="Y6" s="313"/>
      <c r="Z6" s="313" t="str">
        <f>IF(AND('Mapa final'!$L$12="Muy Alta",'Mapa final'!$P$12="Leve"),CONCATENATE("R",'Mapa final'!$A$12),"")</f>
        <v/>
      </c>
      <c r="AA6" s="315"/>
      <c r="AB6" s="312" t="str">
        <f>IF(AND('Mapa final'!$L$12="Muy Alta",'Mapa final'!$P$12="Leve"),CONCATENATE("R",'Mapa final'!$A$12),"")</f>
        <v/>
      </c>
      <c r="AC6" s="313"/>
      <c r="AD6" s="313" t="str">
        <f>IF(AND('Mapa final'!$L$12="Muy Alta",'Mapa final'!$P$12="Leve"),CONCATENATE("R",'Mapa final'!$A$12),"")</f>
        <v/>
      </c>
      <c r="AE6" s="313"/>
      <c r="AF6" s="313" t="str">
        <f>IF(AND('Mapa final'!$L$12="Muy Alta",'Mapa final'!$P$12="Leve"),CONCATENATE("R",'Mapa final'!$A$12),"")</f>
        <v/>
      </c>
      <c r="AG6" s="313"/>
      <c r="AH6" s="325" t="str">
        <f>IF(AND('Mapa final'!$L$12="Muy Alta",'Mapa final'!$P$12="Catastrófico"),CONCATENATE("R",'Mapa final'!$A$12),"")</f>
        <v/>
      </c>
      <c r="AI6" s="326"/>
      <c r="AJ6" s="326" t="str">
        <f>IF(AND('Mapa final'!$L$12="Muy Alta",'Mapa final'!$P$12="Catastrófico"),CONCATENATE("R",'Mapa final'!$A$12),"")</f>
        <v/>
      </c>
      <c r="AK6" s="326"/>
      <c r="AL6" s="326" t="str">
        <f>IF(AND('Mapa final'!$L$12="Muy Alta",'Mapa final'!$P$12="Catastrófico"),CONCATENATE("R",'Mapa final'!$A$12),"")</f>
        <v/>
      </c>
      <c r="AM6" s="327"/>
      <c r="AO6" s="262" t="s">
        <v>165</v>
      </c>
      <c r="AP6" s="263"/>
      <c r="AQ6" s="263"/>
      <c r="AR6" s="263"/>
      <c r="AS6" s="263"/>
      <c r="AT6" s="264"/>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60"/>
      <c r="C7" s="260"/>
      <c r="D7" s="261"/>
      <c r="E7" s="301"/>
      <c r="F7" s="302"/>
      <c r="G7" s="302"/>
      <c r="H7" s="302"/>
      <c r="I7" s="302"/>
      <c r="J7" s="314"/>
      <c r="K7" s="308"/>
      <c r="L7" s="308"/>
      <c r="M7" s="308"/>
      <c r="N7" s="308"/>
      <c r="O7" s="309"/>
      <c r="P7" s="314"/>
      <c r="Q7" s="308"/>
      <c r="R7" s="308"/>
      <c r="S7" s="308"/>
      <c r="T7" s="308"/>
      <c r="U7" s="309"/>
      <c r="V7" s="314"/>
      <c r="W7" s="308"/>
      <c r="X7" s="308"/>
      <c r="Y7" s="308"/>
      <c r="Z7" s="308"/>
      <c r="AA7" s="309"/>
      <c r="AB7" s="314"/>
      <c r="AC7" s="308"/>
      <c r="AD7" s="308"/>
      <c r="AE7" s="308"/>
      <c r="AF7" s="308"/>
      <c r="AG7" s="308"/>
      <c r="AH7" s="319"/>
      <c r="AI7" s="320"/>
      <c r="AJ7" s="320"/>
      <c r="AK7" s="320"/>
      <c r="AL7" s="320"/>
      <c r="AM7" s="321"/>
      <c r="AN7" s="70"/>
      <c r="AO7" s="265"/>
      <c r="AP7" s="266"/>
      <c r="AQ7" s="266"/>
      <c r="AR7" s="266"/>
      <c r="AS7" s="266"/>
      <c r="AT7" s="267"/>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60"/>
      <c r="C8" s="260"/>
      <c r="D8" s="261"/>
      <c r="E8" s="301"/>
      <c r="F8" s="302"/>
      <c r="G8" s="302"/>
      <c r="H8" s="302"/>
      <c r="I8" s="302"/>
      <c r="J8" s="314" t="str">
        <f>IF(AND('Mapa final'!$L$12="Muy Alta",'Mapa final'!$P$12="Leve"),CONCATENATE("R",'Mapa final'!$A$12),"")</f>
        <v/>
      </c>
      <c r="K8" s="308"/>
      <c r="L8" s="308" t="str">
        <f>IF(AND('Mapa final'!$L$12="Muy Alta",'Mapa final'!$P$12="Leve"),CONCATENATE("R",'Mapa final'!$A$12),"")</f>
        <v/>
      </c>
      <c r="M8" s="308"/>
      <c r="N8" s="308" t="str">
        <f>IF(AND('Mapa final'!$L$12="Muy Alta",'Mapa final'!$P$12="Leve"),CONCATENATE("R",'Mapa final'!$A$12),"")</f>
        <v/>
      </c>
      <c r="O8" s="309"/>
      <c r="P8" s="314" t="str">
        <f>IF(AND('Mapa final'!$L$12="Muy Alta",'Mapa final'!$P$12="Leve"),CONCATENATE("R",'Mapa final'!$A$12),"")</f>
        <v/>
      </c>
      <c r="Q8" s="308"/>
      <c r="R8" s="308" t="str">
        <f>IF(AND('Mapa final'!$L$12="Muy Alta",'Mapa final'!$P$12="Leve"),CONCATENATE("R",'Mapa final'!$A$12),"")</f>
        <v/>
      </c>
      <c r="S8" s="308"/>
      <c r="T8" s="308" t="str">
        <f>IF(AND('Mapa final'!$L$12="Muy Alta",'Mapa final'!$P$12="Leve"),CONCATENATE("R",'Mapa final'!$A$12),"")</f>
        <v/>
      </c>
      <c r="U8" s="309"/>
      <c r="V8" s="314" t="str">
        <f>IF(AND('Mapa final'!$L$12="Muy Alta",'Mapa final'!$P$12="Leve"),CONCATENATE("R",'Mapa final'!$A$12),"")</f>
        <v/>
      </c>
      <c r="W8" s="308"/>
      <c r="X8" s="308" t="str">
        <f>IF(AND('Mapa final'!$L$12="Muy Alta",'Mapa final'!$P$12="Leve"),CONCATENATE("R",'Mapa final'!$A$12),"")</f>
        <v/>
      </c>
      <c r="Y8" s="308"/>
      <c r="Z8" s="308" t="str">
        <f>IF(AND('Mapa final'!$L$12="Muy Alta",'Mapa final'!$P$12="Leve"),CONCATENATE("R",'Mapa final'!$A$12),"")</f>
        <v/>
      </c>
      <c r="AA8" s="309"/>
      <c r="AB8" s="314" t="str">
        <f>IF(AND('Mapa final'!$L$12="Muy Alta",'Mapa final'!$P$12="Leve"),CONCATENATE("R",'Mapa final'!$A$12),"")</f>
        <v/>
      </c>
      <c r="AC8" s="308"/>
      <c r="AD8" s="308" t="str">
        <f>IF(AND('Mapa final'!$L$12="Muy Alta",'Mapa final'!$P$12="Leve"),CONCATENATE("R",'Mapa final'!$A$12),"")</f>
        <v/>
      </c>
      <c r="AE8" s="308"/>
      <c r="AF8" s="308" t="str">
        <f>IF(AND('Mapa final'!$L$12="Muy Alta",'Mapa final'!$P$12="Leve"),CONCATENATE("R",'Mapa final'!$A$12),"")</f>
        <v/>
      </c>
      <c r="AG8" s="308"/>
      <c r="AH8" s="319" t="str">
        <f>IF(AND('Mapa final'!$L$12="Muy Alta",'Mapa final'!$P$12="Catastrófico"),CONCATENATE("R",'Mapa final'!$A$12),"")</f>
        <v/>
      </c>
      <c r="AI8" s="320"/>
      <c r="AJ8" s="320" t="str">
        <f>IF(AND('Mapa final'!$L$12="Muy Alta",'Mapa final'!$P$12="Catastrófico"),CONCATENATE("R",'Mapa final'!$A$12),"")</f>
        <v/>
      </c>
      <c r="AK8" s="320"/>
      <c r="AL8" s="320" t="str">
        <f>IF(AND('Mapa final'!$L$12="Muy Alta",'Mapa final'!$P$12="Catastrófico"),CONCATENATE("R",'Mapa final'!$A$12),"")</f>
        <v/>
      </c>
      <c r="AM8" s="321"/>
      <c r="AN8" s="70"/>
      <c r="AO8" s="265"/>
      <c r="AP8" s="266"/>
      <c r="AQ8" s="266"/>
      <c r="AR8" s="266"/>
      <c r="AS8" s="266"/>
      <c r="AT8" s="267"/>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60"/>
      <c r="C9" s="260"/>
      <c r="D9" s="261"/>
      <c r="E9" s="301"/>
      <c r="F9" s="302"/>
      <c r="G9" s="302"/>
      <c r="H9" s="302"/>
      <c r="I9" s="302"/>
      <c r="J9" s="314"/>
      <c r="K9" s="308"/>
      <c r="L9" s="308"/>
      <c r="M9" s="308"/>
      <c r="N9" s="308"/>
      <c r="O9" s="309"/>
      <c r="P9" s="314"/>
      <c r="Q9" s="308"/>
      <c r="R9" s="308"/>
      <c r="S9" s="308"/>
      <c r="T9" s="308"/>
      <c r="U9" s="309"/>
      <c r="V9" s="314"/>
      <c r="W9" s="308"/>
      <c r="X9" s="308"/>
      <c r="Y9" s="308"/>
      <c r="Z9" s="308"/>
      <c r="AA9" s="309"/>
      <c r="AB9" s="314"/>
      <c r="AC9" s="308"/>
      <c r="AD9" s="308"/>
      <c r="AE9" s="308"/>
      <c r="AF9" s="308"/>
      <c r="AG9" s="308"/>
      <c r="AH9" s="319"/>
      <c r="AI9" s="320"/>
      <c r="AJ9" s="320"/>
      <c r="AK9" s="320"/>
      <c r="AL9" s="320"/>
      <c r="AM9" s="321"/>
      <c r="AN9" s="70"/>
      <c r="AO9" s="265"/>
      <c r="AP9" s="266"/>
      <c r="AQ9" s="266"/>
      <c r="AR9" s="266"/>
      <c r="AS9" s="266"/>
      <c r="AT9" s="267"/>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60"/>
      <c r="C10" s="260"/>
      <c r="D10" s="261"/>
      <c r="E10" s="301"/>
      <c r="F10" s="302"/>
      <c r="G10" s="302"/>
      <c r="H10" s="302"/>
      <c r="I10" s="302"/>
      <c r="J10" s="314" t="str">
        <f>IF(AND('Mapa final'!$L$12="Muy Alta",'Mapa final'!$P$12="Leve"),CONCATENATE("R",'Mapa final'!$A$12),"")</f>
        <v/>
      </c>
      <c r="K10" s="308"/>
      <c r="L10" s="308" t="str">
        <f>IF(AND('Mapa final'!$L$12="Muy Alta",'Mapa final'!$P$12="Leve"),CONCATENATE("R",'Mapa final'!$A$12),"")</f>
        <v/>
      </c>
      <c r="M10" s="308"/>
      <c r="N10" s="308" t="str">
        <f>IF(AND('Mapa final'!$L$12="Muy Alta",'Mapa final'!$P$12="Leve"),CONCATENATE("R",'Mapa final'!$A$12),"")</f>
        <v/>
      </c>
      <c r="O10" s="309"/>
      <c r="P10" s="314" t="str">
        <f>IF(AND('Mapa final'!$L$12="Muy Alta",'Mapa final'!$P$12="Leve"),CONCATENATE("R",'Mapa final'!$A$12),"")</f>
        <v/>
      </c>
      <c r="Q10" s="308"/>
      <c r="R10" s="308" t="str">
        <f>IF(AND('Mapa final'!$L$12="Muy Alta",'Mapa final'!$P$12="Leve"),CONCATENATE("R",'Mapa final'!$A$12),"")</f>
        <v/>
      </c>
      <c r="S10" s="308"/>
      <c r="T10" s="308" t="str">
        <f>IF(AND('Mapa final'!$L$12="Muy Alta",'Mapa final'!$P$12="Leve"),CONCATENATE("R",'Mapa final'!$A$12),"")</f>
        <v/>
      </c>
      <c r="U10" s="309"/>
      <c r="V10" s="314" t="str">
        <f>IF(AND('Mapa final'!$L$12="Muy Alta",'Mapa final'!$P$12="Leve"),CONCATENATE("R",'Mapa final'!$A$12),"")</f>
        <v/>
      </c>
      <c r="W10" s="308"/>
      <c r="X10" s="308" t="str">
        <f>IF(AND('Mapa final'!$L$12="Muy Alta",'Mapa final'!$P$12="Leve"),CONCATENATE("R",'Mapa final'!$A$12),"")</f>
        <v/>
      </c>
      <c r="Y10" s="308"/>
      <c r="Z10" s="308" t="str">
        <f>IF(AND('Mapa final'!$L$12="Muy Alta",'Mapa final'!$P$12="Leve"),CONCATENATE("R",'Mapa final'!$A$12),"")</f>
        <v/>
      </c>
      <c r="AA10" s="309"/>
      <c r="AB10" s="314" t="str">
        <f>IF(AND('Mapa final'!$L$12="Muy Alta",'Mapa final'!$P$12="Leve"),CONCATENATE("R",'Mapa final'!$A$12),"")</f>
        <v/>
      </c>
      <c r="AC10" s="308"/>
      <c r="AD10" s="308" t="str">
        <f>IF(AND('Mapa final'!$L$12="Muy Alta",'Mapa final'!$P$12="Leve"),CONCATENATE("R",'Mapa final'!$A$12),"")</f>
        <v/>
      </c>
      <c r="AE10" s="308"/>
      <c r="AF10" s="308" t="str">
        <f>IF(AND('Mapa final'!$L$12="Muy Alta",'Mapa final'!$P$12="Leve"),CONCATENATE("R",'Mapa final'!$A$12),"")</f>
        <v/>
      </c>
      <c r="AG10" s="308"/>
      <c r="AH10" s="319" t="str">
        <f>IF(AND('Mapa final'!$L$12="Muy Alta",'Mapa final'!$P$12="Catastrófico"),CONCATENATE("R",'Mapa final'!$A$12),"")</f>
        <v/>
      </c>
      <c r="AI10" s="320"/>
      <c r="AJ10" s="320" t="str">
        <f>IF(AND('Mapa final'!$L$12="Muy Alta",'Mapa final'!$P$12="Catastrófico"),CONCATENATE("R",'Mapa final'!$A$12),"")</f>
        <v/>
      </c>
      <c r="AK10" s="320"/>
      <c r="AL10" s="320" t="str">
        <f>IF(AND('Mapa final'!$L$12="Muy Alta",'Mapa final'!$P$12="Catastrófico"),CONCATENATE("R",'Mapa final'!$A$12),"")</f>
        <v/>
      </c>
      <c r="AM10" s="321"/>
      <c r="AN10" s="70"/>
      <c r="AO10" s="265"/>
      <c r="AP10" s="266"/>
      <c r="AQ10" s="266"/>
      <c r="AR10" s="266"/>
      <c r="AS10" s="266"/>
      <c r="AT10" s="267"/>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60"/>
      <c r="C11" s="260"/>
      <c r="D11" s="261"/>
      <c r="E11" s="301"/>
      <c r="F11" s="302"/>
      <c r="G11" s="302"/>
      <c r="H11" s="302"/>
      <c r="I11" s="302"/>
      <c r="J11" s="314"/>
      <c r="K11" s="308"/>
      <c r="L11" s="308"/>
      <c r="M11" s="308"/>
      <c r="N11" s="308"/>
      <c r="O11" s="309"/>
      <c r="P11" s="314"/>
      <c r="Q11" s="308"/>
      <c r="R11" s="308"/>
      <c r="S11" s="308"/>
      <c r="T11" s="308"/>
      <c r="U11" s="309"/>
      <c r="V11" s="314"/>
      <c r="W11" s="308"/>
      <c r="X11" s="308"/>
      <c r="Y11" s="308"/>
      <c r="Z11" s="308"/>
      <c r="AA11" s="309"/>
      <c r="AB11" s="314"/>
      <c r="AC11" s="308"/>
      <c r="AD11" s="308"/>
      <c r="AE11" s="308"/>
      <c r="AF11" s="308"/>
      <c r="AG11" s="308"/>
      <c r="AH11" s="319"/>
      <c r="AI11" s="320"/>
      <c r="AJ11" s="320"/>
      <c r="AK11" s="320"/>
      <c r="AL11" s="320"/>
      <c r="AM11" s="321"/>
      <c r="AN11" s="70"/>
      <c r="AO11" s="265"/>
      <c r="AP11" s="266"/>
      <c r="AQ11" s="266"/>
      <c r="AR11" s="266"/>
      <c r="AS11" s="266"/>
      <c r="AT11" s="267"/>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60"/>
      <c r="C12" s="260"/>
      <c r="D12" s="261"/>
      <c r="E12" s="301"/>
      <c r="F12" s="302"/>
      <c r="G12" s="302"/>
      <c r="H12" s="302"/>
      <c r="I12" s="302"/>
      <c r="J12" s="314" t="str">
        <f>IF(AND('Mapa final'!$L$12="Muy Alta",'Mapa final'!$P$12="Leve"),CONCATENATE("R",'Mapa final'!$A$12),"")</f>
        <v/>
      </c>
      <c r="K12" s="308"/>
      <c r="L12" s="308" t="str">
        <f>IF(AND('Mapa final'!$L$12="Muy Alta",'Mapa final'!$P$12="Leve"),CONCATENATE("R",'Mapa final'!$A$12),"")</f>
        <v/>
      </c>
      <c r="M12" s="308"/>
      <c r="N12" s="308" t="str">
        <f>IF(AND('Mapa final'!$L$12="Muy Alta",'Mapa final'!$P$12="Leve"),CONCATENATE("R",'Mapa final'!$A$12),"")</f>
        <v/>
      </c>
      <c r="O12" s="309"/>
      <c r="P12" s="314" t="str">
        <f>IF(AND('Mapa final'!$L$12="Muy Alta",'Mapa final'!$P$12="Leve"),CONCATENATE("R",'Mapa final'!$A$12),"")</f>
        <v/>
      </c>
      <c r="Q12" s="308"/>
      <c r="R12" s="308" t="str">
        <f>IF(AND('Mapa final'!$L$12="Muy Alta",'Mapa final'!$P$12="Leve"),CONCATENATE("R",'Mapa final'!$A$12),"")</f>
        <v/>
      </c>
      <c r="S12" s="308"/>
      <c r="T12" s="308" t="str">
        <f>IF(AND('Mapa final'!$L$12="Muy Alta",'Mapa final'!$P$12="Leve"),CONCATENATE("R",'Mapa final'!$A$12),"")</f>
        <v/>
      </c>
      <c r="U12" s="309"/>
      <c r="V12" s="314" t="str">
        <f>IF(AND('Mapa final'!$L$12="Muy Alta",'Mapa final'!$P$12="Leve"),CONCATENATE("R",'Mapa final'!$A$12),"")</f>
        <v/>
      </c>
      <c r="W12" s="308"/>
      <c r="X12" s="308" t="str">
        <f>IF(AND('Mapa final'!$L$12="Muy Alta",'Mapa final'!$P$12="Leve"),CONCATENATE("R",'Mapa final'!$A$12),"")</f>
        <v/>
      </c>
      <c r="Y12" s="308"/>
      <c r="Z12" s="308" t="str">
        <f>IF(AND('Mapa final'!$L$12="Muy Alta",'Mapa final'!$P$12="Leve"),CONCATENATE("R",'Mapa final'!$A$12),"")</f>
        <v/>
      </c>
      <c r="AA12" s="309"/>
      <c r="AB12" s="314" t="str">
        <f>IF(AND('Mapa final'!$L$12="Muy Alta",'Mapa final'!$P$12="Leve"),CONCATENATE("R",'Mapa final'!$A$12),"")</f>
        <v/>
      </c>
      <c r="AC12" s="308"/>
      <c r="AD12" s="308" t="str">
        <f>IF(AND('Mapa final'!$L$12="Muy Alta",'Mapa final'!$P$12="Leve"),CONCATENATE("R",'Mapa final'!$A$12),"")</f>
        <v/>
      </c>
      <c r="AE12" s="308"/>
      <c r="AF12" s="308" t="str">
        <f>IF(AND('Mapa final'!$L$12="Muy Alta",'Mapa final'!$P$12="Leve"),CONCATENATE("R",'Mapa final'!$A$12),"")</f>
        <v/>
      </c>
      <c r="AG12" s="308"/>
      <c r="AH12" s="319" t="str">
        <f>IF(AND('Mapa final'!$L$12="Muy Alta",'Mapa final'!$P$12="Catastrófico"),CONCATENATE("R",'Mapa final'!$A$12),"")</f>
        <v/>
      </c>
      <c r="AI12" s="320"/>
      <c r="AJ12" s="320" t="str">
        <f>IF(AND('Mapa final'!$L$12="Muy Alta",'Mapa final'!$P$12="Catastrófico"),CONCATENATE("R",'Mapa final'!$A$12),"")</f>
        <v/>
      </c>
      <c r="AK12" s="320"/>
      <c r="AL12" s="320" t="str">
        <f>IF(AND('Mapa final'!$L$12="Muy Alta",'Mapa final'!$P$12="Catastrófico"),CONCATENATE("R",'Mapa final'!$A$12),"")</f>
        <v/>
      </c>
      <c r="AM12" s="321"/>
      <c r="AN12" s="70"/>
      <c r="AO12" s="265"/>
      <c r="AP12" s="266"/>
      <c r="AQ12" s="266"/>
      <c r="AR12" s="266"/>
      <c r="AS12" s="266"/>
      <c r="AT12" s="267"/>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60"/>
      <c r="C13" s="260"/>
      <c r="D13" s="261"/>
      <c r="E13" s="304"/>
      <c r="F13" s="305"/>
      <c r="G13" s="305"/>
      <c r="H13" s="305"/>
      <c r="I13" s="305"/>
      <c r="J13" s="318"/>
      <c r="K13" s="310"/>
      <c r="L13" s="310"/>
      <c r="M13" s="310"/>
      <c r="N13" s="310"/>
      <c r="O13" s="311"/>
      <c r="P13" s="318"/>
      <c r="Q13" s="310"/>
      <c r="R13" s="310"/>
      <c r="S13" s="310"/>
      <c r="T13" s="310"/>
      <c r="U13" s="311"/>
      <c r="V13" s="318"/>
      <c r="W13" s="310"/>
      <c r="X13" s="310"/>
      <c r="Y13" s="310"/>
      <c r="Z13" s="310"/>
      <c r="AA13" s="311"/>
      <c r="AB13" s="318"/>
      <c r="AC13" s="310"/>
      <c r="AD13" s="310"/>
      <c r="AE13" s="310"/>
      <c r="AF13" s="310"/>
      <c r="AG13" s="310"/>
      <c r="AH13" s="322"/>
      <c r="AI13" s="323"/>
      <c r="AJ13" s="323"/>
      <c r="AK13" s="323"/>
      <c r="AL13" s="323"/>
      <c r="AM13" s="324"/>
      <c r="AN13" s="70"/>
      <c r="AO13" s="268"/>
      <c r="AP13" s="269"/>
      <c r="AQ13" s="269"/>
      <c r="AR13" s="269"/>
      <c r="AS13" s="269"/>
      <c r="AT13" s="2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60"/>
      <c r="C14" s="260"/>
      <c r="D14" s="261"/>
      <c r="E14" s="298" t="s">
        <v>166</v>
      </c>
      <c r="F14" s="299"/>
      <c r="G14" s="299"/>
      <c r="H14" s="299"/>
      <c r="I14" s="299"/>
      <c r="J14" s="334" t="str">
        <f>IF(AND('Mapa final'!$L$12="Alta",'Mapa final'!$P$12="Leve"),CONCATENATE("R",'Mapa final'!$A$12),"")</f>
        <v/>
      </c>
      <c r="K14" s="335"/>
      <c r="L14" s="335" t="str">
        <f>IF(AND('Mapa final'!$L$12="Alta",'Mapa final'!$P$12="Leve"),CONCATENATE("R",'Mapa final'!$A$12),"")</f>
        <v/>
      </c>
      <c r="M14" s="335"/>
      <c r="N14" s="335" t="str">
        <f>IF(AND('Mapa final'!$L$12="Alta",'Mapa final'!$P$12="Leve"),CONCATENATE("R",'Mapa final'!$A$12),"")</f>
        <v/>
      </c>
      <c r="O14" s="336"/>
      <c r="P14" s="334" t="str">
        <f>IF(AND('Mapa final'!$L$12="Alta",'Mapa final'!$P$12="Leve"),CONCATENATE("R",'Mapa final'!$A$12),"")</f>
        <v/>
      </c>
      <c r="Q14" s="335"/>
      <c r="R14" s="335" t="str">
        <f>IF(AND('Mapa final'!$L$12="Alta",'Mapa final'!$P$12="Leve"),CONCATENATE("R",'Mapa final'!$A$12),"")</f>
        <v/>
      </c>
      <c r="S14" s="335"/>
      <c r="T14" s="335" t="str">
        <f>IF(AND('Mapa final'!$L$12="Alta",'Mapa final'!$P$12="Leve"),CONCATENATE("R",'Mapa final'!$A$12),"")</f>
        <v/>
      </c>
      <c r="U14" s="336"/>
      <c r="V14" s="312" t="str">
        <f>IF(AND('Mapa final'!$L$12="Muy Alta",'Mapa final'!$P$12="Leve"),CONCATENATE("R",'Mapa final'!$A$12),"")</f>
        <v/>
      </c>
      <c r="W14" s="313"/>
      <c r="X14" s="313" t="str">
        <f>IF(AND('Mapa final'!$L$12="Muy Alta",'Mapa final'!$P$12="Leve"),CONCATENATE("R",'Mapa final'!$A$12),"")</f>
        <v/>
      </c>
      <c r="Y14" s="313"/>
      <c r="Z14" s="313" t="str">
        <f>IF(AND('Mapa final'!$L$12="Muy Alta",'Mapa final'!$P$12="Leve"),CONCATENATE("R",'Mapa final'!$A$12),"")</f>
        <v/>
      </c>
      <c r="AA14" s="315"/>
      <c r="AB14" s="312" t="str">
        <f>IF(AND('Mapa final'!$L$12="Muy Alta",'Mapa final'!$P$12="Leve"),CONCATENATE("R",'Mapa final'!$A$12),"")</f>
        <v/>
      </c>
      <c r="AC14" s="313"/>
      <c r="AD14" s="313" t="str">
        <f>IF(AND('Mapa final'!$L$12="Muy Alta",'Mapa final'!$P$12="Leve"),CONCATENATE("R",'Mapa final'!$A$12),"")</f>
        <v/>
      </c>
      <c r="AE14" s="313"/>
      <c r="AF14" s="313" t="str">
        <f>IF(AND('Mapa final'!$L$12="Muy Alta",'Mapa final'!$P$12="Leve"),CONCATENATE("R",'Mapa final'!$A$12),"")</f>
        <v/>
      </c>
      <c r="AG14" s="315"/>
      <c r="AH14" s="325" t="str">
        <f>IF(AND('Mapa final'!$L$12="Muy Alta",'Mapa final'!$P$12="Catastrófico"),CONCATENATE("R",'Mapa final'!$A$12),"")</f>
        <v/>
      </c>
      <c r="AI14" s="326"/>
      <c r="AJ14" s="326" t="str">
        <f>IF(AND('Mapa final'!$L$12="Muy Alta",'Mapa final'!$P$12="Catastrófico"),CONCATENATE("R",'Mapa final'!$A$12),"")</f>
        <v/>
      </c>
      <c r="AK14" s="326"/>
      <c r="AL14" s="326" t="str">
        <f>IF(AND('Mapa final'!$L$12="Muy Alta",'Mapa final'!$P$12="Catastrófico"),CONCATENATE("R",'Mapa final'!$A$12),"")</f>
        <v/>
      </c>
      <c r="AM14" s="327"/>
      <c r="AN14" s="70"/>
      <c r="AO14" s="271" t="s">
        <v>167</v>
      </c>
      <c r="AP14" s="272"/>
      <c r="AQ14" s="272"/>
      <c r="AR14" s="272"/>
      <c r="AS14" s="272"/>
      <c r="AT14" s="27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60"/>
      <c r="C15" s="260"/>
      <c r="D15" s="261"/>
      <c r="E15" s="301"/>
      <c r="F15" s="302"/>
      <c r="G15" s="302"/>
      <c r="H15" s="302"/>
      <c r="I15" s="302"/>
      <c r="J15" s="328"/>
      <c r="K15" s="329"/>
      <c r="L15" s="329"/>
      <c r="M15" s="329"/>
      <c r="N15" s="329"/>
      <c r="O15" s="330"/>
      <c r="P15" s="328"/>
      <c r="Q15" s="329"/>
      <c r="R15" s="329"/>
      <c r="S15" s="329"/>
      <c r="T15" s="329"/>
      <c r="U15" s="330"/>
      <c r="V15" s="314"/>
      <c r="W15" s="308"/>
      <c r="X15" s="308"/>
      <c r="Y15" s="308"/>
      <c r="Z15" s="308"/>
      <c r="AA15" s="309"/>
      <c r="AB15" s="314"/>
      <c r="AC15" s="308"/>
      <c r="AD15" s="308"/>
      <c r="AE15" s="308"/>
      <c r="AF15" s="308"/>
      <c r="AG15" s="309"/>
      <c r="AH15" s="319"/>
      <c r="AI15" s="320"/>
      <c r="AJ15" s="320"/>
      <c r="AK15" s="320"/>
      <c r="AL15" s="320"/>
      <c r="AM15" s="321"/>
      <c r="AN15" s="70"/>
      <c r="AO15" s="274"/>
      <c r="AP15" s="275"/>
      <c r="AQ15" s="275"/>
      <c r="AR15" s="275"/>
      <c r="AS15" s="275"/>
      <c r="AT15" s="27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60"/>
      <c r="C16" s="260"/>
      <c r="D16" s="261"/>
      <c r="E16" s="301"/>
      <c r="F16" s="302"/>
      <c r="G16" s="302"/>
      <c r="H16" s="302"/>
      <c r="I16" s="302"/>
      <c r="J16" s="328" t="str">
        <f>IF(AND('Mapa final'!$L$12="Alta",'Mapa final'!$P$12="Leve"),CONCATENATE("R",'Mapa final'!$A$12),"")</f>
        <v/>
      </c>
      <c r="K16" s="329"/>
      <c r="L16" s="329" t="str">
        <f>IF(AND('Mapa final'!$L$12="Alta",'Mapa final'!$P$12="Leve"),CONCATENATE("R",'Mapa final'!$A$12),"")</f>
        <v/>
      </c>
      <c r="M16" s="329"/>
      <c r="N16" s="329" t="str">
        <f>IF(AND('Mapa final'!$L$12="Alta",'Mapa final'!$P$12="Leve"),CONCATENATE("R",'Mapa final'!$A$12),"")</f>
        <v/>
      </c>
      <c r="O16" s="330"/>
      <c r="P16" s="328" t="str">
        <f>IF(AND('Mapa final'!$L$12="Alta",'Mapa final'!$P$12="Leve"),CONCATENATE("R",'Mapa final'!$A$12),"")</f>
        <v/>
      </c>
      <c r="Q16" s="329"/>
      <c r="R16" s="329" t="str">
        <f>IF(AND('Mapa final'!$L$12="Alta",'Mapa final'!$P$12="Leve"),CONCATENATE("R",'Mapa final'!$A$12),"")</f>
        <v/>
      </c>
      <c r="S16" s="329"/>
      <c r="T16" s="329" t="str">
        <f>IF(AND('Mapa final'!$L$12="Alta",'Mapa final'!$P$12="Leve"),CONCATENATE("R",'Mapa final'!$A$12),"")</f>
        <v/>
      </c>
      <c r="U16" s="330"/>
      <c r="V16" s="314" t="str">
        <f>IF(AND('Mapa final'!$L$12="Muy Alta",'Mapa final'!$P$12="Leve"),CONCATENATE("R",'Mapa final'!$A$12),"")</f>
        <v/>
      </c>
      <c r="W16" s="308"/>
      <c r="X16" s="308" t="str">
        <f>IF(AND('Mapa final'!$L$12="Muy Alta",'Mapa final'!$P$12="Leve"),CONCATENATE("R",'Mapa final'!$A$12),"")</f>
        <v/>
      </c>
      <c r="Y16" s="308"/>
      <c r="Z16" s="308" t="str">
        <f>IF(AND('Mapa final'!$L$12="Muy Alta",'Mapa final'!$P$12="Leve"),CONCATENATE("R",'Mapa final'!$A$12),"")</f>
        <v/>
      </c>
      <c r="AA16" s="309"/>
      <c r="AB16" s="314" t="str">
        <f>IF(AND('Mapa final'!$L$12="Muy Alta",'Mapa final'!$P$12="Leve"),CONCATENATE("R",'Mapa final'!$A$12),"")</f>
        <v/>
      </c>
      <c r="AC16" s="308"/>
      <c r="AD16" s="308" t="str">
        <f>IF(AND('Mapa final'!$L$12="Muy Alta",'Mapa final'!$P$12="Leve"),CONCATENATE("R",'Mapa final'!$A$12),"")</f>
        <v/>
      </c>
      <c r="AE16" s="308"/>
      <c r="AF16" s="308" t="str">
        <f>IF(AND('Mapa final'!$L$12="Muy Alta",'Mapa final'!$P$12="Leve"),CONCATENATE("R",'Mapa final'!$A$12),"")</f>
        <v/>
      </c>
      <c r="AG16" s="309"/>
      <c r="AH16" s="319" t="str">
        <f>IF(AND('Mapa final'!$L$12="Muy Alta",'Mapa final'!$P$12="Catastrófico"),CONCATENATE("R",'Mapa final'!$A$12),"")</f>
        <v/>
      </c>
      <c r="AI16" s="320"/>
      <c r="AJ16" s="320" t="str">
        <f>IF(AND('Mapa final'!$L$12="Muy Alta",'Mapa final'!$P$12="Catastrófico"),CONCATENATE("R",'Mapa final'!$A$12),"")</f>
        <v/>
      </c>
      <c r="AK16" s="320"/>
      <c r="AL16" s="320" t="str">
        <f>IF(AND('Mapa final'!$L$12="Muy Alta",'Mapa final'!$P$12="Catastrófico"),CONCATENATE("R",'Mapa final'!$A$12),"")</f>
        <v/>
      </c>
      <c r="AM16" s="321"/>
      <c r="AN16" s="70"/>
      <c r="AO16" s="274"/>
      <c r="AP16" s="275"/>
      <c r="AQ16" s="275"/>
      <c r="AR16" s="275"/>
      <c r="AS16" s="275"/>
      <c r="AT16" s="276"/>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60"/>
      <c r="C17" s="260"/>
      <c r="D17" s="261"/>
      <c r="E17" s="301"/>
      <c r="F17" s="302"/>
      <c r="G17" s="302"/>
      <c r="H17" s="302"/>
      <c r="I17" s="302"/>
      <c r="J17" s="328"/>
      <c r="K17" s="329"/>
      <c r="L17" s="329"/>
      <c r="M17" s="329"/>
      <c r="N17" s="329"/>
      <c r="O17" s="330"/>
      <c r="P17" s="328"/>
      <c r="Q17" s="329"/>
      <c r="R17" s="329"/>
      <c r="S17" s="329"/>
      <c r="T17" s="329"/>
      <c r="U17" s="330"/>
      <c r="V17" s="314"/>
      <c r="W17" s="308"/>
      <c r="X17" s="308"/>
      <c r="Y17" s="308"/>
      <c r="Z17" s="308"/>
      <c r="AA17" s="309"/>
      <c r="AB17" s="314"/>
      <c r="AC17" s="308"/>
      <c r="AD17" s="308"/>
      <c r="AE17" s="308"/>
      <c r="AF17" s="308"/>
      <c r="AG17" s="309"/>
      <c r="AH17" s="319"/>
      <c r="AI17" s="320"/>
      <c r="AJ17" s="320"/>
      <c r="AK17" s="320"/>
      <c r="AL17" s="320"/>
      <c r="AM17" s="321"/>
      <c r="AN17" s="70"/>
      <c r="AO17" s="274"/>
      <c r="AP17" s="275"/>
      <c r="AQ17" s="275"/>
      <c r="AR17" s="275"/>
      <c r="AS17" s="275"/>
      <c r="AT17" s="27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60"/>
      <c r="C18" s="260"/>
      <c r="D18" s="261"/>
      <c r="E18" s="301"/>
      <c r="F18" s="302"/>
      <c r="G18" s="302"/>
      <c r="H18" s="302"/>
      <c r="I18" s="302"/>
      <c r="J18" s="328" t="str">
        <f>IF(AND('Mapa final'!$L$12="Alta",'Mapa final'!$P$12="Leve"),CONCATENATE("R",'Mapa final'!$A$12),"")</f>
        <v/>
      </c>
      <c r="K18" s="329"/>
      <c r="L18" s="329" t="str">
        <f>IF(AND('Mapa final'!$L$12="Alta",'Mapa final'!$P$12="Leve"),CONCATENATE("R",'Mapa final'!$A$12),"")</f>
        <v/>
      </c>
      <c r="M18" s="329"/>
      <c r="N18" s="329" t="str">
        <f>IF(AND('Mapa final'!$L$12="Alta",'Mapa final'!$P$12="Leve"),CONCATENATE("R",'Mapa final'!$A$12),"")</f>
        <v/>
      </c>
      <c r="O18" s="330"/>
      <c r="P18" s="328" t="str">
        <f>IF(AND('Mapa final'!$L$12="Alta",'Mapa final'!$P$12="Leve"),CONCATENATE("R",'Mapa final'!$A$12),"")</f>
        <v/>
      </c>
      <c r="Q18" s="329"/>
      <c r="R18" s="329" t="str">
        <f>IF(AND('Mapa final'!$L$12="Alta",'Mapa final'!$P$12="Leve"),CONCATENATE("R",'Mapa final'!$A$12),"")</f>
        <v/>
      </c>
      <c r="S18" s="329"/>
      <c r="T18" s="329" t="str">
        <f>IF(AND('Mapa final'!$L$12="Alta",'Mapa final'!$P$12="Leve"),CONCATENATE("R",'Mapa final'!$A$12),"")</f>
        <v/>
      </c>
      <c r="U18" s="330"/>
      <c r="V18" s="314" t="str">
        <f>IF(AND('Mapa final'!$L$12="Muy Alta",'Mapa final'!$P$12="Leve"),CONCATENATE("R",'Mapa final'!$A$12),"")</f>
        <v/>
      </c>
      <c r="W18" s="308"/>
      <c r="X18" s="308" t="str">
        <f>IF(AND('Mapa final'!$L$12="Muy Alta",'Mapa final'!$P$12="Leve"),CONCATENATE("R",'Mapa final'!$A$12),"")</f>
        <v/>
      </c>
      <c r="Y18" s="308"/>
      <c r="Z18" s="308" t="str">
        <f>IF(AND('Mapa final'!$L$12="Muy Alta",'Mapa final'!$P$12="Leve"),CONCATENATE("R",'Mapa final'!$A$12),"")</f>
        <v/>
      </c>
      <c r="AA18" s="309"/>
      <c r="AB18" s="314" t="str">
        <f>IF(AND('Mapa final'!$L$12="Muy Alta",'Mapa final'!$P$12="Leve"),CONCATENATE("R",'Mapa final'!$A$12),"")</f>
        <v/>
      </c>
      <c r="AC18" s="308"/>
      <c r="AD18" s="308" t="str">
        <f>IF(AND('Mapa final'!$L$12="Muy Alta",'Mapa final'!$P$12="Leve"),CONCATENATE("R",'Mapa final'!$A$12),"")</f>
        <v/>
      </c>
      <c r="AE18" s="308"/>
      <c r="AF18" s="308" t="str">
        <f>IF(AND('Mapa final'!$L$12="Muy Alta",'Mapa final'!$P$12="Leve"),CONCATENATE("R",'Mapa final'!$A$12),"")</f>
        <v/>
      </c>
      <c r="AG18" s="309"/>
      <c r="AH18" s="319" t="str">
        <f>IF(AND('Mapa final'!$L$12="Muy Alta",'Mapa final'!$P$12="Catastrófico"),CONCATENATE("R",'Mapa final'!$A$12),"")</f>
        <v/>
      </c>
      <c r="AI18" s="320"/>
      <c r="AJ18" s="320" t="str">
        <f>IF(AND('Mapa final'!$L$12="Muy Alta",'Mapa final'!$P$12="Catastrófico"),CONCATENATE("R",'Mapa final'!$A$12),"")</f>
        <v/>
      </c>
      <c r="AK18" s="320"/>
      <c r="AL18" s="320" t="str">
        <f>IF(AND('Mapa final'!$L$12="Muy Alta",'Mapa final'!$P$12="Catastrófico"),CONCATENATE("R",'Mapa final'!$A$12),"")</f>
        <v/>
      </c>
      <c r="AM18" s="321"/>
      <c r="AN18" s="70"/>
      <c r="AO18" s="274"/>
      <c r="AP18" s="275"/>
      <c r="AQ18" s="275"/>
      <c r="AR18" s="275"/>
      <c r="AS18" s="275"/>
      <c r="AT18" s="27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60"/>
      <c r="C19" s="260"/>
      <c r="D19" s="261"/>
      <c r="E19" s="301"/>
      <c r="F19" s="302"/>
      <c r="G19" s="302"/>
      <c r="H19" s="302"/>
      <c r="I19" s="302"/>
      <c r="J19" s="328"/>
      <c r="K19" s="329"/>
      <c r="L19" s="329"/>
      <c r="M19" s="329"/>
      <c r="N19" s="329"/>
      <c r="O19" s="330"/>
      <c r="P19" s="328"/>
      <c r="Q19" s="329"/>
      <c r="R19" s="329"/>
      <c r="S19" s="329"/>
      <c r="T19" s="329"/>
      <c r="U19" s="330"/>
      <c r="V19" s="314"/>
      <c r="W19" s="308"/>
      <c r="X19" s="308"/>
      <c r="Y19" s="308"/>
      <c r="Z19" s="308"/>
      <c r="AA19" s="309"/>
      <c r="AB19" s="314"/>
      <c r="AC19" s="308"/>
      <c r="AD19" s="308"/>
      <c r="AE19" s="308"/>
      <c r="AF19" s="308"/>
      <c r="AG19" s="309"/>
      <c r="AH19" s="319"/>
      <c r="AI19" s="320"/>
      <c r="AJ19" s="320"/>
      <c r="AK19" s="320"/>
      <c r="AL19" s="320"/>
      <c r="AM19" s="321"/>
      <c r="AN19" s="70"/>
      <c r="AO19" s="274"/>
      <c r="AP19" s="275"/>
      <c r="AQ19" s="275"/>
      <c r="AR19" s="275"/>
      <c r="AS19" s="275"/>
      <c r="AT19" s="27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60"/>
      <c r="C20" s="260"/>
      <c r="D20" s="261"/>
      <c r="E20" s="301"/>
      <c r="F20" s="302"/>
      <c r="G20" s="302"/>
      <c r="H20" s="302"/>
      <c r="I20" s="302"/>
      <c r="J20" s="328" t="str">
        <f>IF(AND('Mapa final'!$L$12="Alta",'Mapa final'!$P$12="Leve"),CONCATENATE("R",'Mapa final'!$A$12),"")</f>
        <v/>
      </c>
      <c r="K20" s="329"/>
      <c r="L20" s="329" t="str">
        <f>IF(AND('Mapa final'!$L$12="Alta",'Mapa final'!$P$12="Leve"),CONCATENATE("R",'Mapa final'!$A$12),"")</f>
        <v/>
      </c>
      <c r="M20" s="329"/>
      <c r="N20" s="329" t="str">
        <f>IF(AND('Mapa final'!$L$12="Alta",'Mapa final'!$P$12="Leve"),CONCATENATE("R",'Mapa final'!$A$12),"")</f>
        <v/>
      </c>
      <c r="O20" s="330"/>
      <c r="P20" s="328" t="str">
        <f>IF(AND('Mapa final'!$L$12="Alta",'Mapa final'!$P$12="Leve"),CONCATENATE("R",'Mapa final'!$A$12),"")</f>
        <v/>
      </c>
      <c r="Q20" s="329"/>
      <c r="R20" s="329" t="str">
        <f>IF(AND('Mapa final'!$L$12="Alta",'Mapa final'!$P$12="Leve"),CONCATENATE("R",'Mapa final'!$A$12),"")</f>
        <v/>
      </c>
      <c r="S20" s="329"/>
      <c r="T20" s="329" t="str">
        <f>IF(AND('Mapa final'!$L$12="Alta",'Mapa final'!$P$12="Leve"),CONCATENATE("R",'Mapa final'!$A$12),"")</f>
        <v/>
      </c>
      <c r="U20" s="330"/>
      <c r="V20" s="314" t="str">
        <f>IF(AND('Mapa final'!$L$12="Muy Alta",'Mapa final'!$P$12="Leve"),CONCATENATE("R",'Mapa final'!$A$12),"")</f>
        <v/>
      </c>
      <c r="W20" s="308"/>
      <c r="X20" s="308" t="str">
        <f>IF(AND('Mapa final'!$L$12="Muy Alta",'Mapa final'!$P$12="Leve"),CONCATENATE("R",'Mapa final'!$A$12),"")</f>
        <v/>
      </c>
      <c r="Y20" s="308"/>
      <c r="Z20" s="308" t="str">
        <f>IF(AND('Mapa final'!$L$12="Muy Alta",'Mapa final'!$P$12="Leve"),CONCATENATE("R",'Mapa final'!$A$12),"")</f>
        <v/>
      </c>
      <c r="AA20" s="309"/>
      <c r="AB20" s="314" t="str">
        <f>IF(AND('Mapa final'!$L$12="Muy Alta",'Mapa final'!$P$12="Leve"),CONCATENATE("R",'Mapa final'!$A$12),"")</f>
        <v/>
      </c>
      <c r="AC20" s="308"/>
      <c r="AD20" s="308" t="str">
        <f>IF(AND('Mapa final'!$L$12="Muy Alta",'Mapa final'!$P$12="Leve"),CONCATENATE("R",'Mapa final'!$A$12),"")</f>
        <v/>
      </c>
      <c r="AE20" s="308"/>
      <c r="AF20" s="308" t="str">
        <f>IF(AND('Mapa final'!$L$12="Muy Alta",'Mapa final'!$P$12="Leve"),CONCATENATE("R",'Mapa final'!$A$12),"")</f>
        <v/>
      </c>
      <c r="AG20" s="309"/>
      <c r="AH20" s="319" t="str">
        <f>IF(AND('Mapa final'!$L$12="Muy Alta",'Mapa final'!$P$12="Catastrófico"),CONCATENATE("R",'Mapa final'!$A$12),"")</f>
        <v/>
      </c>
      <c r="AI20" s="320"/>
      <c r="AJ20" s="320" t="str">
        <f>IF(AND('Mapa final'!$L$12="Muy Alta",'Mapa final'!$P$12="Catastrófico"),CONCATENATE("R",'Mapa final'!$A$12),"")</f>
        <v/>
      </c>
      <c r="AK20" s="320"/>
      <c r="AL20" s="320" t="str">
        <f>IF(AND('Mapa final'!$L$12="Muy Alta",'Mapa final'!$P$12="Catastrófico"),CONCATENATE("R",'Mapa final'!$A$12),"")</f>
        <v/>
      </c>
      <c r="AM20" s="321"/>
      <c r="AN20" s="70"/>
      <c r="AO20" s="274"/>
      <c r="AP20" s="275"/>
      <c r="AQ20" s="275"/>
      <c r="AR20" s="275"/>
      <c r="AS20" s="275"/>
      <c r="AT20" s="27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60"/>
      <c r="C21" s="260"/>
      <c r="D21" s="261"/>
      <c r="E21" s="304"/>
      <c r="F21" s="305"/>
      <c r="G21" s="305"/>
      <c r="H21" s="305"/>
      <c r="I21" s="305"/>
      <c r="J21" s="331"/>
      <c r="K21" s="332"/>
      <c r="L21" s="332"/>
      <c r="M21" s="332"/>
      <c r="N21" s="332"/>
      <c r="O21" s="333"/>
      <c r="P21" s="331"/>
      <c r="Q21" s="332"/>
      <c r="R21" s="332"/>
      <c r="S21" s="332"/>
      <c r="T21" s="332"/>
      <c r="U21" s="333"/>
      <c r="V21" s="318"/>
      <c r="W21" s="310"/>
      <c r="X21" s="310"/>
      <c r="Y21" s="310"/>
      <c r="Z21" s="310"/>
      <c r="AA21" s="311"/>
      <c r="AB21" s="318"/>
      <c r="AC21" s="310"/>
      <c r="AD21" s="310"/>
      <c r="AE21" s="310"/>
      <c r="AF21" s="310"/>
      <c r="AG21" s="311"/>
      <c r="AH21" s="322"/>
      <c r="AI21" s="323"/>
      <c r="AJ21" s="323"/>
      <c r="AK21" s="323"/>
      <c r="AL21" s="323"/>
      <c r="AM21" s="324"/>
      <c r="AN21" s="70"/>
      <c r="AO21" s="277"/>
      <c r="AP21" s="278"/>
      <c r="AQ21" s="278"/>
      <c r="AR21" s="278"/>
      <c r="AS21" s="278"/>
      <c r="AT21" s="279"/>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60"/>
      <c r="C22" s="260"/>
      <c r="D22" s="261"/>
      <c r="E22" s="298" t="s">
        <v>168</v>
      </c>
      <c r="F22" s="299"/>
      <c r="G22" s="299"/>
      <c r="H22" s="299"/>
      <c r="I22" s="300"/>
      <c r="J22" s="334" t="str">
        <f>IF(AND('Mapa final'!$L$12="Alta",'Mapa final'!$P$12="Leve"),CONCATENATE("R",'Mapa final'!$A$12),"")</f>
        <v/>
      </c>
      <c r="K22" s="335"/>
      <c r="L22" s="335" t="str">
        <f>IF(AND('Mapa final'!$L$12="Alta",'Mapa final'!$P$12="Leve"),CONCATENATE("R",'Mapa final'!$A$12),"")</f>
        <v/>
      </c>
      <c r="M22" s="335"/>
      <c r="N22" s="335" t="str">
        <f>IF(AND('Mapa final'!$L$12="Alta",'Mapa final'!$P$12="Leve"),CONCATENATE("R",'Mapa final'!$A$12),"")</f>
        <v/>
      </c>
      <c r="O22" s="336"/>
      <c r="P22" s="334" t="str">
        <f>IF(AND('Mapa final'!$L$12="Alta",'Mapa final'!$P$12="Leve"),CONCATENATE("R",'Mapa final'!$A$12),"")</f>
        <v/>
      </c>
      <c r="Q22" s="335"/>
      <c r="R22" s="335" t="str">
        <f>IF(AND('Mapa final'!$L$12="Alta",'Mapa final'!$P$12="Leve"),CONCATENATE("R",'Mapa final'!$A$12),"")</f>
        <v/>
      </c>
      <c r="S22" s="335"/>
      <c r="T22" s="335" t="str">
        <f>IF(AND('Mapa final'!$L$12="Alta",'Mapa final'!$P$12="Leve"),CONCATENATE("R",'Mapa final'!$A$12),"")</f>
        <v/>
      </c>
      <c r="U22" s="336"/>
      <c r="V22" s="334" t="str">
        <f>IF(AND('Mapa final'!$L$12="Alta",'Mapa final'!$P$12="Leve"),CONCATENATE("R",'Mapa final'!$A$12),"")</f>
        <v/>
      </c>
      <c r="W22" s="335"/>
      <c r="X22" s="335" t="str">
        <f>IF(AND('Mapa final'!$L$12="Alta",'Mapa final'!$P$12="Leve"),CONCATENATE("R",'Mapa final'!$A$12),"")</f>
        <v/>
      </c>
      <c r="Y22" s="335"/>
      <c r="Z22" s="335" t="str">
        <f>IF(AND('Mapa final'!$L$12="Alta",'Mapa final'!$P$12="Leve"),CONCATENATE("R",'Mapa final'!$A$12),"")</f>
        <v/>
      </c>
      <c r="AA22" s="336"/>
      <c r="AB22" s="312" t="str">
        <f>IF(AND('Mapa final'!$L$12="Muy Alta",'Mapa final'!$P$12="Leve"),CONCATENATE("R",'Mapa final'!$A$12),"")</f>
        <v/>
      </c>
      <c r="AC22" s="313"/>
      <c r="AD22" s="313" t="str">
        <f>IF(AND('Mapa final'!$L$12="Muy Alta",'Mapa final'!$P$12="Leve"),CONCATENATE("R",'Mapa final'!$A$12),"")</f>
        <v/>
      </c>
      <c r="AE22" s="313"/>
      <c r="AF22" s="313" t="str">
        <f>IF(AND('Mapa final'!$L$12="Muy Alta",'Mapa final'!$P$12="Leve"),CONCATENATE("R",'Mapa final'!$A$12),"")</f>
        <v/>
      </c>
      <c r="AG22" s="315"/>
      <c r="AH22" s="325" t="str">
        <f>IF(AND('Mapa final'!$L$12="Muy Alta",'Mapa final'!$P$12="Catastrófico"),CONCATENATE("R",'Mapa final'!$A$12),"")</f>
        <v/>
      </c>
      <c r="AI22" s="326"/>
      <c r="AJ22" s="326" t="str">
        <f>IF(AND('Mapa final'!$L$12="Muy Alta",'Mapa final'!$P$12="Catastrófico"),CONCATENATE("R",'Mapa final'!$A$12),"")</f>
        <v/>
      </c>
      <c r="AK22" s="326"/>
      <c r="AL22" s="326" t="str">
        <f>IF(AND('Mapa final'!$L$12="Muy Alta",'Mapa final'!$P$12="Catastrófico"),CONCATENATE("R",'Mapa final'!$A$12),"")</f>
        <v/>
      </c>
      <c r="AM22" s="327"/>
      <c r="AN22" s="70"/>
      <c r="AO22" s="280" t="s">
        <v>169</v>
      </c>
      <c r="AP22" s="281"/>
      <c r="AQ22" s="281"/>
      <c r="AR22" s="281"/>
      <c r="AS22" s="281"/>
      <c r="AT22" s="28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60"/>
      <c r="C23" s="260"/>
      <c r="D23" s="261"/>
      <c r="E23" s="301"/>
      <c r="F23" s="302"/>
      <c r="G23" s="302"/>
      <c r="H23" s="302"/>
      <c r="I23" s="303"/>
      <c r="J23" s="328"/>
      <c r="K23" s="329"/>
      <c r="L23" s="329"/>
      <c r="M23" s="329"/>
      <c r="N23" s="329"/>
      <c r="O23" s="330"/>
      <c r="P23" s="328"/>
      <c r="Q23" s="329"/>
      <c r="R23" s="329"/>
      <c r="S23" s="329"/>
      <c r="T23" s="329"/>
      <c r="U23" s="330"/>
      <c r="V23" s="328"/>
      <c r="W23" s="329"/>
      <c r="X23" s="329"/>
      <c r="Y23" s="329"/>
      <c r="Z23" s="329"/>
      <c r="AA23" s="330"/>
      <c r="AB23" s="314"/>
      <c r="AC23" s="308"/>
      <c r="AD23" s="308"/>
      <c r="AE23" s="308"/>
      <c r="AF23" s="308"/>
      <c r="AG23" s="309"/>
      <c r="AH23" s="319"/>
      <c r="AI23" s="320"/>
      <c r="AJ23" s="320"/>
      <c r="AK23" s="320"/>
      <c r="AL23" s="320"/>
      <c r="AM23" s="321"/>
      <c r="AN23" s="70"/>
      <c r="AO23" s="283"/>
      <c r="AP23" s="284"/>
      <c r="AQ23" s="284"/>
      <c r="AR23" s="284"/>
      <c r="AS23" s="284"/>
      <c r="AT23" s="285"/>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60"/>
      <c r="C24" s="260"/>
      <c r="D24" s="261"/>
      <c r="E24" s="301"/>
      <c r="F24" s="302"/>
      <c r="G24" s="302"/>
      <c r="H24" s="302"/>
      <c r="I24" s="303"/>
      <c r="J24" s="328" t="str">
        <f>IF(AND('Mapa final'!$L$12="Alta",'Mapa final'!$P$12="Leve"),CONCATENATE("R",'Mapa final'!$A$12),"")</f>
        <v/>
      </c>
      <c r="K24" s="329"/>
      <c r="L24" s="329" t="str">
        <f>IF(AND('Mapa final'!$L$15="media",'Mapa final'!$P$15="Leve"),CONCATENATE("R",'Mapa final'!$A$15),"")</f>
        <v>R3</v>
      </c>
      <c r="M24" s="329"/>
      <c r="N24" s="329" t="str">
        <f>IF(AND('Mapa final'!$L$12="Alta",'Mapa final'!$P$12="Leve"),CONCATENATE("R",'Mapa final'!$A$12),"")</f>
        <v/>
      </c>
      <c r="O24" s="330"/>
      <c r="P24" s="328" t="str">
        <f>IF(AND('Mapa final'!$L$12="Alta",'Mapa final'!$P$12="Leve"),CONCATENATE("R",'Mapa final'!$A$12),"")</f>
        <v/>
      </c>
      <c r="Q24" s="329"/>
      <c r="R24" s="329" t="str">
        <f>IF(AND('Mapa final'!$L$12="media",'Mapa final'!$P$12="menor"),CONCATENATE("R",'Mapa final'!$A$12),"")</f>
        <v>R1</v>
      </c>
      <c r="S24" s="329"/>
      <c r="T24" s="329" t="str">
        <f>IF(AND('Mapa final'!$L$12="Alta",'Mapa final'!$P$12="Leve"),CONCATENATE("R",'Mapa final'!$A$12),"")</f>
        <v/>
      </c>
      <c r="U24" s="330"/>
      <c r="V24" s="328" t="str">
        <f>IF(AND('Mapa final'!$L$12="Alta",'Mapa final'!$P$12="Leve"),CONCATENATE("R",'Mapa final'!$A$12),"")</f>
        <v/>
      </c>
      <c r="W24" s="329"/>
      <c r="X24" s="329" t="str">
        <f>IF(AND('Mapa final'!$L$12="Alta",'Mapa final'!$P$12="Leve"),CONCATENATE("R",'Mapa final'!$A$12),"")</f>
        <v/>
      </c>
      <c r="Y24" s="329"/>
      <c r="Z24" s="329" t="str">
        <f>IF(AND('Mapa final'!$L$12="Alta",'Mapa final'!$P$12="Leve"),CONCATENATE("R",'Mapa final'!$A$12),"")</f>
        <v/>
      </c>
      <c r="AA24" s="330"/>
      <c r="AB24" s="314" t="str">
        <f>IF(AND('Mapa final'!$L$12="Muy Alta",'Mapa final'!$P$12="Leve"),CONCATENATE("R",'Mapa final'!$A$12),"")</f>
        <v/>
      </c>
      <c r="AC24" s="308"/>
      <c r="AD24" s="308" t="str">
        <f>IF(AND('Mapa final'!$L$12="Muy Alta",'Mapa final'!$P$12="Leve"),CONCATENATE("R",'Mapa final'!$A$12),"")</f>
        <v/>
      </c>
      <c r="AE24" s="308"/>
      <c r="AF24" s="308" t="str">
        <f>IF(AND('Mapa final'!$L$12="Muy Alta",'Mapa final'!$P$12="Leve"),CONCATENATE("R",'Mapa final'!$A$12),"")</f>
        <v/>
      </c>
      <c r="AG24" s="309"/>
      <c r="AH24" s="319" t="str">
        <f>IF(AND('Mapa final'!$L$12="Muy Alta",'Mapa final'!$P$12="Catastrófico"),CONCATENATE("R",'Mapa final'!$A$12),"")</f>
        <v/>
      </c>
      <c r="AI24" s="320"/>
      <c r="AJ24" s="320" t="str">
        <f>IF(AND('Mapa final'!$L$12="Muy Alta",'Mapa final'!$P$12="Catastrófico"),CONCATENATE("R",'Mapa final'!$A$12),"")</f>
        <v/>
      </c>
      <c r="AK24" s="320"/>
      <c r="AL24" s="320" t="str">
        <f>IF(AND('Mapa final'!$L$12="Muy Alta",'Mapa final'!$P$12="Catastrófico"),CONCATENATE("R",'Mapa final'!$A$12),"")</f>
        <v/>
      </c>
      <c r="AM24" s="321"/>
      <c r="AN24" s="70"/>
      <c r="AO24" s="283"/>
      <c r="AP24" s="284"/>
      <c r="AQ24" s="284"/>
      <c r="AR24" s="284"/>
      <c r="AS24" s="284"/>
      <c r="AT24" s="285"/>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60"/>
      <c r="C25" s="260"/>
      <c r="D25" s="261"/>
      <c r="E25" s="301"/>
      <c r="F25" s="302"/>
      <c r="G25" s="302"/>
      <c r="H25" s="302"/>
      <c r="I25" s="303"/>
      <c r="J25" s="328"/>
      <c r="K25" s="329"/>
      <c r="L25" s="329"/>
      <c r="M25" s="329"/>
      <c r="N25" s="329"/>
      <c r="O25" s="330"/>
      <c r="P25" s="328"/>
      <c r="Q25" s="329"/>
      <c r="R25" s="329"/>
      <c r="S25" s="329"/>
      <c r="T25" s="329"/>
      <c r="U25" s="330"/>
      <c r="V25" s="328"/>
      <c r="W25" s="329"/>
      <c r="X25" s="329"/>
      <c r="Y25" s="329"/>
      <c r="Z25" s="329"/>
      <c r="AA25" s="330"/>
      <c r="AB25" s="314"/>
      <c r="AC25" s="308"/>
      <c r="AD25" s="308"/>
      <c r="AE25" s="308"/>
      <c r="AF25" s="308"/>
      <c r="AG25" s="309"/>
      <c r="AH25" s="319"/>
      <c r="AI25" s="320"/>
      <c r="AJ25" s="320"/>
      <c r="AK25" s="320"/>
      <c r="AL25" s="320"/>
      <c r="AM25" s="321"/>
      <c r="AN25" s="70"/>
      <c r="AO25" s="283"/>
      <c r="AP25" s="284"/>
      <c r="AQ25" s="284"/>
      <c r="AR25" s="284"/>
      <c r="AS25" s="284"/>
      <c r="AT25" s="28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60"/>
      <c r="C26" s="260"/>
      <c r="D26" s="261"/>
      <c r="E26" s="301"/>
      <c r="F26" s="302"/>
      <c r="G26" s="302"/>
      <c r="H26" s="302"/>
      <c r="I26" s="303"/>
      <c r="J26" s="328" t="str">
        <f>IF(AND('Mapa final'!$L$12="Alta",'Mapa final'!$P$12="Leve"),CONCATENATE("R",'Mapa final'!$A$12),"")</f>
        <v/>
      </c>
      <c r="K26" s="329"/>
      <c r="L26" s="329" t="str">
        <f>IF(AND('Mapa final'!$L$12="Alta",'Mapa final'!$P$12="Leve"),CONCATENATE("R",'Mapa final'!$A$12),"")</f>
        <v/>
      </c>
      <c r="M26" s="329"/>
      <c r="N26" s="329" t="str">
        <f>IF(AND('Mapa final'!$L$12="Alta",'Mapa final'!$P$12="Leve"),CONCATENATE("R",'Mapa final'!$A$12),"")</f>
        <v/>
      </c>
      <c r="O26" s="330"/>
      <c r="P26" s="328" t="str">
        <f>IF(AND('Mapa final'!$L$12="Alta",'Mapa final'!$P$12="Leve"),CONCATENATE("R",'Mapa final'!$A$12),"")</f>
        <v/>
      </c>
      <c r="Q26" s="329"/>
      <c r="R26" s="329" t="str">
        <f>IF(AND('Mapa final'!$L$12="Alta",'Mapa final'!$P$12="Leve"),CONCATENATE("R",'Mapa final'!$A$12),"")</f>
        <v/>
      </c>
      <c r="S26" s="329"/>
      <c r="T26" s="329" t="str">
        <f>IF(AND('Mapa final'!$L$12="Alta",'Mapa final'!$P$12="Leve"),CONCATENATE("R",'Mapa final'!$A$12),"")</f>
        <v/>
      </c>
      <c r="U26" s="330"/>
      <c r="V26" s="328" t="str">
        <f>IF(AND('Mapa final'!$L$12="Alta",'Mapa final'!$P$12="Leve"),CONCATENATE("R",'Mapa final'!$A$12),"")</f>
        <v/>
      </c>
      <c r="W26" s="329"/>
      <c r="X26" s="329" t="str">
        <f>IF(AND('Mapa final'!$L$12="Alta",'Mapa final'!$P$12="Leve"),CONCATENATE("R",'Mapa final'!$A$12),"")</f>
        <v/>
      </c>
      <c r="Y26" s="329"/>
      <c r="Z26" s="329" t="str">
        <f>IF(AND('Mapa final'!$L$12="Alta",'Mapa final'!$P$12="Leve"),CONCATENATE("R",'Mapa final'!$A$12),"")</f>
        <v/>
      </c>
      <c r="AA26" s="330"/>
      <c r="AB26" s="314" t="str">
        <f>IF(AND('Mapa final'!$L$12="Muy Alta",'Mapa final'!$P$12="Leve"),CONCATENATE("R",'Mapa final'!$A$12),"")</f>
        <v/>
      </c>
      <c r="AC26" s="308"/>
      <c r="AD26" s="308" t="str">
        <f>IF(AND('Mapa final'!$L$12="Muy Alta",'Mapa final'!$P$12="Leve"),CONCATENATE("R",'Mapa final'!$A$12),"")</f>
        <v/>
      </c>
      <c r="AE26" s="308"/>
      <c r="AF26" s="308" t="str">
        <f>IF(AND('Mapa final'!$L$12="Muy Alta",'Mapa final'!$P$12="Leve"),CONCATENATE("R",'Mapa final'!$A$12),"")</f>
        <v/>
      </c>
      <c r="AG26" s="309"/>
      <c r="AH26" s="319" t="str">
        <f>IF(AND('Mapa final'!$L$12="Muy Alta",'Mapa final'!$P$12="Catastrófico"),CONCATENATE("R",'Mapa final'!$A$12),"")</f>
        <v/>
      </c>
      <c r="AI26" s="320"/>
      <c r="AJ26" s="320" t="str">
        <f>IF(AND('Mapa final'!$L$12="Muy Alta",'Mapa final'!$P$12="Catastrófico"),CONCATENATE("R",'Mapa final'!$A$12),"")</f>
        <v/>
      </c>
      <c r="AK26" s="320"/>
      <c r="AL26" s="320" t="str">
        <f>IF(AND('Mapa final'!$L$12="Muy Alta",'Mapa final'!$P$12="Catastrófico"),CONCATENATE("R",'Mapa final'!$A$12),"")</f>
        <v/>
      </c>
      <c r="AM26" s="321"/>
      <c r="AN26" s="70"/>
      <c r="AO26" s="283"/>
      <c r="AP26" s="284"/>
      <c r="AQ26" s="284"/>
      <c r="AR26" s="284"/>
      <c r="AS26" s="284"/>
      <c r="AT26" s="285"/>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60"/>
      <c r="C27" s="260"/>
      <c r="D27" s="261"/>
      <c r="E27" s="301"/>
      <c r="F27" s="302"/>
      <c r="G27" s="302"/>
      <c r="H27" s="302"/>
      <c r="I27" s="303"/>
      <c r="J27" s="328"/>
      <c r="K27" s="329"/>
      <c r="L27" s="329"/>
      <c r="M27" s="329"/>
      <c r="N27" s="329"/>
      <c r="O27" s="330"/>
      <c r="P27" s="328"/>
      <c r="Q27" s="329"/>
      <c r="R27" s="329"/>
      <c r="S27" s="329"/>
      <c r="T27" s="329"/>
      <c r="U27" s="330"/>
      <c r="V27" s="328"/>
      <c r="W27" s="329"/>
      <c r="X27" s="329"/>
      <c r="Y27" s="329"/>
      <c r="Z27" s="329"/>
      <c r="AA27" s="330"/>
      <c r="AB27" s="314"/>
      <c r="AC27" s="308"/>
      <c r="AD27" s="308"/>
      <c r="AE27" s="308"/>
      <c r="AF27" s="308"/>
      <c r="AG27" s="309"/>
      <c r="AH27" s="319"/>
      <c r="AI27" s="320"/>
      <c r="AJ27" s="320"/>
      <c r="AK27" s="320"/>
      <c r="AL27" s="320"/>
      <c r="AM27" s="321"/>
      <c r="AN27" s="70"/>
      <c r="AO27" s="283"/>
      <c r="AP27" s="284"/>
      <c r="AQ27" s="284"/>
      <c r="AR27" s="284"/>
      <c r="AS27" s="284"/>
      <c r="AT27" s="28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60"/>
      <c r="C28" s="260"/>
      <c r="D28" s="261"/>
      <c r="E28" s="301"/>
      <c r="F28" s="302"/>
      <c r="G28" s="302"/>
      <c r="H28" s="302"/>
      <c r="I28" s="303"/>
      <c r="J28" s="328" t="str">
        <f>IF(AND('Mapa final'!$L$12="Alta",'Mapa final'!$P$12="Leve"),CONCATENATE("R",'Mapa final'!$A$12),"")</f>
        <v/>
      </c>
      <c r="K28" s="329"/>
      <c r="L28" s="329" t="str">
        <f>IF(AND('Mapa final'!$L$12="Alta",'Mapa final'!$P$12="Leve"),CONCATENATE("R",'Mapa final'!$A$12),"")</f>
        <v/>
      </c>
      <c r="M28" s="329"/>
      <c r="N28" s="329" t="str">
        <f>IF(AND('Mapa final'!$L$12="Alta",'Mapa final'!$P$12="Leve"),CONCATENATE("R",'Mapa final'!$A$12),"")</f>
        <v/>
      </c>
      <c r="O28" s="330"/>
      <c r="P28" s="328" t="str">
        <f>IF(AND('Mapa final'!$L$12="Alta",'Mapa final'!$P$12="Leve"),CONCATENATE("R",'Mapa final'!$A$12),"")</f>
        <v/>
      </c>
      <c r="Q28" s="329"/>
      <c r="R28" s="329" t="str">
        <f>IF(AND('Mapa final'!$L$12="Alta",'Mapa final'!$P$12="Leve"),CONCATENATE("R",'Mapa final'!$A$12),"")</f>
        <v/>
      </c>
      <c r="S28" s="329"/>
      <c r="T28" s="329" t="str">
        <f>IF(AND('Mapa final'!$L$12="Alta",'Mapa final'!$P$12="Leve"),CONCATENATE("R",'Mapa final'!$A$12),"")</f>
        <v/>
      </c>
      <c r="U28" s="330"/>
      <c r="V28" s="328" t="str">
        <f>IF(AND('Mapa final'!$L$12="Alta",'Mapa final'!$P$12="Leve"),CONCATENATE("R",'Mapa final'!$A$12),"")</f>
        <v/>
      </c>
      <c r="W28" s="329"/>
      <c r="X28" s="329" t="str">
        <f>IF(AND('Mapa final'!$L$12="Alta",'Mapa final'!$P$12="Leve"),CONCATENATE("R",'Mapa final'!$A$12),"")</f>
        <v/>
      </c>
      <c r="Y28" s="329"/>
      <c r="Z28" s="329" t="str">
        <f>IF(AND('Mapa final'!$L$12="Alta",'Mapa final'!$P$12="Leve"),CONCATENATE("R",'Mapa final'!$A$12),"")</f>
        <v/>
      </c>
      <c r="AA28" s="330"/>
      <c r="AB28" s="314" t="str">
        <f>IF(AND('Mapa final'!$L$12="Muy Alta",'Mapa final'!$P$12="Leve"),CONCATENATE("R",'Mapa final'!$A$12),"")</f>
        <v/>
      </c>
      <c r="AC28" s="308"/>
      <c r="AD28" s="308" t="str">
        <f>IF(AND('Mapa final'!$L$12="Muy Alta",'Mapa final'!$P$12="Leve"),CONCATENATE("R",'Mapa final'!$A$12),"")</f>
        <v/>
      </c>
      <c r="AE28" s="308"/>
      <c r="AF28" s="308" t="str">
        <f>IF(AND('Mapa final'!$L$12="Muy Alta",'Mapa final'!$P$12="Leve"),CONCATENATE("R",'Mapa final'!$A$12),"")</f>
        <v/>
      </c>
      <c r="AG28" s="309"/>
      <c r="AH28" s="319" t="str">
        <f>IF(AND('Mapa final'!$L$12="Muy Alta",'Mapa final'!$P$12="Catastrófico"),CONCATENATE("R",'Mapa final'!$A$12),"")</f>
        <v/>
      </c>
      <c r="AI28" s="320"/>
      <c r="AJ28" s="320" t="str">
        <f>IF(AND('Mapa final'!$L$12="Muy Alta",'Mapa final'!$P$12="Catastrófico"),CONCATENATE("R",'Mapa final'!$A$12),"")</f>
        <v/>
      </c>
      <c r="AK28" s="320"/>
      <c r="AL28" s="320" t="str">
        <f>IF(AND('Mapa final'!$L$12="Muy Alta",'Mapa final'!$P$12="Catastrófico"),CONCATENATE("R",'Mapa final'!$A$12),"")</f>
        <v/>
      </c>
      <c r="AM28" s="321"/>
      <c r="AN28" s="70"/>
      <c r="AO28" s="283"/>
      <c r="AP28" s="284"/>
      <c r="AQ28" s="284"/>
      <c r="AR28" s="284"/>
      <c r="AS28" s="284"/>
      <c r="AT28" s="28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60"/>
      <c r="C29" s="260"/>
      <c r="D29" s="261"/>
      <c r="E29" s="304"/>
      <c r="F29" s="305"/>
      <c r="G29" s="305"/>
      <c r="H29" s="305"/>
      <c r="I29" s="306"/>
      <c r="J29" s="328"/>
      <c r="K29" s="329"/>
      <c r="L29" s="329"/>
      <c r="M29" s="329"/>
      <c r="N29" s="329"/>
      <c r="O29" s="330"/>
      <c r="P29" s="331"/>
      <c r="Q29" s="332"/>
      <c r="R29" s="332"/>
      <c r="S29" s="332"/>
      <c r="T29" s="332"/>
      <c r="U29" s="333"/>
      <c r="V29" s="331"/>
      <c r="W29" s="332"/>
      <c r="X29" s="332"/>
      <c r="Y29" s="332"/>
      <c r="Z29" s="332"/>
      <c r="AA29" s="333"/>
      <c r="AB29" s="318"/>
      <c r="AC29" s="310"/>
      <c r="AD29" s="310"/>
      <c r="AE29" s="310"/>
      <c r="AF29" s="310"/>
      <c r="AG29" s="311"/>
      <c r="AH29" s="322"/>
      <c r="AI29" s="323"/>
      <c r="AJ29" s="323"/>
      <c r="AK29" s="323"/>
      <c r="AL29" s="323"/>
      <c r="AM29" s="324"/>
      <c r="AN29" s="70"/>
      <c r="AO29" s="286"/>
      <c r="AP29" s="287"/>
      <c r="AQ29" s="287"/>
      <c r="AR29" s="287"/>
      <c r="AS29" s="287"/>
      <c r="AT29" s="288"/>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60"/>
      <c r="C30" s="260"/>
      <c r="D30" s="261"/>
      <c r="E30" s="298" t="s">
        <v>170</v>
      </c>
      <c r="F30" s="299"/>
      <c r="G30" s="299"/>
      <c r="H30" s="299"/>
      <c r="I30" s="299"/>
      <c r="J30" s="343" t="str">
        <f>IF(AND('Mapa final'!$L$12="Baja",'Mapa final'!$P$12="Leve"),CONCATENATE("R",'Mapa final'!$A$12),"")</f>
        <v/>
      </c>
      <c r="K30" s="344"/>
      <c r="L30" s="344" t="str">
        <f>IF(AND('Mapa final'!$L$12="Baja",'Mapa final'!$P$12="Leve"),CONCATENATE("R",'Mapa final'!$A$12),"")</f>
        <v/>
      </c>
      <c r="M30" s="344"/>
      <c r="N30" s="344" t="str">
        <f>IF(AND('Mapa final'!$L$12="Baja",'Mapa final'!$P$12="Leve"),CONCATENATE("R",'Mapa final'!$A$12),"")</f>
        <v/>
      </c>
      <c r="O30" s="345"/>
      <c r="P30" s="335" t="str">
        <f>IF(AND('Mapa final'!$L$12="Alta",'Mapa final'!$P$12="Leve"),CONCATENATE("R",'Mapa final'!$A$12),"")</f>
        <v/>
      </c>
      <c r="Q30" s="335"/>
      <c r="R30" s="335" t="str">
        <f>IF(AND('Mapa final'!$L$12="Alta",'Mapa final'!$P$12="Leve"),CONCATENATE("R",'Mapa final'!$A$12),"")</f>
        <v/>
      </c>
      <c r="S30" s="335"/>
      <c r="T30" s="335" t="str">
        <f>IF(AND('Mapa final'!$L$12="Alta",'Mapa final'!$P$12="Leve"),CONCATENATE("R",'Mapa final'!$A$12),"")</f>
        <v/>
      </c>
      <c r="U30" s="336"/>
      <c r="V30" s="334" t="str">
        <f>IF(AND('Mapa final'!$L$12="Alta",'Mapa final'!$P$12="Leve"),CONCATENATE("R",'Mapa final'!$A$12),"")</f>
        <v/>
      </c>
      <c r="W30" s="335"/>
      <c r="X30" s="335" t="str">
        <f>IF(AND('Mapa final'!$L$12="Alta",'Mapa final'!$P$12="Leve"),CONCATENATE("R",'Mapa final'!$A$12),"")</f>
        <v/>
      </c>
      <c r="Y30" s="335"/>
      <c r="Z30" s="335" t="str">
        <f>IF(AND('Mapa final'!$L$12="Alta",'Mapa final'!$P$12="Leve"),CONCATENATE("R",'Mapa final'!$A$12),"")</f>
        <v/>
      </c>
      <c r="AA30" s="336"/>
      <c r="AB30" s="312" t="str">
        <f>IF(AND('Mapa final'!$L$12="Muy Alta",'Mapa final'!$P$12="Leve"),CONCATENATE("R",'Mapa final'!$A$12),"")</f>
        <v/>
      </c>
      <c r="AC30" s="313"/>
      <c r="AD30" s="313" t="str">
        <f>IF(AND('Mapa final'!$L$12="Muy Alta",'Mapa final'!$P$12="Leve"),CONCATENATE("R",'Mapa final'!$A$12),"")</f>
        <v/>
      </c>
      <c r="AE30" s="313"/>
      <c r="AF30" s="313" t="str">
        <f>IF(AND('Mapa final'!$L$12="Muy Alta",'Mapa final'!$P$12="Leve"),CONCATENATE("R",'Mapa final'!$A$12),"")</f>
        <v/>
      </c>
      <c r="AG30" s="315"/>
      <c r="AH30" s="325" t="str">
        <f>IF(AND('Mapa final'!$L$12="Muy Alta",'Mapa final'!$P$12="Catastrófico"),CONCATENATE("R",'Mapa final'!$A$12),"")</f>
        <v/>
      </c>
      <c r="AI30" s="326"/>
      <c r="AJ30" s="326" t="str">
        <f>IF(AND('Mapa final'!$L$12="Muy Alta",'Mapa final'!$P$12="Catastrófico"),CONCATENATE("R",'Mapa final'!$A$12),"")</f>
        <v/>
      </c>
      <c r="AK30" s="326"/>
      <c r="AL30" s="326" t="str">
        <f>IF(AND('Mapa final'!$L$12="Muy Alta",'Mapa final'!$P$12="Catastrófico"),CONCATENATE("R",'Mapa final'!$A$12),"")</f>
        <v/>
      </c>
      <c r="AM30" s="327"/>
      <c r="AN30" s="70"/>
      <c r="AO30" s="289" t="s">
        <v>171</v>
      </c>
      <c r="AP30" s="290"/>
      <c r="AQ30" s="290"/>
      <c r="AR30" s="290"/>
      <c r="AS30" s="290"/>
      <c r="AT30" s="29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60"/>
      <c r="C31" s="260"/>
      <c r="D31" s="261"/>
      <c r="E31" s="301"/>
      <c r="F31" s="302"/>
      <c r="G31" s="302"/>
      <c r="H31" s="302"/>
      <c r="I31" s="302"/>
      <c r="J31" s="339"/>
      <c r="K31" s="337"/>
      <c r="L31" s="337"/>
      <c r="M31" s="337"/>
      <c r="N31" s="337"/>
      <c r="O31" s="338"/>
      <c r="P31" s="329"/>
      <c r="Q31" s="329"/>
      <c r="R31" s="329"/>
      <c r="S31" s="329"/>
      <c r="T31" s="329"/>
      <c r="U31" s="330"/>
      <c r="V31" s="328"/>
      <c r="W31" s="329"/>
      <c r="X31" s="329"/>
      <c r="Y31" s="329"/>
      <c r="Z31" s="329"/>
      <c r="AA31" s="330"/>
      <c r="AB31" s="314"/>
      <c r="AC31" s="308"/>
      <c r="AD31" s="308"/>
      <c r="AE31" s="308"/>
      <c r="AF31" s="308"/>
      <c r="AG31" s="309"/>
      <c r="AH31" s="319"/>
      <c r="AI31" s="320"/>
      <c r="AJ31" s="320"/>
      <c r="AK31" s="320"/>
      <c r="AL31" s="320"/>
      <c r="AM31" s="321"/>
      <c r="AN31" s="70"/>
      <c r="AO31" s="292"/>
      <c r="AP31" s="293"/>
      <c r="AQ31" s="293"/>
      <c r="AR31" s="293"/>
      <c r="AS31" s="293"/>
      <c r="AT31" s="29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60"/>
      <c r="C32" s="260"/>
      <c r="D32" s="261"/>
      <c r="E32" s="301"/>
      <c r="F32" s="302"/>
      <c r="G32" s="302"/>
      <c r="H32" s="302"/>
      <c r="I32" s="302"/>
      <c r="J32" s="339" t="str">
        <f>IF(AND('Mapa final'!$L$12="Baja",'Mapa final'!$P$12="Leve"),CONCATENATE("R",'Mapa final'!$A$12),"")</f>
        <v/>
      </c>
      <c r="K32" s="337"/>
      <c r="L32" s="337" t="str">
        <f>IF(AND('Mapa final'!$L$12="Baja",'Mapa final'!$P$12="Leve"),CONCATENATE("R",'Mapa final'!$A$12),"")</f>
        <v/>
      </c>
      <c r="M32" s="337"/>
      <c r="N32" s="337" t="str">
        <f>IF(AND('Mapa final'!$L$12="Baja",'Mapa final'!$P$12="Leve"),CONCATENATE("R",'Mapa final'!$A$12),"")</f>
        <v/>
      </c>
      <c r="O32" s="338"/>
      <c r="P32" s="329" t="str">
        <f>IF(AND('Mapa final'!$L$12="Alta",'Mapa final'!$P$12="Leve"),CONCATENATE("R",'Mapa final'!$A$12),"")</f>
        <v/>
      </c>
      <c r="Q32" s="329"/>
      <c r="R32" s="329" t="str">
        <f>IF(AND('Mapa final'!$L$14="baja",'Mapa final'!$P$14="menor"),CONCATENATE("R",'Mapa final'!$A$14),"")</f>
        <v>R2</v>
      </c>
      <c r="S32" s="329"/>
      <c r="T32" s="329" t="str">
        <f>IF(AND('Mapa final'!$L$12="Alta",'Mapa final'!$P$12="Leve"),CONCATENATE("R",'Mapa final'!$A$12),"")</f>
        <v/>
      </c>
      <c r="U32" s="330"/>
      <c r="V32" s="328" t="str">
        <f>IF(AND('Mapa final'!$L$12="Alta",'Mapa final'!$P$12="Leve"),CONCATENATE("R",'Mapa final'!$A$12),"")</f>
        <v/>
      </c>
      <c r="W32" s="329"/>
      <c r="X32" s="329" t="str">
        <f>IF(AND('Mapa final'!$L$12="Alta",'Mapa final'!$P$12="Leve"),CONCATENATE("R",'Mapa final'!$A$12),"")</f>
        <v/>
      </c>
      <c r="Y32" s="329"/>
      <c r="Z32" s="329" t="str">
        <f>IF(AND('Mapa final'!$L$12="Alta",'Mapa final'!$P$12="Leve"),CONCATENATE("R",'Mapa final'!$A$12),"")</f>
        <v/>
      </c>
      <c r="AA32" s="330"/>
      <c r="AB32" s="314" t="str">
        <f>IF(AND('Mapa final'!$L$12="Muy Alta",'Mapa final'!$P$12="Leve"),CONCATENATE("R",'Mapa final'!$A$12),"")</f>
        <v/>
      </c>
      <c r="AC32" s="308"/>
      <c r="AD32" s="308" t="str">
        <f>IF(AND('Mapa final'!$L$12="Muy Alta",'Mapa final'!$P$12="Leve"),CONCATENATE("R",'Mapa final'!$A$12),"")</f>
        <v/>
      </c>
      <c r="AE32" s="308"/>
      <c r="AF32" s="308" t="str">
        <f>IF(AND('Mapa final'!$L$12="Muy Alta",'Mapa final'!$P$12="Leve"),CONCATENATE("R",'Mapa final'!$A$12),"")</f>
        <v/>
      </c>
      <c r="AG32" s="309"/>
      <c r="AH32" s="319" t="str">
        <f>IF(AND('Mapa final'!$L$12="Muy Alta",'Mapa final'!$P$12="Catastrófico"),CONCATENATE("R",'Mapa final'!$A$12),"")</f>
        <v/>
      </c>
      <c r="AI32" s="320"/>
      <c r="AJ32" s="320" t="str">
        <f>IF(AND('Mapa final'!$L$12="Muy Alta",'Mapa final'!$P$12="Catastrófico"),CONCATENATE("R",'Mapa final'!$A$12),"")</f>
        <v/>
      </c>
      <c r="AK32" s="320"/>
      <c r="AL32" s="320" t="str">
        <f>IF(AND('Mapa final'!$L$12="Muy Alta",'Mapa final'!$P$12="Catastrófico"),CONCATENATE("R",'Mapa final'!$A$12),"")</f>
        <v/>
      </c>
      <c r="AM32" s="321"/>
      <c r="AN32" s="70"/>
      <c r="AO32" s="292"/>
      <c r="AP32" s="293"/>
      <c r="AQ32" s="293"/>
      <c r="AR32" s="293"/>
      <c r="AS32" s="293"/>
      <c r="AT32" s="29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60"/>
      <c r="C33" s="260"/>
      <c r="D33" s="261"/>
      <c r="E33" s="301"/>
      <c r="F33" s="302"/>
      <c r="G33" s="302"/>
      <c r="H33" s="302"/>
      <c r="I33" s="302"/>
      <c r="J33" s="339"/>
      <c r="K33" s="337"/>
      <c r="L33" s="337"/>
      <c r="M33" s="337"/>
      <c r="N33" s="337"/>
      <c r="O33" s="338"/>
      <c r="P33" s="329"/>
      <c r="Q33" s="329"/>
      <c r="R33" s="329"/>
      <c r="S33" s="329"/>
      <c r="T33" s="329"/>
      <c r="U33" s="330"/>
      <c r="V33" s="328"/>
      <c r="W33" s="329"/>
      <c r="X33" s="329"/>
      <c r="Y33" s="329"/>
      <c r="Z33" s="329"/>
      <c r="AA33" s="330"/>
      <c r="AB33" s="314"/>
      <c r="AC33" s="308"/>
      <c r="AD33" s="308"/>
      <c r="AE33" s="308"/>
      <c r="AF33" s="308"/>
      <c r="AG33" s="309"/>
      <c r="AH33" s="319"/>
      <c r="AI33" s="320"/>
      <c r="AJ33" s="320"/>
      <c r="AK33" s="320"/>
      <c r="AL33" s="320"/>
      <c r="AM33" s="321"/>
      <c r="AN33" s="70"/>
      <c r="AO33" s="292"/>
      <c r="AP33" s="293"/>
      <c r="AQ33" s="293"/>
      <c r="AR33" s="293"/>
      <c r="AS33" s="293"/>
      <c r="AT33" s="29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60"/>
      <c r="C34" s="260"/>
      <c r="D34" s="261"/>
      <c r="E34" s="301"/>
      <c r="F34" s="302"/>
      <c r="G34" s="302"/>
      <c r="H34" s="302"/>
      <c r="I34" s="302"/>
      <c r="J34" s="339" t="str">
        <f>IF(AND('Mapa final'!$L$12="Baja",'Mapa final'!$P$12="Leve"),CONCATENATE("R",'Mapa final'!$A$12),"")</f>
        <v/>
      </c>
      <c r="K34" s="337"/>
      <c r="L34" s="337" t="str">
        <f>IF(AND('Mapa final'!$L$12="Baja",'Mapa final'!$P$12="Leve"),CONCATENATE("R",'Mapa final'!$A$12),"")</f>
        <v/>
      </c>
      <c r="M34" s="337"/>
      <c r="N34" s="337" t="str">
        <f>IF(AND('Mapa final'!$L$12="Baja",'Mapa final'!$P$12="Leve"),CONCATENATE("R",'Mapa final'!$A$12),"")</f>
        <v/>
      </c>
      <c r="O34" s="338"/>
      <c r="P34" s="329" t="str">
        <f>IF(AND('Mapa final'!$L$12="Alta",'Mapa final'!$P$12="Leve"),CONCATENATE("R",'Mapa final'!$A$12),"")</f>
        <v/>
      </c>
      <c r="Q34" s="329"/>
      <c r="R34" s="329" t="str">
        <f>IF(AND('Mapa final'!$L$12="Alta",'Mapa final'!$P$12="Leve"),CONCATENATE("R",'Mapa final'!$A$12),"")</f>
        <v/>
      </c>
      <c r="S34" s="329"/>
      <c r="T34" s="329" t="str">
        <f>IF(AND('Mapa final'!$L$12="Alta",'Mapa final'!$P$12="Leve"),CONCATENATE("R",'Mapa final'!$A$12),"")</f>
        <v/>
      </c>
      <c r="U34" s="330"/>
      <c r="V34" s="328" t="str">
        <f>IF(AND('Mapa final'!$L$12="Alta",'Mapa final'!$P$12="Leve"),CONCATENATE("R",'Mapa final'!$A$12),"")</f>
        <v/>
      </c>
      <c r="W34" s="329"/>
      <c r="X34" s="329" t="str">
        <f>IF(AND('Mapa final'!$L$12="Alta",'Mapa final'!$P$12="Leve"),CONCATENATE("R",'Mapa final'!$A$12),"")</f>
        <v/>
      </c>
      <c r="Y34" s="329"/>
      <c r="Z34" s="329" t="str">
        <f>IF(AND('Mapa final'!$L$12="Alta",'Mapa final'!$P$12="Leve"),CONCATENATE("R",'Mapa final'!$A$12),"")</f>
        <v/>
      </c>
      <c r="AA34" s="330"/>
      <c r="AB34" s="314" t="str">
        <f>IF(AND('Mapa final'!$L$12="Muy Alta",'Mapa final'!$P$12="Leve"),CONCATENATE("R",'Mapa final'!$A$12),"")</f>
        <v/>
      </c>
      <c r="AC34" s="308"/>
      <c r="AD34" s="308" t="str">
        <f>IF(AND('Mapa final'!$L$12="Muy Alta",'Mapa final'!$P$12="Leve"),CONCATENATE("R",'Mapa final'!$A$12),"")</f>
        <v/>
      </c>
      <c r="AE34" s="308"/>
      <c r="AF34" s="308" t="str">
        <f>IF(AND('Mapa final'!$L$12="Muy Alta",'Mapa final'!$P$12="Leve"),CONCATENATE("R",'Mapa final'!$A$12),"")</f>
        <v/>
      </c>
      <c r="AG34" s="309"/>
      <c r="AH34" s="319" t="str">
        <f>IF(AND('Mapa final'!$L$12="Muy Alta",'Mapa final'!$P$12="Catastrófico"),CONCATENATE("R",'Mapa final'!$A$12),"")</f>
        <v/>
      </c>
      <c r="AI34" s="320"/>
      <c r="AJ34" s="320" t="str">
        <f>IF(AND('Mapa final'!$L$12="Muy Alta",'Mapa final'!$P$12="Catastrófico"),CONCATENATE("R",'Mapa final'!$A$12),"")</f>
        <v/>
      </c>
      <c r="AK34" s="320"/>
      <c r="AL34" s="320" t="str">
        <f>IF(AND('Mapa final'!$L$12="Muy Alta",'Mapa final'!$P$12="Catastrófico"),CONCATENATE("R",'Mapa final'!$A$12),"")</f>
        <v/>
      </c>
      <c r="AM34" s="321"/>
      <c r="AN34" s="70"/>
      <c r="AO34" s="292"/>
      <c r="AP34" s="293"/>
      <c r="AQ34" s="293"/>
      <c r="AR34" s="293"/>
      <c r="AS34" s="293"/>
      <c r="AT34" s="29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60"/>
      <c r="C35" s="260"/>
      <c r="D35" s="261"/>
      <c r="E35" s="301"/>
      <c r="F35" s="302"/>
      <c r="G35" s="302"/>
      <c r="H35" s="302"/>
      <c r="I35" s="302"/>
      <c r="J35" s="339"/>
      <c r="K35" s="337"/>
      <c r="L35" s="337"/>
      <c r="M35" s="337"/>
      <c r="N35" s="337"/>
      <c r="O35" s="338"/>
      <c r="P35" s="329"/>
      <c r="Q35" s="329"/>
      <c r="R35" s="329"/>
      <c r="S35" s="329"/>
      <c r="T35" s="329"/>
      <c r="U35" s="330"/>
      <c r="V35" s="328"/>
      <c r="W35" s="329"/>
      <c r="X35" s="329"/>
      <c r="Y35" s="329"/>
      <c r="Z35" s="329"/>
      <c r="AA35" s="330"/>
      <c r="AB35" s="314"/>
      <c r="AC35" s="308"/>
      <c r="AD35" s="308"/>
      <c r="AE35" s="308"/>
      <c r="AF35" s="308"/>
      <c r="AG35" s="309"/>
      <c r="AH35" s="319"/>
      <c r="AI35" s="320"/>
      <c r="AJ35" s="320"/>
      <c r="AK35" s="320"/>
      <c r="AL35" s="320"/>
      <c r="AM35" s="321"/>
      <c r="AN35" s="70"/>
      <c r="AO35" s="292"/>
      <c r="AP35" s="293"/>
      <c r="AQ35" s="293"/>
      <c r="AR35" s="293"/>
      <c r="AS35" s="293"/>
      <c r="AT35" s="29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60"/>
      <c r="C36" s="260"/>
      <c r="D36" s="261"/>
      <c r="E36" s="301"/>
      <c r="F36" s="302"/>
      <c r="G36" s="302"/>
      <c r="H36" s="302"/>
      <c r="I36" s="302"/>
      <c r="J36" s="339" t="str">
        <f>IF(AND('Mapa final'!$L$12="Baja",'Mapa final'!$P$12="Leve"),CONCATENATE("R",'Mapa final'!$A$12),"")</f>
        <v/>
      </c>
      <c r="K36" s="337"/>
      <c r="L36" s="337" t="str">
        <f>IF(AND('Mapa final'!$L$12="Baja",'Mapa final'!$P$12="Leve"),CONCATENATE("R",'Mapa final'!$A$12),"")</f>
        <v/>
      </c>
      <c r="M36" s="337"/>
      <c r="N36" s="337" t="str">
        <f>IF(AND('Mapa final'!$L$12="Baja",'Mapa final'!$P$12="Leve"),CONCATENATE("R",'Mapa final'!$A$12),"")</f>
        <v/>
      </c>
      <c r="O36" s="338"/>
      <c r="P36" s="329" t="str">
        <f>IF(AND('Mapa final'!$L$12="Alta",'Mapa final'!$P$12="Leve"),CONCATENATE("R",'Mapa final'!$A$12),"")</f>
        <v/>
      </c>
      <c r="Q36" s="329"/>
      <c r="R36" s="329" t="str">
        <f>IF(AND('Mapa final'!$L$12="Alta",'Mapa final'!$P$12="Leve"),CONCATENATE("R",'Mapa final'!$A$12),"")</f>
        <v/>
      </c>
      <c r="S36" s="329"/>
      <c r="T36" s="329" t="str">
        <f>IF(AND('Mapa final'!$L$12="Alta",'Mapa final'!$P$12="Leve"),CONCATENATE("R",'Mapa final'!$A$12),"")</f>
        <v/>
      </c>
      <c r="U36" s="330"/>
      <c r="V36" s="328" t="str">
        <f>IF(AND('Mapa final'!$L$12="Alta",'Mapa final'!$P$12="Leve"),CONCATENATE("R",'Mapa final'!$A$12),"")</f>
        <v/>
      </c>
      <c r="W36" s="329"/>
      <c r="X36" s="329" t="str">
        <f>IF(AND('Mapa final'!$L$12="Alta",'Mapa final'!$P$12="Leve"),CONCATENATE("R",'Mapa final'!$A$12),"")</f>
        <v/>
      </c>
      <c r="Y36" s="329"/>
      <c r="Z36" s="329" t="str">
        <f>IF(AND('Mapa final'!$L$12="Alta",'Mapa final'!$P$12="Leve"),CONCATENATE("R",'Mapa final'!$A$12),"")</f>
        <v/>
      </c>
      <c r="AA36" s="330"/>
      <c r="AB36" s="314" t="str">
        <f>IF(AND('Mapa final'!$L$12="Muy Alta",'Mapa final'!$P$12="Leve"),CONCATENATE("R",'Mapa final'!$A$12),"")</f>
        <v/>
      </c>
      <c r="AC36" s="308"/>
      <c r="AD36" s="308" t="str">
        <f>IF(AND('Mapa final'!$L$12="Muy Alta",'Mapa final'!$P$12="Leve"),CONCATENATE("R",'Mapa final'!$A$12),"")</f>
        <v/>
      </c>
      <c r="AE36" s="308"/>
      <c r="AF36" s="308" t="str">
        <f>IF(AND('Mapa final'!$L$12="Muy Alta",'Mapa final'!$P$12="Leve"),CONCATENATE("R",'Mapa final'!$A$12),"")</f>
        <v/>
      </c>
      <c r="AG36" s="309"/>
      <c r="AH36" s="319" t="str">
        <f>IF(AND('Mapa final'!$L$12="Muy Alta",'Mapa final'!$P$12="Catastrófico"),CONCATENATE("R",'Mapa final'!$A$12),"")</f>
        <v/>
      </c>
      <c r="AI36" s="320"/>
      <c r="AJ36" s="320" t="str">
        <f>IF(AND('Mapa final'!$L$12="Muy Alta",'Mapa final'!$P$12="Catastrófico"),CONCATENATE("R",'Mapa final'!$A$12),"")</f>
        <v/>
      </c>
      <c r="AK36" s="320"/>
      <c r="AL36" s="320" t="str">
        <f>IF(AND('Mapa final'!$L$12="Muy Alta",'Mapa final'!$P$12="Catastrófico"),CONCATENATE("R",'Mapa final'!$A$12),"")</f>
        <v/>
      </c>
      <c r="AM36" s="321"/>
      <c r="AN36" s="70"/>
      <c r="AO36" s="292"/>
      <c r="AP36" s="293"/>
      <c r="AQ36" s="293"/>
      <c r="AR36" s="293"/>
      <c r="AS36" s="293"/>
      <c r="AT36" s="29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60"/>
      <c r="C37" s="260"/>
      <c r="D37" s="261"/>
      <c r="E37" s="304"/>
      <c r="F37" s="305"/>
      <c r="G37" s="305"/>
      <c r="H37" s="305"/>
      <c r="I37" s="305"/>
      <c r="J37" s="340"/>
      <c r="K37" s="341"/>
      <c r="L37" s="341"/>
      <c r="M37" s="341"/>
      <c r="N37" s="341"/>
      <c r="O37" s="342"/>
      <c r="P37" s="332"/>
      <c r="Q37" s="332"/>
      <c r="R37" s="332"/>
      <c r="S37" s="332"/>
      <c r="T37" s="332"/>
      <c r="U37" s="333"/>
      <c r="V37" s="328"/>
      <c r="W37" s="329"/>
      <c r="X37" s="329"/>
      <c r="Y37" s="329"/>
      <c r="Z37" s="329"/>
      <c r="AA37" s="330"/>
      <c r="AB37" s="318"/>
      <c r="AC37" s="310"/>
      <c r="AD37" s="310"/>
      <c r="AE37" s="310"/>
      <c r="AF37" s="310"/>
      <c r="AG37" s="311"/>
      <c r="AH37" s="322"/>
      <c r="AI37" s="323"/>
      <c r="AJ37" s="323"/>
      <c r="AK37" s="323"/>
      <c r="AL37" s="323"/>
      <c r="AM37" s="324"/>
      <c r="AN37" s="70"/>
      <c r="AO37" s="295"/>
      <c r="AP37" s="296"/>
      <c r="AQ37" s="296"/>
      <c r="AR37" s="296"/>
      <c r="AS37" s="296"/>
      <c r="AT37" s="29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60"/>
      <c r="C38" s="260"/>
      <c r="D38" s="261"/>
      <c r="E38" s="298" t="s">
        <v>172</v>
      </c>
      <c r="F38" s="299"/>
      <c r="G38" s="299"/>
      <c r="H38" s="299"/>
      <c r="I38" s="300"/>
      <c r="J38" s="343" t="str">
        <f>IF(AND('Mapa final'!$L$12="Baja",'Mapa final'!$P$12="Leve"),CONCATENATE("R",'Mapa final'!$A$12),"")</f>
        <v/>
      </c>
      <c r="K38" s="344"/>
      <c r="L38" s="344" t="str">
        <f>IF(AND('Mapa final'!$L$12="Baja",'Mapa final'!$P$12="Leve"),CONCATENATE("R",'Mapa final'!$A$12),"")</f>
        <v/>
      </c>
      <c r="M38" s="344"/>
      <c r="N38" s="344" t="str">
        <f>IF(AND('Mapa final'!$L$12="Baja",'Mapa final'!$P$12="Leve"),CONCATENATE("R",'Mapa final'!$A$12),"")</f>
        <v/>
      </c>
      <c r="O38" s="345"/>
      <c r="P38" s="343" t="str">
        <f>IF(AND('Mapa final'!$L$12="Baja",'Mapa final'!$P$12="Leve"),CONCATENATE("R",'Mapa final'!$A$12),"")</f>
        <v/>
      </c>
      <c r="Q38" s="344"/>
      <c r="R38" s="344" t="str">
        <f>IF(AND('Mapa final'!$L$12="Baja",'Mapa final'!$P$12="Leve"),CONCATENATE("R",'Mapa final'!$A$12),"")</f>
        <v/>
      </c>
      <c r="S38" s="344"/>
      <c r="T38" s="344" t="str">
        <f>IF(AND('Mapa final'!$L$12="Baja",'Mapa final'!$P$12="Leve"),CONCATENATE("R",'Mapa final'!$A$12),"")</f>
        <v/>
      </c>
      <c r="U38" s="345"/>
      <c r="V38" s="334" t="str">
        <f>IF(AND('Mapa final'!$L$12="Muy Baja",'Mapa final'!$P$12="Moderado"),CONCATENATE("R",'Mapa final'!$A$12),"")</f>
        <v/>
      </c>
      <c r="W38" s="335"/>
      <c r="X38" s="335" t="str">
        <f>IF(AND('Mapa final'!$L$12="Muy Baja",'Mapa final'!$P$12="Moderado"),CONCATENATE("R",'Mapa final'!$A$12),"")</f>
        <v/>
      </c>
      <c r="Y38" s="335"/>
      <c r="Z38" s="335" t="str">
        <f>IF(AND('Mapa final'!$L$12="Muy Baja",'Mapa final'!$P$12="Moderado"),CONCATENATE("R",'Mapa final'!$A$12),"")</f>
        <v/>
      </c>
      <c r="AA38" s="336"/>
      <c r="AB38" s="313" t="str">
        <f>IF(AND('Mapa final'!$L$12="Muy Alta",'Mapa final'!$P$12="Leve"),CONCATENATE("R",'Mapa final'!$A$12),"")</f>
        <v/>
      </c>
      <c r="AC38" s="313"/>
      <c r="AD38" s="313" t="str">
        <f>IF(AND('Mapa final'!$L$12="Muy Alta",'Mapa final'!$P$12="Leve"),CONCATENATE("R",'Mapa final'!$A$12),"")</f>
        <v/>
      </c>
      <c r="AE38" s="313"/>
      <c r="AF38" s="313" t="str">
        <f>IF(AND('Mapa final'!$L$12="Muy Alta",'Mapa final'!$P$12="Leve"),CONCATENATE("R",'Mapa final'!$A$12),"")</f>
        <v/>
      </c>
      <c r="AG38" s="315"/>
      <c r="AH38" s="325" t="str">
        <f>IF(AND('Mapa final'!$L$12="Muy Alta",'Mapa final'!$P$12="Catastrófico"),CONCATENATE("R",'Mapa final'!$A$12),"")</f>
        <v/>
      </c>
      <c r="AI38" s="326"/>
      <c r="AJ38" s="326" t="str">
        <f>IF(AND('Mapa final'!$L$12="Muy Alta",'Mapa final'!$P$12="Catastrófico"),CONCATENATE("R",'Mapa final'!$A$12),"")</f>
        <v/>
      </c>
      <c r="AK38" s="326"/>
      <c r="AL38" s="326" t="str">
        <f>IF(AND('Mapa final'!$L$12="Muy Alta",'Mapa final'!$P$12="Catastrófico"),CONCATENATE("R",'Mapa final'!$A$12),"")</f>
        <v/>
      </c>
      <c r="AM38" s="327"/>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60"/>
      <c r="C39" s="260"/>
      <c r="D39" s="261"/>
      <c r="E39" s="301"/>
      <c r="F39" s="302"/>
      <c r="G39" s="302"/>
      <c r="H39" s="302"/>
      <c r="I39" s="303"/>
      <c r="J39" s="339"/>
      <c r="K39" s="337"/>
      <c r="L39" s="337"/>
      <c r="M39" s="337"/>
      <c r="N39" s="337"/>
      <c r="O39" s="338"/>
      <c r="P39" s="339"/>
      <c r="Q39" s="337"/>
      <c r="R39" s="337"/>
      <c r="S39" s="337"/>
      <c r="T39" s="337"/>
      <c r="U39" s="338"/>
      <c r="V39" s="328"/>
      <c r="W39" s="329"/>
      <c r="X39" s="329"/>
      <c r="Y39" s="329"/>
      <c r="Z39" s="329"/>
      <c r="AA39" s="330"/>
      <c r="AB39" s="308"/>
      <c r="AC39" s="308"/>
      <c r="AD39" s="308"/>
      <c r="AE39" s="308"/>
      <c r="AF39" s="308"/>
      <c r="AG39" s="309"/>
      <c r="AH39" s="319"/>
      <c r="AI39" s="320"/>
      <c r="AJ39" s="320"/>
      <c r="AK39" s="320"/>
      <c r="AL39" s="320"/>
      <c r="AM39" s="321"/>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60"/>
      <c r="C40" s="260"/>
      <c r="D40" s="261"/>
      <c r="E40" s="301"/>
      <c r="F40" s="302"/>
      <c r="G40" s="302"/>
      <c r="H40" s="302"/>
      <c r="I40" s="303"/>
      <c r="J40" s="339" t="str">
        <f>IF(AND('Mapa final'!$L$12="Baja",'Mapa final'!$P$12="Leve"),CONCATENATE("R",'Mapa final'!$A$12),"")</f>
        <v/>
      </c>
      <c r="K40" s="337"/>
      <c r="L40" s="337" t="str">
        <f>IF(AND('Mapa final'!$L$12="Baja",'Mapa final'!$P$12="Leve"),CONCATENATE("R",'Mapa final'!$A$12),"")</f>
        <v/>
      </c>
      <c r="M40" s="337"/>
      <c r="N40" s="337" t="str">
        <f>IF(AND('Mapa final'!$L$12="Baja",'Mapa final'!$P$12="Leve"),CONCATENATE("R",'Mapa final'!$A$12),"")</f>
        <v/>
      </c>
      <c r="O40" s="338"/>
      <c r="P40" s="339" t="str">
        <f>IF(AND('Mapa final'!$L$12="Baja",'Mapa final'!$P$12="Leve"),CONCATENATE("R",'Mapa final'!$A$12),"")</f>
        <v/>
      </c>
      <c r="Q40" s="337"/>
      <c r="R40" s="337" t="str">
        <f>IF(AND('Mapa final'!$L$12="Baja",'Mapa final'!$P$12="Leve"),CONCATENATE("R",'Mapa final'!$A$12),"")</f>
        <v/>
      </c>
      <c r="S40" s="337"/>
      <c r="T40" s="337" t="str">
        <f>IF(AND('Mapa final'!$L$12="Baja",'Mapa final'!$P$12="Leve"),CONCATENATE("R",'Mapa final'!$A$12),"")</f>
        <v/>
      </c>
      <c r="U40" s="338"/>
      <c r="V40" s="328" t="str">
        <f>IF(AND('Mapa final'!$L$12="Muy Baja",'Mapa final'!$P$12="Moderado"),CONCATENATE("R",'Mapa final'!$A$12),"")</f>
        <v/>
      </c>
      <c r="W40" s="329"/>
      <c r="X40" s="329" t="str">
        <f>IF(AND('Mapa final'!$L$12="Muy Baja",'Mapa final'!$P$12="Moderado"),CONCATENATE("R",'Mapa final'!$A$12),"")</f>
        <v/>
      </c>
      <c r="Y40" s="329"/>
      <c r="Z40" s="329" t="str">
        <f>IF(AND('Mapa final'!$L$12="Muy Baja",'Mapa final'!$P$12="Moderado"),CONCATENATE("R",'Mapa final'!$A$12),"")</f>
        <v/>
      </c>
      <c r="AA40" s="330"/>
      <c r="AB40" s="308" t="str">
        <f>IF(AND('Mapa final'!$L$12="Muy Alta",'Mapa final'!$P$12="Leve"),CONCATENATE("R",'Mapa final'!$A$12),"")</f>
        <v/>
      </c>
      <c r="AC40" s="308"/>
      <c r="AD40" s="308" t="str">
        <f>IF(AND('Mapa final'!$L$12="Muy Alta",'Mapa final'!$P$12="Leve"),CONCATENATE("R",'Mapa final'!$A$12),"")</f>
        <v/>
      </c>
      <c r="AE40" s="308"/>
      <c r="AF40" s="308" t="str">
        <f>IF(AND('Mapa final'!$L$12="Muy Alta",'Mapa final'!$P$12="Leve"),CONCATENATE("R",'Mapa final'!$A$12),"")</f>
        <v/>
      </c>
      <c r="AG40" s="309"/>
      <c r="AH40" s="319" t="str">
        <f>IF(AND('Mapa final'!$L$12="Muy Alta",'Mapa final'!$P$12="Catastrófico"),CONCATENATE("R",'Mapa final'!$A$12),"")</f>
        <v/>
      </c>
      <c r="AI40" s="320"/>
      <c r="AJ40" s="320" t="str">
        <f>IF(AND('Mapa final'!$L$12="Muy Alta",'Mapa final'!$P$12="Catastrófico"),CONCATENATE("R",'Mapa final'!$A$12),"")</f>
        <v/>
      </c>
      <c r="AK40" s="320"/>
      <c r="AL40" s="320" t="str">
        <f>IF(AND('Mapa final'!$L$12="Muy Alta",'Mapa final'!$P$12="Catastrófico"),CONCATENATE("R",'Mapa final'!$A$12),"")</f>
        <v/>
      </c>
      <c r="AM40" s="321"/>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60"/>
      <c r="C41" s="260"/>
      <c r="D41" s="261"/>
      <c r="E41" s="301"/>
      <c r="F41" s="302"/>
      <c r="G41" s="302"/>
      <c r="H41" s="302"/>
      <c r="I41" s="303"/>
      <c r="J41" s="339"/>
      <c r="K41" s="337"/>
      <c r="L41" s="337"/>
      <c r="M41" s="337"/>
      <c r="N41" s="337"/>
      <c r="O41" s="338"/>
      <c r="P41" s="339"/>
      <c r="Q41" s="337"/>
      <c r="R41" s="337"/>
      <c r="S41" s="337"/>
      <c r="T41" s="337"/>
      <c r="U41" s="338"/>
      <c r="V41" s="328"/>
      <c r="W41" s="329"/>
      <c r="X41" s="329"/>
      <c r="Y41" s="329"/>
      <c r="Z41" s="329"/>
      <c r="AA41" s="330"/>
      <c r="AB41" s="308"/>
      <c r="AC41" s="308"/>
      <c r="AD41" s="308"/>
      <c r="AE41" s="308"/>
      <c r="AF41" s="308"/>
      <c r="AG41" s="309"/>
      <c r="AH41" s="319"/>
      <c r="AI41" s="320"/>
      <c r="AJ41" s="320"/>
      <c r="AK41" s="320"/>
      <c r="AL41" s="320"/>
      <c r="AM41" s="321"/>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60"/>
      <c r="C42" s="260"/>
      <c r="D42" s="261"/>
      <c r="E42" s="301"/>
      <c r="F42" s="302"/>
      <c r="G42" s="302"/>
      <c r="H42" s="302"/>
      <c r="I42" s="303"/>
      <c r="J42" s="339" t="str">
        <f>IF(AND('Mapa final'!$L$12="Baja",'Mapa final'!$P$12="Leve"),CONCATENATE("R",'Mapa final'!$A$12),"")</f>
        <v/>
      </c>
      <c r="K42" s="337"/>
      <c r="L42" s="337" t="str">
        <f>IF(AND('Mapa final'!$L$12="Baja",'Mapa final'!$P$12="Leve"),CONCATENATE("R",'Mapa final'!$A$12),"")</f>
        <v/>
      </c>
      <c r="M42" s="337"/>
      <c r="N42" s="337" t="str">
        <f>IF(AND('Mapa final'!$L$12="Baja",'Mapa final'!$P$12="Leve"),CONCATENATE("R",'Mapa final'!$A$12),"")</f>
        <v/>
      </c>
      <c r="O42" s="338"/>
      <c r="P42" s="339" t="str">
        <f>IF(AND('Mapa final'!$L$12="Baja",'Mapa final'!$P$12="Leve"),CONCATENATE("R",'Mapa final'!$A$12),"")</f>
        <v/>
      </c>
      <c r="Q42" s="337"/>
      <c r="R42" s="337" t="str">
        <f>IF(AND('Mapa final'!$L$12="Baja",'Mapa final'!$P$12="Leve"),CONCATENATE("R",'Mapa final'!$A$12),"")</f>
        <v/>
      </c>
      <c r="S42" s="337"/>
      <c r="T42" s="337" t="str">
        <f>IF(AND('Mapa final'!$L$12="Baja",'Mapa final'!$P$12="Leve"),CONCATENATE("R",'Mapa final'!$A$12),"")</f>
        <v/>
      </c>
      <c r="U42" s="338"/>
      <c r="V42" s="328" t="str">
        <f>IF(AND('Mapa final'!$L$12="Muy Baja",'Mapa final'!$P$12="Moderado"),CONCATENATE("R",'Mapa final'!$A$12),"")</f>
        <v/>
      </c>
      <c r="W42" s="329"/>
      <c r="X42" s="329" t="str">
        <f>IF(AND('Mapa final'!$L$12="Muy Baja",'Mapa final'!$P$12="Moderado"),CONCATENATE("R",'Mapa final'!$A$12),"")</f>
        <v/>
      </c>
      <c r="Y42" s="329"/>
      <c r="Z42" s="329" t="str">
        <f>IF(AND('Mapa final'!$L$12="Muy Baja",'Mapa final'!$P$12="Moderado"),CONCATENATE("R",'Mapa final'!$A$12),"")</f>
        <v/>
      </c>
      <c r="AA42" s="330"/>
      <c r="AB42" s="308" t="str">
        <f>IF(AND('Mapa final'!$L$12="Muy Alta",'Mapa final'!$P$12="Leve"),CONCATENATE("R",'Mapa final'!$A$12),"")</f>
        <v/>
      </c>
      <c r="AC42" s="308"/>
      <c r="AD42" s="308" t="str">
        <f>IF(AND('Mapa final'!$L$12="Muy Alta",'Mapa final'!$P$12="Leve"),CONCATENATE("R",'Mapa final'!$A$12),"")</f>
        <v/>
      </c>
      <c r="AE42" s="308"/>
      <c r="AF42" s="308" t="str">
        <f>IF(AND('Mapa final'!$L$12="Muy Alta",'Mapa final'!$P$12="Leve"),CONCATENATE("R",'Mapa final'!$A$12),"")</f>
        <v/>
      </c>
      <c r="AG42" s="309"/>
      <c r="AH42" s="319" t="str">
        <f>IF(AND('Mapa final'!$L$12="Muy Alta",'Mapa final'!$P$12="Catastrófico"),CONCATENATE("R",'Mapa final'!$A$12),"")</f>
        <v/>
      </c>
      <c r="AI42" s="320"/>
      <c r="AJ42" s="320" t="str">
        <f>IF(AND('Mapa final'!$L$12="Muy Alta",'Mapa final'!$P$12="Catastrófico"),CONCATENATE("R",'Mapa final'!$A$12),"")</f>
        <v/>
      </c>
      <c r="AK42" s="320"/>
      <c r="AL42" s="320" t="str">
        <f>IF(AND('Mapa final'!$L$12="Muy Alta",'Mapa final'!$P$12="Catastrófico"),CONCATENATE("R",'Mapa final'!$A$12),"")</f>
        <v/>
      </c>
      <c r="AM42" s="321"/>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60"/>
      <c r="C43" s="260"/>
      <c r="D43" s="261"/>
      <c r="E43" s="301"/>
      <c r="F43" s="302"/>
      <c r="G43" s="302"/>
      <c r="H43" s="302"/>
      <c r="I43" s="303"/>
      <c r="J43" s="339"/>
      <c r="K43" s="337"/>
      <c r="L43" s="337"/>
      <c r="M43" s="337"/>
      <c r="N43" s="337"/>
      <c r="O43" s="338"/>
      <c r="P43" s="339"/>
      <c r="Q43" s="337"/>
      <c r="R43" s="337"/>
      <c r="S43" s="337"/>
      <c r="T43" s="337"/>
      <c r="U43" s="338"/>
      <c r="V43" s="328"/>
      <c r="W43" s="329"/>
      <c r="X43" s="329"/>
      <c r="Y43" s="329"/>
      <c r="Z43" s="329"/>
      <c r="AA43" s="330"/>
      <c r="AB43" s="308"/>
      <c r="AC43" s="308"/>
      <c r="AD43" s="308"/>
      <c r="AE43" s="308"/>
      <c r="AF43" s="308"/>
      <c r="AG43" s="309"/>
      <c r="AH43" s="319"/>
      <c r="AI43" s="320"/>
      <c r="AJ43" s="320"/>
      <c r="AK43" s="320"/>
      <c r="AL43" s="320"/>
      <c r="AM43" s="321"/>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60"/>
      <c r="C44" s="260"/>
      <c r="D44" s="261"/>
      <c r="E44" s="301"/>
      <c r="F44" s="302"/>
      <c r="G44" s="302"/>
      <c r="H44" s="302"/>
      <c r="I44" s="303"/>
      <c r="J44" s="339" t="str">
        <f>IF(AND('Mapa final'!$L$12="Baja",'Mapa final'!$P$12="Leve"),CONCATENATE("R",'Mapa final'!$A$12),"")</f>
        <v/>
      </c>
      <c r="K44" s="337"/>
      <c r="L44" s="337" t="str">
        <f>IF(AND('Mapa final'!$L$12="Baja",'Mapa final'!$P$12="Leve"),CONCATENATE("R",'Mapa final'!$A$12),"")</f>
        <v/>
      </c>
      <c r="M44" s="337"/>
      <c r="N44" s="337" t="str">
        <f>IF(AND('Mapa final'!$L$12="Baja",'Mapa final'!$P$12="Leve"),CONCATENATE("R",'Mapa final'!$A$12),"")</f>
        <v/>
      </c>
      <c r="O44" s="338"/>
      <c r="P44" s="339" t="str">
        <f>IF(AND('Mapa final'!$L$12="Baja",'Mapa final'!$P$12="Leve"),CONCATENATE("R",'Mapa final'!$A$12),"")</f>
        <v/>
      </c>
      <c r="Q44" s="337"/>
      <c r="R44" s="337" t="str">
        <f>IF(AND('Mapa final'!$L$12="Baja",'Mapa final'!$P$12="Leve"),CONCATENATE("R",'Mapa final'!$A$12),"")</f>
        <v/>
      </c>
      <c r="S44" s="337"/>
      <c r="T44" s="337" t="str">
        <f>IF(AND('Mapa final'!$L$12="Baja",'Mapa final'!$P$12="Leve"),CONCATENATE("R",'Mapa final'!$A$12),"")</f>
        <v/>
      </c>
      <c r="U44" s="338"/>
      <c r="V44" s="328" t="str">
        <f>IF(AND('Mapa final'!$L$12="Muy Baja",'Mapa final'!$P$12="Moderado"),CONCATENATE("R",'Mapa final'!$A$12),"")</f>
        <v/>
      </c>
      <c r="W44" s="329"/>
      <c r="X44" s="329" t="str">
        <f>IF(AND('Mapa final'!$L$12="Muy Baja",'Mapa final'!$P$12="Moderado"),CONCATENATE("R",'Mapa final'!$A$12),"")</f>
        <v/>
      </c>
      <c r="Y44" s="329"/>
      <c r="Z44" s="329" t="str">
        <f>IF(AND('Mapa final'!$L$12="Muy Baja",'Mapa final'!$P$12="Moderado"),CONCATENATE("R",'Mapa final'!$A$12),"")</f>
        <v/>
      </c>
      <c r="AA44" s="330"/>
      <c r="AB44" s="308" t="str">
        <f>IF(AND('Mapa final'!$L$12="Muy Alta",'Mapa final'!$P$12="Leve"),CONCATENATE("R",'Mapa final'!$A$12),"")</f>
        <v/>
      </c>
      <c r="AC44" s="308"/>
      <c r="AD44" s="308" t="str">
        <f>IF(AND('Mapa final'!$L$12="Muy Alta",'Mapa final'!$P$12="Leve"),CONCATENATE("R",'Mapa final'!$A$12),"")</f>
        <v/>
      </c>
      <c r="AE44" s="308"/>
      <c r="AF44" s="308" t="str">
        <f>IF(AND('Mapa final'!$L$12="Muy Alta",'Mapa final'!$P$12="Leve"),CONCATENATE("R",'Mapa final'!$A$12),"")</f>
        <v/>
      </c>
      <c r="AG44" s="309"/>
      <c r="AH44" s="319" t="str">
        <f>IF(AND('Mapa final'!$L$12="Muy Alta",'Mapa final'!$P$12="Catastrófico"),CONCATENATE("R",'Mapa final'!$A$12),"")</f>
        <v/>
      </c>
      <c r="AI44" s="320"/>
      <c r="AJ44" s="320" t="str">
        <f>IF(AND('Mapa final'!$L$12="Muy Alta",'Mapa final'!$P$12="Catastrófico"),CONCATENATE("R",'Mapa final'!$A$12),"")</f>
        <v/>
      </c>
      <c r="AK44" s="320"/>
      <c r="AL44" s="320" t="str">
        <f>IF(AND('Mapa final'!$L$12="Muy Alta",'Mapa final'!$P$12="Catastrófico"),CONCATENATE("R",'Mapa final'!$A$12),"")</f>
        <v/>
      </c>
      <c r="AM44" s="32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60"/>
      <c r="C45" s="260"/>
      <c r="D45" s="261"/>
      <c r="E45" s="304"/>
      <c r="F45" s="305"/>
      <c r="G45" s="305"/>
      <c r="H45" s="305"/>
      <c r="I45" s="306"/>
      <c r="J45" s="340"/>
      <c r="K45" s="341"/>
      <c r="L45" s="341"/>
      <c r="M45" s="341"/>
      <c r="N45" s="341"/>
      <c r="O45" s="342"/>
      <c r="P45" s="340"/>
      <c r="Q45" s="341"/>
      <c r="R45" s="341"/>
      <c r="S45" s="341"/>
      <c r="T45" s="341"/>
      <c r="U45" s="342"/>
      <c r="V45" s="331"/>
      <c r="W45" s="332"/>
      <c r="X45" s="332"/>
      <c r="Y45" s="332"/>
      <c r="Z45" s="332"/>
      <c r="AA45" s="333"/>
      <c r="AB45" s="310"/>
      <c r="AC45" s="310"/>
      <c r="AD45" s="310"/>
      <c r="AE45" s="310"/>
      <c r="AF45" s="310"/>
      <c r="AG45" s="311"/>
      <c r="AH45" s="322"/>
      <c r="AI45" s="323"/>
      <c r="AJ45" s="323"/>
      <c r="AK45" s="323"/>
      <c r="AL45" s="323"/>
      <c r="AM45" s="324"/>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8" t="s">
        <v>173</v>
      </c>
      <c r="K46" s="299"/>
      <c r="L46" s="299"/>
      <c r="M46" s="299"/>
      <c r="N46" s="299"/>
      <c r="O46" s="300"/>
      <c r="P46" s="298" t="s">
        <v>174</v>
      </c>
      <c r="Q46" s="299"/>
      <c r="R46" s="299"/>
      <c r="S46" s="299"/>
      <c r="T46" s="299"/>
      <c r="U46" s="300"/>
      <c r="V46" s="307" t="s">
        <v>175</v>
      </c>
      <c r="W46" s="302"/>
      <c r="X46" s="302"/>
      <c r="Y46" s="302"/>
      <c r="Z46" s="302"/>
      <c r="AA46" s="303"/>
      <c r="AB46" s="298" t="s">
        <v>176</v>
      </c>
      <c r="AC46" s="317"/>
      <c r="AD46" s="299"/>
      <c r="AE46" s="299"/>
      <c r="AF46" s="299"/>
      <c r="AG46" s="300"/>
      <c r="AH46" s="298" t="s">
        <v>177</v>
      </c>
      <c r="AI46" s="299"/>
      <c r="AJ46" s="299"/>
      <c r="AK46" s="299"/>
      <c r="AL46" s="299"/>
      <c r="AM46" s="30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01"/>
      <c r="K47" s="302"/>
      <c r="L47" s="302"/>
      <c r="M47" s="302"/>
      <c r="N47" s="302"/>
      <c r="O47" s="303"/>
      <c r="P47" s="301"/>
      <c r="Q47" s="302"/>
      <c r="R47" s="302"/>
      <c r="S47" s="302"/>
      <c r="T47" s="302"/>
      <c r="U47" s="303"/>
      <c r="V47" s="301"/>
      <c r="W47" s="302"/>
      <c r="X47" s="302"/>
      <c r="Y47" s="302"/>
      <c r="Z47" s="302"/>
      <c r="AA47" s="303"/>
      <c r="AB47" s="301"/>
      <c r="AC47" s="302"/>
      <c r="AD47" s="302"/>
      <c r="AE47" s="302"/>
      <c r="AF47" s="302"/>
      <c r="AG47" s="303"/>
      <c r="AH47" s="301"/>
      <c r="AI47" s="302"/>
      <c r="AJ47" s="302"/>
      <c r="AK47" s="302"/>
      <c r="AL47" s="302"/>
      <c r="AM47" s="303"/>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01"/>
      <c r="K48" s="302"/>
      <c r="L48" s="302"/>
      <c r="M48" s="302"/>
      <c r="N48" s="302"/>
      <c r="O48" s="303"/>
      <c r="P48" s="301"/>
      <c r="Q48" s="302"/>
      <c r="R48" s="302"/>
      <c r="S48" s="302"/>
      <c r="T48" s="302"/>
      <c r="U48" s="303"/>
      <c r="V48" s="301"/>
      <c r="W48" s="302"/>
      <c r="X48" s="302"/>
      <c r="Y48" s="302"/>
      <c r="Z48" s="302"/>
      <c r="AA48" s="303"/>
      <c r="AB48" s="301"/>
      <c r="AC48" s="302"/>
      <c r="AD48" s="302"/>
      <c r="AE48" s="302"/>
      <c r="AF48" s="302"/>
      <c r="AG48" s="303"/>
      <c r="AH48" s="301"/>
      <c r="AI48" s="302"/>
      <c r="AJ48" s="302"/>
      <c r="AK48" s="302"/>
      <c r="AL48" s="302"/>
      <c r="AM48" s="303"/>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01"/>
      <c r="K49" s="302"/>
      <c r="L49" s="302"/>
      <c r="M49" s="302"/>
      <c r="N49" s="302"/>
      <c r="O49" s="303"/>
      <c r="P49" s="301"/>
      <c r="Q49" s="302"/>
      <c r="R49" s="302"/>
      <c r="S49" s="302"/>
      <c r="T49" s="302"/>
      <c r="U49" s="303"/>
      <c r="V49" s="301"/>
      <c r="W49" s="302"/>
      <c r="X49" s="302"/>
      <c r="Y49" s="302"/>
      <c r="Z49" s="302"/>
      <c r="AA49" s="303"/>
      <c r="AB49" s="301"/>
      <c r="AC49" s="302"/>
      <c r="AD49" s="302"/>
      <c r="AE49" s="302"/>
      <c r="AF49" s="302"/>
      <c r="AG49" s="303"/>
      <c r="AH49" s="301"/>
      <c r="AI49" s="302"/>
      <c r="AJ49" s="302"/>
      <c r="AK49" s="302"/>
      <c r="AL49" s="302"/>
      <c r="AM49" s="303"/>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01"/>
      <c r="K50" s="302"/>
      <c r="L50" s="302"/>
      <c r="M50" s="302"/>
      <c r="N50" s="302"/>
      <c r="O50" s="303"/>
      <c r="P50" s="301"/>
      <c r="Q50" s="302"/>
      <c r="R50" s="302"/>
      <c r="S50" s="302"/>
      <c r="T50" s="302"/>
      <c r="U50" s="303"/>
      <c r="V50" s="301"/>
      <c r="W50" s="302"/>
      <c r="X50" s="302"/>
      <c r="Y50" s="302"/>
      <c r="Z50" s="302"/>
      <c r="AA50" s="303"/>
      <c r="AB50" s="301"/>
      <c r="AC50" s="302"/>
      <c r="AD50" s="302"/>
      <c r="AE50" s="302"/>
      <c r="AF50" s="302"/>
      <c r="AG50" s="303"/>
      <c r="AH50" s="301"/>
      <c r="AI50" s="302"/>
      <c r="AJ50" s="302"/>
      <c r="AK50" s="302"/>
      <c r="AL50" s="302"/>
      <c r="AM50" s="303"/>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04"/>
      <c r="K51" s="305"/>
      <c r="L51" s="305"/>
      <c r="M51" s="305"/>
      <c r="N51" s="305"/>
      <c r="O51" s="306"/>
      <c r="P51" s="304"/>
      <c r="Q51" s="305"/>
      <c r="R51" s="305"/>
      <c r="S51" s="305"/>
      <c r="T51" s="305"/>
      <c r="U51" s="306"/>
      <c r="V51" s="304"/>
      <c r="W51" s="305"/>
      <c r="X51" s="305"/>
      <c r="Y51" s="305"/>
      <c r="Z51" s="305"/>
      <c r="AA51" s="306"/>
      <c r="AB51" s="304"/>
      <c r="AC51" s="305"/>
      <c r="AD51" s="305"/>
      <c r="AE51" s="305"/>
      <c r="AF51" s="305"/>
      <c r="AG51" s="306"/>
      <c r="AH51" s="304"/>
      <c r="AI51" s="305"/>
      <c r="AJ51" s="305"/>
      <c r="AK51" s="305"/>
      <c r="AL51" s="305"/>
      <c r="AM51" s="306"/>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9" zoomScale="50" zoomScaleNormal="50" workbookViewId="0">
      <selection activeCell="AU56" sqref="AU56"/>
    </sheetView>
  </sheetViews>
  <sheetFormatPr baseColWidth="10" defaultColWidth="11.42578125" defaultRowHeight="15" x14ac:dyDescent="0.25"/>
  <cols>
    <col min="2" max="16" width="5.7109375" customWidth="1"/>
    <col min="17" max="17" width="9.7109375" customWidth="1"/>
    <col min="18"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72" t="s">
        <v>178</v>
      </c>
      <c r="C2" s="373"/>
      <c r="D2" s="373"/>
      <c r="E2" s="373"/>
      <c r="F2" s="373"/>
      <c r="G2" s="373"/>
      <c r="H2" s="373"/>
      <c r="I2" s="373"/>
      <c r="J2" s="316" t="s">
        <v>15</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73"/>
      <c r="C3" s="373"/>
      <c r="D3" s="373"/>
      <c r="E3" s="373"/>
      <c r="F3" s="373"/>
      <c r="G3" s="373"/>
      <c r="H3" s="373"/>
      <c r="I3" s="373"/>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73"/>
      <c r="C4" s="373"/>
      <c r="D4" s="373"/>
      <c r="E4" s="373"/>
      <c r="F4" s="373"/>
      <c r="G4" s="373"/>
      <c r="H4" s="373"/>
      <c r="I4" s="373"/>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60" t="s">
        <v>163</v>
      </c>
      <c r="C6" s="260"/>
      <c r="D6" s="261"/>
      <c r="E6" s="356" t="s">
        <v>164</v>
      </c>
      <c r="F6" s="357"/>
      <c r="G6" s="357"/>
      <c r="H6" s="357"/>
      <c r="I6" s="357"/>
      <c r="J6" s="38" t="str">
        <f>IF(AND('Mapa final'!$AE$12="Muy Alta",'Mapa final'!$AG$12="Leve"),CONCATENATE("R2C",'Mapa final'!$S$12),"")</f>
        <v/>
      </c>
      <c r="K6" s="39" t="str">
        <f>IF(AND('Mapa final'!$AE$13="Muy Alta",'Mapa final'!$AG$13="Leve"),CONCATENATE("R2C",'Mapa final'!$S$13),"")</f>
        <v/>
      </c>
      <c r="L6" s="39" t="str">
        <f>IF(AND('Mapa final'!$AE$12="Muy Alta",'Mapa final'!$AG$12="Leve"),CONCATENATE("R2C",'Mapa final'!$S$12),"")</f>
        <v/>
      </c>
      <c r="M6" s="39" t="str">
        <f>IF(AND('Mapa final'!$AE$13="Muy Alta",'Mapa final'!$AG$13="Leve"),CONCATENATE("R2C",'Mapa final'!$S$13),"")</f>
        <v/>
      </c>
      <c r="N6" s="39" t="str">
        <f>IF(AND('Mapa final'!$AE$12="Muy Alta",'Mapa final'!$AG$12="Leve"),CONCATENATE("R2C",'Mapa final'!$S$12),"")</f>
        <v/>
      </c>
      <c r="O6" s="40" t="str">
        <f>IF(AND('Mapa final'!$AE$13="Muy Alta",'Mapa final'!$AG$13="Leve"),CONCATENATE("R2C",'Mapa final'!$S$13),"")</f>
        <v/>
      </c>
      <c r="P6" s="38" t="str">
        <f>IF(AND('Mapa final'!$AE$12="Muy Alta",'Mapa final'!$AG$12="Leve"),CONCATENATE("R2C",'Mapa final'!$S$12),"")</f>
        <v/>
      </c>
      <c r="Q6" s="39" t="str">
        <f>IF(AND('Mapa final'!$AE$13="Muy Alta",'Mapa final'!$AG$13="Leve"),CONCATENATE("R2C",'Mapa final'!$S$13),"")</f>
        <v/>
      </c>
      <c r="R6" s="39" t="str">
        <f>IF(AND('Mapa final'!$AE$12="Muy Alta",'Mapa final'!$AG$12="Leve"),CONCATENATE("R2C",'Mapa final'!$S$12),"")</f>
        <v/>
      </c>
      <c r="S6" s="39" t="str">
        <f>IF(AND('Mapa final'!$AE$13="Muy Alta",'Mapa final'!$AG$13="Leve"),CONCATENATE("R2C",'Mapa final'!$S$13),"")</f>
        <v/>
      </c>
      <c r="T6" s="39" t="str">
        <f>IF(AND('Mapa final'!$AE$12="Muy Alta",'Mapa final'!$AG$12="Leve"),CONCATENATE("R2C",'Mapa final'!$S$12),"")</f>
        <v/>
      </c>
      <c r="U6" s="40" t="str">
        <f>IF(AND('Mapa final'!$AE$13="Muy Alta",'Mapa final'!$AG$13="Leve"),CONCATENATE("R2C",'Mapa final'!$S$13),"")</f>
        <v/>
      </c>
      <c r="V6" s="38" t="str">
        <f>IF(AND('Mapa final'!$AE$12="Muy Alta",'Mapa final'!$AG$12="Leve"),CONCATENATE("R2C",'Mapa final'!$S$12),"")</f>
        <v/>
      </c>
      <c r="W6" s="39" t="str">
        <f>IF(AND('Mapa final'!$AE$13="Muy Alta",'Mapa final'!$AG$13="Leve"),CONCATENATE("R2C",'Mapa final'!$S$13),"")</f>
        <v/>
      </c>
      <c r="X6" s="39" t="str">
        <f>IF(AND('Mapa final'!$AE$12="Muy Alta",'Mapa final'!$AG$12="Leve"),CONCATENATE("R2C",'Mapa final'!$S$12),"")</f>
        <v/>
      </c>
      <c r="Y6" s="39" t="str">
        <f>IF(AND('Mapa final'!$AE$13="Muy Alta",'Mapa final'!$AG$13="Leve"),CONCATENATE("R2C",'Mapa final'!$S$13),"")</f>
        <v/>
      </c>
      <c r="Z6" s="39" t="str">
        <f>IF(AND('Mapa final'!$AE$12="Muy Alta",'Mapa final'!$AG$12="Leve"),CONCATENATE("R2C",'Mapa final'!$S$12),"")</f>
        <v/>
      </c>
      <c r="AA6" s="40" t="str">
        <f>IF(AND('Mapa final'!$AE$13="Muy Alta",'Mapa final'!$AG$13="Leve"),CONCATENATE("R2C",'Mapa final'!$S$13),"")</f>
        <v/>
      </c>
      <c r="AB6" s="38" t="str">
        <f>IF(AND('Mapa final'!$AE$12="Muy Alta",'Mapa final'!$AG$12="Leve"),CONCATENATE("R2C",'Mapa final'!$S$12),"")</f>
        <v/>
      </c>
      <c r="AC6" s="39" t="str">
        <f>IF(AND('Mapa final'!$AE$13="Muy Alta",'Mapa final'!$AG$13="Leve"),CONCATENATE("R2C",'Mapa final'!$S$13),"")</f>
        <v/>
      </c>
      <c r="AD6" s="39" t="str">
        <f>IF(AND('Mapa final'!$AE$12="Muy Alta",'Mapa final'!$AG$12="Leve"),CONCATENATE("R2C",'Mapa final'!$S$12),"")</f>
        <v/>
      </c>
      <c r="AE6" s="39" t="str">
        <f>IF(AND('Mapa final'!$AE$13="Muy Alta",'Mapa final'!$AG$13="Leve"),CONCATENATE("R2C",'Mapa final'!$S$13),"")</f>
        <v/>
      </c>
      <c r="AF6" s="39" t="str">
        <f>IF(AND('Mapa final'!$AE$12="Muy Alta",'Mapa final'!$AG$12="Leve"),CONCATENATE("R2C",'Mapa final'!$S$12),"")</f>
        <v/>
      </c>
      <c r="AG6" s="39" t="str">
        <f>IF(AND('Mapa final'!$AE$13="Muy Alta",'Mapa final'!$AG$13="Leve"),CONCATENATE("R2C",'Mapa final'!$S$13),"")</f>
        <v/>
      </c>
      <c r="AH6" s="41" t="str">
        <f>IF(AND('Mapa final'!$AE$12="Muy Alta",'Mapa final'!$AG$12="Catastrófico"),CONCATENATE("R2C",'Mapa final'!$S$12),"")</f>
        <v/>
      </c>
      <c r="AI6" s="42" t="str">
        <f>IF(AND('Mapa final'!$AE$13="Muy Alta",'Mapa final'!$AG$13="Catastrófico"),CONCATENATE("R2C",'Mapa final'!$S$13),"")</f>
        <v/>
      </c>
      <c r="AJ6" s="42" t="str">
        <f>IF(AND('Mapa final'!$AE$12="Muy Alta",'Mapa final'!$AG$12="Catastrófico"),CONCATENATE("R2C",'Mapa final'!$S$12),"")</f>
        <v/>
      </c>
      <c r="AK6" s="42" t="str">
        <f>IF(AND('Mapa final'!$AE$13="Muy Alta",'Mapa final'!$AG$13="Catastrófico"),CONCATENATE("R2C",'Mapa final'!$S$13),"")</f>
        <v/>
      </c>
      <c r="AL6" s="42" t="str">
        <f>IF(AND('Mapa final'!$AE$12="Muy Alta",'Mapa final'!$AG$12="Catastrófico"),CONCATENATE("R2C",'Mapa final'!$S$12),"")</f>
        <v/>
      </c>
      <c r="AM6" s="43" t="str">
        <f>IF(AND('Mapa final'!$AE$13="Muy Alta",'Mapa final'!$AG$13="Catastrófico"),CONCATENATE("R2C",'Mapa final'!$S$13),"")</f>
        <v/>
      </c>
      <c r="AN6" s="70"/>
      <c r="AO6" s="363" t="s">
        <v>165</v>
      </c>
      <c r="AP6" s="364"/>
      <c r="AQ6" s="364"/>
      <c r="AR6" s="364"/>
      <c r="AS6" s="364"/>
      <c r="AT6" s="36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60"/>
      <c r="C7" s="260"/>
      <c r="D7" s="261"/>
      <c r="E7" s="360"/>
      <c r="F7" s="359"/>
      <c r="G7" s="359"/>
      <c r="H7" s="359"/>
      <c r="I7" s="359"/>
      <c r="J7" s="44" t="str">
        <f>IF(AND('Mapa final'!$AE$12="Muy Alta",'Mapa final'!$AG$12="Leve"),CONCATENATE("R2C",'Mapa final'!$S$12),"")</f>
        <v/>
      </c>
      <c r="K7" s="167" t="str">
        <f>IF(AND('Mapa final'!$AE$13="Muy Alta",'Mapa final'!$AG$13="Leve"),CONCATENATE("R2C",'Mapa final'!$S$13),"")</f>
        <v/>
      </c>
      <c r="L7" s="167" t="str">
        <f>IF(AND('Mapa final'!$AE$12="Muy Alta",'Mapa final'!$AG$12="Leve"),CONCATENATE("R2C",'Mapa final'!$S$12),"")</f>
        <v/>
      </c>
      <c r="M7" s="167" t="str">
        <f>IF(AND('Mapa final'!$AE$13="Muy Alta",'Mapa final'!$AG$13="Leve"),CONCATENATE("R2C",'Mapa final'!$S$13),"")</f>
        <v/>
      </c>
      <c r="N7" s="167" t="str">
        <f>IF(AND('Mapa final'!$AE$12="Muy Alta",'Mapa final'!$AG$12="Leve"),CONCATENATE("R2C",'Mapa final'!$S$12),"")</f>
        <v/>
      </c>
      <c r="O7" s="45" t="str">
        <f>IF(AND('Mapa final'!$AE$13="Muy Alta",'Mapa final'!$AG$13="Leve"),CONCATENATE("R2C",'Mapa final'!$S$13),"")</f>
        <v/>
      </c>
      <c r="P7" s="44" t="str">
        <f>IF(AND('Mapa final'!$AE$12="Muy Alta",'Mapa final'!$AG$12="Leve"),CONCATENATE("R2C",'Mapa final'!$S$12),"")</f>
        <v/>
      </c>
      <c r="Q7" s="167" t="str">
        <f>IF(AND('Mapa final'!$AE$13="Muy Alta",'Mapa final'!$AG$13="Leve"),CONCATENATE("R2C",'Mapa final'!$S$13),"")</f>
        <v/>
      </c>
      <c r="R7" s="167" t="str">
        <f>IF(AND('Mapa final'!$AE$12="Muy Alta",'Mapa final'!$AG$12="Leve"),CONCATENATE("R2C",'Mapa final'!$S$12),"")</f>
        <v/>
      </c>
      <c r="S7" s="167" t="str">
        <f>IF(AND('Mapa final'!$AE$13="Muy Alta",'Mapa final'!$AG$13="Leve"),CONCATENATE("R2C",'Mapa final'!$S$13),"")</f>
        <v/>
      </c>
      <c r="T7" s="167" t="str">
        <f>IF(AND('Mapa final'!$AE$12="Muy Alta",'Mapa final'!$AG$12="Leve"),CONCATENATE("R2C",'Mapa final'!$S$12),"")</f>
        <v/>
      </c>
      <c r="U7" s="45" t="str">
        <f>IF(AND('Mapa final'!$AE$13="Muy Alta",'Mapa final'!$AG$13="Leve"),CONCATENATE("R2C",'Mapa final'!$S$13),"")</f>
        <v/>
      </c>
      <c r="V7" s="44" t="str">
        <f>IF(AND('Mapa final'!$AE$12="Muy Alta",'Mapa final'!$AG$12="Leve"),CONCATENATE("R2C",'Mapa final'!$S$12),"")</f>
        <v/>
      </c>
      <c r="W7" s="167" t="str">
        <f>IF(AND('Mapa final'!$AE$13="Muy Alta",'Mapa final'!$AG$13="Leve"),CONCATENATE("R2C",'Mapa final'!$S$13),"")</f>
        <v/>
      </c>
      <c r="X7" s="167" t="str">
        <f>IF(AND('Mapa final'!$AE$12="Muy Alta",'Mapa final'!$AG$12="Leve"),CONCATENATE("R2C",'Mapa final'!$S$12),"")</f>
        <v/>
      </c>
      <c r="Y7" s="167" t="str">
        <f>IF(AND('Mapa final'!$AE$13="Muy Alta",'Mapa final'!$AG$13="Leve"),CONCATENATE("R2C",'Mapa final'!$S$13),"")</f>
        <v/>
      </c>
      <c r="Z7" s="167" t="str">
        <f>IF(AND('Mapa final'!$AE$12="Muy Alta",'Mapa final'!$AG$12="Leve"),CONCATENATE("R2C",'Mapa final'!$S$12),"")</f>
        <v/>
      </c>
      <c r="AA7" s="45" t="str">
        <f>IF(AND('Mapa final'!$AE$13="Muy Alta",'Mapa final'!$AG$13="Leve"),CONCATENATE("R2C",'Mapa final'!$S$13),"")</f>
        <v/>
      </c>
      <c r="AB7" s="44" t="str">
        <f>IF(AND('Mapa final'!$AE$12="Muy Alta",'Mapa final'!$AG$12="Leve"),CONCATENATE("R2C",'Mapa final'!$S$12),"")</f>
        <v/>
      </c>
      <c r="AC7" s="167" t="str">
        <f>IF(AND('Mapa final'!$AE$13="Muy Alta",'Mapa final'!$AG$13="Leve"),CONCATENATE("R2C",'Mapa final'!$S$13),"")</f>
        <v/>
      </c>
      <c r="AD7" s="167" t="str">
        <f>IF(AND('Mapa final'!$AE$12="Muy Alta",'Mapa final'!$AG$12="Leve"),CONCATENATE("R2C",'Mapa final'!$S$12),"")</f>
        <v/>
      </c>
      <c r="AE7" s="167" t="str">
        <f>IF(AND('Mapa final'!$AE$13="Muy Alta",'Mapa final'!$AG$13="Leve"),CONCATENATE("R2C",'Mapa final'!$S$13),"")</f>
        <v/>
      </c>
      <c r="AF7" s="167" t="str">
        <f>IF(AND('Mapa final'!$AE$12="Muy Alta",'Mapa final'!$AG$12="Leve"),CONCATENATE("R2C",'Mapa final'!$S$12),"")</f>
        <v/>
      </c>
      <c r="AG7" s="167" t="str">
        <f>IF(AND('Mapa final'!$AE$13="Muy Alta",'Mapa final'!$AG$13="Leve"),CONCATENATE("R2C",'Mapa final'!$S$13),"")</f>
        <v/>
      </c>
      <c r="AH7" s="46" t="str">
        <f>IF(AND('Mapa final'!$AE$12="Muy Alta",'Mapa final'!$AG$12="Catastrófico"),CONCATENATE("R2C",'Mapa final'!$S$12),"")</f>
        <v/>
      </c>
      <c r="AI7" s="170" t="str">
        <f>IF(AND('Mapa final'!$AE$13="Muy Alta",'Mapa final'!$AG$13="Catastrófico"),CONCATENATE("R2C",'Mapa final'!$S$13),"")</f>
        <v/>
      </c>
      <c r="AJ7" s="170" t="str">
        <f>IF(AND('Mapa final'!$AE$12="Muy Alta",'Mapa final'!$AG$12="Catastrófico"),CONCATENATE("R2C",'Mapa final'!$S$12),"")</f>
        <v/>
      </c>
      <c r="AK7" s="170" t="str">
        <f>IF(AND('Mapa final'!$AE$13="Muy Alta",'Mapa final'!$AG$13="Catastrófico"),CONCATENATE("R2C",'Mapa final'!$S$13),"")</f>
        <v/>
      </c>
      <c r="AL7" s="170" t="str">
        <f>IF(AND('Mapa final'!$AE$12="Muy Alta",'Mapa final'!$AG$12="Catastrófico"),CONCATENATE("R2C",'Mapa final'!$S$12),"")</f>
        <v/>
      </c>
      <c r="AM7" s="47" t="str">
        <f>IF(AND('Mapa final'!$AE$13="Muy Alta",'Mapa final'!$AG$13="Catastrófico"),CONCATENATE("R2C",'Mapa final'!$S$13),"")</f>
        <v/>
      </c>
      <c r="AN7" s="70"/>
      <c r="AO7" s="366"/>
      <c r="AP7" s="367"/>
      <c r="AQ7" s="367"/>
      <c r="AR7" s="367"/>
      <c r="AS7" s="367"/>
      <c r="AT7" s="36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60"/>
      <c r="C8" s="260"/>
      <c r="D8" s="261"/>
      <c r="E8" s="360"/>
      <c r="F8" s="359"/>
      <c r="G8" s="359"/>
      <c r="H8" s="359"/>
      <c r="I8" s="359"/>
      <c r="J8" s="44" t="str">
        <f>IF(AND('Mapa final'!$AE$12="Muy Alta",'Mapa final'!$AG$12="Leve"),CONCATENATE("R2C",'Mapa final'!$S$12),"")</f>
        <v/>
      </c>
      <c r="K8" s="167" t="str">
        <f>IF(AND('Mapa final'!$AE$13="Muy Alta",'Mapa final'!$AG$13="Leve"),CONCATENATE("R2C",'Mapa final'!$S$13),"")</f>
        <v/>
      </c>
      <c r="L8" s="167" t="str">
        <f>IF(AND('Mapa final'!$AE$12="Muy Alta",'Mapa final'!$AG$12="Leve"),CONCATENATE("R2C",'Mapa final'!$S$12),"")</f>
        <v/>
      </c>
      <c r="M8" s="167" t="str">
        <f>IF(AND('Mapa final'!$AE$13="Muy Alta",'Mapa final'!$AG$13="Leve"),CONCATENATE("R2C",'Mapa final'!$S$13),"")</f>
        <v/>
      </c>
      <c r="N8" s="167" t="str">
        <f>IF(AND('Mapa final'!$AE$12="Muy Alta",'Mapa final'!$AG$12="Leve"),CONCATENATE("R2C",'Mapa final'!$S$12),"")</f>
        <v/>
      </c>
      <c r="O8" s="45" t="str">
        <f>IF(AND('Mapa final'!$AE$13="Muy Alta",'Mapa final'!$AG$13="Leve"),CONCATENATE("R2C",'Mapa final'!$S$13),"")</f>
        <v/>
      </c>
      <c r="P8" s="44" t="str">
        <f>IF(AND('Mapa final'!$AE$12="Muy Alta",'Mapa final'!$AG$12="Leve"),CONCATENATE("R2C",'Mapa final'!$S$12),"")</f>
        <v/>
      </c>
      <c r="Q8" s="167" t="str">
        <f>IF(AND('Mapa final'!$AE$13="Muy Alta",'Mapa final'!$AG$13="Leve"),CONCATENATE("R2C",'Mapa final'!$S$13),"")</f>
        <v/>
      </c>
      <c r="R8" s="167" t="str">
        <f>IF(AND('Mapa final'!$AE$12="Muy Alta",'Mapa final'!$AG$12="Leve"),CONCATENATE("R2C",'Mapa final'!$S$12),"")</f>
        <v/>
      </c>
      <c r="S8" s="167" t="str">
        <f>IF(AND('Mapa final'!$AE$13="Muy Alta",'Mapa final'!$AG$13="Leve"),CONCATENATE("R2C",'Mapa final'!$S$13),"")</f>
        <v/>
      </c>
      <c r="T8" s="167" t="str">
        <f>IF(AND('Mapa final'!$AE$12="Muy Alta",'Mapa final'!$AG$12="Leve"),CONCATENATE("R2C",'Mapa final'!$S$12),"")</f>
        <v/>
      </c>
      <c r="U8" s="45" t="str">
        <f>IF(AND('Mapa final'!$AE$13="Muy Alta",'Mapa final'!$AG$13="Leve"),CONCATENATE("R2C",'Mapa final'!$S$13),"")</f>
        <v/>
      </c>
      <c r="V8" s="44" t="str">
        <f>IF(AND('Mapa final'!$AE$12="Muy Alta",'Mapa final'!$AG$12="Leve"),CONCATENATE("R2C",'Mapa final'!$S$12),"")</f>
        <v/>
      </c>
      <c r="W8" s="167" t="str">
        <f>IF(AND('Mapa final'!$AE$13="Muy Alta",'Mapa final'!$AG$13="Leve"),CONCATENATE("R2C",'Mapa final'!$S$13),"")</f>
        <v/>
      </c>
      <c r="X8" s="167" t="str">
        <f>IF(AND('Mapa final'!$AE$12="Muy Alta",'Mapa final'!$AG$12="Leve"),CONCATENATE("R2C",'Mapa final'!$S$12),"")</f>
        <v/>
      </c>
      <c r="Y8" s="167" t="str">
        <f>IF(AND('Mapa final'!$AE$13="Muy Alta",'Mapa final'!$AG$13="Leve"),CONCATENATE("R2C",'Mapa final'!$S$13),"")</f>
        <v/>
      </c>
      <c r="Z8" s="167" t="str">
        <f>IF(AND('Mapa final'!$AE$12="Muy Alta",'Mapa final'!$AG$12="Leve"),CONCATENATE("R2C",'Mapa final'!$S$12),"")</f>
        <v/>
      </c>
      <c r="AA8" s="45" t="str">
        <f>IF(AND('Mapa final'!$AE$13="Muy Alta",'Mapa final'!$AG$13="Leve"),CONCATENATE("R2C",'Mapa final'!$S$13),"")</f>
        <v/>
      </c>
      <c r="AB8" s="44" t="str">
        <f>IF(AND('Mapa final'!$AE$12="Muy Alta",'Mapa final'!$AG$12="Leve"),CONCATENATE("R2C",'Mapa final'!$S$12),"")</f>
        <v/>
      </c>
      <c r="AC8" s="167" t="str">
        <f>IF(AND('Mapa final'!$AE$13="Muy Alta",'Mapa final'!$AG$13="Leve"),CONCATENATE("R2C",'Mapa final'!$S$13),"")</f>
        <v/>
      </c>
      <c r="AD8" s="167" t="str">
        <f>IF(AND('Mapa final'!$AE$12="Muy Alta",'Mapa final'!$AG$12="Leve"),CONCATENATE("R2C",'Mapa final'!$S$12),"")</f>
        <v/>
      </c>
      <c r="AE8" s="167" t="str">
        <f>IF(AND('Mapa final'!$AE$13="Muy Alta",'Mapa final'!$AG$13="Leve"),CONCATENATE("R2C",'Mapa final'!$S$13),"")</f>
        <v/>
      </c>
      <c r="AF8" s="167" t="str">
        <f>IF(AND('Mapa final'!$AE$12="Muy Alta",'Mapa final'!$AG$12="Leve"),CONCATENATE("R2C",'Mapa final'!$S$12),"")</f>
        <v/>
      </c>
      <c r="AG8" s="167" t="str">
        <f>IF(AND('Mapa final'!$AE$13="Muy Alta",'Mapa final'!$AG$13="Leve"),CONCATENATE("R2C",'Mapa final'!$S$13),"")</f>
        <v/>
      </c>
      <c r="AH8" s="46" t="str">
        <f>IF(AND('Mapa final'!$AE$12="Muy Alta",'Mapa final'!$AG$12="Catastrófico"),CONCATENATE("R2C",'Mapa final'!$S$12),"")</f>
        <v/>
      </c>
      <c r="AI8" s="170" t="str">
        <f>IF(AND('Mapa final'!$AE$13="Muy Alta",'Mapa final'!$AG$13="Catastrófico"),CONCATENATE("R2C",'Mapa final'!$S$13),"")</f>
        <v/>
      </c>
      <c r="AJ8" s="170" t="str">
        <f>IF(AND('Mapa final'!$AE$12="Muy Alta",'Mapa final'!$AG$12="Catastrófico"),CONCATENATE("R2C",'Mapa final'!$S$12),"")</f>
        <v/>
      </c>
      <c r="AK8" s="170" t="str">
        <f>IF(AND('Mapa final'!$AE$13="Muy Alta",'Mapa final'!$AG$13="Catastrófico"),CONCATENATE("R2C",'Mapa final'!$S$13),"")</f>
        <v/>
      </c>
      <c r="AL8" s="170" t="str">
        <f>IF(AND('Mapa final'!$AE$12="Muy Alta",'Mapa final'!$AG$12="Catastrófico"),CONCATENATE("R2C",'Mapa final'!$S$12),"")</f>
        <v/>
      </c>
      <c r="AM8" s="47" t="str">
        <f>IF(AND('Mapa final'!$AE$13="Muy Alta",'Mapa final'!$AG$13="Catastrófico"),CONCATENATE("R2C",'Mapa final'!$S$13),"")</f>
        <v/>
      </c>
      <c r="AN8" s="70"/>
      <c r="AO8" s="366"/>
      <c r="AP8" s="367"/>
      <c r="AQ8" s="367"/>
      <c r="AR8" s="367"/>
      <c r="AS8" s="367"/>
      <c r="AT8" s="36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60"/>
      <c r="C9" s="260"/>
      <c r="D9" s="261"/>
      <c r="E9" s="360"/>
      <c r="F9" s="359"/>
      <c r="G9" s="359"/>
      <c r="H9" s="359"/>
      <c r="I9" s="359"/>
      <c r="J9" s="44" t="str">
        <f>IF(AND('Mapa final'!$AE$12="Muy Alta",'Mapa final'!$AG$12="Leve"),CONCATENATE("R2C",'Mapa final'!$S$12),"")</f>
        <v/>
      </c>
      <c r="K9" s="167" t="str">
        <f>IF(AND('Mapa final'!$AE$13="Muy Alta",'Mapa final'!$AG$13="Leve"),CONCATENATE("R2C",'Mapa final'!$S$13),"")</f>
        <v/>
      </c>
      <c r="L9" s="167" t="str">
        <f>IF(AND('Mapa final'!$AE$12="Muy Alta",'Mapa final'!$AG$12="Leve"),CONCATENATE("R2C",'Mapa final'!$S$12),"")</f>
        <v/>
      </c>
      <c r="M9" s="167" t="str">
        <f>IF(AND('Mapa final'!$AE$13="Muy Alta",'Mapa final'!$AG$13="Leve"),CONCATENATE("R2C",'Mapa final'!$S$13),"")</f>
        <v/>
      </c>
      <c r="N9" s="167" t="str">
        <f>IF(AND('Mapa final'!$AE$12="Muy Alta",'Mapa final'!$AG$12="Leve"),CONCATENATE("R2C",'Mapa final'!$S$12),"")</f>
        <v/>
      </c>
      <c r="O9" s="45" t="str">
        <f>IF(AND('Mapa final'!$AE$13="Muy Alta",'Mapa final'!$AG$13="Leve"),CONCATENATE("R2C",'Mapa final'!$S$13),"")</f>
        <v/>
      </c>
      <c r="P9" s="44" t="str">
        <f>IF(AND('Mapa final'!$AE$12="Muy Alta",'Mapa final'!$AG$12="Leve"),CONCATENATE("R2C",'Mapa final'!$S$12),"")</f>
        <v/>
      </c>
      <c r="Q9" s="167" t="str">
        <f>IF(AND('Mapa final'!$AE$13="Muy Alta",'Mapa final'!$AG$13="Leve"),CONCATENATE("R2C",'Mapa final'!$S$13),"")</f>
        <v/>
      </c>
      <c r="R9" s="167" t="str">
        <f>IF(AND('Mapa final'!$AE$12="Muy Alta",'Mapa final'!$AG$12="Leve"),CONCATENATE("R2C",'Mapa final'!$S$12),"")</f>
        <v/>
      </c>
      <c r="S9" s="167" t="str">
        <f>IF(AND('Mapa final'!$AE$13="Muy Alta",'Mapa final'!$AG$13="Leve"),CONCATENATE("R2C",'Mapa final'!$S$13),"")</f>
        <v/>
      </c>
      <c r="T9" s="167" t="str">
        <f>IF(AND('Mapa final'!$AE$12="Muy Alta",'Mapa final'!$AG$12="Leve"),CONCATENATE("R2C",'Mapa final'!$S$12),"")</f>
        <v/>
      </c>
      <c r="U9" s="45" t="str">
        <f>IF(AND('Mapa final'!$AE$13="Muy Alta",'Mapa final'!$AG$13="Leve"),CONCATENATE("R2C",'Mapa final'!$S$13),"")</f>
        <v/>
      </c>
      <c r="V9" s="44" t="str">
        <f>IF(AND('Mapa final'!$AE$12="Muy Alta",'Mapa final'!$AG$12="Leve"),CONCATENATE("R2C",'Mapa final'!$S$12),"")</f>
        <v/>
      </c>
      <c r="W9" s="167" t="str">
        <f>IF(AND('Mapa final'!$AE$13="Muy Alta",'Mapa final'!$AG$13="Leve"),CONCATENATE("R2C",'Mapa final'!$S$13),"")</f>
        <v/>
      </c>
      <c r="X9" s="167" t="str">
        <f>IF(AND('Mapa final'!$AE$12="Muy Alta",'Mapa final'!$AG$12="Leve"),CONCATENATE("R2C",'Mapa final'!$S$12),"")</f>
        <v/>
      </c>
      <c r="Y9" s="167" t="str">
        <f>IF(AND('Mapa final'!$AE$13="Muy Alta",'Mapa final'!$AG$13="Leve"),CONCATENATE("R2C",'Mapa final'!$S$13),"")</f>
        <v/>
      </c>
      <c r="Z9" s="167" t="str">
        <f>IF(AND('Mapa final'!$AE$12="Muy Alta",'Mapa final'!$AG$12="Leve"),CONCATENATE("R2C",'Mapa final'!$S$12),"")</f>
        <v/>
      </c>
      <c r="AA9" s="45" t="str">
        <f>IF(AND('Mapa final'!$AE$13="Muy Alta",'Mapa final'!$AG$13="Leve"),CONCATENATE("R2C",'Mapa final'!$S$13),"")</f>
        <v/>
      </c>
      <c r="AB9" s="44" t="str">
        <f>IF(AND('Mapa final'!$AE$12="Muy Alta",'Mapa final'!$AG$12="Leve"),CONCATENATE("R2C",'Mapa final'!$S$12),"")</f>
        <v/>
      </c>
      <c r="AC9" s="167" t="str">
        <f>IF(AND('Mapa final'!$AE$13="Muy Alta",'Mapa final'!$AG$13="Leve"),CONCATENATE("R2C",'Mapa final'!$S$13),"")</f>
        <v/>
      </c>
      <c r="AD9" s="167" t="str">
        <f>IF(AND('Mapa final'!$AE$12="Muy Alta",'Mapa final'!$AG$12="Leve"),CONCATENATE("R2C",'Mapa final'!$S$12),"")</f>
        <v/>
      </c>
      <c r="AE9" s="167" t="str">
        <f>IF(AND('Mapa final'!$AE$13="Muy Alta",'Mapa final'!$AG$13="Leve"),CONCATENATE("R2C",'Mapa final'!$S$13),"")</f>
        <v/>
      </c>
      <c r="AF9" s="167" t="str">
        <f>IF(AND('Mapa final'!$AE$12="Muy Alta",'Mapa final'!$AG$12="Leve"),CONCATENATE("R2C",'Mapa final'!$S$12),"")</f>
        <v/>
      </c>
      <c r="AG9" s="167" t="str">
        <f>IF(AND('Mapa final'!$AE$13="Muy Alta",'Mapa final'!$AG$13="Leve"),CONCATENATE("R2C",'Mapa final'!$S$13),"")</f>
        <v/>
      </c>
      <c r="AH9" s="46" t="str">
        <f>IF(AND('Mapa final'!$AE$12="Muy Alta",'Mapa final'!$AG$12="Catastrófico"),CONCATENATE("R2C",'Mapa final'!$S$12),"")</f>
        <v/>
      </c>
      <c r="AI9" s="170" t="str">
        <f>IF(AND('Mapa final'!$AE$13="Muy Alta",'Mapa final'!$AG$13="Catastrófico"),CONCATENATE("R2C",'Mapa final'!$S$13),"")</f>
        <v/>
      </c>
      <c r="AJ9" s="170" t="str">
        <f>IF(AND('Mapa final'!$AE$12="Muy Alta",'Mapa final'!$AG$12="Catastrófico"),CONCATENATE("R2C",'Mapa final'!$S$12),"")</f>
        <v/>
      </c>
      <c r="AK9" s="170" t="str">
        <f>IF(AND('Mapa final'!$AE$13="Muy Alta",'Mapa final'!$AG$13="Catastrófico"),CONCATENATE("R2C",'Mapa final'!$S$13),"")</f>
        <v/>
      </c>
      <c r="AL9" s="170" t="str">
        <f>IF(AND('Mapa final'!$AE$12="Muy Alta",'Mapa final'!$AG$12="Catastrófico"),CONCATENATE("R2C",'Mapa final'!$S$12),"")</f>
        <v/>
      </c>
      <c r="AM9" s="47" t="str">
        <f>IF(AND('Mapa final'!$AE$13="Muy Alta",'Mapa final'!$AG$13="Catastrófico"),CONCATENATE("R2C",'Mapa final'!$S$13),"")</f>
        <v/>
      </c>
      <c r="AN9" s="70"/>
      <c r="AO9" s="366"/>
      <c r="AP9" s="367"/>
      <c r="AQ9" s="367"/>
      <c r="AR9" s="367"/>
      <c r="AS9" s="367"/>
      <c r="AT9" s="36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60"/>
      <c r="C10" s="260"/>
      <c r="D10" s="261"/>
      <c r="E10" s="360"/>
      <c r="F10" s="359"/>
      <c r="G10" s="359"/>
      <c r="H10" s="359"/>
      <c r="I10" s="359"/>
      <c r="J10" s="44" t="str">
        <f>IF(AND('Mapa final'!$AE$12="Muy Alta",'Mapa final'!$AG$12="Leve"),CONCATENATE("R2C",'Mapa final'!$S$12),"")</f>
        <v/>
      </c>
      <c r="K10" s="167" t="str">
        <f>IF(AND('Mapa final'!$AE$13="Muy Alta",'Mapa final'!$AG$13="Leve"),CONCATENATE("R2C",'Mapa final'!$S$13),"")</f>
        <v/>
      </c>
      <c r="L10" s="167" t="str">
        <f>IF(AND('Mapa final'!$AE$12="Muy Alta",'Mapa final'!$AG$12="Leve"),CONCATENATE("R2C",'Mapa final'!$S$12),"")</f>
        <v/>
      </c>
      <c r="M10" s="167" t="str">
        <f>IF(AND('Mapa final'!$AE$13="Muy Alta",'Mapa final'!$AG$13="Leve"),CONCATENATE("R2C",'Mapa final'!$S$13),"")</f>
        <v/>
      </c>
      <c r="N10" s="167" t="str">
        <f>IF(AND('Mapa final'!$AE$12="Muy Alta",'Mapa final'!$AG$12="Leve"),CONCATENATE("R2C",'Mapa final'!$S$12),"")</f>
        <v/>
      </c>
      <c r="O10" s="45" t="str">
        <f>IF(AND('Mapa final'!$AE$13="Muy Alta",'Mapa final'!$AG$13="Leve"),CONCATENATE("R2C",'Mapa final'!$S$13),"")</f>
        <v/>
      </c>
      <c r="P10" s="44" t="str">
        <f>IF(AND('Mapa final'!$AE$12="Muy Alta",'Mapa final'!$AG$12="Leve"),CONCATENATE("R2C",'Mapa final'!$S$12),"")</f>
        <v/>
      </c>
      <c r="Q10" s="167" t="str">
        <f>IF(AND('Mapa final'!$AE$13="Muy Alta",'Mapa final'!$AG$13="Leve"),CONCATENATE("R2C",'Mapa final'!$S$13),"")</f>
        <v/>
      </c>
      <c r="R10" s="167" t="str">
        <f>IF(AND('Mapa final'!$AE$12="Muy Alta",'Mapa final'!$AG$12="Leve"),CONCATENATE("R2C",'Mapa final'!$S$12),"")</f>
        <v/>
      </c>
      <c r="S10" s="167" t="str">
        <f>IF(AND('Mapa final'!$AE$13="Muy Alta",'Mapa final'!$AG$13="Leve"),CONCATENATE("R2C",'Mapa final'!$S$13),"")</f>
        <v/>
      </c>
      <c r="T10" s="167" t="str">
        <f>IF(AND('Mapa final'!$AE$12="Muy Alta",'Mapa final'!$AG$12="Leve"),CONCATENATE("R2C",'Mapa final'!$S$12),"")</f>
        <v/>
      </c>
      <c r="U10" s="45" t="str">
        <f>IF(AND('Mapa final'!$AE$13="Muy Alta",'Mapa final'!$AG$13="Leve"),CONCATENATE("R2C",'Mapa final'!$S$13),"")</f>
        <v/>
      </c>
      <c r="V10" s="44" t="str">
        <f>IF(AND('Mapa final'!$AE$12="Muy Alta",'Mapa final'!$AG$12="Leve"),CONCATENATE("R2C",'Mapa final'!$S$12),"")</f>
        <v/>
      </c>
      <c r="W10" s="167" t="str">
        <f>IF(AND('Mapa final'!$AE$13="Muy Alta",'Mapa final'!$AG$13="Leve"),CONCATENATE("R2C",'Mapa final'!$S$13),"")</f>
        <v/>
      </c>
      <c r="X10" s="167" t="str">
        <f>IF(AND('Mapa final'!$AE$12="Muy Alta",'Mapa final'!$AG$12="Leve"),CONCATENATE("R2C",'Mapa final'!$S$12),"")</f>
        <v/>
      </c>
      <c r="Y10" s="167" t="str">
        <f>IF(AND('Mapa final'!$AE$13="Muy Alta",'Mapa final'!$AG$13="Leve"),CONCATENATE("R2C",'Mapa final'!$S$13),"")</f>
        <v/>
      </c>
      <c r="Z10" s="167" t="str">
        <f>IF(AND('Mapa final'!$AE$12="Muy Alta",'Mapa final'!$AG$12="Leve"),CONCATENATE("R2C",'Mapa final'!$S$12),"")</f>
        <v/>
      </c>
      <c r="AA10" s="45" t="str">
        <f>IF(AND('Mapa final'!$AE$13="Muy Alta",'Mapa final'!$AG$13="Leve"),CONCATENATE("R2C",'Mapa final'!$S$13),"")</f>
        <v/>
      </c>
      <c r="AB10" s="44" t="str">
        <f>IF(AND('Mapa final'!$AE$12="Muy Alta",'Mapa final'!$AG$12="Leve"),CONCATENATE("R2C",'Mapa final'!$S$12),"")</f>
        <v/>
      </c>
      <c r="AC10" s="167" t="str">
        <f>IF(AND('Mapa final'!$AE$13="Muy Alta",'Mapa final'!$AG$13="Leve"),CONCATENATE("R2C",'Mapa final'!$S$13),"")</f>
        <v/>
      </c>
      <c r="AD10" s="167" t="str">
        <f>IF(AND('Mapa final'!$AE$12="Muy Alta",'Mapa final'!$AG$12="Leve"),CONCATENATE("R2C",'Mapa final'!$S$12),"")</f>
        <v/>
      </c>
      <c r="AE10" s="167" t="str">
        <f>IF(AND('Mapa final'!$AE$13="Muy Alta",'Mapa final'!$AG$13="Leve"),CONCATENATE("R2C",'Mapa final'!$S$13),"")</f>
        <v/>
      </c>
      <c r="AF10" s="167" t="str">
        <f>IF(AND('Mapa final'!$AE$12="Muy Alta",'Mapa final'!$AG$12="Leve"),CONCATENATE("R2C",'Mapa final'!$S$12),"")</f>
        <v/>
      </c>
      <c r="AG10" s="167" t="str">
        <f>IF(AND('Mapa final'!$AE$13="Muy Alta",'Mapa final'!$AG$13="Leve"),CONCATENATE("R2C",'Mapa final'!$S$13),"")</f>
        <v/>
      </c>
      <c r="AH10" s="46" t="str">
        <f>IF(AND('Mapa final'!$AE$12="Muy Alta",'Mapa final'!$AG$12="Catastrófico"),CONCATENATE("R2C",'Mapa final'!$S$12),"")</f>
        <v/>
      </c>
      <c r="AI10" s="170" t="str">
        <f>IF(AND('Mapa final'!$AE$13="Muy Alta",'Mapa final'!$AG$13="Catastrófico"),CONCATENATE("R2C",'Mapa final'!$S$13),"")</f>
        <v/>
      </c>
      <c r="AJ10" s="170" t="str">
        <f>IF(AND('Mapa final'!$AE$12="Muy Alta",'Mapa final'!$AG$12="Catastrófico"),CONCATENATE("R2C",'Mapa final'!$S$12),"")</f>
        <v/>
      </c>
      <c r="AK10" s="170" t="str">
        <f>IF(AND('Mapa final'!$AE$13="Muy Alta",'Mapa final'!$AG$13="Catastrófico"),CONCATENATE("R2C",'Mapa final'!$S$13),"")</f>
        <v/>
      </c>
      <c r="AL10" s="170" t="str">
        <f>IF(AND('Mapa final'!$AE$12="Muy Alta",'Mapa final'!$AG$12="Catastrófico"),CONCATENATE("R2C",'Mapa final'!$S$12),"")</f>
        <v/>
      </c>
      <c r="AM10" s="47" t="str">
        <f>IF(AND('Mapa final'!$AE$13="Muy Alta",'Mapa final'!$AG$13="Catastrófico"),CONCATENATE("R2C",'Mapa final'!$S$13),"")</f>
        <v/>
      </c>
      <c r="AN10" s="70"/>
      <c r="AO10" s="366"/>
      <c r="AP10" s="367"/>
      <c r="AQ10" s="367"/>
      <c r="AR10" s="367"/>
      <c r="AS10" s="367"/>
      <c r="AT10" s="36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60"/>
      <c r="C11" s="260"/>
      <c r="D11" s="261"/>
      <c r="E11" s="360"/>
      <c r="F11" s="359"/>
      <c r="G11" s="359"/>
      <c r="H11" s="359"/>
      <c r="I11" s="359"/>
      <c r="J11" s="44" t="str">
        <f>IF(AND('Mapa final'!$AE$12="Muy Alta",'Mapa final'!$AG$12="Leve"),CONCATENATE("R2C",'Mapa final'!$S$12),"")</f>
        <v/>
      </c>
      <c r="K11" s="167" t="str">
        <f>IF(AND('Mapa final'!$AE$13="Muy Alta",'Mapa final'!$AG$13="Leve"),CONCATENATE("R2C",'Mapa final'!$S$13),"")</f>
        <v/>
      </c>
      <c r="L11" s="167" t="str">
        <f>IF(AND('Mapa final'!$AE$12="Muy Alta",'Mapa final'!$AG$12="Leve"),CONCATENATE("R2C",'Mapa final'!$S$12),"")</f>
        <v/>
      </c>
      <c r="M11" s="167" t="str">
        <f>IF(AND('Mapa final'!$AE$13="Muy Alta",'Mapa final'!$AG$13="Leve"),CONCATENATE("R2C",'Mapa final'!$S$13),"")</f>
        <v/>
      </c>
      <c r="N11" s="167" t="str">
        <f>IF(AND('Mapa final'!$AE$12="Muy Alta",'Mapa final'!$AG$12="Leve"),CONCATENATE("R2C",'Mapa final'!$S$12),"")</f>
        <v/>
      </c>
      <c r="O11" s="45" t="str">
        <f>IF(AND('Mapa final'!$AE$13="Muy Alta",'Mapa final'!$AG$13="Leve"),CONCATENATE("R2C",'Mapa final'!$S$13),"")</f>
        <v/>
      </c>
      <c r="P11" s="44" t="str">
        <f>IF(AND('Mapa final'!$AE$12="Muy Alta",'Mapa final'!$AG$12="Leve"),CONCATENATE("R2C",'Mapa final'!$S$12),"")</f>
        <v/>
      </c>
      <c r="Q11" s="167" t="str">
        <f>IF(AND('Mapa final'!$AE$13="Muy Alta",'Mapa final'!$AG$13="Leve"),CONCATENATE("R2C",'Mapa final'!$S$13),"")</f>
        <v/>
      </c>
      <c r="R11" s="167" t="str">
        <f>IF(AND('Mapa final'!$AE$12="Muy Alta",'Mapa final'!$AG$12="Leve"),CONCATENATE("R2C",'Mapa final'!$S$12),"")</f>
        <v/>
      </c>
      <c r="S11" s="167" t="str">
        <f>IF(AND('Mapa final'!$AE$13="Muy Alta",'Mapa final'!$AG$13="Leve"),CONCATENATE("R2C",'Mapa final'!$S$13),"")</f>
        <v/>
      </c>
      <c r="T11" s="167" t="str">
        <f>IF(AND('Mapa final'!$AE$12="Muy Alta",'Mapa final'!$AG$12="Leve"),CONCATENATE("R2C",'Mapa final'!$S$12),"")</f>
        <v/>
      </c>
      <c r="U11" s="45" t="str">
        <f>IF(AND('Mapa final'!$AE$13="Muy Alta",'Mapa final'!$AG$13="Leve"),CONCATENATE("R2C",'Mapa final'!$S$13),"")</f>
        <v/>
      </c>
      <c r="V11" s="44" t="str">
        <f>IF(AND('Mapa final'!$AE$12="Muy Alta",'Mapa final'!$AG$12="Leve"),CONCATENATE("R2C",'Mapa final'!$S$12),"")</f>
        <v/>
      </c>
      <c r="W11" s="167" t="str">
        <f>IF(AND('Mapa final'!$AE$13="Muy Alta",'Mapa final'!$AG$13="Leve"),CONCATENATE("R2C",'Mapa final'!$S$13),"")</f>
        <v/>
      </c>
      <c r="X11" s="167" t="str">
        <f>IF(AND('Mapa final'!$AE$12="Muy Alta",'Mapa final'!$AG$12="Leve"),CONCATENATE("R2C",'Mapa final'!$S$12),"")</f>
        <v/>
      </c>
      <c r="Y11" s="167" t="str">
        <f>IF(AND('Mapa final'!$AE$13="Muy Alta",'Mapa final'!$AG$13="Leve"),CONCATENATE("R2C",'Mapa final'!$S$13),"")</f>
        <v/>
      </c>
      <c r="Z11" s="167" t="str">
        <f>IF(AND('Mapa final'!$AE$12="Muy Alta",'Mapa final'!$AG$12="Leve"),CONCATENATE("R2C",'Mapa final'!$S$12),"")</f>
        <v/>
      </c>
      <c r="AA11" s="45" t="str">
        <f>IF(AND('Mapa final'!$AE$13="Muy Alta",'Mapa final'!$AG$13="Leve"),CONCATENATE("R2C",'Mapa final'!$S$13),"")</f>
        <v/>
      </c>
      <c r="AB11" s="44" t="str">
        <f>IF(AND('Mapa final'!$AE$12="Muy Alta",'Mapa final'!$AG$12="Leve"),CONCATENATE("R2C",'Mapa final'!$S$12),"")</f>
        <v/>
      </c>
      <c r="AC11" s="167" t="str">
        <f>IF(AND('Mapa final'!$AE$13="Muy Alta",'Mapa final'!$AG$13="Leve"),CONCATENATE("R2C",'Mapa final'!$S$13),"")</f>
        <v/>
      </c>
      <c r="AD11" s="167" t="str">
        <f>IF(AND('Mapa final'!$AE$12="Muy Alta",'Mapa final'!$AG$12="Leve"),CONCATENATE("R2C",'Mapa final'!$S$12),"")</f>
        <v/>
      </c>
      <c r="AE11" s="167" t="str">
        <f>IF(AND('Mapa final'!$AE$13="Muy Alta",'Mapa final'!$AG$13="Leve"),CONCATENATE("R2C",'Mapa final'!$S$13),"")</f>
        <v/>
      </c>
      <c r="AF11" s="167" t="str">
        <f>IF(AND('Mapa final'!$AE$12="Muy Alta",'Mapa final'!$AG$12="Leve"),CONCATENATE("R2C",'Mapa final'!$S$12),"")</f>
        <v/>
      </c>
      <c r="AG11" s="167" t="str">
        <f>IF(AND('Mapa final'!$AE$13="Muy Alta",'Mapa final'!$AG$13="Leve"),CONCATENATE("R2C",'Mapa final'!$S$13),"")</f>
        <v/>
      </c>
      <c r="AH11" s="46" t="str">
        <f>IF(AND('Mapa final'!$AE$12="Muy Alta",'Mapa final'!$AG$12="Catastrófico"),CONCATENATE("R2C",'Mapa final'!$S$12),"")</f>
        <v/>
      </c>
      <c r="AI11" s="170" t="str">
        <f>IF(AND('Mapa final'!$AE$13="Muy Alta",'Mapa final'!$AG$13="Catastrófico"),CONCATENATE("R2C",'Mapa final'!$S$13),"")</f>
        <v/>
      </c>
      <c r="AJ11" s="170" t="str">
        <f>IF(AND('Mapa final'!$AE$12="Muy Alta",'Mapa final'!$AG$12="Catastrófico"),CONCATENATE("R2C",'Mapa final'!$S$12),"")</f>
        <v/>
      </c>
      <c r="AK11" s="170" t="str">
        <f>IF(AND('Mapa final'!$AE$13="Muy Alta",'Mapa final'!$AG$13="Catastrófico"),CONCATENATE("R2C",'Mapa final'!$S$13),"")</f>
        <v/>
      </c>
      <c r="AL11" s="170" t="str">
        <f>IF(AND('Mapa final'!$AE$12="Muy Alta",'Mapa final'!$AG$12="Catastrófico"),CONCATENATE("R2C",'Mapa final'!$S$12),"")</f>
        <v/>
      </c>
      <c r="AM11" s="47" t="str">
        <f>IF(AND('Mapa final'!$AE$13="Muy Alta",'Mapa final'!$AG$13="Catastrófico"),CONCATENATE("R2C",'Mapa final'!$S$13),"")</f>
        <v/>
      </c>
      <c r="AN11" s="70"/>
      <c r="AO11" s="366"/>
      <c r="AP11" s="367"/>
      <c r="AQ11" s="367"/>
      <c r="AR11" s="367"/>
      <c r="AS11" s="367"/>
      <c r="AT11" s="36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60"/>
      <c r="C12" s="260"/>
      <c r="D12" s="261"/>
      <c r="E12" s="360"/>
      <c r="F12" s="359"/>
      <c r="G12" s="359"/>
      <c r="H12" s="359"/>
      <c r="I12" s="359"/>
      <c r="J12" s="44" t="str">
        <f>IF(AND('Mapa final'!$AE$12="Muy Alta",'Mapa final'!$AG$12="Leve"),CONCATENATE("R2C",'Mapa final'!$S$12),"")</f>
        <v/>
      </c>
      <c r="K12" s="167" t="str">
        <f>IF(AND('Mapa final'!$AE$13="Muy Alta",'Mapa final'!$AG$13="Leve"),CONCATENATE("R2C",'Mapa final'!$S$13),"")</f>
        <v/>
      </c>
      <c r="L12" s="167" t="str">
        <f>IF(AND('Mapa final'!$AE$12="Muy Alta",'Mapa final'!$AG$12="Leve"),CONCATENATE("R2C",'Mapa final'!$S$12),"")</f>
        <v/>
      </c>
      <c r="M12" s="167" t="str">
        <f>IF(AND('Mapa final'!$AE$13="Muy Alta",'Mapa final'!$AG$13="Leve"),CONCATENATE("R2C",'Mapa final'!$S$13),"")</f>
        <v/>
      </c>
      <c r="N12" s="167" t="str">
        <f>IF(AND('Mapa final'!$AE$12="Muy Alta",'Mapa final'!$AG$12="Leve"),CONCATENATE("R2C",'Mapa final'!$S$12),"")</f>
        <v/>
      </c>
      <c r="O12" s="45" t="str">
        <f>IF(AND('Mapa final'!$AE$13="Muy Alta",'Mapa final'!$AG$13="Leve"),CONCATENATE("R2C",'Mapa final'!$S$13),"")</f>
        <v/>
      </c>
      <c r="P12" s="44" t="str">
        <f>IF(AND('Mapa final'!$AE$12="Muy Alta",'Mapa final'!$AG$12="Leve"),CONCATENATE("R2C",'Mapa final'!$S$12),"")</f>
        <v/>
      </c>
      <c r="Q12" s="167" t="str">
        <f>IF(AND('Mapa final'!$AE$13="Muy Alta",'Mapa final'!$AG$13="Leve"),CONCATENATE("R2C",'Mapa final'!$S$13),"")</f>
        <v/>
      </c>
      <c r="R12" s="167" t="str">
        <f>IF(AND('Mapa final'!$AE$12="Muy Alta",'Mapa final'!$AG$12="Leve"),CONCATENATE("R2C",'Mapa final'!$S$12),"")</f>
        <v/>
      </c>
      <c r="S12" s="167" t="str">
        <f>IF(AND('Mapa final'!$AE$13="Muy Alta",'Mapa final'!$AG$13="Leve"),CONCATENATE("R2C",'Mapa final'!$S$13),"")</f>
        <v/>
      </c>
      <c r="T12" s="167" t="str">
        <f>IF(AND('Mapa final'!$AE$12="Muy Alta",'Mapa final'!$AG$12="Leve"),CONCATENATE("R2C",'Mapa final'!$S$12),"")</f>
        <v/>
      </c>
      <c r="U12" s="45" t="str">
        <f>IF(AND('Mapa final'!$AE$13="Muy Alta",'Mapa final'!$AG$13="Leve"),CONCATENATE("R2C",'Mapa final'!$S$13),"")</f>
        <v/>
      </c>
      <c r="V12" s="44" t="str">
        <f>IF(AND('Mapa final'!$AE$12="Muy Alta",'Mapa final'!$AG$12="Leve"),CONCATENATE("R2C",'Mapa final'!$S$12),"")</f>
        <v/>
      </c>
      <c r="W12" s="167" t="str">
        <f>IF(AND('Mapa final'!$AE$13="Muy Alta",'Mapa final'!$AG$13="Leve"),CONCATENATE("R2C",'Mapa final'!$S$13),"")</f>
        <v/>
      </c>
      <c r="X12" s="167" t="str">
        <f>IF(AND('Mapa final'!$AE$12="Muy Alta",'Mapa final'!$AG$12="Leve"),CONCATENATE("R2C",'Mapa final'!$S$12),"")</f>
        <v/>
      </c>
      <c r="Y12" s="167" t="str">
        <f>IF(AND('Mapa final'!$AE$13="Muy Alta",'Mapa final'!$AG$13="Leve"),CONCATENATE("R2C",'Mapa final'!$S$13),"")</f>
        <v/>
      </c>
      <c r="Z12" s="167" t="str">
        <f>IF(AND('Mapa final'!$AE$12="Muy Alta",'Mapa final'!$AG$12="Leve"),CONCATENATE("R2C",'Mapa final'!$S$12),"")</f>
        <v/>
      </c>
      <c r="AA12" s="45" t="str">
        <f>IF(AND('Mapa final'!$AE$13="Muy Alta",'Mapa final'!$AG$13="Leve"),CONCATENATE("R2C",'Mapa final'!$S$13),"")</f>
        <v/>
      </c>
      <c r="AB12" s="44" t="str">
        <f>IF(AND('Mapa final'!$AE$12="Muy Alta",'Mapa final'!$AG$12="Leve"),CONCATENATE("R2C",'Mapa final'!$S$12),"")</f>
        <v/>
      </c>
      <c r="AC12" s="167" t="str">
        <f>IF(AND('Mapa final'!$AE$13="Muy Alta",'Mapa final'!$AG$13="Leve"),CONCATENATE("R2C",'Mapa final'!$S$13),"")</f>
        <v/>
      </c>
      <c r="AD12" s="167" t="str">
        <f>IF(AND('Mapa final'!$AE$12="Muy Alta",'Mapa final'!$AG$12="Leve"),CONCATENATE("R2C",'Mapa final'!$S$12),"")</f>
        <v/>
      </c>
      <c r="AE12" s="167" t="str">
        <f>IF(AND('Mapa final'!$AE$13="Muy Alta",'Mapa final'!$AG$13="Leve"),CONCATENATE("R2C",'Mapa final'!$S$13),"")</f>
        <v/>
      </c>
      <c r="AF12" s="167" t="str">
        <f>IF(AND('Mapa final'!$AE$12="Muy Alta",'Mapa final'!$AG$12="Leve"),CONCATENATE("R2C",'Mapa final'!$S$12),"")</f>
        <v/>
      </c>
      <c r="AG12" s="167" t="str">
        <f>IF(AND('Mapa final'!$AE$13="Muy Alta",'Mapa final'!$AG$13="Leve"),CONCATENATE("R2C",'Mapa final'!$S$13),"")</f>
        <v/>
      </c>
      <c r="AH12" s="46" t="str">
        <f>IF(AND('Mapa final'!$AE$12="Muy Alta",'Mapa final'!$AG$12="Catastrófico"),CONCATENATE("R2C",'Mapa final'!$S$12),"")</f>
        <v/>
      </c>
      <c r="AI12" s="170" t="str">
        <f>IF(AND('Mapa final'!$AE$13="Muy Alta",'Mapa final'!$AG$13="Catastrófico"),CONCATENATE("R2C",'Mapa final'!$S$13),"")</f>
        <v/>
      </c>
      <c r="AJ12" s="170" t="str">
        <f>IF(AND('Mapa final'!$AE$12="Muy Alta",'Mapa final'!$AG$12="Catastrófico"),CONCATENATE("R2C",'Mapa final'!$S$12),"")</f>
        <v/>
      </c>
      <c r="AK12" s="170" t="str">
        <f>IF(AND('Mapa final'!$AE$13="Muy Alta",'Mapa final'!$AG$13="Catastrófico"),CONCATENATE("R2C",'Mapa final'!$S$13),"")</f>
        <v/>
      </c>
      <c r="AL12" s="170" t="str">
        <f>IF(AND('Mapa final'!$AE$12="Muy Alta",'Mapa final'!$AG$12="Catastrófico"),CONCATENATE("R2C",'Mapa final'!$S$12),"")</f>
        <v/>
      </c>
      <c r="AM12" s="47" t="str">
        <f>IF(AND('Mapa final'!$AE$13="Muy Alta",'Mapa final'!$AG$13="Catastrófico"),CONCATENATE("R2C",'Mapa final'!$S$13),"")</f>
        <v/>
      </c>
      <c r="AN12" s="70"/>
      <c r="AO12" s="366"/>
      <c r="AP12" s="367"/>
      <c r="AQ12" s="367"/>
      <c r="AR12" s="367"/>
      <c r="AS12" s="367"/>
      <c r="AT12" s="36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60"/>
      <c r="C13" s="260"/>
      <c r="D13" s="261"/>
      <c r="E13" s="360"/>
      <c r="F13" s="359"/>
      <c r="G13" s="359"/>
      <c r="H13" s="359"/>
      <c r="I13" s="359"/>
      <c r="J13" s="44" t="str">
        <f>IF(AND('Mapa final'!$AE$12="Muy Alta",'Mapa final'!$AG$12="Leve"),CONCATENATE("R2C",'Mapa final'!$S$12),"")</f>
        <v/>
      </c>
      <c r="K13" s="167" t="str">
        <f>IF(AND('Mapa final'!$AE$13="Muy Alta",'Mapa final'!$AG$13="Leve"),CONCATENATE("R2C",'Mapa final'!$S$13),"")</f>
        <v/>
      </c>
      <c r="L13" s="167" t="str">
        <f>IF(AND('Mapa final'!$AE$12="Muy Alta",'Mapa final'!$AG$12="Leve"),CONCATENATE("R2C",'Mapa final'!$S$12),"")</f>
        <v/>
      </c>
      <c r="M13" s="167" t="str">
        <f>IF(AND('Mapa final'!$AE$13="Muy Alta",'Mapa final'!$AG$13="Leve"),CONCATENATE("R2C",'Mapa final'!$S$13),"")</f>
        <v/>
      </c>
      <c r="N13" s="167" t="str">
        <f>IF(AND('Mapa final'!$AE$12="Muy Alta",'Mapa final'!$AG$12="Leve"),CONCATENATE("R2C",'Mapa final'!$S$12),"")</f>
        <v/>
      </c>
      <c r="O13" s="45" t="str">
        <f>IF(AND('Mapa final'!$AE$13="Muy Alta",'Mapa final'!$AG$13="Leve"),CONCATENATE("R2C",'Mapa final'!$S$13),"")</f>
        <v/>
      </c>
      <c r="P13" s="44" t="str">
        <f>IF(AND('Mapa final'!$AE$12="Muy Alta",'Mapa final'!$AG$12="Leve"),CONCATENATE("R2C",'Mapa final'!$S$12),"")</f>
        <v/>
      </c>
      <c r="Q13" s="167" t="str">
        <f>IF(AND('Mapa final'!$AE$13="Muy Alta",'Mapa final'!$AG$13="Leve"),CONCATENATE("R2C",'Mapa final'!$S$13),"")</f>
        <v/>
      </c>
      <c r="R13" s="167" t="str">
        <f>IF(AND('Mapa final'!$AE$12="Muy Alta",'Mapa final'!$AG$12="Leve"),CONCATENATE("R2C",'Mapa final'!$S$12),"")</f>
        <v/>
      </c>
      <c r="S13" s="167" t="str">
        <f>IF(AND('Mapa final'!$AE$13="Muy Alta",'Mapa final'!$AG$13="Leve"),CONCATENATE("R2C",'Mapa final'!$S$13),"")</f>
        <v/>
      </c>
      <c r="T13" s="167" t="str">
        <f>IF(AND('Mapa final'!$AE$12="Muy Alta",'Mapa final'!$AG$12="Leve"),CONCATENATE("R2C",'Mapa final'!$S$12),"")</f>
        <v/>
      </c>
      <c r="U13" s="45" t="str">
        <f>IF(AND('Mapa final'!$AE$13="Muy Alta",'Mapa final'!$AG$13="Leve"),CONCATENATE("R2C",'Mapa final'!$S$13),"")</f>
        <v/>
      </c>
      <c r="V13" s="44" t="str">
        <f>IF(AND('Mapa final'!$AE$12="Muy Alta",'Mapa final'!$AG$12="Leve"),CONCATENATE("R2C",'Mapa final'!$S$12),"")</f>
        <v/>
      </c>
      <c r="W13" s="167" t="str">
        <f>IF(AND('Mapa final'!$AE$13="Muy Alta",'Mapa final'!$AG$13="Leve"),CONCATENATE("R2C",'Mapa final'!$S$13),"")</f>
        <v/>
      </c>
      <c r="X13" s="167" t="str">
        <f>IF(AND('Mapa final'!$AE$12="Muy Alta",'Mapa final'!$AG$12="Leve"),CONCATENATE("R2C",'Mapa final'!$S$12),"")</f>
        <v/>
      </c>
      <c r="Y13" s="167" t="str">
        <f>IF(AND('Mapa final'!$AE$13="Muy Alta",'Mapa final'!$AG$13="Leve"),CONCATENATE("R2C",'Mapa final'!$S$13),"")</f>
        <v/>
      </c>
      <c r="Z13" s="167" t="str">
        <f>IF(AND('Mapa final'!$AE$12="Muy Alta",'Mapa final'!$AG$12="Leve"),CONCATENATE("R2C",'Mapa final'!$S$12),"")</f>
        <v/>
      </c>
      <c r="AA13" s="45" t="str">
        <f>IF(AND('Mapa final'!$AE$13="Muy Alta",'Mapa final'!$AG$13="Leve"),CONCATENATE("R2C",'Mapa final'!$S$13),"")</f>
        <v/>
      </c>
      <c r="AB13" s="44" t="str">
        <f>IF(AND('Mapa final'!$AE$12="Muy Alta",'Mapa final'!$AG$12="Leve"),CONCATENATE("R2C",'Mapa final'!$S$12),"")</f>
        <v/>
      </c>
      <c r="AC13" s="167" t="str">
        <f>IF(AND('Mapa final'!$AE$13="Muy Alta",'Mapa final'!$AG$13="Leve"),CONCATENATE("R2C",'Mapa final'!$S$13),"")</f>
        <v/>
      </c>
      <c r="AD13" s="167" t="str">
        <f>IF(AND('Mapa final'!$AE$12="Muy Alta",'Mapa final'!$AG$12="Leve"),CONCATENATE("R2C",'Mapa final'!$S$12),"")</f>
        <v/>
      </c>
      <c r="AE13" s="167" t="str">
        <f>IF(AND('Mapa final'!$AE$13="Muy Alta",'Mapa final'!$AG$13="Leve"),CONCATENATE("R2C",'Mapa final'!$S$13),"")</f>
        <v/>
      </c>
      <c r="AF13" s="167" t="str">
        <f>IF(AND('Mapa final'!$AE$12="Muy Alta",'Mapa final'!$AG$12="Leve"),CONCATENATE("R2C",'Mapa final'!$S$12),"")</f>
        <v/>
      </c>
      <c r="AG13" s="167" t="str">
        <f>IF(AND('Mapa final'!$AE$13="Muy Alta",'Mapa final'!$AG$13="Leve"),CONCATENATE("R2C",'Mapa final'!$S$13),"")</f>
        <v/>
      </c>
      <c r="AH13" s="46" t="str">
        <f>IF(AND('Mapa final'!$AE$12="Muy Alta",'Mapa final'!$AG$12="Catastrófico"),CONCATENATE("R2C",'Mapa final'!$S$12),"")</f>
        <v/>
      </c>
      <c r="AI13" s="170" t="str">
        <f>IF(AND('Mapa final'!$AE$13="Muy Alta",'Mapa final'!$AG$13="Catastrófico"),CONCATENATE("R2C",'Mapa final'!$S$13),"")</f>
        <v/>
      </c>
      <c r="AJ13" s="170" t="str">
        <f>IF(AND('Mapa final'!$AE$12="Muy Alta",'Mapa final'!$AG$12="Catastrófico"),CONCATENATE("R2C",'Mapa final'!$S$12),"")</f>
        <v/>
      </c>
      <c r="AK13" s="170" t="str">
        <f>IF(AND('Mapa final'!$AE$13="Muy Alta",'Mapa final'!$AG$13="Catastrófico"),CONCATENATE("R2C",'Mapa final'!$S$13),"")</f>
        <v/>
      </c>
      <c r="AL13" s="170" t="str">
        <f>IF(AND('Mapa final'!$AE$12="Muy Alta",'Mapa final'!$AG$12="Catastrófico"),CONCATENATE("R2C",'Mapa final'!$S$12),"")</f>
        <v/>
      </c>
      <c r="AM13" s="47" t="str">
        <f>IF(AND('Mapa final'!$AE$13="Muy Alta",'Mapa final'!$AG$13="Catastrófico"),CONCATENATE("R2C",'Mapa final'!$S$13),"")</f>
        <v/>
      </c>
      <c r="AN13" s="70"/>
      <c r="AO13" s="366"/>
      <c r="AP13" s="367"/>
      <c r="AQ13" s="367"/>
      <c r="AR13" s="367"/>
      <c r="AS13" s="367"/>
      <c r="AT13" s="368"/>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60"/>
      <c r="C14" s="260"/>
      <c r="D14" s="261"/>
      <c r="E14" s="360"/>
      <c r="F14" s="359"/>
      <c r="G14" s="359"/>
      <c r="H14" s="359"/>
      <c r="I14" s="359"/>
      <c r="J14" s="44" t="str">
        <f>IF(AND('Mapa final'!$AE$12="Muy Alta",'Mapa final'!$AG$12="Leve"),CONCATENATE("R2C",'Mapa final'!$S$12),"")</f>
        <v/>
      </c>
      <c r="K14" s="167" t="str">
        <f>IF(AND('Mapa final'!$AE$13="Muy Alta",'Mapa final'!$AG$13="Leve"),CONCATENATE("R2C",'Mapa final'!$S$13),"")</f>
        <v/>
      </c>
      <c r="L14" s="167" t="str">
        <f>IF(AND('Mapa final'!$AE$12="Muy Alta",'Mapa final'!$AG$12="Leve"),CONCATENATE("R2C",'Mapa final'!$S$12),"")</f>
        <v/>
      </c>
      <c r="M14" s="167" t="str">
        <f>IF(AND('Mapa final'!$AE$13="Muy Alta",'Mapa final'!$AG$13="Leve"),CONCATENATE("R2C",'Mapa final'!$S$13),"")</f>
        <v/>
      </c>
      <c r="N14" s="167" t="str">
        <f>IF(AND('Mapa final'!$AE$12="Muy Alta",'Mapa final'!$AG$12="Leve"),CONCATENATE("R2C",'Mapa final'!$S$12),"")</f>
        <v/>
      </c>
      <c r="O14" s="45" t="str">
        <f>IF(AND('Mapa final'!$AE$13="Muy Alta",'Mapa final'!$AG$13="Leve"),CONCATENATE("R2C",'Mapa final'!$S$13),"")</f>
        <v/>
      </c>
      <c r="P14" s="44" t="str">
        <f>IF(AND('Mapa final'!$AE$12="Muy Alta",'Mapa final'!$AG$12="Leve"),CONCATENATE("R2C",'Mapa final'!$S$12),"")</f>
        <v/>
      </c>
      <c r="Q14" s="167" t="str">
        <f>IF(AND('Mapa final'!$AE$13="Muy Alta",'Mapa final'!$AG$13="Leve"),CONCATENATE("R2C",'Mapa final'!$S$13),"")</f>
        <v/>
      </c>
      <c r="R14" s="167" t="str">
        <f>IF(AND('Mapa final'!$AE$12="Muy Alta",'Mapa final'!$AG$12="Leve"),CONCATENATE("R2C",'Mapa final'!$S$12),"")</f>
        <v/>
      </c>
      <c r="S14" s="167" t="str">
        <f>IF(AND('Mapa final'!$AE$13="Muy Alta",'Mapa final'!$AG$13="Leve"),CONCATENATE("R2C",'Mapa final'!$S$13),"")</f>
        <v/>
      </c>
      <c r="T14" s="167" t="str">
        <f>IF(AND('Mapa final'!$AE$12="Muy Alta",'Mapa final'!$AG$12="Leve"),CONCATENATE("R2C",'Mapa final'!$S$12),"")</f>
        <v/>
      </c>
      <c r="U14" s="45" t="str">
        <f>IF(AND('Mapa final'!$AE$13="Muy Alta",'Mapa final'!$AG$13="Leve"),CONCATENATE("R2C",'Mapa final'!$S$13),"")</f>
        <v/>
      </c>
      <c r="V14" s="44" t="str">
        <f>IF(AND('Mapa final'!$AE$12="Muy Alta",'Mapa final'!$AG$12="Leve"),CONCATENATE("R2C",'Mapa final'!$S$12),"")</f>
        <v/>
      </c>
      <c r="W14" s="167" t="str">
        <f>IF(AND('Mapa final'!$AE$13="Muy Alta",'Mapa final'!$AG$13="Leve"),CONCATENATE("R2C",'Mapa final'!$S$13),"")</f>
        <v/>
      </c>
      <c r="X14" s="167" t="str">
        <f>IF(AND('Mapa final'!$AE$12="Muy Alta",'Mapa final'!$AG$12="Leve"),CONCATENATE("R2C",'Mapa final'!$S$12),"")</f>
        <v/>
      </c>
      <c r="Y14" s="167" t="str">
        <f>IF(AND('Mapa final'!$AE$13="Muy Alta",'Mapa final'!$AG$13="Leve"),CONCATENATE("R2C",'Mapa final'!$S$13),"")</f>
        <v/>
      </c>
      <c r="Z14" s="167" t="str">
        <f>IF(AND('Mapa final'!$AE$12="Muy Alta",'Mapa final'!$AG$12="Leve"),CONCATENATE("R2C",'Mapa final'!$S$12),"")</f>
        <v/>
      </c>
      <c r="AA14" s="45" t="str">
        <f>IF(AND('Mapa final'!$AE$13="Muy Alta",'Mapa final'!$AG$13="Leve"),CONCATENATE("R2C",'Mapa final'!$S$13),"")</f>
        <v/>
      </c>
      <c r="AB14" s="44" t="str">
        <f>IF(AND('Mapa final'!$AE$12="Muy Alta",'Mapa final'!$AG$12="Leve"),CONCATENATE("R2C",'Mapa final'!$S$12),"")</f>
        <v/>
      </c>
      <c r="AC14" s="167" t="str">
        <f>IF(AND('Mapa final'!$AE$13="Muy Alta",'Mapa final'!$AG$13="Leve"),CONCATENATE("R2C",'Mapa final'!$S$13),"")</f>
        <v/>
      </c>
      <c r="AD14" s="167" t="str">
        <f>IF(AND('Mapa final'!$AE$12="Muy Alta",'Mapa final'!$AG$12="Leve"),CONCATENATE("R2C",'Mapa final'!$S$12),"")</f>
        <v/>
      </c>
      <c r="AE14" s="167" t="str">
        <f>IF(AND('Mapa final'!$AE$13="Muy Alta",'Mapa final'!$AG$13="Leve"),CONCATENATE("R2C",'Mapa final'!$S$13),"")</f>
        <v/>
      </c>
      <c r="AF14" s="167" t="str">
        <f>IF(AND('Mapa final'!$AE$12="Muy Alta",'Mapa final'!$AG$12="Leve"),CONCATENATE("R2C",'Mapa final'!$S$12),"")</f>
        <v/>
      </c>
      <c r="AG14" s="167" t="str">
        <f>IF(AND('Mapa final'!$AE$13="Muy Alta",'Mapa final'!$AG$13="Leve"),CONCATENATE("R2C",'Mapa final'!$S$13),"")</f>
        <v/>
      </c>
      <c r="AH14" s="46" t="str">
        <f>IF(AND('Mapa final'!$AE$12="Muy Alta",'Mapa final'!$AG$12="Catastrófico"),CONCATENATE("R2C",'Mapa final'!$S$12),"")</f>
        <v/>
      </c>
      <c r="AI14" s="170" t="str">
        <f>IF(AND('Mapa final'!$AE$13="Muy Alta",'Mapa final'!$AG$13="Catastrófico"),CONCATENATE("R2C",'Mapa final'!$S$13),"")</f>
        <v/>
      </c>
      <c r="AJ14" s="170" t="str">
        <f>IF(AND('Mapa final'!$AE$12="Muy Alta",'Mapa final'!$AG$12="Catastrófico"),CONCATENATE("R2C",'Mapa final'!$S$12),"")</f>
        <v/>
      </c>
      <c r="AK14" s="170" t="str">
        <f>IF(AND('Mapa final'!$AE$13="Muy Alta",'Mapa final'!$AG$13="Catastrófico"),CONCATENATE("R2C",'Mapa final'!$S$13),"")</f>
        <v/>
      </c>
      <c r="AL14" s="170" t="str">
        <f>IF(AND('Mapa final'!$AE$12="Muy Alta",'Mapa final'!$AG$12="Catastrófico"),CONCATENATE("R2C",'Mapa final'!$S$12),"")</f>
        <v/>
      </c>
      <c r="AM14" s="47" t="str">
        <f>IF(AND('Mapa final'!$AE$13="Muy Alta",'Mapa final'!$AG$13="Catastrófico"),CONCATENATE("R2C",'Mapa final'!$S$13),"")</f>
        <v/>
      </c>
      <c r="AN14" s="70"/>
      <c r="AO14" s="366"/>
      <c r="AP14" s="367"/>
      <c r="AQ14" s="367"/>
      <c r="AR14" s="367"/>
      <c r="AS14" s="367"/>
      <c r="AT14" s="36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60"/>
      <c r="C15" s="260"/>
      <c r="D15" s="261"/>
      <c r="E15" s="361"/>
      <c r="F15" s="362"/>
      <c r="G15" s="362"/>
      <c r="H15" s="362"/>
      <c r="I15" s="362"/>
      <c r="J15" s="44" t="str">
        <f>IF(AND('Mapa final'!$AE$12="Muy Alta",'Mapa final'!$AG$12="Leve"),CONCATENATE("R2C",'Mapa final'!$S$12),"")</f>
        <v/>
      </c>
      <c r="K15" s="167" t="str">
        <f>IF(AND('Mapa final'!$AE$13="Muy Alta",'Mapa final'!$AG$13="Leve"),CONCATENATE("R2C",'Mapa final'!$S$13),"")</f>
        <v/>
      </c>
      <c r="L15" s="167" t="str">
        <f>IF(AND('Mapa final'!$AE$12="Muy Alta",'Mapa final'!$AG$12="Leve"),CONCATENATE("R2C",'Mapa final'!$S$12),"")</f>
        <v/>
      </c>
      <c r="M15" s="167" t="str">
        <f>IF(AND('Mapa final'!$AE$13="Muy Alta",'Mapa final'!$AG$13="Leve"),CONCATENATE("R2C",'Mapa final'!$S$13),"")</f>
        <v/>
      </c>
      <c r="N15" s="167" t="str">
        <f>IF(AND('Mapa final'!$AE$12="Muy Alta",'Mapa final'!$AG$12="Leve"),CONCATENATE("R2C",'Mapa final'!$S$12),"")</f>
        <v/>
      </c>
      <c r="O15" s="45" t="str">
        <f>IF(AND('Mapa final'!$AE$13="Muy Alta",'Mapa final'!$AG$13="Leve"),CONCATENATE("R2C",'Mapa final'!$S$13),"")</f>
        <v/>
      </c>
      <c r="P15" s="48" t="str">
        <f>IF(AND('Mapa final'!$AE$12="Muy Alta",'Mapa final'!$AG$12="Leve"),CONCATENATE("R2C",'Mapa final'!$S$12),"")</f>
        <v/>
      </c>
      <c r="Q15" s="49" t="str">
        <f>IF(AND('Mapa final'!$AE$13="Muy Alta",'Mapa final'!$AG$13="Leve"),CONCATENATE("R2C",'Mapa final'!$S$13),"")</f>
        <v/>
      </c>
      <c r="R15" s="49" t="str">
        <f>IF(AND('Mapa final'!$AE$12="Muy Alta",'Mapa final'!$AG$12="Leve"),CONCATENATE("R2C",'Mapa final'!$S$12),"")</f>
        <v/>
      </c>
      <c r="S15" s="49" t="str">
        <f>IF(AND('Mapa final'!$AE$13="Muy Alta",'Mapa final'!$AG$13="Leve"),CONCATENATE("R2C",'Mapa final'!$S$13),"")</f>
        <v/>
      </c>
      <c r="T15" s="49" t="str">
        <f>IF(AND('Mapa final'!$AE$12="Muy Alta",'Mapa final'!$AG$12="Leve"),CONCATENATE("R2C",'Mapa final'!$S$12),"")</f>
        <v/>
      </c>
      <c r="U15" s="50" t="str">
        <f>IF(AND('Mapa final'!$AE$13="Muy Alta",'Mapa final'!$AG$13="Leve"),CONCATENATE("R2C",'Mapa final'!$S$13),"")</f>
        <v/>
      </c>
      <c r="V15" s="48" t="str">
        <f>IF(AND('Mapa final'!$AE$12="Muy Alta",'Mapa final'!$AG$12="Leve"),CONCATENATE("R2C",'Mapa final'!$S$12),"")</f>
        <v/>
      </c>
      <c r="W15" s="49" t="str">
        <f>IF(AND('Mapa final'!$AE$13="Muy Alta",'Mapa final'!$AG$13="Leve"),CONCATENATE("R2C",'Mapa final'!$S$13),"")</f>
        <v/>
      </c>
      <c r="X15" s="49" t="str">
        <f>IF(AND('Mapa final'!$AE$12="Muy Alta",'Mapa final'!$AG$12="Leve"),CONCATENATE("R2C",'Mapa final'!$S$12),"")</f>
        <v/>
      </c>
      <c r="Y15" s="49" t="str">
        <f>IF(AND('Mapa final'!$AE$13="Muy Alta",'Mapa final'!$AG$13="Leve"),CONCATENATE("R2C",'Mapa final'!$S$13),"")</f>
        <v/>
      </c>
      <c r="Z15" s="49" t="str">
        <f>IF(AND('Mapa final'!$AE$12="Muy Alta",'Mapa final'!$AG$12="Leve"),CONCATENATE("R2C",'Mapa final'!$S$12),"")</f>
        <v/>
      </c>
      <c r="AA15" s="50" t="str">
        <f>IF(AND('Mapa final'!$AE$13="Muy Alta",'Mapa final'!$AG$13="Leve"),CONCATENATE("R2C",'Mapa final'!$S$13),"")</f>
        <v/>
      </c>
      <c r="AB15" s="48" t="str">
        <f>IF(AND('Mapa final'!$AE$12="Muy Alta",'Mapa final'!$AG$12="Leve"),CONCATENATE("R2C",'Mapa final'!$S$12),"")</f>
        <v/>
      </c>
      <c r="AC15" s="49" t="str">
        <f>IF(AND('Mapa final'!$AE$13="Muy Alta",'Mapa final'!$AG$13="Leve"),CONCATENATE("R2C",'Mapa final'!$S$13),"")</f>
        <v/>
      </c>
      <c r="AD15" s="49" t="str">
        <f>IF(AND('Mapa final'!$AE$12="Muy Alta",'Mapa final'!$AG$12="Leve"),CONCATENATE("R2C",'Mapa final'!$S$12),"")</f>
        <v/>
      </c>
      <c r="AE15" s="49" t="str">
        <f>IF(AND('Mapa final'!$AE$13="Muy Alta",'Mapa final'!$AG$13="Leve"),CONCATENATE("R2C",'Mapa final'!$S$13),"")</f>
        <v/>
      </c>
      <c r="AF15" s="49" t="str">
        <f>IF(AND('Mapa final'!$AE$12="Muy Alta",'Mapa final'!$AG$12="Leve"),CONCATENATE("R2C",'Mapa final'!$S$12),"")</f>
        <v/>
      </c>
      <c r="AG15" s="49" t="str">
        <f>IF(AND('Mapa final'!$AE$13="Muy Alta",'Mapa final'!$AG$13="Leve"),CONCATENATE("R2C",'Mapa final'!$S$13),"")</f>
        <v/>
      </c>
      <c r="AH15" s="51" t="str">
        <f>IF(AND('Mapa final'!$AE$12="Muy Alta",'Mapa final'!$AG$12="Catastrófico"),CONCATENATE("R2C",'Mapa final'!$S$12),"")</f>
        <v/>
      </c>
      <c r="AI15" s="52" t="str">
        <f>IF(AND('Mapa final'!$AE$13="Muy Alta",'Mapa final'!$AG$13="Catastrófico"),CONCATENATE("R2C",'Mapa final'!$S$13),"")</f>
        <v/>
      </c>
      <c r="AJ15" s="52" t="str">
        <f>IF(AND('Mapa final'!$AE$12="Muy Alta",'Mapa final'!$AG$12="Catastrófico"),CONCATENATE("R2C",'Mapa final'!$S$12),"")</f>
        <v/>
      </c>
      <c r="AK15" s="52" t="str">
        <f>IF(AND('Mapa final'!$AE$13="Muy Alta",'Mapa final'!$AG$13="Catastrófico"),CONCATENATE("R2C",'Mapa final'!$S$13),"")</f>
        <v/>
      </c>
      <c r="AL15" s="52" t="str">
        <f>IF(AND('Mapa final'!$AE$12="Muy Alta",'Mapa final'!$AG$12="Catastrófico"),CONCATENATE("R2C",'Mapa final'!$S$12),"")</f>
        <v/>
      </c>
      <c r="AM15" s="53" t="str">
        <f>IF(AND('Mapa final'!$AE$13="Muy Alta",'Mapa final'!$AG$13="Catastrófico"),CONCATENATE("R2C",'Mapa final'!$S$13),"")</f>
        <v/>
      </c>
      <c r="AN15" s="70"/>
      <c r="AO15" s="369"/>
      <c r="AP15" s="370"/>
      <c r="AQ15" s="370"/>
      <c r="AR15" s="370"/>
      <c r="AS15" s="370"/>
      <c r="AT15" s="37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60"/>
      <c r="C16" s="260"/>
      <c r="D16" s="261"/>
      <c r="E16" s="356" t="s">
        <v>166</v>
      </c>
      <c r="F16" s="357"/>
      <c r="G16" s="357"/>
      <c r="H16" s="357"/>
      <c r="I16" s="357"/>
      <c r="J16" s="54" t="str">
        <f>IF(AND('Mapa final'!$AE$12="Alta",'Mapa final'!$AG$12="Leve"),CONCATENATE("R2C",'Mapa final'!$S$12),"")</f>
        <v/>
      </c>
      <c r="K16" s="55" t="str">
        <f>IF(AND('Mapa final'!$AE$13="Alta",'Mapa final'!$AG$13="Leve"),CONCATENATE("R2C",'Mapa final'!$S$13),"")</f>
        <v/>
      </c>
      <c r="L16" s="55" t="str">
        <f>IF(AND('Mapa final'!$AE$12="Alta",'Mapa final'!$AG$12="Leve"),CONCATENATE("R2C",'Mapa final'!$S$12),"")</f>
        <v/>
      </c>
      <c r="M16" s="55" t="str">
        <f>IF(AND('Mapa final'!$AE$13="Alta",'Mapa final'!$AG$13="Leve"),CONCATENATE("R2C",'Mapa final'!$S$13),"")</f>
        <v/>
      </c>
      <c r="N16" s="55" t="str">
        <f>IF(AND('Mapa final'!$AE$12="Alta",'Mapa final'!$AG$12="Leve"),CONCATENATE("R2C",'Mapa final'!$S$12),"")</f>
        <v/>
      </c>
      <c r="O16" s="56" t="str">
        <f>IF(AND('Mapa final'!$AE$13="Alta",'Mapa final'!$AG$13="Leve"),CONCATENATE("R2C",'Mapa final'!$S$13),"")</f>
        <v/>
      </c>
      <c r="P16" s="54" t="str">
        <f>IF(AND('Mapa final'!$AE$12="Alta",'Mapa final'!$AG$12="Leve"),CONCATENATE("R2C",'Mapa final'!$S$12),"")</f>
        <v/>
      </c>
      <c r="Q16" s="55" t="str">
        <f>IF(AND('Mapa final'!$AE$13="Alta",'Mapa final'!$AG$13="Leve"),CONCATENATE("R2C",'Mapa final'!$S$13),"")</f>
        <v/>
      </c>
      <c r="R16" s="55" t="str">
        <f>IF(AND('Mapa final'!$AE$12="Alta",'Mapa final'!$AG$12="Leve"),CONCATENATE("R2C",'Mapa final'!$S$12),"")</f>
        <v/>
      </c>
      <c r="S16" s="55" t="str">
        <f>IF(AND('Mapa final'!$AE$13="Alta",'Mapa final'!$AG$13="Leve"),CONCATENATE("R2C",'Mapa final'!$S$13),"")</f>
        <v/>
      </c>
      <c r="T16" s="55" t="str">
        <f>IF(AND('Mapa final'!$AE$12="Alta",'Mapa final'!$AG$12="Leve"),CONCATENATE("R2C",'Mapa final'!$S$12),"")</f>
        <v/>
      </c>
      <c r="U16" s="56" t="str">
        <f>IF(AND('Mapa final'!$AE$13="Alta",'Mapa final'!$AG$13="Leve"),CONCATENATE("R2C",'Mapa final'!$S$13),"")</f>
        <v/>
      </c>
      <c r="V16" s="38" t="str">
        <f>IF(AND('Mapa final'!$AE$12="Muy Alta",'Mapa final'!$AG$12="Leve"),CONCATENATE("R2C",'Mapa final'!$S$12),"")</f>
        <v/>
      </c>
      <c r="W16" s="39" t="str">
        <f>IF(AND('Mapa final'!$AE$13="Muy Alta",'Mapa final'!$AG$13="Leve"),CONCATENATE("R2C",'Mapa final'!$S$13),"")</f>
        <v/>
      </c>
      <c r="X16" s="39" t="str">
        <f>IF(AND('Mapa final'!$AE$12="Muy Alta",'Mapa final'!$AG$12="Leve"),CONCATENATE("R2C",'Mapa final'!$S$12),"")</f>
        <v/>
      </c>
      <c r="Y16" s="39" t="str">
        <f>IF(AND('Mapa final'!$AE$13="Muy Alta",'Mapa final'!$AG$13="Leve"),CONCATENATE("R2C",'Mapa final'!$S$13),"")</f>
        <v/>
      </c>
      <c r="Z16" s="39" t="str">
        <f>IF(AND('Mapa final'!$AE$12="Muy Alta",'Mapa final'!$AG$12="Leve"),CONCATENATE("R2C",'Mapa final'!$S$12),"")</f>
        <v/>
      </c>
      <c r="AA16" s="40" t="str">
        <f>IF(AND('Mapa final'!$AE$13="Muy Alta",'Mapa final'!$AG$13="Leve"),CONCATENATE("R2C",'Mapa final'!$S$13),"")</f>
        <v/>
      </c>
      <c r="AB16" s="38" t="str">
        <f>IF(AND('Mapa final'!$AE$12="Muy Alta",'Mapa final'!$AG$12="Leve"),CONCATENATE("R2C",'Mapa final'!$S$12),"")</f>
        <v/>
      </c>
      <c r="AC16" s="39" t="str">
        <f>IF(AND('Mapa final'!$AE$13="Muy Alta",'Mapa final'!$AG$13="Leve"),CONCATENATE("R2C",'Mapa final'!$S$13),"")</f>
        <v/>
      </c>
      <c r="AD16" s="39" t="str">
        <f>IF(AND('Mapa final'!$AE$12="Muy Alta",'Mapa final'!$AG$12="Leve"),CONCATENATE("R2C",'Mapa final'!$S$12),"")</f>
        <v/>
      </c>
      <c r="AE16" s="39" t="str">
        <f>IF(AND('Mapa final'!$AE$13="Muy Alta",'Mapa final'!$AG$13="Leve"),CONCATENATE("R2C",'Mapa final'!$S$13),"")</f>
        <v/>
      </c>
      <c r="AF16" s="39" t="str">
        <f>IF(AND('Mapa final'!$AE$12="Muy Alta",'Mapa final'!$AG$12="Leve"),CONCATENATE("R2C",'Mapa final'!$S$12),"")</f>
        <v/>
      </c>
      <c r="AG16" s="40" t="str">
        <f>IF(AND('Mapa final'!$AE$13="Muy Alta",'Mapa final'!$AG$13="Leve"),CONCATENATE("R2C",'Mapa final'!$S$13),"")</f>
        <v/>
      </c>
      <c r="AH16" s="41" t="str">
        <f>IF(AND('Mapa final'!$AE$12="Muy Alta",'Mapa final'!$AG$12="Catastrófico"),CONCATENATE("R2C",'Mapa final'!$S$12),"")</f>
        <v/>
      </c>
      <c r="AI16" s="42" t="str">
        <f>IF(AND('Mapa final'!$AE$13="Muy Alta",'Mapa final'!$AG$13="Catastrófico"),CONCATENATE("R2C",'Mapa final'!$S$13),"")</f>
        <v/>
      </c>
      <c r="AJ16" s="42" t="str">
        <f>IF(AND('Mapa final'!$AE$12="Muy Alta",'Mapa final'!$AG$12="Catastrófico"),CONCATENATE("R2C",'Mapa final'!$S$12),"")</f>
        <v/>
      </c>
      <c r="AK16" s="42" t="str">
        <f>IF(AND('Mapa final'!$AE$13="Muy Alta",'Mapa final'!$AG$13="Catastrófico"),CONCATENATE("R2C",'Mapa final'!$S$13),"")</f>
        <v/>
      </c>
      <c r="AL16" s="42" t="str">
        <f>IF(AND('Mapa final'!$AE$12="Muy Alta",'Mapa final'!$AG$12="Catastrófico"),CONCATENATE("R2C",'Mapa final'!$S$12),"")</f>
        <v/>
      </c>
      <c r="AM16" s="43" t="str">
        <f>IF(AND('Mapa final'!$AE$13="Muy Alta",'Mapa final'!$AG$13="Catastrófico"),CONCATENATE("R2C",'Mapa final'!$S$13),"")</f>
        <v/>
      </c>
      <c r="AN16" s="70"/>
      <c r="AO16" s="347" t="s">
        <v>167</v>
      </c>
      <c r="AP16" s="348"/>
      <c r="AQ16" s="348"/>
      <c r="AR16" s="348"/>
      <c r="AS16" s="348"/>
      <c r="AT16" s="34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60"/>
      <c r="C17" s="260"/>
      <c r="D17" s="261"/>
      <c r="E17" s="358"/>
      <c r="F17" s="359"/>
      <c r="G17" s="359"/>
      <c r="H17" s="359"/>
      <c r="I17" s="359"/>
      <c r="J17" s="57" t="str">
        <f>IF(AND('Mapa final'!$AE$12="Alta",'Mapa final'!$AG$12="Leve"),CONCATENATE("R2C",'Mapa final'!$S$12),"")</f>
        <v/>
      </c>
      <c r="K17" s="168" t="str">
        <f>IF(AND('Mapa final'!$AE$13="Alta",'Mapa final'!$AG$13="Leve"),CONCATENATE("R2C",'Mapa final'!$S$13),"")</f>
        <v/>
      </c>
      <c r="L17" s="168" t="str">
        <f>IF(AND('Mapa final'!$AE$12="Alta",'Mapa final'!$AG$12="Leve"),CONCATENATE("R2C",'Mapa final'!$S$12),"")</f>
        <v/>
      </c>
      <c r="M17" s="168" t="str">
        <f>IF(AND('Mapa final'!$AE$13="Alta",'Mapa final'!$AG$13="Leve"),CONCATENATE("R2C",'Mapa final'!$S$13),"")</f>
        <v/>
      </c>
      <c r="N17" s="168" t="str">
        <f>IF(AND('Mapa final'!$AE$12="Alta",'Mapa final'!$AG$12="Leve"),CONCATENATE("R2C",'Mapa final'!$S$12),"")</f>
        <v/>
      </c>
      <c r="O17" s="58" t="str">
        <f>IF(AND('Mapa final'!$AE$13="Alta",'Mapa final'!$AG$13="Leve"),CONCATENATE("R2C",'Mapa final'!$S$13),"")</f>
        <v/>
      </c>
      <c r="P17" s="57" t="str">
        <f>IF(AND('Mapa final'!$AE$12="Alta",'Mapa final'!$AG$12="Leve"),CONCATENATE("R2C",'Mapa final'!$S$12),"")</f>
        <v/>
      </c>
      <c r="Q17" s="168" t="str">
        <f>IF(AND('Mapa final'!$AE$13="Alta",'Mapa final'!$AG$13="Leve"),CONCATENATE("R2C",'Mapa final'!$S$13),"")</f>
        <v/>
      </c>
      <c r="R17" s="168" t="str">
        <f>IF(AND('Mapa final'!$AE$12="Alta",'Mapa final'!$AG$12="Leve"),CONCATENATE("R2C",'Mapa final'!$S$12),"")</f>
        <v/>
      </c>
      <c r="S17" s="168" t="str">
        <f>IF(AND('Mapa final'!$AE$13="Alta",'Mapa final'!$AG$13="Leve"),CONCATENATE("R2C",'Mapa final'!$S$13),"")</f>
        <v/>
      </c>
      <c r="T17" s="168" t="str">
        <f>IF(AND('Mapa final'!$AE$12="Alta",'Mapa final'!$AG$12="Leve"),CONCATENATE("R2C",'Mapa final'!$S$12),"")</f>
        <v/>
      </c>
      <c r="U17" s="58" t="str">
        <f>IF(AND('Mapa final'!$AE$13="Alta",'Mapa final'!$AG$13="Leve"),CONCATENATE("R2C",'Mapa final'!$S$13),"")</f>
        <v/>
      </c>
      <c r="V17" s="44" t="str">
        <f>IF(AND('Mapa final'!$AE$12="Muy Alta",'Mapa final'!$AG$12="Leve"),CONCATENATE("R2C",'Mapa final'!$S$12),"")</f>
        <v/>
      </c>
      <c r="W17" s="167" t="str">
        <f>IF(AND('Mapa final'!$AE$13="Muy Alta",'Mapa final'!$AG$13="Leve"),CONCATENATE("R2C",'Mapa final'!$S$13),"")</f>
        <v/>
      </c>
      <c r="X17" s="167" t="str">
        <f>IF(AND('Mapa final'!$AE$12="Muy Alta",'Mapa final'!$AG$12="Leve"),CONCATENATE("R2C",'Mapa final'!$S$12),"")</f>
        <v/>
      </c>
      <c r="Y17" s="167" t="str">
        <f>IF(AND('Mapa final'!$AE$13="Muy Alta",'Mapa final'!$AG$13="Leve"),CONCATENATE("R2C",'Mapa final'!$S$13),"")</f>
        <v/>
      </c>
      <c r="Z17" s="167" t="str">
        <f>IF(AND('Mapa final'!$AE$12="Muy Alta",'Mapa final'!$AG$12="Leve"),CONCATENATE("R2C",'Mapa final'!$S$12),"")</f>
        <v/>
      </c>
      <c r="AA17" s="45" t="str">
        <f>IF(AND('Mapa final'!$AE$13="Muy Alta",'Mapa final'!$AG$13="Leve"),CONCATENATE("R2C",'Mapa final'!$S$13),"")</f>
        <v/>
      </c>
      <c r="AB17" s="44" t="str">
        <f>IF(AND('Mapa final'!$AE$12="Muy Alta",'Mapa final'!$AG$12="Leve"),CONCATENATE("R2C",'Mapa final'!$S$12),"")</f>
        <v/>
      </c>
      <c r="AC17" s="167" t="str">
        <f>IF(AND('Mapa final'!$AE$13="Muy Alta",'Mapa final'!$AG$13="Leve"),CONCATENATE("R2C",'Mapa final'!$S$13),"")</f>
        <v/>
      </c>
      <c r="AD17" s="167" t="str">
        <f>IF(AND('Mapa final'!$AE$12="Muy Alta",'Mapa final'!$AG$12="Leve"),CONCATENATE("R2C",'Mapa final'!$S$12),"")</f>
        <v/>
      </c>
      <c r="AE17" s="167" t="str">
        <f>IF(AND('Mapa final'!$AE$13="Muy Alta",'Mapa final'!$AG$13="Leve"),CONCATENATE("R2C",'Mapa final'!$S$13),"")</f>
        <v/>
      </c>
      <c r="AF17" s="167" t="str">
        <f>IF(AND('Mapa final'!$AE$12="Muy Alta",'Mapa final'!$AG$12="Leve"),CONCATENATE("R2C",'Mapa final'!$S$12),"")</f>
        <v/>
      </c>
      <c r="AG17" s="45" t="str">
        <f>IF(AND('Mapa final'!$AE$13="Muy Alta",'Mapa final'!$AG$13="Leve"),CONCATENATE("R2C",'Mapa final'!$S$13),"")</f>
        <v/>
      </c>
      <c r="AH17" s="46" t="str">
        <f>IF(AND('Mapa final'!$AE$12="Muy Alta",'Mapa final'!$AG$12="Catastrófico"),CONCATENATE("R2C",'Mapa final'!$S$12),"")</f>
        <v/>
      </c>
      <c r="AI17" s="170" t="str">
        <f>IF(AND('Mapa final'!$AE$13="Muy Alta",'Mapa final'!$AG$13="Catastrófico"),CONCATENATE("R2C",'Mapa final'!$S$13),"")</f>
        <v/>
      </c>
      <c r="AJ17" s="170" t="str">
        <f>IF(AND('Mapa final'!$AE$12="Muy Alta",'Mapa final'!$AG$12="Catastrófico"),CONCATENATE("R2C",'Mapa final'!$S$12),"")</f>
        <v/>
      </c>
      <c r="AK17" s="170" t="str">
        <f>IF(AND('Mapa final'!$AE$13="Muy Alta",'Mapa final'!$AG$13="Catastrófico"),CONCATENATE("R2C",'Mapa final'!$S$13),"")</f>
        <v/>
      </c>
      <c r="AL17" s="170" t="str">
        <f>IF(AND('Mapa final'!$AE$12="Muy Alta",'Mapa final'!$AG$12="Catastrófico"),CONCATENATE("R2C",'Mapa final'!$S$12),"")</f>
        <v/>
      </c>
      <c r="AM17" s="47" t="str">
        <f>IF(AND('Mapa final'!$AE$13="Muy Alta",'Mapa final'!$AG$13="Catastrófico"),CONCATENATE("R2C",'Mapa final'!$S$13),"")</f>
        <v/>
      </c>
      <c r="AN17" s="70"/>
      <c r="AO17" s="350"/>
      <c r="AP17" s="351"/>
      <c r="AQ17" s="351"/>
      <c r="AR17" s="351"/>
      <c r="AS17" s="351"/>
      <c r="AT17" s="35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60"/>
      <c r="C18" s="260"/>
      <c r="D18" s="261"/>
      <c r="E18" s="360"/>
      <c r="F18" s="359"/>
      <c r="G18" s="359"/>
      <c r="H18" s="359"/>
      <c r="I18" s="359"/>
      <c r="J18" s="57" t="str">
        <f>IF(AND('Mapa final'!$AE$12="Alta",'Mapa final'!$AG$12="Leve"),CONCATENATE("R2C",'Mapa final'!$S$12),"")</f>
        <v/>
      </c>
      <c r="K18" s="168" t="str">
        <f>IF(AND('Mapa final'!$AE$13="Alta",'Mapa final'!$AG$13="Leve"),CONCATENATE("R2C",'Mapa final'!$S$13),"")</f>
        <v/>
      </c>
      <c r="L18" s="168" t="str">
        <f>IF(AND('Mapa final'!$AE$12="Alta",'Mapa final'!$AG$12="Leve"),CONCATENATE("R2C",'Mapa final'!$S$12),"")</f>
        <v/>
      </c>
      <c r="M18" s="168" t="str">
        <f>IF(AND('Mapa final'!$AE$13="Alta",'Mapa final'!$AG$13="Leve"),CONCATENATE("R2C",'Mapa final'!$S$13),"")</f>
        <v/>
      </c>
      <c r="N18" s="168" t="str">
        <f>IF(AND('Mapa final'!$AE$12="Alta",'Mapa final'!$AG$12="Leve"),CONCATENATE("R2C",'Mapa final'!$S$12),"")</f>
        <v/>
      </c>
      <c r="O18" s="58" t="str">
        <f>IF(AND('Mapa final'!$AE$13="Alta",'Mapa final'!$AG$13="Leve"),CONCATENATE("R2C",'Mapa final'!$S$13),"")</f>
        <v/>
      </c>
      <c r="P18" s="57" t="str">
        <f>IF(AND('Mapa final'!$AE$12="Alta",'Mapa final'!$AG$12="Leve"),CONCATENATE("R2C",'Mapa final'!$S$12),"")</f>
        <v/>
      </c>
      <c r="Q18" s="168" t="str">
        <f>IF(AND('Mapa final'!$AE$13="Alta",'Mapa final'!$AG$13="Leve"),CONCATENATE("R2C",'Mapa final'!$S$13),"")</f>
        <v/>
      </c>
      <c r="R18" s="168" t="str">
        <f>IF(AND('Mapa final'!$AE$12="Alta",'Mapa final'!$AG$12="Leve"),CONCATENATE("R2C",'Mapa final'!$S$12),"")</f>
        <v/>
      </c>
      <c r="S18" s="168" t="str">
        <f>IF(AND('Mapa final'!$AE$13="Alta",'Mapa final'!$AG$13="Leve"),CONCATENATE("R2C",'Mapa final'!$S$13),"")</f>
        <v/>
      </c>
      <c r="T18" s="168" t="str">
        <f>IF(AND('Mapa final'!$AE$12="Alta",'Mapa final'!$AG$12="Leve"),CONCATENATE("R2C",'Mapa final'!$S$12),"")</f>
        <v/>
      </c>
      <c r="U18" s="58" t="str">
        <f>IF(AND('Mapa final'!$AE$13="Alta",'Mapa final'!$AG$13="Leve"),CONCATENATE("R2C",'Mapa final'!$S$13),"")</f>
        <v/>
      </c>
      <c r="V18" s="44" t="str">
        <f>IF(AND('Mapa final'!$AE$12="Muy Alta",'Mapa final'!$AG$12="Leve"),CONCATENATE("R2C",'Mapa final'!$S$12),"")</f>
        <v/>
      </c>
      <c r="W18" s="167" t="str">
        <f>IF(AND('Mapa final'!$AE$13="Muy Alta",'Mapa final'!$AG$13="Leve"),CONCATENATE("R2C",'Mapa final'!$S$13),"")</f>
        <v/>
      </c>
      <c r="X18" s="167" t="str">
        <f>IF(AND('Mapa final'!$AE$12="Muy Alta",'Mapa final'!$AG$12="Leve"),CONCATENATE("R2C",'Mapa final'!$S$12),"")</f>
        <v/>
      </c>
      <c r="Y18" s="167" t="str">
        <f>IF(AND('Mapa final'!$AE$13="Muy Alta",'Mapa final'!$AG$13="Leve"),CONCATENATE("R2C",'Mapa final'!$S$13),"")</f>
        <v/>
      </c>
      <c r="Z18" s="167" t="str">
        <f>IF(AND('Mapa final'!$AE$12="Muy Alta",'Mapa final'!$AG$12="Leve"),CONCATENATE("R2C",'Mapa final'!$S$12),"")</f>
        <v/>
      </c>
      <c r="AA18" s="45" t="str">
        <f>IF(AND('Mapa final'!$AE$13="Muy Alta",'Mapa final'!$AG$13="Leve"),CONCATENATE("R2C",'Mapa final'!$S$13),"")</f>
        <v/>
      </c>
      <c r="AB18" s="44" t="str">
        <f>IF(AND('Mapa final'!$AE$12="Muy Alta",'Mapa final'!$AG$12="Leve"),CONCATENATE("R2C",'Mapa final'!$S$12),"")</f>
        <v/>
      </c>
      <c r="AC18" s="167" t="str">
        <f>IF(AND('Mapa final'!$AE$13="Muy Alta",'Mapa final'!$AG$13="Leve"),CONCATENATE("R2C",'Mapa final'!$S$13),"")</f>
        <v/>
      </c>
      <c r="AD18" s="167" t="str">
        <f>IF(AND('Mapa final'!$AE$12="Muy Alta",'Mapa final'!$AG$12="Leve"),CONCATENATE("R2C",'Mapa final'!$S$12),"")</f>
        <v/>
      </c>
      <c r="AE18" s="167" t="str">
        <f>IF(AND('Mapa final'!$AE$13="Muy Alta",'Mapa final'!$AG$13="Leve"),CONCATENATE("R2C",'Mapa final'!$S$13),"")</f>
        <v/>
      </c>
      <c r="AF18" s="167" t="str">
        <f>IF(AND('Mapa final'!$AE$12="Muy Alta",'Mapa final'!$AG$12="Leve"),CONCATENATE("R2C",'Mapa final'!$S$12),"")</f>
        <v/>
      </c>
      <c r="AG18" s="45" t="str">
        <f>IF(AND('Mapa final'!$AE$13="Muy Alta",'Mapa final'!$AG$13="Leve"),CONCATENATE("R2C",'Mapa final'!$S$13),"")</f>
        <v/>
      </c>
      <c r="AH18" s="46" t="str">
        <f>IF(AND('Mapa final'!$AE$12="Muy Alta",'Mapa final'!$AG$12="Catastrófico"),CONCATENATE("R2C",'Mapa final'!$S$12),"")</f>
        <v/>
      </c>
      <c r="AI18" s="170" t="str">
        <f>IF(AND('Mapa final'!$AE$13="Muy Alta",'Mapa final'!$AG$13="Catastrófico"),CONCATENATE("R2C",'Mapa final'!$S$13),"")</f>
        <v/>
      </c>
      <c r="AJ18" s="170" t="str">
        <f>IF(AND('Mapa final'!$AE$12="Muy Alta",'Mapa final'!$AG$12="Catastrófico"),CONCATENATE("R2C",'Mapa final'!$S$12),"")</f>
        <v/>
      </c>
      <c r="AK18" s="170" t="str">
        <f>IF(AND('Mapa final'!$AE$13="Muy Alta",'Mapa final'!$AG$13="Catastrófico"),CONCATENATE("R2C",'Mapa final'!$S$13),"")</f>
        <v/>
      </c>
      <c r="AL18" s="170" t="str">
        <f>IF(AND('Mapa final'!$AE$12="Muy Alta",'Mapa final'!$AG$12="Catastrófico"),CONCATENATE("R2C",'Mapa final'!$S$12),"")</f>
        <v/>
      </c>
      <c r="AM18" s="47" t="str">
        <f>IF(AND('Mapa final'!$AE$13="Muy Alta",'Mapa final'!$AG$13="Catastrófico"),CONCATENATE("R2C",'Mapa final'!$S$13),"")</f>
        <v/>
      </c>
      <c r="AN18" s="70"/>
      <c r="AO18" s="350"/>
      <c r="AP18" s="351"/>
      <c r="AQ18" s="351"/>
      <c r="AR18" s="351"/>
      <c r="AS18" s="351"/>
      <c r="AT18" s="35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60"/>
      <c r="C19" s="260"/>
      <c r="D19" s="261"/>
      <c r="E19" s="360"/>
      <c r="F19" s="359"/>
      <c r="G19" s="359"/>
      <c r="H19" s="359"/>
      <c r="I19" s="359"/>
      <c r="J19" s="57" t="str">
        <f>IF(AND('Mapa final'!$AE$12="Alta",'Mapa final'!$AG$12="Leve"),CONCATENATE("R2C",'Mapa final'!$S$12),"")</f>
        <v/>
      </c>
      <c r="K19" s="168" t="str">
        <f>IF(AND('Mapa final'!$AE$13="Alta",'Mapa final'!$AG$13="Leve"),CONCATENATE("R2C",'Mapa final'!$S$13),"")</f>
        <v/>
      </c>
      <c r="L19" s="168" t="str">
        <f>IF(AND('Mapa final'!$AE$12="Alta",'Mapa final'!$AG$12="Leve"),CONCATENATE("R2C",'Mapa final'!$S$12),"")</f>
        <v/>
      </c>
      <c r="M19" s="168" t="str">
        <f>IF(AND('Mapa final'!$AE$13="Alta",'Mapa final'!$AG$13="Leve"),CONCATENATE("R2C",'Mapa final'!$S$13),"")</f>
        <v/>
      </c>
      <c r="N19" s="168" t="str">
        <f>IF(AND('Mapa final'!$AE$12="Alta",'Mapa final'!$AG$12="Leve"),CONCATENATE("R2C",'Mapa final'!$S$12),"")</f>
        <v/>
      </c>
      <c r="O19" s="58" t="str">
        <f>IF(AND('Mapa final'!$AE$13="Alta",'Mapa final'!$AG$13="Leve"),CONCATENATE("R2C",'Mapa final'!$S$13),"")</f>
        <v/>
      </c>
      <c r="P19" s="57" t="str">
        <f>IF(AND('Mapa final'!$AE$12="Alta",'Mapa final'!$AG$12="Leve"),CONCATENATE("R2C",'Mapa final'!$S$12),"")</f>
        <v/>
      </c>
      <c r="Q19" s="168" t="str">
        <f>IF(AND('Mapa final'!$AE$13="Alta",'Mapa final'!$AG$13="Leve"),CONCATENATE("R2C",'Mapa final'!$S$13),"")</f>
        <v/>
      </c>
      <c r="R19" s="168" t="str">
        <f>IF(AND('Mapa final'!$AE$12="Alta",'Mapa final'!$AG$12="Leve"),CONCATENATE("R2C",'Mapa final'!$S$12),"")</f>
        <v/>
      </c>
      <c r="S19" s="168" t="str">
        <f>IF(AND('Mapa final'!$AE$13="Alta",'Mapa final'!$AG$13="Leve"),CONCATENATE("R2C",'Mapa final'!$S$13),"")</f>
        <v/>
      </c>
      <c r="T19" s="168" t="str">
        <f>IF(AND('Mapa final'!$AE$12="Alta",'Mapa final'!$AG$12="Leve"),CONCATENATE("R2C",'Mapa final'!$S$12),"")</f>
        <v/>
      </c>
      <c r="U19" s="58" t="str">
        <f>IF(AND('Mapa final'!$AE$13="Alta",'Mapa final'!$AG$13="Leve"),CONCATENATE("R2C",'Mapa final'!$S$13),"")</f>
        <v/>
      </c>
      <c r="V19" s="44" t="str">
        <f>IF(AND('Mapa final'!$AE$12="Muy Alta",'Mapa final'!$AG$12="Leve"),CONCATENATE("R2C",'Mapa final'!$S$12),"")</f>
        <v/>
      </c>
      <c r="W19" s="167" t="str">
        <f>IF(AND('Mapa final'!$AE$13="Muy Alta",'Mapa final'!$AG$13="Leve"),CONCATENATE("R2C",'Mapa final'!$S$13),"")</f>
        <v/>
      </c>
      <c r="X19" s="167" t="str">
        <f>IF(AND('Mapa final'!$AE$12="Muy Alta",'Mapa final'!$AG$12="Leve"),CONCATENATE("R2C",'Mapa final'!$S$12),"")</f>
        <v/>
      </c>
      <c r="Y19" s="167" t="str">
        <f>IF(AND('Mapa final'!$AE$13="Muy Alta",'Mapa final'!$AG$13="Leve"),CONCATENATE("R2C",'Mapa final'!$S$13),"")</f>
        <v/>
      </c>
      <c r="Z19" s="167" t="str">
        <f>IF(AND('Mapa final'!$AE$12="Muy Alta",'Mapa final'!$AG$12="Leve"),CONCATENATE("R2C",'Mapa final'!$S$12),"")</f>
        <v/>
      </c>
      <c r="AA19" s="45" t="str">
        <f>IF(AND('Mapa final'!$AE$13="Muy Alta",'Mapa final'!$AG$13="Leve"),CONCATENATE("R2C",'Mapa final'!$S$13),"")</f>
        <v/>
      </c>
      <c r="AB19" s="44" t="str">
        <f>IF(AND('Mapa final'!$AE$12="Muy Alta",'Mapa final'!$AG$12="Leve"),CONCATENATE("R2C",'Mapa final'!$S$12),"")</f>
        <v/>
      </c>
      <c r="AC19" s="167" t="str">
        <f>IF(AND('Mapa final'!$AE$13="Muy Alta",'Mapa final'!$AG$13="Leve"),CONCATENATE("R2C",'Mapa final'!$S$13),"")</f>
        <v/>
      </c>
      <c r="AD19" s="167" t="str">
        <f>IF(AND('Mapa final'!$AE$12="Muy Alta",'Mapa final'!$AG$12="Leve"),CONCATENATE("R2C",'Mapa final'!$S$12),"")</f>
        <v/>
      </c>
      <c r="AE19" s="167" t="str">
        <f>IF(AND('Mapa final'!$AE$13="Muy Alta",'Mapa final'!$AG$13="Leve"),CONCATENATE("R2C",'Mapa final'!$S$13),"")</f>
        <v/>
      </c>
      <c r="AF19" s="167" t="str">
        <f>IF(AND('Mapa final'!$AE$12="Muy Alta",'Mapa final'!$AG$12="Leve"),CONCATENATE("R2C",'Mapa final'!$S$12),"")</f>
        <v/>
      </c>
      <c r="AG19" s="45" t="str">
        <f>IF(AND('Mapa final'!$AE$13="Muy Alta",'Mapa final'!$AG$13="Leve"),CONCATENATE("R2C",'Mapa final'!$S$13),"")</f>
        <v/>
      </c>
      <c r="AH19" s="46" t="str">
        <f>IF(AND('Mapa final'!$AE$12="Muy Alta",'Mapa final'!$AG$12="Catastrófico"),CONCATENATE("R2C",'Mapa final'!$S$12),"")</f>
        <v/>
      </c>
      <c r="AI19" s="170" t="str">
        <f>IF(AND('Mapa final'!$AE$13="Muy Alta",'Mapa final'!$AG$13="Catastrófico"),CONCATENATE("R2C",'Mapa final'!$S$13),"")</f>
        <v/>
      </c>
      <c r="AJ19" s="170" t="str">
        <f>IF(AND('Mapa final'!$AE$12="Muy Alta",'Mapa final'!$AG$12="Catastrófico"),CONCATENATE("R2C",'Mapa final'!$S$12),"")</f>
        <v/>
      </c>
      <c r="AK19" s="170" t="str">
        <f>IF(AND('Mapa final'!$AE$13="Muy Alta",'Mapa final'!$AG$13="Catastrófico"),CONCATENATE("R2C",'Mapa final'!$S$13),"")</f>
        <v/>
      </c>
      <c r="AL19" s="170" t="str">
        <f>IF(AND('Mapa final'!$AE$12="Muy Alta",'Mapa final'!$AG$12="Catastrófico"),CONCATENATE("R2C",'Mapa final'!$S$12),"")</f>
        <v/>
      </c>
      <c r="AM19" s="47" t="str">
        <f>IF(AND('Mapa final'!$AE$13="Muy Alta",'Mapa final'!$AG$13="Catastrófico"),CONCATENATE("R2C",'Mapa final'!$S$13),"")</f>
        <v/>
      </c>
      <c r="AN19" s="70"/>
      <c r="AO19" s="350"/>
      <c r="AP19" s="351"/>
      <c r="AQ19" s="351"/>
      <c r="AR19" s="351"/>
      <c r="AS19" s="351"/>
      <c r="AT19" s="35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60"/>
      <c r="C20" s="260"/>
      <c r="D20" s="261"/>
      <c r="E20" s="360"/>
      <c r="F20" s="359"/>
      <c r="G20" s="359"/>
      <c r="H20" s="359"/>
      <c r="I20" s="359"/>
      <c r="J20" s="57" t="str">
        <f>IF(AND('Mapa final'!$AE$12="Alta",'Mapa final'!$AG$12="Leve"),CONCATENATE("R2C",'Mapa final'!$S$12),"")</f>
        <v/>
      </c>
      <c r="K20" s="168" t="str">
        <f>IF(AND('Mapa final'!$AE$13="Alta",'Mapa final'!$AG$13="Leve"),CONCATENATE("R2C",'Mapa final'!$S$13),"")</f>
        <v/>
      </c>
      <c r="L20" s="168" t="str">
        <f>IF(AND('Mapa final'!$AE$12="Alta",'Mapa final'!$AG$12="Leve"),CONCATENATE("R2C",'Mapa final'!$S$12),"")</f>
        <v/>
      </c>
      <c r="M20" s="168" t="str">
        <f>IF(AND('Mapa final'!$AE$13="Alta",'Mapa final'!$AG$13="Leve"),CONCATENATE("R2C",'Mapa final'!$S$13),"")</f>
        <v/>
      </c>
      <c r="N20" s="168" t="str">
        <f>IF(AND('Mapa final'!$AE$12="Alta",'Mapa final'!$AG$12="Leve"),CONCATENATE("R2C",'Mapa final'!$S$12),"")</f>
        <v/>
      </c>
      <c r="O20" s="58" t="str">
        <f>IF(AND('Mapa final'!$AE$13="Alta",'Mapa final'!$AG$13="Leve"),CONCATENATE("R2C",'Mapa final'!$S$13),"")</f>
        <v/>
      </c>
      <c r="P20" s="57" t="str">
        <f>IF(AND('Mapa final'!$AE$12="Alta",'Mapa final'!$AG$12="Leve"),CONCATENATE("R2C",'Mapa final'!$S$12),"")</f>
        <v/>
      </c>
      <c r="Q20" s="168" t="str">
        <f>IF(AND('Mapa final'!$AE$13="Alta",'Mapa final'!$AG$13="Leve"),CONCATENATE("R2C",'Mapa final'!$S$13),"")</f>
        <v/>
      </c>
      <c r="R20" s="168" t="str">
        <f>IF(AND('Mapa final'!$AE$12="Alta",'Mapa final'!$AG$12="Leve"),CONCATENATE("R2C",'Mapa final'!$S$12),"")</f>
        <v/>
      </c>
      <c r="S20" s="168" t="str">
        <f>IF(AND('Mapa final'!$AE$13="Alta",'Mapa final'!$AG$13="Leve"),CONCATENATE("R2C",'Mapa final'!$S$13),"")</f>
        <v/>
      </c>
      <c r="T20" s="168" t="str">
        <f>IF(AND('Mapa final'!$AE$12="Alta",'Mapa final'!$AG$12="Leve"),CONCATENATE("R2C",'Mapa final'!$S$12),"")</f>
        <v/>
      </c>
      <c r="U20" s="58" t="str">
        <f>IF(AND('Mapa final'!$AE$13="Alta",'Mapa final'!$AG$13="Leve"),CONCATENATE("R2C",'Mapa final'!$S$13),"")</f>
        <v/>
      </c>
      <c r="V20" s="44" t="str">
        <f>IF(AND('Mapa final'!$AE$12="Muy Alta",'Mapa final'!$AG$12="Leve"),CONCATENATE("R2C",'Mapa final'!$S$12),"")</f>
        <v/>
      </c>
      <c r="W20" s="167" t="str">
        <f>IF(AND('Mapa final'!$AE$13="Muy Alta",'Mapa final'!$AG$13="Leve"),CONCATENATE("R2C",'Mapa final'!$S$13),"")</f>
        <v/>
      </c>
      <c r="X20" s="167" t="str">
        <f>IF(AND('Mapa final'!$AE$12="Muy Alta",'Mapa final'!$AG$12="Leve"),CONCATENATE("R2C",'Mapa final'!$S$12),"")</f>
        <v/>
      </c>
      <c r="Y20" s="167" t="str">
        <f>IF(AND('Mapa final'!$AE$13="Muy Alta",'Mapa final'!$AG$13="Leve"),CONCATENATE("R2C",'Mapa final'!$S$13),"")</f>
        <v/>
      </c>
      <c r="Z20" s="167" t="str">
        <f>IF(AND('Mapa final'!$AE$12="Muy Alta",'Mapa final'!$AG$12="Leve"),CONCATENATE("R2C",'Mapa final'!$S$12),"")</f>
        <v/>
      </c>
      <c r="AA20" s="45" t="str">
        <f>IF(AND('Mapa final'!$AE$13="Muy Alta",'Mapa final'!$AG$13="Leve"),CONCATENATE("R2C",'Mapa final'!$S$13),"")</f>
        <v/>
      </c>
      <c r="AB20" s="44" t="str">
        <f>IF(AND('Mapa final'!$AE$12="Muy Alta",'Mapa final'!$AG$12="Leve"),CONCATENATE("R2C",'Mapa final'!$S$12),"")</f>
        <v/>
      </c>
      <c r="AC20" s="167" t="str">
        <f>IF(AND('Mapa final'!$AE$13="Muy Alta",'Mapa final'!$AG$13="Leve"),CONCATENATE("R2C",'Mapa final'!$S$13),"")</f>
        <v/>
      </c>
      <c r="AD20" s="167" t="str">
        <f>IF(AND('Mapa final'!$AE$12="Muy Alta",'Mapa final'!$AG$12="Leve"),CONCATENATE("R2C",'Mapa final'!$S$12),"")</f>
        <v/>
      </c>
      <c r="AE20" s="167" t="str">
        <f>IF(AND('Mapa final'!$AE$13="Muy Alta",'Mapa final'!$AG$13="Leve"),CONCATENATE("R2C",'Mapa final'!$S$13),"")</f>
        <v/>
      </c>
      <c r="AF20" s="167" t="str">
        <f>IF(AND('Mapa final'!$AE$12="Muy Alta",'Mapa final'!$AG$12="Leve"),CONCATENATE("R2C",'Mapa final'!$S$12),"")</f>
        <v/>
      </c>
      <c r="AG20" s="45" t="str">
        <f>IF(AND('Mapa final'!$AE$13="Muy Alta",'Mapa final'!$AG$13="Leve"),CONCATENATE("R2C",'Mapa final'!$S$13),"")</f>
        <v/>
      </c>
      <c r="AH20" s="46" t="str">
        <f>IF(AND('Mapa final'!$AE$12="Muy Alta",'Mapa final'!$AG$12="Catastrófico"),CONCATENATE("R2C",'Mapa final'!$S$12),"")</f>
        <v/>
      </c>
      <c r="AI20" s="170" t="str">
        <f>IF(AND('Mapa final'!$AE$13="Muy Alta",'Mapa final'!$AG$13="Catastrófico"),CONCATENATE("R2C",'Mapa final'!$S$13),"")</f>
        <v/>
      </c>
      <c r="AJ20" s="170" t="str">
        <f>IF(AND('Mapa final'!$AE$12="Muy Alta",'Mapa final'!$AG$12="Catastrófico"),CONCATENATE("R2C",'Mapa final'!$S$12),"")</f>
        <v/>
      </c>
      <c r="AK20" s="170" t="str">
        <f>IF(AND('Mapa final'!$AE$13="Muy Alta",'Mapa final'!$AG$13="Catastrófico"),CONCATENATE("R2C",'Mapa final'!$S$13),"")</f>
        <v/>
      </c>
      <c r="AL20" s="170" t="str">
        <f>IF(AND('Mapa final'!$AE$12="Muy Alta",'Mapa final'!$AG$12="Catastrófico"),CONCATENATE("R2C",'Mapa final'!$S$12),"")</f>
        <v/>
      </c>
      <c r="AM20" s="47" t="str">
        <f>IF(AND('Mapa final'!$AE$13="Muy Alta",'Mapa final'!$AG$13="Catastrófico"),CONCATENATE("R2C",'Mapa final'!$S$13),"")</f>
        <v/>
      </c>
      <c r="AN20" s="70"/>
      <c r="AO20" s="350"/>
      <c r="AP20" s="351"/>
      <c r="AQ20" s="351"/>
      <c r="AR20" s="351"/>
      <c r="AS20" s="351"/>
      <c r="AT20" s="35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60"/>
      <c r="C21" s="260"/>
      <c r="D21" s="261"/>
      <c r="E21" s="360"/>
      <c r="F21" s="359"/>
      <c r="G21" s="359"/>
      <c r="H21" s="359"/>
      <c r="I21" s="359"/>
      <c r="J21" s="57" t="str">
        <f>IF(AND('Mapa final'!$AE$12="Alta",'Mapa final'!$AG$12="Leve"),CONCATENATE("R2C",'Mapa final'!$S$12),"")</f>
        <v/>
      </c>
      <c r="K21" s="168" t="str">
        <f>IF(AND('Mapa final'!$AE$13="Alta",'Mapa final'!$AG$13="Leve"),CONCATENATE("R2C",'Mapa final'!$S$13),"")</f>
        <v/>
      </c>
      <c r="L21" s="168" t="str">
        <f>IF(AND('Mapa final'!$AE$12="Alta",'Mapa final'!$AG$12="Leve"),CONCATENATE("R2C",'Mapa final'!$S$12),"")</f>
        <v/>
      </c>
      <c r="M21" s="168" t="str">
        <f>IF(AND('Mapa final'!$AE$13="Alta",'Mapa final'!$AG$13="Leve"),CONCATENATE("R2C",'Mapa final'!$S$13),"")</f>
        <v/>
      </c>
      <c r="N21" s="168" t="str">
        <f>IF(AND('Mapa final'!$AE$12="Alta",'Mapa final'!$AG$12="Leve"),CONCATENATE("R2C",'Mapa final'!$S$12),"")</f>
        <v/>
      </c>
      <c r="O21" s="58" t="str">
        <f>IF(AND('Mapa final'!$AE$13="Alta",'Mapa final'!$AG$13="Leve"),CONCATENATE("R2C",'Mapa final'!$S$13),"")</f>
        <v/>
      </c>
      <c r="P21" s="57" t="str">
        <f>IF(AND('Mapa final'!$AE$12="Alta",'Mapa final'!$AG$12="Leve"),CONCATENATE("R2C",'Mapa final'!$S$12),"")</f>
        <v/>
      </c>
      <c r="Q21" s="168" t="str">
        <f>IF(AND('Mapa final'!$AE$13="Alta",'Mapa final'!$AG$13="Leve"),CONCATENATE("R2C",'Mapa final'!$S$13),"")</f>
        <v/>
      </c>
      <c r="R21" s="168" t="str">
        <f>IF(AND('Mapa final'!$AE$12="Alta",'Mapa final'!$AG$12="Leve"),CONCATENATE("R2C",'Mapa final'!$S$12),"")</f>
        <v/>
      </c>
      <c r="S21" s="168" t="str">
        <f>IF(AND('Mapa final'!$AE$13="Alta",'Mapa final'!$AG$13="Leve"),CONCATENATE("R2C",'Mapa final'!$S$13),"")</f>
        <v/>
      </c>
      <c r="T21" s="168" t="str">
        <f>IF(AND('Mapa final'!$AE$12="Alta",'Mapa final'!$AG$12="Leve"),CONCATENATE("R2C",'Mapa final'!$S$12),"")</f>
        <v/>
      </c>
      <c r="U21" s="58" t="str">
        <f>IF(AND('Mapa final'!$AE$13="Alta",'Mapa final'!$AG$13="Leve"),CONCATENATE("R2C",'Mapa final'!$S$13),"")</f>
        <v/>
      </c>
      <c r="V21" s="44" t="str">
        <f>IF(AND('Mapa final'!$AE$12="Muy Alta",'Mapa final'!$AG$12="Leve"),CONCATENATE("R2C",'Mapa final'!$S$12),"")</f>
        <v/>
      </c>
      <c r="W21" s="167" t="str">
        <f>IF(AND('Mapa final'!$AE$13="Muy Alta",'Mapa final'!$AG$13="Leve"),CONCATENATE("R2C",'Mapa final'!$S$13),"")</f>
        <v/>
      </c>
      <c r="X21" s="167" t="str">
        <f>IF(AND('Mapa final'!$AE$12="Muy Alta",'Mapa final'!$AG$12="Leve"),CONCATENATE("R2C",'Mapa final'!$S$12),"")</f>
        <v/>
      </c>
      <c r="Y21" s="167" t="str">
        <f>IF(AND('Mapa final'!$AE$13="Muy Alta",'Mapa final'!$AG$13="Leve"),CONCATENATE("R2C",'Mapa final'!$S$13),"")</f>
        <v/>
      </c>
      <c r="Z21" s="167" t="str">
        <f>IF(AND('Mapa final'!$AE$12="Muy Alta",'Mapa final'!$AG$12="Leve"),CONCATENATE("R2C",'Mapa final'!$S$12),"")</f>
        <v/>
      </c>
      <c r="AA21" s="45" t="str">
        <f>IF(AND('Mapa final'!$AE$13="Muy Alta",'Mapa final'!$AG$13="Leve"),CONCATENATE("R2C",'Mapa final'!$S$13),"")</f>
        <v/>
      </c>
      <c r="AB21" s="44" t="str">
        <f>IF(AND('Mapa final'!$AE$12="Muy Alta",'Mapa final'!$AG$12="Leve"),CONCATENATE("R2C",'Mapa final'!$S$12),"")</f>
        <v/>
      </c>
      <c r="AC21" s="167" t="str">
        <f>IF(AND('Mapa final'!$AE$13="Muy Alta",'Mapa final'!$AG$13="Leve"),CONCATENATE("R2C",'Mapa final'!$S$13),"")</f>
        <v/>
      </c>
      <c r="AD21" s="167" t="str">
        <f>IF(AND('Mapa final'!$AE$12="Muy Alta",'Mapa final'!$AG$12="Leve"),CONCATENATE("R2C",'Mapa final'!$S$12),"")</f>
        <v/>
      </c>
      <c r="AE21" s="167" t="str">
        <f>IF(AND('Mapa final'!$AE$13="Muy Alta",'Mapa final'!$AG$13="Leve"),CONCATENATE("R2C",'Mapa final'!$S$13),"")</f>
        <v/>
      </c>
      <c r="AF21" s="167" t="str">
        <f>IF(AND('Mapa final'!$AE$12="Muy Alta",'Mapa final'!$AG$12="Leve"),CONCATENATE("R2C",'Mapa final'!$S$12),"")</f>
        <v/>
      </c>
      <c r="AG21" s="45" t="str">
        <f>IF(AND('Mapa final'!$AE$13="Muy Alta",'Mapa final'!$AG$13="Leve"),CONCATENATE("R2C",'Mapa final'!$S$13),"")</f>
        <v/>
      </c>
      <c r="AH21" s="46" t="str">
        <f>IF(AND('Mapa final'!$AE$12="Muy Alta",'Mapa final'!$AG$12="Catastrófico"),CONCATENATE("R2C",'Mapa final'!$S$12),"")</f>
        <v/>
      </c>
      <c r="AI21" s="170" t="str">
        <f>IF(AND('Mapa final'!$AE$13="Muy Alta",'Mapa final'!$AG$13="Catastrófico"),CONCATENATE("R2C",'Mapa final'!$S$13),"")</f>
        <v/>
      </c>
      <c r="AJ21" s="170" t="str">
        <f>IF(AND('Mapa final'!$AE$12="Muy Alta",'Mapa final'!$AG$12="Catastrófico"),CONCATENATE("R2C",'Mapa final'!$S$12),"")</f>
        <v/>
      </c>
      <c r="AK21" s="170" t="str">
        <f>IF(AND('Mapa final'!$AE$13="Muy Alta",'Mapa final'!$AG$13="Catastrófico"),CONCATENATE("R2C",'Mapa final'!$S$13),"")</f>
        <v/>
      </c>
      <c r="AL21" s="170" t="str">
        <f>IF(AND('Mapa final'!$AE$12="Muy Alta",'Mapa final'!$AG$12="Catastrófico"),CONCATENATE("R2C",'Mapa final'!$S$12),"")</f>
        <v/>
      </c>
      <c r="AM21" s="47" t="str">
        <f>IF(AND('Mapa final'!$AE$13="Muy Alta",'Mapa final'!$AG$13="Catastrófico"),CONCATENATE("R2C",'Mapa final'!$S$13),"")</f>
        <v/>
      </c>
      <c r="AN21" s="70"/>
      <c r="AO21" s="350"/>
      <c r="AP21" s="351"/>
      <c r="AQ21" s="351"/>
      <c r="AR21" s="351"/>
      <c r="AS21" s="351"/>
      <c r="AT21" s="35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60"/>
      <c r="C22" s="260"/>
      <c r="D22" s="261"/>
      <c r="E22" s="360"/>
      <c r="F22" s="359"/>
      <c r="G22" s="359"/>
      <c r="H22" s="359"/>
      <c r="I22" s="359"/>
      <c r="J22" s="57" t="str">
        <f>IF(AND('Mapa final'!$AE$12="Alta",'Mapa final'!$AG$12="Leve"),CONCATENATE("R2C",'Mapa final'!$S$12),"")</f>
        <v/>
      </c>
      <c r="K22" s="168" t="str">
        <f>IF(AND('Mapa final'!$AE$13="Alta",'Mapa final'!$AG$13="Leve"),CONCATENATE("R2C",'Mapa final'!$S$13),"")</f>
        <v/>
      </c>
      <c r="L22" s="168" t="str">
        <f>IF(AND('Mapa final'!$AE$12="Alta",'Mapa final'!$AG$12="Leve"),CONCATENATE("R2C",'Mapa final'!$S$12),"")</f>
        <v/>
      </c>
      <c r="M22" s="168" t="str">
        <f>IF(AND('Mapa final'!$AE$13="Alta",'Mapa final'!$AG$13="Leve"),CONCATENATE("R2C",'Mapa final'!$S$13),"")</f>
        <v/>
      </c>
      <c r="N22" s="168" t="str">
        <f>IF(AND('Mapa final'!$AE$12="Alta",'Mapa final'!$AG$12="Leve"),CONCATENATE("R2C",'Mapa final'!$S$12),"")</f>
        <v/>
      </c>
      <c r="O22" s="58" t="str">
        <f>IF(AND('Mapa final'!$AE$13="Alta",'Mapa final'!$AG$13="Leve"),CONCATENATE("R2C",'Mapa final'!$S$13),"")</f>
        <v/>
      </c>
      <c r="P22" s="57" t="str">
        <f>IF(AND('Mapa final'!$AE$12="Alta",'Mapa final'!$AG$12="Leve"),CONCATENATE("R2C",'Mapa final'!$S$12),"")</f>
        <v/>
      </c>
      <c r="Q22" s="168" t="str">
        <f>IF(AND('Mapa final'!$AE$13="Alta",'Mapa final'!$AG$13="Leve"),CONCATENATE("R2C",'Mapa final'!$S$13),"")</f>
        <v/>
      </c>
      <c r="R22" s="168" t="str">
        <f>IF(AND('Mapa final'!$AE$12="Alta",'Mapa final'!$AG$12="Leve"),CONCATENATE("R2C",'Mapa final'!$S$12),"")</f>
        <v/>
      </c>
      <c r="S22" s="168" t="str">
        <f>IF(AND('Mapa final'!$AE$13="Alta",'Mapa final'!$AG$13="Leve"),CONCATENATE("R2C",'Mapa final'!$S$13),"")</f>
        <v/>
      </c>
      <c r="T22" s="168" t="str">
        <f>IF(AND('Mapa final'!$AE$12="Alta",'Mapa final'!$AG$12="Leve"),CONCATENATE("R2C",'Mapa final'!$S$12),"")</f>
        <v/>
      </c>
      <c r="U22" s="58" t="str">
        <f>IF(AND('Mapa final'!$AE$13="Alta",'Mapa final'!$AG$13="Leve"),CONCATENATE("R2C",'Mapa final'!$S$13),"")</f>
        <v/>
      </c>
      <c r="V22" s="44" t="str">
        <f>IF(AND('Mapa final'!$AE$12="Muy Alta",'Mapa final'!$AG$12="Leve"),CONCATENATE("R2C",'Mapa final'!$S$12),"")</f>
        <v/>
      </c>
      <c r="W22" s="167" t="str">
        <f>IF(AND('Mapa final'!$AE$13="Muy Alta",'Mapa final'!$AG$13="Leve"),CONCATENATE("R2C",'Mapa final'!$S$13),"")</f>
        <v/>
      </c>
      <c r="X22" s="167" t="str">
        <f>IF(AND('Mapa final'!$AE$12="Muy Alta",'Mapa final'!$AG$12="Leve"),CONCATENATE("R2C",'Mapa final'!$S$12),"")</f>
        <v/>
      </c>
      <c r="Y22" s="167" t="str">
        <f>IF(AND('Mapa final'!$AE$13="Muy Alta",'Mapa final'!$AG$13="Leve"),CONCATENATE("R2C",'Mapa final'!$S$13),"")</f>
        <v/>
      </c>
      <c r="Z22" s="167" t="str">
        <f>IF(AND('Mapa final'!$AE$12="Muy Alta",'Mapa final'!$AG$12="Leve"),CONCATENATE("R2C",'Mapa final'!$S$12),"")</f>
        <v/>
      </c>
      <c r="AA22" s="45" t="str">
        <f>IF(AND('Mapa final'!$AE$13="Muy Alta",'Mapa final'!$AG$13="Leve"),CONCATENATE("R2C",'Mapa final'!$S$13),"")</f>
        <v/>
      </c>
      <c r="AB22" s="44" t="str">
        <f>IF(AND('Mapa final'!$AE$12="Muy Alta",'Mapa final'!$AG$12="Leve"),CONCATENATE("R2C",'Mapa final'!$S$12),"")</f>
        <v/>
      </c>
      <c r="AC22" s="167" t="str">
        <f>IF(AND('Mapa final'!$AE$13="Muy Alta",'Mapa final'!$AG$13="Leve"),CONCATENATE("R2C",'Mapa final'!$S$13),"")</f>
        <v/>
      </c>
      <c r="AD22" s="167" t="str">
        <f>IF(AND('Mapa final'!$AE$12="Muy Alta",'Mapa final'!$AG$12="Leve"),CONCATENATE("R2C",'Mapa final'!$S$12),"")</f>
        <v/>
      </c>
      <c r="AE22" s="167" t="str">
        <f>IF(AND('Mapa final'!$AE$13="Muy Alta",'Mapa final'!$AG$13="Leve"),CONCATENATE("R2C",'Mapa final'!$S$13),"")</f>
        <v/>
      </c>
      <c r="AF22" s="167" t="str">
        <f>IF(AND('Mapa final'!$AE$12="Muy Alta",'Mapa final'!$AG$12="Leve"),CONCATENATE("R2C",'Mapa final'!$S$12),"")</f>
        <v/>
      </c>
      <c r="AG22" s="45" t="str">
        <f>IF(AND('Mapa final'!$AE$13="Muy Alta",'Mapa final'!$AG$13="Leve"),CONCATENATE("R2C",'Mapa final'!$S$13),"")</f>
        <v/>
      </c>
      <c r="AH22" s="46" t="str">
        <f>IF(AND('Mapa final'!$AE$12="Muy Alta",'Mapa final'!$AG$12="Catastrófico"),CONCATENATE("R2C",'Mapa final'!$S$12),"")</f>
        <v/>
      </c>
      <c r="AI22" s="170" t="str">
        <f>IF(AND('Mapa final'!$AE$13="Muy Alta",'Mapa final'!$AG$13="Catastrófico"),CONCATENATE("R2C",'Mapa final'!$S$13),"")</f>
        <v/>
      </c>
      <c r="AJ22" s="170" t="str">
        <f>IF(AND('Mapa final'!$AE$12="Muy Alta",'Mapa final'!$AG$12="Catastrófico"),CONCATENATE("R2C",'Mapa final'!$S$12),"")</f>
        <v/>
      </c>
      <c r="AK22" s="170" t="str">
        <f>IF(AND('Mapa final'!$AE$13="Muy Alta",'Mapa final'!$AG$13="Catastrófico"),CONCATENATE("R2C",'Mapa final'!$S$13),"")</f>
        <v/>
      </c>
      <c r="AL22" s="170" t="str">
        <f>IF(AND('Mapa final'!$AE$12="Muy Alta",'Mapa final'!$AG$12="Catastrófico"),CONCATENATE("R2C",'Mapa final'!$S$12),"")</f>
        <v/>
      </c>
      <c r="AM22" s="47" t="str">
        <f>IF(AND('Mapa final'!$AE$13="Muy Alta",'Mapa final'!$AG$13="Catastrófico"),CONCATENATE("R2C",'Mapa final'!$S$13),"")</f>
        <v/>
      </c>
      <c r="AN22" s="70"/>
      <c r="AO22" s="350"/>
      <c r="AP22" s="351"/>
      <c r="AQ22" s="351"/>
      <c r="AR22" s="351"/>
      <c r="AS22" s="351"/>
      <c r="AT22" s="35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60"/>
      <c r="C23" s="260"/>
      <c r="D23" s="261"/>
      <c r="E23" s="360"/>
      <c r="F23" s="359"/>
      <c r="G23" s="359"/>
      <c r="H23" s="359"/>
      <c r="I23" s="359"/>
      <c r="J23" s="57" t="str">
        <f>IF(AND('Mapa final'!$AE$12="Alta",'Mapa final'!$AG$12="Leve"),CONCATENATE("R2C",'Mapa final'!$S$12),"")</f>
        <v/>
      </c>
      <c r="K23" s="168" t="str">
        <f>IF(AND('Mapa final'!$AE$13="Alta",'Mapa final'!$AG$13="Leve"),CONCATENATE("R2C",'Mapa final'!$S$13),"")</f>
        <v/>
      </c>
      <c r="L23" s="168" t="str">
        <f>IF(AND('Mapa final'!$AE$12="Alta",'Mapa final'!$AG$12="Leve"),CONCATENATE("R2C",'Mapa final'!$S$12),"")</f>
        <v/>
      </c>
      <c r="M23" s="168" t="str">
        <f>IF(AND('Mapa final'!$AE$13="Alta",'Mapa final'!$AG$13="Leve"),CONCATENATE("R2C",'Mapa final'!$S$13),"")</f>
        <v/>
      </c>
      <c r="N23" s="168" t="str">
        <f>IF(AND('Mapa final'!$AE$12="Alta",'Mapa final'!$AG$12="Leve"),CONCATENATE("R2C",'Mapa final'!$S$12),"")</f>
        <v/>
      </c>
      <c r="O23" s="58" t="str">
        <f>IF(AND('Mapa final'!$AE$13="Alta",'Mapa final'!$AG$13="Leve"),CONCATENATE("R2C",'Mapa final'!$S$13),"")</f>
        <v/>
      </c>
      <c r="P23" s="57" t="str">
        <f>IF(AND('Mapa final'!$AE$12="Alta",'Mapa final'!$AG$12="Leve"),CONCATENATE("R2C",'Mapa final'!$S$12),"")</f>
        <v/>
      </c>
      <c r="Q23" s="168" t="str">
        <f>IF(AND('Mapa final'!$AE$13="Alta",'Mapa final'!$AG$13="Leve"),CONCATENATE("R2C",'Mapa final'!$S$13),"")</f>
        <v/>
      </c>
      <c r="R23" s="168" t="str">
        <f>IF(AND('Mapa final'!$AE$12="Alta",'Mapa final'!$AG$12="Leve"),CONCATENATE("R2C",'Mapa final'!$S$12),"")</f>
        <v/>
      </c>
      <c r="S23" s="168" t="str">
        <f>IF(AND('Mapa final'!$AE$13="Alta",'Mapa final'!$AG$13="Leve"),CONCATENATE("R2C",'Mapa final'!$S$13),"")</f>
        <v/>
      </c>
      <c r="T23" s="168" t="str">
        <f>IF(AND('Mapa final'!$AE$12="Alta",'Mapa final'!$AG$12="Leve"),CONCATENATE("R2C",'Mapa final'!$S$12),"")</f>
        <v/>
      </c>
      <c r="U23" s="58" t="str">
        <f>IF(AND('Mapa final'!$AE$13="Alta",'Mapa final'!$AG$13="Leve"),CONCATENATE("R2C",'Mapa final'!$S$13),"")</f>
        <v/>
      </c>
      <c r="V23" s="44" t="str">
        <f>IF(AND('Mapa final'!$AE$12="Muy Alta",'Mapa final'!$AG$12="Leve"),CONCATENATE("R2C",'Mapa final'!$S$12),"")</f>
        <v/>
      </c>
      <c r="W23" s="167" t="str">
        <f>IF(AND('Mapa final'!$AE$13="Muy Alta",'Mapa final'!$AG$13="Leve"),CONCATENATE("R2C",'Mapa final'!$S$13),"")</f>
        <v/>
      </c>
      <c r="X23" s="167" t="str">
        <f>IF(AND('Mapa final'!$AE$12="Muy Alta",'Mapa final'!$AG$12="Leve"),CONCATENATE("R2C",'Mapa final'!$S$12),"")</f>
        <v/>
      </c>
      <c r="Y23" s="167" t="str">
        <f>IF(AND('Mapa final'!$AE$13="Muy Alta",'Mapa final'!$AG$13="Leve"),CONCATENATE("R2C",'Mapa final'!$S$13),"")</f>
        <v/>
      </c>
      <c r="Z23" s="167" t="str">
        <f>IF(AND('Mapa final'!$AE$12="Muy Alta",'Mapa final'!$AG$12="Leve"),CONCATENATE("R2C",'Mapa final'!$S$12),"")</f>
        <v/>
      </c>
      <c r="AA23" s="45" t="str">
        <f>IF(AND('Mapa final'!$AE$13="Muy Alta",'Mapa final'!$AG$13="Leve"),CONCATENATE("R2C",'Mapa final'!$S$13),"")</f>
        <v/>
      </c>
      <c r="AB23" s="44" t="str">
        <f>IF(AND('Mapa final'!$AE$12="Muy Alta",'Mapa final'!$AG$12="Leve"),CONCATENATE("R2C",'Mapa final'!$S$12),"")</f>
        <v/>
      </c>
      <c r="AC23" s="167" t="str">
        <f>IF(AND('Mapa final'!$AE$13="Muy Alta",'Mapa final'!$AG$13="Leve"),CONCATENATE("R2C",'Mapa final'!$S$13),"")</f>
        <v/>
      </c>
      <c r="AD23" s="167" t="str">
        <f>IF(AND('Mapa final'!$AE$12="Muy Alta",'Mapa final'!$AG$12="Leve"),CONCATENATE("R2C",'Mapa final'!$S$12),"")</f>
        <v/>
      </c>
      <c r="AE23" s="167" t="str">
        <f>IF(AND('Mapa final'!$AE$13="Muy Alta",'Mapa final'!$AG$13="Leve"),CONCATENATE("R2C",'Mapa final'!$S$13),"")</f>
        <v/>
      </c>
      <c r="AF23" s="167" t="str">
        <f>IF(AND('Mapa final'!$AE$12="Muy Alta",'Mapa final'!$AG$12="Leve"),CONCATENATE("R2C",'Mapa final'!$S$12),"")</f>
        <v/>
      </c>
      <c r="AG23" s="45" t="str">
        <f>IF(AND('Mapa final'!$AE$13="Muy Alta",'Mapa final'!$AG$13="Leve"),CONCATENATE("R2C",'Mapa final'!$S$13),"")</f>
        <v/>
      </c>
      <c r="AH23" s="46" t="str">
        <f>IF(AND('Mapa final'!$AE$12="Muy Alta",'Mapa final'!$AG$12="Catastrófico"),CONCATENATE("R2C",'Mapa final'!$S$12),"")</f>
        <v/>
      </c>
      <c r="AI23" s="170" t="str">
        <f>IF(AND('Mapa final'!$AE$13="Muy Alta",'Mapa final'!$AG$13="Catastrófico"),CONCATENATE("R2C",'Mapa final'!$S$13),"")</f>
        <v/>
      </c>
      <c r="AJ23" s="170" t="str">
        <f>IF(AND('Mapa final'!$AE$12="Muy Alta",'Mapa final'!$AG$12="Catastrófico"),CONCATENATE("R2C",'Mapa final'!$S$12),"")</f>
        <v/>
      </c>
      <c r="AK23" s="170" t="str">
        <f>IF(AND('Mapa final'!$AE$13="Muy Alta",'Mapa final'!$AG$13="Catastrófico"),CONCATENATE("R2C",'Mapa final'!$S$13),"")</f>
        <v/>
      </c>
      <c r="AL23" s="170" t="str">
        <f>IF(AND('Mapa final'!$AE$12="Muy Alta",'Mapa final'!$AG$12="Catastrófico"),CONCATENATE("R2C",'Mapa final'!$S$12),"")</f>
        <v/>
      </c>
      <c r="AM23" s="47" t="str">
        <f>IF(AND('Mapa final'!$AE$13="Muy Alta",'Mapa final'!$AG$13="Catastrófico"),CONCATENATE("R2C",'Mapa final'!$S$13),"")</f>
        <v/>
      </c>
      <c r="AN23" s="70"/>
      <c r="AO23" s="350"/>
      <c r="AP23" s="351"/>
      <c r="AQ23" s="351"/>
      <c r="AR23" s="351"/>
      <c r="AS23" s="351"/>
      <c r="AT23" s="35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60"/>
      <c r="C24" s="260"/>
      <c r="D24" s="261"/>
      <c r="E24" s="360"/>
      <c r="F24" s="359"/>
      <c r="G24" s="359"/>
      <c r="H24" s="359"/>
      <c r="I24" s="359"/>
      <c r="J24" s="57" t="str">
        <f>IF(AND('Mapa final'!$AE$12="Alta",'Mapa final'!$AG$12="Leve"),CONCATENATE("R2C",'Mapa final'!$S$12),"")</f>
        <v/>
      </c>
      <c r="K24" s="168" t="str">
        <f>IF(AND('Mapa final'!$AE$13="Alta",'Mapa final'!$AG$13="Leve"),CONCATENATE("R2C",'Mapa final'!$S$13),"")</f>
        <v/>
      </c>
      <c r="L24" s="168" t="str">
        <f>IF(AND('Mapa final'!$AE$12="Alta",'Mapa final'!$AG$12="Leve"),CONCATENATE("R2C",'Mapa final'!$S$12),"")</f>
        <v/>
      </c>
      <c r="M24" s="168" t="str">
        <f>IF(AND('Mapa final'!$AE$13="Alta",'Mapa final'!$AG$13="Leve"),CONCATENATE("R2C",'Mapa final'!$S$13),"")</f>
        <v/>
      </c>
      <c r="N24" s="168" t="str">
        <f>IF(AND('Mapa final'!$AE$12="Alta",'Mapa final'!$AG$12="Leve"),CONCATENATE("R2C",'Mapa final'!$S$12),"")</f>
        <v/>
      </c>
      <c r="O24" s="58" t="str">
        <f>IF(AND('Mapa final'!$AE$13="Alta",'Mapa final'!$AG$13="Leve"),CONCATENATE("R2C",'Mapa final'!$S$13),"")</f>
        <v/>
      </c>
      <c r="P24" s="57" t="str">
        <f>IF(AND('Mapa final'!$AE$12="Alta",'Mapa final'!$AG$12="Leve"),CONCATENATE("R2C",'Mapa final'!$S$12),"")</f>
        <v/>
      </c>
      <c r="Q24" s="168" t="str">
        <f>IF(AND('Mapa final'!$AE$13="Alta",'Mapa final'!$AG$13="Leve"),CONCATENATE("R2C",'Mapa final'!$S$13),"")</f>
        <v/>
      </c>
      <c r="R24" s="168" t="str">
        <f>IF(AND('Mapa final'!$AE$12="Alta",'Mapa final'!$AG$12="Leve"),CONCATENATE("R2C",'Mapa final'!$S$12),"")</f>
        <v/>
      </c>
      <c r="S24" s="168" t="str">
        <f>IF(AND('Mapa final'!$AE$13="Alta",'Mapa final'!$AG$13="Leve"),CONCATENATE("R2C",'Mapa final'!$S$13),"")</f>
        <v/>
      </c>
      <c r="T24" s="168" t="str">
        <f>IF(AND('Mapa final'!$AE$12="Alta",'Mapa final'!$AG$12="Leve"),CONCATENATE("R2C",'Mapa final'!$S$12),"")</f>
        <v/>
      </c>
      <c r="U24" s="58" t="str">
        <f>IF(AND('Mapa final'!$AE$13="Alta",'Mapa final'!$AG$13="Leve"),CONCATENATE("R2C",'Mapa final'!$S$13),"")</f>
        <v/>
      </c>
      <c r="V24" s="44" t="str">
        <f>IF(AND('Mapa final'!$AE$12="Muy Alta",'Mapa final'!$AG$12="Leve"),CONCATENATE("R2C",'Mapa final'!$S$12),"")</f>
        <v/>
      </c>
      <c r="W24" s="167" t="str">
        <f>IF(AND('Mapa final'!$AE$13="Muy Alta",'Mapa final'!$AG$13="Leve"),CONCATENATE("R2C",'Mapa final'!$S$13),"")</f>
        <v/>
      </c>
      <c r="X24" s="167" t="str">
        <f>IF(AND('Mapa final'!$AE$12="Muy Alta",'Mapa final'!$AG$12="Leve"),CONCATENATE("R2C",'Mapa final'!$S$12),"")</f>
        <v/>
      </c>
      <c r="Y24" s="167" t="str">
        <f>IF(AND('Mapa final'!$AE$13="Muy Alta",'Mapa final'!$AG$13="Leve"),CONCATENATE("R2C",'Mapa final'!$S$13),"")</f>
        <v/>
      </c>
      <c r="Z24" s="167" t="str">
        <f>IF(AND('Mapa final'!$AE$12="Muy Alta",'Mapa final'!$AG$12="Leve"),CONCATENATE("R2C",'Mapa final'!$S$12),"")</f>
        <v/>
      </c>
      <c r="AA24" s="45" t="str">
        <f>IF(AND('Mapa final'!$AE$13="Muy Alta",'Mapa final'!$AG$13="Leve"),CONCATENATE("R2C",'Mapa final'!$S$13),"")</f>
        <v/>
      </c>
      <c r="AB24" s="44" t="str">
        <f>IF(AND('Mapa final'!$AE$12="Muy Alta",'Mapa final'!$AG$12="Leve"),CONCATENATE("R2C",'Mapa final'!$S$12),"")</f>
        <v/>
      </c>
      <c r="AC24" s="167" t="str">
        <f>IF(AND('Mapa final'!$AE$13="Muy Alta",'Mapa final'!$AG$13="Leve"),CONCATENATE("R2C",'Mapa final'!$S$13),"")</f>
        <v/>
      </c>
      <c r="AD24" s="167" t="str">
        <f>IF(AND('Mapa final'!$AE$12="Muy Alta",'Mapa final'!$AG$12="Leve"),CONCATENATE("R2C",'Mapa final'!$S$12),"")</f>
        <v/>
      </c>
      <c r="AE24" s="167" t="str">
        <f>IF(AND('Mapa final'!$AE$13="Muy Alta",'Mapa final'!$AG$13="Leve"),CONCATENATE("R2C",'Mapa final'!$S$13),"")</f>
        <v/>
      </c>
      <c r="AF24" s="167" t="str">
        <f>IF(AND('Mapa final'!$AE$12="Muy Alta",'Mapa final'!$AG$12="Leve"),CONCATENATE("R2C",'Mapa final'!$S$12),"")</f>
        <v/>
      </c>
      <c r="AG24" s="45" t="str">
        <f>IF(AND('Mapa final'!$AE$13="Muy Alta",'Mapa final'!$AG$13="Leve"),CONCATENATE("R2C",'Mapa final'!$S$13),"")</f>
        <v/>
      </c>
      <c r="AH24" s="46" t="str">
        <f>IF(AND('Mapa final'!$AE$12="Muy Alta",'Mapa final'!$AG$12="Catastrófico"),CONCATENATE("R2C",'Mapa final'!$S$12),"")</f>
        <v/>
      </c>
      <c r="AI24" s="170" t="str">
        <f>IF(AND('Mapa final'!$AE$13="Muy Alta",'Mapa final'!$AG$13="Catastrófico"),CONCATENATE("R2C",'Mapa final'!$S$13),"")</f>
        <v/>
      </c>
      <c r="AJ24" s="170" t="str">
        <f>IF(AND('Mapa final'!$AE$12="Muy Alta",'Mapa final'!$AG$12="Catastrófico"),CONCATENATE("R2C",'Mapa final'!$S$12),"")</f>
        <v/>
      </c>
      <c r="AK24" s="170" t="str">
        <f>IF(AND('Mapa final'!$AE$13="Muy Alta",'Mapa final'!$AG$13="Catastrófico"),CONCATENATE("R2C",'Mapa final'!$S$13),"")</f>
        <v/>
      </c>
      <c r="AL24" s="170" t="str">
        <f>IF(AND('Mapa final'!$AE$12="Muy Alta",'Mapa final'!$AG$12="Catastrófico"),CONCATENATE("R2C",'Mapa final'!$S$12),"")</f>
        <v/>
      </c>
      <c r="AM24" s="47" t="str">
        <f>IF(AND('Mapa final'!$AE$13="Muy Alta",'Mapa final'!$AG$13="Catastrófico"),CONCATENATE("R2C",'Mapa final'!$S$13),"")</f>
        <v/>
      </c>
      <c r="AN24" s="70"/>
      <c r="AO24" s="350"/>
      <c r="AP24" s="351"/>
      <c r="AQ24" s="351"/>
      <c r="AR24" s="351"/>
      <c r="AS24" s="351"/>
      <c r="AT24" s="35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60"/>
      <c r="C25" s="260"/>
      <c r="D25" s="261"/>
      <c r="E25" s="361"/>
      <c r="F25" s="362"/>
      <c r="G25" s="362"/>
      <c r="H25" s="362"/>
      <c r="I25" s="362"/>
      <c r="J25" s="59" t="str">
        <f>IF(AND('Mapa final'!$AE$12="Alta",'Mapa final'!$AG$12="Leve"),CONCATENATE("R2C",'Mapa final'!$S$12),"")</f>
        <v/>
      </c>
      <c r="K25" s="60" t="str">
        <f>IF(AND('Mapa final'!$AE$13="Alta",'Mapa final'!$AG$13="Leve"),CONCATENATE("R2C",'Mapa final'!$S$13),"")</f>
        <v/>
      </c>
      <c r="L25" s="60" t="str">
        <f>IF(AND('Mapa final'!$AE$12="Alta",'Mapa final'!$AG$12="Leve"),CONCATENATE("R2C",'Mapa final'!$S$12),"")</f>
        <v/>
      </c>
      <c r="M25" s="60" t="str">
        <f>IF(AND('Mapa final'!$AE$13="Alta",'Mapa final'!$AG$13="Leve"),CONCATENATE("R2C",'Mapa final'!$S$13),"")</f>
        <v/>
      </c>
      <c r="N25" s="60" t="str">
        <f>IF(AND('Mapa final'!$AE$12="Alta",'Mapa final'!$AG$12="Leve"),CONCATENATE("R2C",'Mapa final'!$S$12),"")</f>
        <v/>
      </c>
      <c r="O25" s="61" t="str">
        <f>IF(AND('Mapa final'!$AE$13="Alta",'Mapa final'!$AG$13="Leve"),CONCATENATE("R2C",'Mapa final'!$S$13),"")</f>
        <v/>
      </c>
      <c r="P25" s="59" t="str">
        <f>IF(AND('Mapa final'!$AE$12="Alta",'Mapa final'!$AG$12="Leve"),CONCATENATE("R2C",'Mapa final'!$S$12),"")</f>
        <v/>
      </c>
      <c r="Q25" s="60" t="str">
        <f>IF(AND('Mapa final'!$AE$13="Alta",'Mapa final'!$AG$13="Leve"),CONCATENATE("R2C",'Mapa final'!$S$13),"")</f>
        <v/>
      </c>
      <c r="R25" s="60" t="str">
        <f>IF(AND('Mapa final'!$AE$12="Alta",'Mapa final'!$AG$12="Leve"),CONCATENATE("R2C",'Mapa final'!$S$12),"")</f>
        <v/>
      </c>
      <c r="S25" s="60" t="str">
        <f>IF(AND('Mapa final'!$AE$13="Alta",'Mapa final'!$AG$13="Leve"),CONCATENATE("R2C",'Mapa final'!$S$13),"")</f>
        <v/>
      </c>
      <c r="T25" s="60" t="str">
        <f>IF(AND('Mapa final'!$AE$12="Alta",'Mapa final'!$AG$12="Leve"),CONCATENATE("R2C",'Mapa final'!$S$12),"")</f>
        <v/>
      </c>
      <c r="U25" s="61" t="str">
        <f>IF(AND('Mapa final'!$AE$13="Alta",'Mapa final'!$AG$13="Leve"),CONCATENATE("R2C",'Mapa final'!$S$13),"")</f>
        <v/>
      </c>
      <c r="V25" s="48" t="str">
        <f>IF(AND('Mapa final'!$AE$12="Muy Alta",'Mapa final'!$AG$12="Leve"),CONCATENATE("R2C",'Mapa final'!$S$12),"")</f>
        <v/>
      </c>
      <c r="W25" s="49" t="str">
        <f>IF(AND('Mapa final'!$AE$13="Muy Alta",'Mapa final'!$AG$13="Leve"),CONCATENATE("R2C",'Mapa final'!$S$13),"")</f>
        <v/>
      </c>
      <c r="X25" s="49" t="str">
        <f>IF(AND('Mapa final'!$AE$12="Muy Alta",'Mapa final'!$AG$12="Leve"),CONCATENATE("R2C",'Mapa final'!$S$12),"")</f>
        <v/>
      </c>
      <c r="Y25" s="49" t="str">
        <f>IF(AND('Mapa final'!$AE$13="Muy Alta",'Mapa final'!$AG$13="Leve"),CONCATENATE("R2C",'Mapa final'!$S$13),"")</f>
        <v/>
      </c>
      <c r="Z25" s="49" t="str">
        <f>IF(AND('Mapa final'!$AE$12="Muy Alta",'Mapa final'!$AG$12="Leve"),CONCATENATE("R2C",'Mapa final'!$S$12),"")</f>
        <v/>
      </c>
      <c r="AA25" s="50" t="str">
        <f>IF(AND('Mapa final'!$AE$13="Muy Alta",'Mapa final'!$AG$13="Leve"),CONCATENATE("R2C",'Mapa final'!$S$13),"")</f>
        <v/>
      </c>
      <c r="AB25" s="48" t="str">
        <f>IF(AND('Mapa final'!$AE$12="Muy Alta",'Mapa final'!$AG$12="Leve"),CONCATENATE("R2C",'Mapa final'!$S$12),"")</f>
        <v/>
      </c>
      <c r="AC25" s="49" t="str">
        <f>IF(AND('Mapa final'!$AE$13="Muy Alta",'Mapa final'!$AG$13="Leve"),CONCATENATE("R2C",'Mapa final'!$S$13),"")</f>
        <v/>
      </c>
      <c r="AD25" s="49" t="str">
        <f>IF(AND('Mapa final'!$AE$12="Muy Alta",'Mapa final'!$AG$12="Leve"),CONCATENATE("R2C",'Mapa final'!$S$12),"")</f>
        <v/>
      </c>
      <c r="AE25" s="49" t="str">
        <f>IF(AND('Mapa final'!$AE$13="Muy Alta",'Mapa final'!$AG$13="Leve"),CONCATENATE("R2C",'Mapa final'!$S$13),"")</f>
        <v/>
      </c>
      <c r="AF25" s="49" t="str">
        <f>IF(AND('Mapa final'!$AE$12="Muy Alta",'Mapa final'!$AG$12="Leve"),CONCATENATE("R2C",'Mapa final'!$S$12),"")</f>
        <v/>
      </c>
      <c r="AG25" s="50" t="str">
        <f>IF(AND('Mapa final'!$AE$13="Muy Alta",'Mapa final'!$AG$13="Leve"),CONCATENATE("R2C",'Mapa final'!$S$13),"")</f>
        <v/>
      </c>
      <c r="AH25" s="51" t="str">
        <f>IF(AND('Mapa final'!$AE$12="Muy Alta",'Mapa final'!$AG$12="Catastrófico"),CONCATENATE("R2C",'Mapa final'!$S$12),"")</f>
        <v/>
      </c>
      <c r="AI25" s="52" t="str">
        <f>IF(AND('Mapa final'!$AE$13="Muy Alta",'Mapa final'!$AG$13="Catastrófico"),CONCATENATE("R2C",'Mapa final'!$S$13),"")</f>
        <v/>
      </c>
      <c r="AJ25" s="52" t="str">
        <f>IF(AND('Mapa final'!$AE$12="Muy Alta",'Mapa final'!$AG$12="Catastrófico"),CONCATENATE("R2C",'Mapa final'!$S$12),"")</f>
        <v/>
      </c>
      <c r="AK25" s="52" t="str">
        <f>IF(AND('Mapa final'!$AE$13="Muy Alta",'Mapa final'!$AG$13="Catastrófico"),CONCATENATE("R2C",'Mapa final'!$S$13),"")</f>
        <v/>
      </c>
      <c r="AL25" s="52" t="str">
        <f>IF(AND('Mapa final'!$AE$12="Muy Alta",'Mapa final'!$AG$12="Catastrófico"),CONCATENATE("R2C",'Mapa final'!$S$12),"")</f>
        <v/>
      </c>
      <c r="AM25" s="53" t="str">
        <f>IF(AND('Mapa final'!$AE$13="Muy Alta",'Mapa final'!$AG$13="Catastrófico"),CONCATENATE("R2C",'Mapa final'!$S$13),"")</f>
        <v/>
      </c>
      <c r="AN25" s="70"/>
      <c r="AO25" s="353"/>
      <c r="AP25" s="354"/>
      <c r="AQ25" s="354"/>
      <c r="AR25" s="354"/>
      <c r="AS25" s="354"/>
      <c r="AT25" s="35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60"/>
      <c r="C26" s="260"/>
      <c r="D26" s="261"/>
      <c r="E26" s="356" t="s">
        <v>168</v>
      </c>
      <c r="F26" s="357"/>
      <c r="G26" s="357"/>
      <c r="H26" s="357"/>
      <c r="I26" s="374"/>
      <c r="J26" s="54" t="str">
        <f>IF(AND('Mapa final'!$AE$12="Alta",'Mapa final'!$AG$12="Leve"),CONCATENATE("R2C",'Mapa final'!$S$12),"")</f>
        <v/>
      </c>
      <c r="K26" s="55" t="str">
        <f>IF(AND('Mapa final'!$AE$13="Alta",'Mapa final'!$AG$13="Leve"),CONCATENATE("R2C",'Mapa final'!$S$13),"")</f>
        <v/>
      </c>
      <c r="L26" s="55" t="str">
        <f>IF(AND('Mapa final'!$AE$12="Alta",'Mapa final'!$AG$12="Leve"),CONCATENATE("R2C",'Mapa final'!$S$12),"")</f>
        <v/>
      </c>
      <c r="M26" s="55" t="str">
        <f>IF(AND('Mapa final'!$AE$13="Alta",'Mapa final'!$AG$13="Leve"),CONCATENATE("R2C",'Mapa final'!$S$13),"")</f>
        <v/>
      </c>
      <c r="N26" s="55" t="str">
        <f>IF(AND('Mapa final'!$AE$12="Alta",'Mapa final'!$AG$12="Leve"),CONCATENATE("R2C",'Mapa final'!$S$12),"")</f>
        <v/>
      </c>
      <c r="O26" s="56" t="str">
        <f>IF(AND('Mapa final'!$AE$13="Alta",'Mapa final'!$AG$13="Leve"),CONCATENATE("R2C",'Mapa final'!$S$13),"")</f>
        <v/>
      </c>
      <c r="P26" s="54" t="str">
        <f>IF(AND('Mapa final'!$AE$12="Alta",'Mapa final'!$AG$12="Leve"),CONCATENATE("R2C",'Mapa final'!$S$12),"")</f>
        <v/>
      </c>
      <c r="Q26" s="55" t="str">
        <f>IF(AND('Mapa final'!$AE$13="Alta",'Mapa final'!$AG$13="Leve"),CONCATENATE("R2C",'Mapa final'!$S$13),"")</f>
        <v/>
      </c>
      <c r="R26" s="55" t="str">
        <f>IF(AND('Mapa final'!$AE$12="Alta",'Mapa final'!$AG$12="Leve"),CONCATENATE("R2C",'Mapa final'!$S$12),"")</f>
        <v/>
      </c>
      <c r="S26" s="55" t="str">
        <f>IF(AND('Mapa final'!$AE$13="Alta",'Mapa final'!$AG$13="Leve"),CONCATENATE("R2C",'Mapa final'!$S$13),"")</f>
        <v/>
      </c>
      <c r="T26" s="55" t="str">
        <f>IF(AND('Mapa final'!$AE$12="Alta",'Mapa final'!$AG$12="Leve"),CONCATENATE("R2C",'Mapa final'!$S$12),"")</f>
        <v/>
      </c>
      <c r="U26" s="56" t="str">
        <f>IF(AND('Mapa final'!$AE$13="Alta",'Mapa final'!$AG$13="Leve"),CONCATENATE("R2C",'Mapa final'!$S$13),"")</f>
        <v/>
      </c>
      <c r="V26" s="54" t="str">
        <f>IF(AND('Mapa final'!$AE$12="Alta",'Mapa final'!$AG$12="Leve"),CONCATENATE("R2C",'Mapa final'!$S$12),"")</f>
        <v/>
      </c>
      <c r="W26" s="55" t="str">
        <f>IF(AND('Mapa final'!$AE$13="Alta",'Mapa final'!$AG$13="Leve"),CONCATENATE("R2C",'Mapa final'!$S$13),"")</f>
        <v/>
      </c>
      <c r="X26" s="55" t="str">
        <f>IF(AND('Mapa final'!$AE$12="Alta",'Mapa final'!$AG$12="Leve"),CONCATENATE("R2C",'Mapa final'!$S$12),"")</f>
        <v/>
      </c>
      <c r="Y26" s="55" t="str">
        <f>IF(AND('Mapa final'!$AE$13="Alta",'Mapa final'!$AG$13="Leve"),CONCATENATE("R2C",'Mapa final'!$S$13),"")</f>
        <v/>
      </c>
      <c r="Z26" s="55" t="str">
        <f>IF(AND('Mapa final'!$AE$12="Alta",'Mapa final'!$AG$12="Leve"),CONCATENATE("R2C",'Mapa final'!$S$12),"")</f>
        <v/>
      </c>
      <c r="AA26" s="56" t="str">
        <f>IF(AND('Mapa final'!$AE$13="Alta",'Mapa final'!$AG$13="Leve"),CONCATENATE("R2C",'Mapa final'!$S$13),"")</f>
        <v/>
      </c>
      <c r="AB26" s="38" t="str">
        <f>IF(AND('Mapa final'!$AE$12="Muy Alta",'Mapa final'!$AG$12="Leve"),CONCATENATE("R2C",'Mapa final'!$S$12),"")</f>
        <v/>
      </c>
      <c r="AC26" s="39" t="str">
        <f>IF(AND('Mapa final'!$AE$13="Muy Alta",'Mapa final'!$AG$13="Leve"),CONCATENATE("R2C",'Mapa final'!$S$13),"")</f>
        <v/>
      </c>
      <c r="AD26" s="39" t="str">
        <f>IF(AND('Mapa final'!$AE$12="Muy Alta",'Mapa final'!$AG$12="Leve"),CONCATENATE("R2C",'Mapa final'!$S$12),"")</f>
        <v/>
      </c>
      <c r="AE26" s="39" t="str">
        <f>IF(AND('Mapa final'!$AE$13="Muy Alta",'Mapa final'!$AG$13="Leve"),CONCATENATE("R2C",'Mapa final'!$S$13),"")</f>
        <v/>
      </c>
      <c r="AF26" s="39" t="str">
        <f>IF(AND('Mapa final'!$AE$12="Muy Alta",'Mapa final'!$AG$12="Leve"),CONCATENATE("R2C",'Mapa final'!$S$12),"")</f>
        <v/>
      </c>
      <c r="AG26" s="40" t="str">
        <f>IF(AND('Mapa final'!$AE$13="Muy Alta",'Mapa final'!$AG$13="Leve"),CONCATENATE("R2C",'Mapa final'!$S$13),"")</f>
        <v/>
      </c>
      <c r="AH26" s="41" t="str">
        <f>IF(AND('Mapa final'!$AE$12="Muy Alta",'Mapa final'!$AG$12="Catastrófico"),CONCATENATE("R2C",'Mapa final'!$S$12),"")</f>
        <v/>
      </c>
      <c r="AI26" s="42" t="str">
        <f>IF(AND('Mapa final'!$AE$13="Muy Alta",'Mapa final'!$AG$13="Catastrófico"),CONCATENATE("R2C",'Mapa final'!$S$13),"")</f>
        <v/>
      </c>
      <c r="AJ26" s="42" t="str">
        <f>IF(AND('Mapa final'!$AE$12="Muy Alta",'Mapa final'!$AG$12="Catastrófico"),CONCATENATE("R2C",'Mapa final'!$S$12),"")</f>
        <v/>
      </c>
      <c r="AK26" s="42" t="str">
        <f>IF(AND('Mapa final'!$AE$13="Muy Alta",'Mapa final'!$AG$13="Catastrófico"),CONCATENATE("R2C",'Mapa final'!$S$13),"")</f>
        <v/>
      </c>
      <c r="AL26" s="42" t="str">
        <f>IF(AND('Mapa final'!$AE$12="Muy Alta",'Mapa final'!$AG$12="Catastrófico"),CONCATENATE("R2C",'Mapa final'!$S$12),"")</f>
        <v/>
      </c>
      <c r="AM26" s="43" t="str">
        <f>IF(AND('Mapa final'!$AE$13="Muy Alta",'Mapa final'!$AG$13="Catastrófico"),CONCATENATE("R2C",'Mapa final'!$S$13),"")</f>
        <v/>
      </c>
      <c r="AN26" s="70"/>
      <c r="AO26" s="386" t="s">
        <v>169</v>
      </c>
      <c r="AP26" s="387"/>
      <c r="AQ26" s="387"/>
      <c r="AR26" s="387"/>
      <c r="AS26" s="387"/>
      <c r="AT26" s="38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60"/>
      <c r="C27" s="260"/>
      <c r="D27" s="261"/>
      <c r="E27" s="358"/>
      <c r="F27" s="359"/>
      <c r="G27" s="359"/>
      <c r="H27" s="359"/>
      <c r="I27" s="375"/>
      <c r="J27" s="57" t="str">
        <f>IF(AND('Mapa final'!$AE$12="Alta",'Mapa final'!$AG$12="Leve"),CONCATENATE("R2C",'Mapa final'!$S$12),"")</f>
        <v/>
      </c>
      <c r="K27" s="168" t="str">
        <f>IF(AND('Mapa final'!$AE$13="Alta",'Mapa final'!$AG$13="Leve"),CONCATENATE("R2C",'Mapa final'!$S$13),"")</f>
        <v/>
      </c>
      <c r="L27" s="168" t="str">
        <f>IF(AND('Mapa final'!$AE$12="Alta",'Mapa final'!$AG$12="Leve"),CONCATENATE("R2C",'Mapa final'!$S$12),"")</f>
        <v/>
      </c>
      <c r="M27" s="168" t="str">
        <f>IF(AND('Mapa final'!$AE$13="Alta",'Mapa final'!$AG$13="Leve"),CONCATENATE("R2C",'Mapa final'!$S$13),"")</f>
        <v/>
      </c>
      <c r="N27" s="168" t="str">
        <f>IF(AND('Mapa final'!$AE$12="Alta",'Mapa final'!$AG$12="Leve"),CONCATENATE("R2C",'Mapa final'!$S$12),"")</f>
        <v/>
      </c>
      <c r="O27" s="58" t="str">
        <f>IF(AND('Mapa final'!$AE$13="Alta",'Mapa final'!$AG$13="Leve"),CONCATENATE("R2C",'Mapa final'!$S$13),"")</f>
        <v/>
      </c>
      <c r="P27" s="57" t="str">
        <f>IF(AND('Mapa final'!$AE$12="Alta",'Mapa final'!$AG$12="Leve"),CONCATENATE("R2C",'Mapa final'!$S$12),"")</f>
        <v/>
      </c>
      <c r="Q27" s="168" t="str">
        <f>IF(AND('Mapa final'!$AE$13="Alta",'Mapa final'!$AG$13="Leve"),CONCATENATE("R2C",'Mapa final'!$S$13),"")</f>
        <v/>
      </c>
      <c r="R27" s="168" t="str">
        <f>IF(AND('Mapa final'!$AE$12="Alta",'Mapa final'!$AG$12="Leve"),CONCATENATE("R2C",'Mapa final'!$S$12),"")</f>
        <v/>
      </c>
      <c r="S27" s="168" t="str">
        <f>IF(AND('Mapa final'!$AE$13="Alta",'Mapa final'!$AG$13="Leve"),CONCATENATE("R2C",'Mapa final'!$S$13),"")</f>
        <v/>
      </c>
      <c r="T27" s="168" t="str">
        <f>IF(AND('Mapa final'!$AE$12="Alta",'Mapa final'!$AG$12="Leve"),CONCATENATE("R2C",'Mapa final'!$S$12),"")</f>
        <v/>
      </c>
      <c r="U27" s="58" t="str">
        <f>IF(AND('Mapa final'!$AE$13="Alta",'Mapa final'!$AG$13="Leve"),CONCATENATE("R2C",'Mapa final'!$S$13),"")</f>
        <v/>
      </c>
      <c r="V27" s="57" t="str">
        <f>IF(AND('Mapa final'!$AE$12="Alta",'Mapa final'!$AG$12="Leve"),CONCATENATE("R2C",'Mapa final'!$S$12),"")</f>
        <v/>
      </c>
      <c r="W27" s="168" t="str">
        <f>IF(AND('Mapa final'!$AE$13="Alta",'Mapa final'!$AG$13="Leve"),CONCATENATE("R2C",'Mapa final'!$S$13),"")</f>
        <v/>
      </c>
      <c r="X27" s="168" t="str">
        <f>IF(AND('Mapa final'!$AE$12="Alta",'Mapa final'!$AG$12="Leve"),CONCATENATE("R2C",'Mapa final'!$S$12),"")</f>
        <v/>
      </c>
      <c r="Y27" s="168" t="str">
        <f>IF(AND('Mapa final'!$AE$13="Alta",'Mapa final'!$AG$13="Leve"),CONCATENATE("R2C",'Mapa final'!$S$13),"")</f>
        <v/>
      </c>
      <c r="Z27" s="168" t="str">
        <f>IF(AND('Mapa final'!$AE$12="Alta",'Mapa final'!$AG$12="Leve"),CONCATENATE("R2C",'Mapa final'!$S$12),"")</f>
        <v/>
      </c>
      <c r="AA27" s="58" t="str">
        <f>IF(AND('Mapa final'!$AE$13="Alta",'Mapa final'!$AG$13="Leve"),CONCATENATE("R2C",'Mapa final'!$S$13),"")</f>
        <v/>
      </c>
      <c r="AB27" s="44" t="str">
        <f>IF(AND('Mapa final'!$AE$12="Muy Alta",'Mapa final'!$AG$12="Leve"),CONCATENATE("R2C",'Mapa final'!$S$12),"")</f>
        <v/>
      </c>
      <c r="AC27" s="167" t="str">
        <f>IF(AND('Mapa final'!$AE$13="Muy Alta",'Mapa final'!$AG$13="Leve"),CONCATENATE("R2C",'Mapa final'!$S$13),"")</f>
        <v/>
      </c>
      <c r="AD27" s="167" t="str">
        <f>IF(AND('Mapa final'!$AE$12="Muy Alta",'Mapa final'!$AG$12="Leve"),CONCATENATE("R2C",'Mapa final'!$S$12),"")</f>
        <v/>
      </c>
      <c r="AE27" s="167" t="str">
        <f>IF(AND('Mapa final'!$AE$13="Muy Alta",'Mapa final'!$AG$13="Leve"),CONCATENATE("R2C",'Mapa final'!$S$13),"")</f>
        <v/>
      </c>
      <c r="AF27" s="167" t="str">
        <f>IF(AND('Mapa final'!$AE$12="Muy Alta",'Mapa final'!$AG$12="Leve"),CONCATENATE("R2C",'Mapa final'!$S$12),"")</f>
        <v/>
      </c>
      <c r="AG27" s="45" t="str">
        <f>IF(AND('Mapa final'!$AE$13="Muy Alta",'Mapa final'!$AG$13="Leve"),CONCATENATE("R2C",'Mapa final'!$S$13),"")</f>
        <v/>
      </c>
      <c r="AH27" s="46" t="str">
        <f>IF(AND('Mapa final'!$AE$12="Muy Alta",'Mapa final'!$AG$12="Catastrófico"),CONCATENATE("R2C",'Mapa final'!$S$12),"")</f>
        <v/>
      </c>
      <c r="AI27" s="170" t="str">
        <f>IF(AND('Mapa final'!$AE$13="Muy Alta",'Mapa final'!$AG$13="Catastrófico"),CONCATENATE("R2C",'Mapa final'!$S$13),"")</f>
        <v/>
      </c>
      <c r="AJ27" s="170" t="str">
        <f>IF(AND('Mapa final'!$AE$12="Muy Alta",'Mapa final'!$AG$12="Catastrófico"),CONCATENATE("R2C",'Mapa final'!$S$12),"")</f>
        <v/>
      </c>
      <c r="AK27" s="170" t="str">
        <f>IF(AND('Mapa final'!$AE$13="Muy Alta",'Mapa final'!$AG$13="Catastrófico"),CONCATENATE("R2C",'Mapa final'!$S$13),"")</f>
        <v/>
      </c>
      <c r="AL27" s="170" t="str">
        <f>IF(AND('Mapa final'!$AE$12="Muy Alta",'Mapa final'!$AG$12="Catastrófico"),CONCATENATE("R2C",'Mapa final'!$S$12),"")</f>
        <v/>
      </c>
      <c r="AM27" s="47" t="str">
        <f>IF(AND('Mapa final'!$AE$13="Muy Alta",'Mapa final'!$AG$13="Catastrófico"),CONCATENATE("R2C",'Mapa final'!$S$13),"")</f>
        <v/>
      </c>
      <c r="AN27" s="70"/>
      <c r="AO27" s="389"/>
      <c r="AP27" s="390"/>
      <c r="AQ27" s="390"/>
      <c r="AR27" s="390"/>
      <c r="AS27" s="390"/>
      <c r="AT27" s="39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60"/>
      <c r="C28" s="260"/>
      <c r="D28" s="261"/>
      <c r="E28" s="360"/>
      <c r="F28" s="359"/>
      <c r="G28" s="359"/>
      <c r="H28" s="359"/>
      <c r="I28" s="375"/>
      <c r="J28" s="57" t="str">
        <f>IF(AND('Mapa final'!$AE$12="Alta",'Mapa final'!$AG$12="Leve"),CONCATENATE("R2C",'Mapa final'!$S$12),"")</f>
        <v/>
      </c>
      <c r="K28" s="168" t="str">
        <f>IF(AND('Mapa final'!$AE$13="Alta",'Mapa final'!$AG$13="Leve"),CONCATENATE("R2C",'Mapa final'!$S$13),"")</f>
        <v/>
      </c>
      <c r="L28" s="168" t="str">
        <f>IF(AND('Mapa final'!$AE$12="Alta",'Mapa final'!$AG$12="Leve"),CONCATENATE("R2C",'Mapa final'!$S$12),"")</f>
        <v/>
      </c>
      <c r="M28" s="168" t="str">
        <f>IF(AND('Mapa final'!$AE$13="Alta",'Mapa final'!$AG$13="Leve"),CONCATENATE("R2C",'Mapa final'!$S$13),"")</f>
        <v/>
      </c>
      <c r="N28" s="168" t="str">
        <f>IF(AND('Mapa final'!$AE$12="Alta",'Mapa final'!$AG$12="Leve"),CONCATENATE("R2C",'Mapa final'!$S$12),"")</f>
        <v/>
      </c>
      <c r="O28" s="58" t="str">
        <f>IF(AND('Mapa final'!$AE$13="Alta",'Mapa final'!$AG$13="Leve"),CONCATENATE("R2C",'Mapa final'!$S$13),"")</f>
        <v/>
      </c>
      <c r="P28" s="57" t="str">
        <f>IF(AND('Mapa final'!$AE$12="Alta",'Mapa final'!$AG$12="Leve"),CONCATENATE("R2C",'Mapa final'!$S$12),"")</f>
        <v/>
      </c>
      <c r="Q28" s="168" t="str">
        <f>IF(AND('Mapa final'!$AE$13="Alta",'Mapa final'!$AG$13="Leve"),CONCATENATE("R2C",'Mapa final'!$S$13),"")</f>
        <v/>
      </c>
      <c r="R28" s="168" t="str">
        <f>IF(AND('Mapa final'!$AE$12="Alta",'Mapa final'!$AG$12="Leve"),CONCATENATE("R2C",'Mapa final'!$S$12),"")</f>
        <v/>
      </c>
      <c r="S28" s="168" t="str">
        <f>IF(AND('Mapa final'!$AE$13="Alta",'Mapa final'!$AG$13="Leve"),CONCATENATE("R2C",'Mapa final'!$S$13),"")</f>
        <v/>
      </c>
      <c r="T28" s="168" t="str">
        <f>IF(AND('Mapa final'!$AE$12="Alta",'Mapa final'!$AG$12="Leve"),CONCATENATE("R2C",'Mapa final'!$S$12),"")</f>
        <v/>
      </c>
      <c r="U28" s="58" t="str">
        <f>IF(AND('Mapa final'!$AE$13="Alta",'Mapa final'!$AG$13="Leve"),CONCATENATE("R2C",'Mapa final'!$S$13),"")</f>
        <v/>
      </c>
      <c r="V28" s="57" t="str">
        <f>IF(AND('Mapa final'!$AE$12="Alta",'Mapa final'!$AG$12="Leve"),CONCATENATE("R2C",'Mapa final'!$S$12),"")</f>
        <v/>
      </c>
      <c r="W28" s="168" t="str">
        <f>IF(AND('Mapa final'!$AE$13="Alta",'Mapa final'!$AG$13="Leve"),CONCATENATE("R2C",'Mapa final'!$S$13),"")</f>
        <v/>
      </c>
      <c r="X28" s="168" t="str">
        <f>IF(AND('Mapa final'!$AE$12="Alta",'Mapa final'!$AG$12="Leve"),CONCATENATE("R2C",'Mapa final'!$S$12),"")</f>
        <v/>
      </c>
      <c r="Y28" s="168" t="str">
        <f>IF(AND('Mapa final'!$AE$13="Alta",'Mapa final'!$AG$13="Leve"),CONCATENATE("R2C",'Mapa final'!$S$13),"")</f>
        <v/>
      </c>
      <c r="Z28" s="168" t="str">
        <f>IF(AND('Mapa final'!$AE$12="Alta",'Mapa final'!$AG$12="Leve"),CONCATENATE("R2C",'Mapa final'!$S$12),"")</f>
        <v/>
      </c>
      <c r="AA28" s="58" t="str">
        <f>IF(AND('Mapa final'!$AE$13="Alta",'Mapa final'!$AG$13="Leve"),CONCATENATE("R2C",'Mapa final'!$S$13),"")</f>
        <v/>
      </c>
      <c r="AB28" s="44" t="str">
        <f>IF(AND('Mapa final'!$AE$12="Muy Alta",'Mapa final'!$AG$12="Leve"),CONCATENATE("R2C",'Mapa final'!$S$12),"")</f>
        <v/>
      </c>
      <c r="AC28" s="167" t="str">
        <f>IF(AND('Mapa final'!$AE$13="Muy Alta",'Mapa final'!$AG$13="Leve"),CONCATENATE("R2C",'Mapa final'!$S$13),"")</f>
        <v/>
      </c>
      <c r="AD28" s="167" t="str">
        <f>IF(AND('Mapa final'!$AE$12="Muy Alta",'Mapa final'!$AG$12="Leve"),CONCATENATE("R2C",'Mapa final'!$S$12),"")</f>
        <v/>
      </c>
      <c r="AE28" s="167" t="str">
        <f>IF(AND('Mapa final'!$AE$13="Muy Alta",'Mapa final'!$AG$13="Leve"),CONCATENATE("R2C",'Mapa final'!$S$13),"")</f>
        <v/>
      </c>
      <c r="AF28" s="167" t="str">
        <f>IF(AND('Mapa final'!$AE$12="Muy Alta",'Mapa final'!$AG$12="Leve"),CONCATENATE("R2C",'Mapa final'!$S$12),"")</f>
        <v/>
      </c>
      <c r="AG28" s="45" t="str">
        <f>IF(AND('Mapa final'!$AE$13="Muy Alta",'Mapa final'!$AG$13="Leve"),CONCATENATE("R2C",'Mapa final'!$S$13),"")</f>
        <v/>
      </c>
      <c r="AH28" s="46" t="str">
        <f>IF(AND('Mapa final'!$AE$12="Muy Alta",'Mapa final'!$AG$12="Catastrófico"),CONCATENATE("R2C",'Mapa final'!$S$12),"")</f>
        <v/>
      </c>
      <c r="AI28" s="170" t="str">
        <f>IF(AND('Mapa final'!$AE$13="Muy Alta",'Mapa final'!$AG$13="Catastrófico"),CONCATENATE("R2C",'Mapa final'!$S$13),"")</f>
        <v/>
      </c>
      <c r="AJ28" s="170" t="str">
        <f>IF(AND('Mapa final'!$AE$12="Muy Alta",'Mapa final'!$AG$12="Catastrófico"),CONCATENATE("R2C",'Mapa final'!$S$12),"")</f>
        <v/>
      </c>
      <c r="AK28" s="170" t="str">
        <f>IF(AND('Mapa final'!$AE$13="Muy Alta",'Mapa final'!$AG$13="Catastrófico"),CONCATENATE("R2C",'Mapa final'!$S$13),"")</f>
        <v/>
      </c>
      <c r="AL28" s="170" t="str">
        <f>IF(AND('Mapa final'!$AE$12="Muy Alta",'Mapa final'!$AG$12="Catastrófico"),CONCATENATE("R2C",'Mapa final'!$S$12),"")</f>
        <v/>
      </c>
      <c r="AM28" s="47" t="str">
        <f>IF(AND('Mapa final'!$AE$13="Muy Alta",'Mapa final'!$AG$13="Catastrófico"),CONCATENATE("R2C",'Mapa final'!$S$13),"")</f>
        <v/>
      </c>
      <c r="AN28" s="70"/>
      <c r="AO28" s="389"/>
      <c r="AP28" s="390"/>
      <c r="AQ28" s="390"/>
      <c r="AR28" s="390"/>
      <c r="AS28" s="390"/>
      <c r="AT28" s="39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60"/>
      <c r="C29" s="260"/>
      <c r="D29" s="261"/>
      <c r="E29" s="360"/>
      <c r="F29" s="359"/>
      <c r="G29" s="359"/>
      <c r="H29" s="359"/>
      <c r="I29" s="375"/>
      <c r="J29" s="57" t="str">
        <f>IF(AND('Mapa final'!$AE$12="Alta",'Mapa final'!$AG$12="Leve"),CONCATENATE("R2C",'Mapa final'!$S$12),"")</f>
        <v/>
      </c>
      <c r="K29" s="168" t="str">
        <f>IF(AND('Mapa final'!$AE$13="Alta",'Mapa final'!$AG$13="Leve"),CONCATENATE("R2C",'Mapa final'!$S$13),"")</f>
        <v/>
      </c>
      <c r="L29" s="168" t="str">
        <f>IF(AND('Mapa final'!$AE$12="Alta",'Mapa final'!$AG$12="Leve"),CONCATENATE("R2C",'Mapa final'!$S$12),"")</f>
        <v/>
      </c>
      <c r="M29" s="168" t="str">
        <f>IF(AND('Mapa final'!$AE$13="Alta",'Mapa final'!$AG$13="Leve"),CONCATENATE("R2C",'Mapa final'!$S$13),"")</f>
        <v/>
      </c>
      <c r="N29" s="168" t="str">
        <f>IF(AND('Mapa final'!$AE$12="Alta",'Mapa final'!$AG$12="Leve"),CONCATENATE("R2C",'Mapa final'!$S$12),"")</f>
        <v/>
      </c>
      <c r="O29" s="58" t="str">
        <f>IF(AND('Mapa final'!$AE$13="Alta",'Mapa final'!$AG$13="Leve"),CONCATENATE("R2C",'Mapa final'!$S$13),"")</f>
        <v/>
      </c>
      <c r="P29" s="57" t="str">
        <f>IF(AND('Mapa final'!$AE$12="Alta",'Mapa final'!$AG$12="Leve"),CONCATENATE("R2C",'Mapa final'!$S$12),"")</f>
        <v/>
      </c>
      <c r="Q29" s="168" t="str">
        <f>IF(AND('Mapa final'!$AE$13="Alta",'Mapa final'!$AG$13="Leve"),CONCATENATE("R2C",'Mapa final'!$S$13),"")</f>
        <v/>
      </c>
      <c r="R29" s="168" t="str">
        <f>IF(AND('Mapa final'!$AE$12="Alta",'Mapa final'!$AG$12="Leve"),CONCATENATE("R2C",'Mapa final'!$S$12),"")</f>
        <v/>
      </c>
      <c r="S29" s="168" t="str">
        <f>IF(AND('Mapa final'!$AE$13="Alta",'Mapa final'!$AG$13="Leve"),CONCATENATE("R2C",'Mapa final'!$S$13),"")</f>
        <v/>
      </c>
      <c r="T29" s="168" t="str">
        <f>IF(AND('Mapa final'!$AE$12="Alta",'Mapa final'!$AG$12="Leve"),CONCATENATE("R2C",'Mapa final'!$S$12),"")</f>
        <v/>
      </c>
      <c r="U29" s="58" t="str">
        <f>IF(AND('Mapa final'!$AE$13="Alta",'Mapa final'!$AG$13="Leve"),CONCATENATE("R2C",'Mapa final'!$S$13),"")</f>
        <v/>
      </c>
      <c r="V29" s="57" t="str">
        <f>IF(AND('Mapa final'!$AE$12="Alta",'Mapa final'!$AG$12="Leve"),CONCATENATE("R2C",'Mapa final'!$S$12),"")</f>
        <v/>
      </c>
      <c r="W29" s="168" t="str">
        <f>IF(AND('Mapa final'!$AE$13="Alta",'Mapa final'!$AG$13="Leve"),CONCATENATE("R2C",'Mapa final'!$S$13),"")</f>
        <v/>
      </c>
      <c r="X29" s="168" t="str">
        <f>IF(AND('Mapa final'!$AE$12="Alta",'Mapa final'!$AG$12="Leve"),CONCATENATE("R2C",'Mapa final'!$S$12),"")</f>
        <v/>
      </c>
      <c r="Y29" s="168" t="str">
        <f>IF(AND('Mapa final'!$AE$13="Alta",'Mapa final'!$AG$13="Leve"),CONCATENATE("R2C",'Mapa final'!$S$13),"")</f>
        <v/>
      </c>
      <c r="Z29" s="168" t="str">
        <f>IF(AND('Mapa final'!$AE$12="Alta",'Mapa final'!$AG$12="Leve"),CONCATENATE("R2C",'Mapa final'!$S$12),"")</f>
        <v/>
      </c>
      <c r="AA29" s="58" t="str">
        <f>IF(AND('Mapa final'!$AE$13="Alta",'Mapa final'!$AG$13="Leve"),CONCATENATE("R2C",'Mapa final'!$S$13),"")</f>
        <v/>
      </c>
      <c r="AB29" s="44" t="str">
        <f>IF(AND('Mapa final'!$AE$12="Muy Alta",'Mapa final'!$AG$12="Leve"),CONCATENATE("R2C",'Mapa final'!$S$12),"")</f>
        <v/>
      </c>
      <c r="AC29" s="167" t="str">
        <f>IF(AND('Mapa final'!$AE$13="Muy Alta",'Mapa final'!$AG$13="Leve"),CONCATENATE("R2C",'Mapa final'!$S$13),"")</f>
        <v/>
      </c>
      <c r="AD29" s="167" t="str">
        <f>IF(AND('Mapa final'!$AE$12="Muy Alta",'Mapa final'!$AG$12="Leve"),CONCATENATE("R2C",'Mapa final'!$S$12),"")</f>
        <v/>
      </c>
      <c r="AE29" s="167" t="str">
        <f>IF(AND('Mapa final'!$AE$13="Muy Alta",'Mapa final'!$AG$13="Leve"),CONCATENATE("R2C",'Mapa final'!$S$13),"")</f>
        <v/>
      </c>
      <c r="AF29" s="167" t="str">
        <f>IF(AND('Mapa final'!$AE$12="Muy Alta",'Mapa final'!$AG$12="Leve"),CONCATENATE("R2C",'Mapa final'!$S$12),"")</f>
        <v/>
      </c>
      <c r="AG29" s="45" t="str">
        <f>IF(AND('Mapa final'!$AE$13="Muy Alta",'Mapa final'!$AG$13="Leve"),CONCATENATE("R2C",'Mapa final'!$S$13),"")</f>
        <v/>
      </c>
      <c r="AH29" s="46" t="str">
        <f>IF(AND('Mapa final'!$AE$12="Muy Alta",'Mapa final'!$AG$12="Catastrófico"),CONCATENATE("R2C",'Mapa final'!$S$12),"")</f>
        <v/>
      </c>
      <c r="AI29" s="170" t="str">
        <f>IF(AND('Mapa final'!$AE$13="Muy Alta",'Mapa final'!$AG$13="Catastrófico"),CONCATENATE("R2C",'Mapa final'!$S$13),"")</f>
        <v/>
      </c>
      <c r="AJ29" s="170" t="str">
        <f>IF(AND('Mapa final'!$AE$12="Muy Alta",'Mapa final'!$AG$12="Catastrófico"),CONCATENATE("R2C",'Mapa final'!$S$12),"")</f>
        <v/>
      </c>
      <c r="AK29" s="170" t="str">
        <f>IF(AND('Mapa final'!$AE$13="Muy Alta",'Mapa final'!$AG$13="Catastrófico"),CONCATENATE("R2C",'Mapa final'!$S$13),"")</f>
        <v/>
      </c>
      <c r="AL29" s="170" t="str">
        <f>IF(AND('Mapa final'!$AE$12="Muy Alta",'Mapa final'!$AG$12="Catastrófico"),CONCATENATE("R2C",'Mapa final'!$S$12),"")</f>
        <v/>
      </c>
      <c r="AM29" s="47" t="str">
        <f>IF(AND('Mapa final'!$AE$13="Muy Alta",'Mapa final'!$AG$13="Catastrófico"),CONCATENATE("R2C",'Mapa final'!$S$13),"")</f>
        <v/>
      </c>
      <c r="AN29" s="70"/>
      <c r="AO29" s="389"/>
      <c r="AP29" s="390"/>
      <c r="AQ29" s="390"/>
      <c r="AR29" s="390"/>
      <c r="AS29" s="390"/>
      <c r="AT29" s="39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60"/>
      <c r="C30" s="260"/>
      <c r="D30" s="261"/>
      <c r="E30" s="360"/>
      <c r="F30" s="359"/>
      <c r="G30" s="359"/>
      <c r="H30" s="359"/>
      <c r="I30" s="375"/>
      <c r="J30" s="57" t="str">
        <f>IF(AND('Mapa final'!$AE$12="Alta",'Mapa final'!$AG$12="Leve"),CONCATENATE("R2C",'Mapa final'!$S$12),"")</f>
        <v/>
      </c>
      <c r="K30" s="168" t="str">
        <f>IF(AND('Mapa final'!$AE$13="Alta",'Mapa final'!$AG$13="Leve"),CONCATENATE("R2C",'Mapa final'!$S$13),"")</f>
        <v/>
      </c>
      <c r="L30" s="168" t="str">
        <f>IF(AND('Mapa final'!$AE$12="Alta",'Mapa final'!$AG$12="Leve"),CONCATENATE("R2C",'Mapa final'!$S$12),"")</f>
        <v/>
      </c>
      <c r="M30" s="168" t="str">
        <f>IF(AND('Mapa final'!$AE$13="Alta",'Mapa final'!$AG$13="Leve"),CONCATENATE("R2C",'Mapa final'!$S$13),"")</f>
        <v/>
      </c>
      <c r="N30" s="168" t="str">
        <f>IF(AND('Mapa final'!$AE$12="Alta",'Mapa final'!$AG$12="Leve"),CONCATENATE("R2C",'Mapa final'!$S$12),"")</f>
        <v/>
      </c>
      <c r="O30" s="58" t="str">
        <f>IF(AND('Mapa final'!$AE$13="Alta",'Mapa final'!$AG$13="Leve"),CONCATENATE("R2C",'Mapa final'!$S$13),"")</f>
        <v/>
      </c>
      <c r="P30" s="57" t="str">
        <f>IF(AND('Mapa final'!$AE$12="Alta",'Mapa final'!$AG$12="Leve"),CONCATENATE("R2C",'Mapa final'!$S$12),"")</f>
        <v/>
      </c>
      <c r="Q30" s="168" t="str">
        <f>IF(AND('Mapa final'!$AE$13="Alta",'Mapa final'!$AG$13="Leve"),CONCATENATE("R2C",'Mapa final'!$S$13),"")</f>
        <v/>
      </c>
      <c r="R30" s="168" t="str">
        <f>IF(AND('Mapa final'!$AE$12="Alta",'Mapa final'!$AG$12="Leve"),CONCATENATE("R2C",'Mapa final'!$S$12),"")</f>
        <v/>
      </c>
      <c r="S30" s="168" t="str">
        <f>IF(AND('Mapa final'!$AE$13="Alta",'Mapa final'!$AG$13="Leve"),CONCATENATE("R2C",'Mapa final'!$S$13),"")</f>
        <v/>
      </c>
      <c r="T30" s="168" t="str">
        <f>IF(AND('Mapa final'!$AE$12="Alta",'Mapa final'!$AG$12="Leve"),CONCATENATE("R2C",'Mapa final'!$S$12),"")</f>
        <v/>
      </c>
      <c r="U30" s="58" t="str">
        <f>IF(AND('Mapa final'!$AE$13="Alta",'Mapa final'!$AG$13="Leve"),CONCATENATE("R2C",'Mapa final'!$S$13),"")</f>
        <v/>
      </c>
      <c r="V30" s="57" t="str">
        <f>IF(AND('Mapa final'!$AE$12="Alta",'Mapa final'!$AG$12="Leve"),CONCATENATE("R2C",'Mapa final'!$S$12),"")</f>
        <v/>
      </c>
      <c r="W30" s="168" t="str">
        <f>IF(AND('Mapa final'!$AE$13="Alta",'Mapa final'!$AG$13="Leve"),CONCATENATE("R2C",'Mapa final'!$S$13),"")</f>
        <v/>
      </c>
      <c r="X30" s="168" t="str">
        <f>IF(AND('Mapa final'!$AE$12="Alta",'Mapa final'!$AG$12="Leve"),CONCATENATE("R2C",'Mapa final'!$S$12),"")</f>
        <v/>
      </c>
      <c r="Y30" s="168" t="str">
        <f>IF(AND('Mapa final'!$AE$13="Alta",'Mapa final'!$AG$13="Leve"),CONCATENATE("R2C",'Mapa final'!$S$13),"")</f>
        <v/>
      </c>
      <c r="Z30" s="168" t="str">
        <f>IF(AND('Mapa final'!$AE$12="Alta",'Mapa final'!$AG$12="Leve"),CONCATENATE("R2C",'Mapa final'!$S$12),"")</f>
        <v/>
      </c>
      <c r="AA30" s="58" t="str">
        <f>IF(AND('Mapa final'!$AE$13="Alta",'Mapa final'!$AG$13="Leve"),CONCATENATE("R2C",'Mapa final'!$S$13),"")</f>
        <v/>
      </c>
      <c r="AB30" s="44" t="str">
        <f>IF(AND('Mapa final'!$AE$12="Muy Alta",'Mapa final'!$AG$12="Leve"),CONCATENATE("R2C",'Mapa final'!$S$12),"")</f>
        <v/>
      </c>
      <c r="AC30" s="167" t="str">
        <f>IF(AND('Mapa final'!$AE$13="Muy Alta",'Mapa final'!$AG$13="Leve"),CONCATENATE("R2C",'Mapa final'!$S$13),"")</f>
        <v/>
      </c>
      <c r="AD30" s="167" t="str">
        <f>IF(AND('Mapa final'!$AE$12="Muy Alta",'Mapa final'!$AG$12="Leve"),CONCATENATE("R2C",'Mapa final'!$S$12),"")</f>
        <v/>
      </c>
      <c r="AE30" s="167" t="str">
        <f>IF(AND('Mapa final'!$AE$13="Muy Alta",'Mapa final'!$AG$13="Leve"),CONCATENATE("R2C",'Mapa final'!$S$13),"")</f>
        <v/>
      </c>
      <c r="AF30" s="167" t="str">
        <f>IF(AND('Mapa final'!$AE$12="Muy Alta",'Mapa final'!$AG$12="Leve"),CONCATENATE("R2C",'Mapa final'!$S$12),"")</f>
        <v/>
      </c>
      <c r="AG30" s="45" t="str">
        <f>IF(AND('Mapa final'!$AE$13="Muy Alta",'Mapa final'!$AG$13="Leve"),CONCATENATE("R2C",'Mapa final'!$S$13),"")</f>
        <v/>
      </c>
      <c r="AH30" s="46" t="str">
        <f>IF(AND('Mapa final'!$AE$12="Muy Alta",'Mapa final'!$AG$12="Catastrófico"),CONCATENATE("R2C",'Mapa final'!$S$12),"")</f>
        <v/>
      </c>
      <c r="AI30" s="170" t="str">
        <f>IF(AND('Mapa final'!$AE$13="Muy Alta",'Mapa final'!$AG$13="Catastrófico"),CONCATENATE("R2C",'Mapa final'!$S$13),"")</f>
        <v/>
      </c>
      <c r="AJ30" s="170" t="str">
        <f>IF(AND('Mapa final'!$AE$12="Muy Alta",'Mapa final'!$AG$12="Catastrófico"),CONCATENATE("R2C",'Mapa final'!$S$12),"")</f>
        <v/>
      </c>
      <c r="AK30" s="170" t="str">
        <f>IF(AND('Mapa final'!$AE$13="Muy Alta",'Mapa final'!$AG$13="Catastrófico"),CONCATENATE("R2C",'Mapa final'!$S$13),"")</f>
        <v/>
      </c>
      <c r="AL30" s="170" t="str">
        <f>IF(AND('Mapa final'!$AE$12="Muy Alta",'Mapa final'!$AG$12="Catastrófico"),CONCATENATE("R2C",'Mapa final'!$S$12),"")</f>
        <v/>
      </c>
      <c r="AM30" s="47" t="str">
        <f>IF(AND('Mapa final'!$AE$13="Muy Alta",'Mapa final'!$AG$13="Catastrófico"),CONCATENATE("R2C",'Mapa final'!$S$13),"")</f>
        <v/>
      </c>
      <c r="AN30" s="70"/>
      <c r="AO30" s="389"/>
      <c r="AP30" s="390"/>
      <c r="AQ30" s="390"/>
      <c r="AR30" s="390"/>
      <c r="AS30" s="390"/>
      <c r="AT30" s="39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60"/>
      <c r="C31" s="260"/>
      <c r="D31" s="261"/>
      <c r="E31" s="360"/>
      <c r="F31" s="359"/>
      <c r="G31" s="359"/>
      <c r="H31" s="359"/>
      <c r="I31" s="375"/>
      <c r="J31" s="57" t="str">
        <f>IF(AND('Mapa final'!$AE$12="Alta",'Mapa final'!$AG$12="Leve"),CONCATENATE("R2C",'Mapa final'!$S$12),"")</f>
        <v/>
      </c>
      <c r="K31" s="168" t="str">
        <f>IF(AND('Mapa final'!$AE$13="Alta",'Mapa final'!$AG$13="Leve"),CONCATENATE("R2C",'Mapa final'!$S$13),"")</f>
        <v/>
      </c>
      <c r="L31" s="168" t="str">
        <f>IF(AND('Mapa final'!$AE$12="Alta",'Mapa final'!$AG$12="Leve"),CONCATENATE("R2C",'Mapa final'!$S$12),"")</f>
        <v/>
      </c>
      <c r="M31" s="168" t="str">
        <f>IF(AND('Mapa final'!$AE$13="Alta",'Mapa final'!$AG$13="Leve"),CONCATENATE("R2C",'Mapa final'!$S$13),"")</f>
        <v/>
      </c>
      <c r="N31" s="168" t="str">
        <f>IF(AND('Mapa final'!$AE$12="Alta",'Mapa final'!$AG$12="Leve"),CONCATENATE("R2C",'Mapa final'!$S$12),"")</f>
        <v/>
      </c>
      <c r="O31" s="58" t="str">
        <f>IF(AND('Mapa final'!$AE$13="Alta",'Mapa final'!$AG$13="Leve"),CONCATENATE("R2C",'Mapa final'!$S$13),"")</f>
        <v/>
      </c>
      <c r="P31" s="57" t="str">
        <f>IF(AND('Mapa final'!$AE$12="Alta",'Mapa final'!$AG$12="Leve"),CONCATENATE("R2C",'Mapa final'!$S$12),"")</f>
        <v/>
      </c>
      <c r="Q31" s="168" t="str">
        <f>IF(AND('Mapa final'!$AE$13="Alta",'Mapa final'!$AG$13="Leve"),CONCATENATE("R2C",'Mapa final'!$S$13),"")</f>
        <v/>
      </c>
      <c r="R31" s="168" t="str">
        <f>IF(AND('Mapa final'!$AE$12="Alta",'Mapa final'!$AG$12="Leve"),CONCATENATE("R2C",'Mapa final'!$S$12),"")</f>
        <v/>
      </c>
      <c r="S31" s="168" t="str">
        <f>IF(AND('Mapa final'!$AE$13="Alta",'Mapa final'!$AG$13="Leve"),CONCATENATE("R2C",'Mapa final'!$S$13),"")</f>
        <v/>
      </c>
      <c r="T31" s="168" t="str">
        <f>IF(AND('Mapa final'!$AE$12="Alta",'Mapa final'!$AG$12="Leve"),CONCATENATE("R2C",'Mapa final'!$S$12),"")</f>
        <v/>
      </c>
      <c r="U31" s="58" t="str">
        <f>IF(AND('Mapa final'!$AE$13="Alta",'Mapa final'!$AG$13="Leve"),CONCATENATE("R2C",'Mapa final'!$S$13),"")</f>
        <v/>
      </c>
      <c r="V31" s="57" t="str">
        <f>IF(AND('Mapa final'!$AE$12="Alta",'Mapa final'!$AG$12="Leve"),CONCATENATE("R2C",'Mapa final'!$S$12),"")</f>
        <v/>
      </c>
      <c r="W31" s="168" t="str">
        <f>IF(AND('Mapa final'!$AE$13="Alta",'Mapa final'!$AG$13="Leve"),CONCATENATE("R2C",'Mapa final'!$S$13),"")</f>
        <v/>
      </c>
      <c r="X31" s="168" t="str">
        <f>IF(AND('Mapa final'!$AE$12="Alta",'Mapa final'!$AG$12="Leve"),CONCATENATE("R2C",'Mapa final'!$S$12),"")</f>
        <v/>
      </c>
      <c r="Y31" s="168" t="str">
        <f>IF(AND('Mapa final'!$AE$13="Alta",'Mapa final'!$AG$13="Leve"),CONCATENATE("R2C",'Mapa final'!$S$13),"")</f>
        <v/>
      </c>
      <c r="Z31" s="168" t="str">
        <f>IF(AND('Mapa final'!$AE$12="Alta",'Mapa final'!$AG$12="Leve"),CONCATENATE("R2C",'Mapa final'!$S$12),"")</f>
        <v/>
      </c>
      <c r="AA31" s="58" t="str">
        <f>IF(AND('Mapa final'!$AE$13="Alta",'Mapa final'!$AG$13="Leve"),CONCATENATE("R2C",'Mapa final'!$S$13),"")</f>
        <v/>
      </c>
      <c r="AB31" s="44" t="str">
        <f>IF(AND('Mapa final'!$AE$12="Muy Alta",'Mapa final'!$AG$12="Leve"),CONCATENATE("R2C",'Mapa final'!$S$12),"")</f>
        <v/>
      </c>
      <c r="AC31" s="167" t="str">
        <f>IF(AND('Mapa final'!$AE$13="Muy Alta",'Mapa final'!$AG$13="Leve"),CONCATENATE("R2C",'Mapa final'!$S$13),"")</f>
        <v/>
      </c>
      <c r="AD31" s="167" t="str">
        <f>IF(AND('Mapa final'!$AE$12="Muy Alta",'Mapa final'!$AG$12="Leve"),CONCATENATE("R2C",'Mapa final'!$S$12),"")</f>
        <v/>
      </c>
      <c r="AE31" s="167" t="str">
        <f>IF(AND('Mapa final'!$AE$13="Muy Alta",'Mapa final'!$AG$13="Leve"),CONCATENATE("R2C",'Mapa final'!$S$13),"")</f>
        <v/>
      </c>
      <c r="AF31" s="167" t="str">
        <f>IF(AND('Mapa final'!$AE$12="Muy Alta",'Mapa final'!$AG$12="Leve"),CONCATENATE("R2C",'Mapa final'!$S$12),"")</f>
        <v/>
      </c>
      <c r="AG31" s="45" t="str">
        <f>IF(AND('Mapa final'!$AE$13="Muy Alta",'Mapa final'!$AG$13="Leve"),CONCATENATE("R2C",'Mapa final'!$S$13),"")</f>
        <v/>
      </c>
      <c r="AH31" s="46" t="str">
        <f>IF(AND('Mapa final'!$AE$12="Muy Alta",'Mapa final'!$AG$12="Catastrófico"),CONCATENATE("R2C",'Mapa final'!$S$12),"")</f>
        <v/>
      </c>
      <c r="AI31" s="170" t="str">
        <f>IF(AND('Mapa final'!$AE$13="Muy Alta",'Mapa final'!$AG$13="Catastrófico"),CONCATENATE("R2C",'Mapa final'!$S$13),"")</f>
        <v/>
      </c>
      <c r="AJ31" s="170" t="str">
        <f>IF(AND('Mapa final'!$AE$12="Muy Alta",'Mapa final'!$AG$12="Catastrófico"),CONCATENATE("R2C",'Mapa final'!$S$12),"")</f>
        <v/>
      </c>
      <c r="AK31" s="170" t="str">
        <f>IF(AND('Mapa final'!$AE$13="Muy Alta",'Mapa final'!$AG$13="Catastrófico"),CONCATENATE("R2C",'Mapa final'!$S$13),"")</f>
        <v/>
      </c>
      <c r="AL31" s="170" t="str">
        <f>IF(AND('Mapa final'!$AE$12="Muy Alta",'Mapa final'!$AG$12="Catastrófico"),CONCATENATE("R2C",'Mapa final'!$S$12),"")</f>
        <v/>
      </c>
      <c r="AM31" s="47" t="str">
        <f>IF(AND('Mapa final'!$AE$13="Muy Alta",'Mapa final'!$AG$13="Catastrófico"),CONCATENATE("R2C",'Mapa final'!$S$13),"")</f>
        <v/>
      </c>
      <c r="AN31" s="70"/>
      <c r="AO31" s="389"/>
      <c r="AP31" s="390"/>
      <c r="AQ31" s="390"/>
      <c r="AR31" s="390"/>
      <c r="AS31" s="390"/>
      <c r="AT31" s="391"/>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60"/>
      <c r="C32" s="260"/>
      <c r="D32" s="261"/>
      <c r="E32" s="360"/>
      <c r="F32" s="359"/>
      <c r="G32" s="359"/>
      <c r="H32" s="359"/>
      <c r="I32" s="375"/>
      <c r="J32" s="57" t="str">
        <f>IF(AND('Mapa final'!$AE$12="Alta",'Mapa final'!$AG$12="Leve"),CONCATENATE("R2C",'Mapa final'!$S$12),"")</f>
        <v/>
      </c>
      <c r="K32" s="168" t="str">
        <f>IF(AND('Mapa final'!$AE$13="Alta",'Mapa final'!$AG$13="Leve"),CONCATENATE("R2C",'Mapa final'!$S$13),"")</f>
        <v/>
      </c>
      <c r="L32" s="168" t="str">
        <f>IF(AND('Mapa final'!$AE$12="Alta",'Mapa final'!$AG$12="Leve"),CONCATENATE("R2C",'Mapa final'!$S$12),"")</f>
        <v/>
      </c>
      <c r="M32" s="168" t="str">
        <f>IF(AND('Mapa final'!$AE$13="Alta",'Mapa final'!$AG$13="Leve"),CONCATENATE("R2C",'Mapa final'!$S$13),"")</f>
        <v/>
      </c>
      <c r="N32" s="168" t="str">
        <f>IF(AND('Mapa final'!$AE$12="Alta",'Mapa final'!$AG$12="Leve"),CONCATENATE("R2C",'Mapa final'!$S$12),"")</f>
        <v/>
      </c>
      <c r="O32" s="58" t="str">
        <f>IF(AND('Mapa final'!$AE$13="Alta",'Mapa final'!$AG$13="Leve"),CONCATENATE("R2C",'Mapa final'!$S$13),"")</f>
        <v/>
      </c>
      <c r="P32" s="57" t="str">
        <f>IF(AND('Mapa final'!$AE$12="Alta",'Mapa final'!$AG$12="Leve"),CONCATENATE("R2C",'Mapa final'!$S$12),"")</f>
        <v/>
      </c>
      <c r="Q32" s="168" t="str">
        <f>IF(AND('Mapa final'!$AE$13="Alta",'Mapa final'!$AG$13="Leve"),CONCATENATE("R2C",'Mapa final'!$S$13),"")</f>
        <v/>
      </c>
      <c r="R32" s="168" t="str">
        <f>IF(AND('Mapa final'!$AE$12="Alta",'Mapa final'!$AG$12="Leve"),CONCATENATE("R2C",'Mapa final'!$S$12),"")</f>
        <v/>
      </c>
      <c r="S32" s="168" t="str">
        <f>IF(AND('Mapa final'!$AE$13="Alta",'Mapa final'!$AG$13="Leve"),CONCATENATE("R2C",'Mapa final'!$S$13),"")</f>
        <v/>
      </c>
      <c r="T32" s="168" t="str">
        <f>IF(AND('Mapa final'!$AE$12="Alta",'Mapa final'!$AG$12="Leve"),CONCATENATE("R2C",'Mapa final'!$S$12),"")</f>
        <v/>
      </c>
      <c r="U32" s="58" t="str">
        <f>IF(AND('Mapa final'!$AE$13="Alta",'Mapa final'!$AG$13="Leve"),CONCATENATE("R2C",'Mapa final'!$S$13),"")</f>
        <v/>
      </c>
      <c r="V32" s="57" t="str">
        <f>IF(AND('Mapa final'!$AE$12="Alta",'Mapa final'!$AG$12="Leve"),CONCATENATE("R2C",'Mapa final'!$S$12),"")</f>
        <v/>
      </c>
      <c r="W32" s="168" t="str">
        <f>IF(AND('Mapa final'!$AE$13="Alta",'Mapa final'!$AG$13="Leve"),CONCATENATE("R2C",'Mapa final'!$S$13),"")</f>
        <v/>
      </c>
      <c r="X32" s="168" t="str">
        <f>IF(AND('Mapa final'!$AE$12="Alta",'Mapa final'!$AG$12="Leve"),CONCATENATE("R2C",'Mapa final'!$S$12),"")</f>
        <v/>
      </c>
      <c r="Y32" s="168" t="str">
        <f>IF(AND('Mapa final'!$AE$13="Alta",'Mapa final'!$AG$13="Leve"),CONCATENATE("R2C",'Mapa final'!$S$13),"")</f>
        <v/>
      </c>
      <c r="Z32" s="168" t="str">
        <f>IF(AND('Mapa final'!$AE$12="Alta",'Mapa final'!$AG$12="Leve"),CONCATENATE("R2C",'Mapa final'!$S$12),"")</f>
        <v/>
      </c>
      <c r="AA32" s="58" t="str">
        <f>IF(AND('Mapa final'!$AE$13="Alta",'Mapa final'!$AG$13="Leve"),CONCATENATE("R2C",'Mapa final'!$S$13),"")</f>
        <v/>
      </c>
      <c r="AB32" s="44" t="str">
        <f>IF(AND('Mapa final'!$AE$12="Muy Alta",'Mapa final'!$AG$12="Leve"),CONCATENATE("R2C",'Mapa final'!$S$12),"")</f>
        <v/>
      </c>
      <c r="AC32" s="167" t="str">
        <f>IF(AND('Mapa final'!$AE$13="Muy Alta",'Mapa final'!$AG$13="Leve"),CONCATENATE("R2C",'Mapa final'!$S$13),"")</f>
        <v/>
      </c>
      <c r="AD32" s="167" t="str">
        <f>IF(AND('Mapa final'!$AE$12="Muy Alta",'Mapa final'!$AG$12="Leve"),CONCATENATE("R2C",'Mapa final'!$S$12),"")</f>
        <v/>
      </c>
      <c r="AE32" s="167" t="str">
        <f>IF(AND('Mapa final'!$AE$13="Muy Alta",'Mapa final'!$AG$13="Leve"),CONCATENATE("R2C",'Mapa final'!$S$13),"")</f>
        <v/>
      </c>
      <c r="AF32" s="167" t="str">
        <f>IF(AND('Mapa final'!$AE$12="Muy Alta",'Mapa final'!$AG$12="Leve"),CONCATENATE("R2C",'Mapa final'!$S$12),"")</f>
        <v/>
      </c>
      <c r="AG32" s="45" t="str">
        <f>IF(AND('Mapa final'!$AE$13="Muy Alta",'Mapa final'!$AG$13="Leve"),CONCATENATE("R2C",'Mapa final'!$S$13),"")</f>
        <v/>
      </c>
      <c r="AH32" s="46" t="str">
        <f>IF(AND('Mapa final'!$AE$12="Muy Alta",'Mapa final'!$AG$12="Catastrófico"),CONCATENATE("R2C",'Mapa final'!$S$12),"")</f>
        <v/>
      </c>
      <c r="AI32" s="170" t="str">
        <f>IF(AND('Mapa final'!$AE$13="Muy Alta",'Mapa final'!$AG$13="Catastrófico"),CONCATENATE("R2C",'Mapa final'!$S$13),"")</f>
        <v/>
      </c>
      <c r="AJ32" s="170" t="str">
        <f>IF(AND('Mapa final'!$AE$12="Muy Alta",'Mapa final'!$AG$12="Catastrófico"),CONCATENATE("R2C",'Mapa final'!$S$12),"")</f>
        <v/>
      </c>
      <c r="AK32" s="170" t="str">
        <f>IF(AND('Mapa final'!$AE$13="Muy Alta",'Mapa final'!$AG$13="Catastrófico"),CONCATENATE("R2C",'Mapa final'!$S$13),"")</f>
        <v/>
      </c>
      <c r="AL32" s="170" t="str">
        <f>IF(AND('Mapa final'!$AE$12="Muy Alta",'Mapa final'!$AG$12="Catastrófico"),CONCATENATE("R2C",'Mapa final'!$S$12),"")</f>
        <v/>
      </c>
      <c r="AM32" s="47" t="str">
        <f>IF(AND('Mapa final'!$AE$13="Muy Alta",'Mapa final'!$AG$13="Catastrófico"),CONCATENATE("R2C",'Mapa final'!$S$13),"")</f>
        <v/>
      </c>
      <c r="AN32" s="70"/>
      <c r="AO32" s="389"/>
      <c r="AP32" s="390"/>
      <c r="AQ32" s="390"/>
      <c r="AR32" s="390"/>
      <c r="AS32" s="390"/>
      <c r="AT32" s="391"/>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60"/>
      <c r="C33" s="260"/>
      <c r="D33" s="261"/>
      <c r="E33" s="360"/>
      <c r="F33" s="359"/>
      <c r="G33" s="359"/>
      <c r="H33" s="359"/>
      <c r="I33" s="375"/>
      <c r="J33" s="57" t="str">
        <f>IF(AND('Mapa final'!$AE$12="Alta",'Mapa final'!$AG$12="Leve"),CONCATENATE("R2C",'Mapa final'!$S$12),"")</f>
        <v/>
      </c>
      <c r="K33" s="168" t="str">
        <f>IF(AND('Mapa final'!$AE$13="Alta",'Mapa final'!$AG$13="Leve"),CONCATENATE("R2C",'Mapa final'!$S$13),"")</f>
        <v/>
      </c>
      <c r="L33" s="168" t="str">
        <f>IF(AND('Mapa final'!$AE$12="Alta",'Mapa final'!$AG$12="Leve"),CONCATENATE("R2C",'Mapa final'!$S$12),"")</f>
        <v/>
      </c>
      <c r="M33" s="168" t="str">
        <f>IF(AND('Mapa final'!$AE$13="Alta",'Mapa final'!$AG$13="Leve"),CONCATENATE("R2C",'Mapa final'!$S$13),"")</f>
        <v/>
      </c>
      <c r="N33" s="168" t="str">
        <f>IF(AND('Mapa final'!$AE$12="Alta",'Mapa final'!$AG$12="Leve"),CONCATENATE("R2C",'Mapa final'!$S$12),"")</f>
        <v/>
      </c>
      <c r="O33" s="58" t="str">
        <f>IF(AND('Mapa final'!$AE$13="Alta",'Mapa final'!$AG$13="Leve"),CONCATENATE("R2C",'Mapa final'!$S$13),"")</f>
        <v/>
      </c>
      <c r="P33" s="57" t="str">
        <f>IF(AND('Mapa final'!$AE$12="Alta",'Mapa final'!$AG$12="Leve"),CONCATENATE("R2C",'Mapa final'!$S$12),"")</f>
        <v/>
      </c>
      <c r="Q33" s="168" t="str">
        <f>IF(AND('Mapa final'!$AE$13="Alta",'Mapa final'!$AG$13="Leve"),CONCATENATE("R2C",'Mapa final'!$S$13),"")</f>
        <v/>
      </c>
      <c r="R33" s="168" t="str">
        <f>IF(AND('Mapa final'!$AE$12="Alta",'Mapa final'!$AG$12="Leve"),CONCATENATE("R2C",'Mapa final'!$S$12),"")</f>
        <v/>
      </c>
      <c r="S33" s="168" t="str">
        <f>IF(AND('Mapa final'!$AE$13="Alta",'Mapa final'!$AG$13="Leve"),CONCATENATE("R2C",'Mapa final'!$S$13),"")</f>
        <v/>
      </c>
      <c r="T33" s="168" t="str">
        <f>IF(AND('Mapa final'!$AE$12="Alta",'Mapa final'!$AG$12="Leve"),CONCATENATE("R2C",'Mapa final'!$S$12),"")</f>
        <v/>
      </c>
      <c r="U33" s="58" t="str">
        <f>IF(AND('Mapa final'!$AE$13="Alta",'Mapa final'!$AG$13="Leve"),CONCATENATE("R2C",'Mapa final'!$S$13),"")</f>
        <v/>
      </c>
      <c r="V33" s="57" t="str">
        <f>IF(AND('Mapa final'!$AE$12="Alta",'Mapa final'!$AG$12="Leve"),CONCATENATE("R2C",'Mapa final'!$S$12),"")</f>
        <v/>
      </c>
      <c r="W33" s="168" t="str">
        <f>IF(AND('Mapa final'!$AE$13="Alta",'Mapa final'!$AG$13="Leve"),CONCATENATE("R2C",'Mapa final'!$S$13),"")</f>
        <v/>
      </c>
      <c r="X33" s="168" t="str">
        <f>IF(AND('Mapa final'!$AE$12="Alta",'Mapa final'!$AG$12="Leve"),CONCATENATE("R2C",'Mapa final'!$S$12),"")</f>
        <v/>
      </c>
      <c r="Y33" s="168" t="str">
        <f>IF(AND('Mapa final'!$AE$13="Alta",'Mapa final'!$AG$13="Leve"),CONCATENATE("R2C",'Mapa final'!$S$13),"")</f>
        <v/>
      </c>
      <c r="Z33" s="168" t="str">
        <f>IF(AND('Mapa final'!$AE$12="Alta",'Mapa final'!$AG$12="Leve"),CONCATENATE("R2C",'Mapa final'!$S$12),"")</f>
        <v/>
      </c>
      <c r="AA33" s="58" t="str">
        <f>IF(AND('Mapa final'!$AE$13="Alta",'Mapa final'!$AG$13="Leve"),CONCATENATE("R2C",'Mapa final'!$S$13),"")</f>
        <v/>
      </c>
      <c r="AB33" s="44" t="str">
        <f>IF(AND('Mapa final'!$AE$12="Muy Alta",'Mapa final'!$AG$12="Leve"),CONCATENATE("R2C",'Mapa final'!$S$12),"")</f>
        <v/>
      </c>
      <c r="AC33" s="167" t="str">
        <f>IF(AND('Mapa final'!$AE$13="Muy Alta",'Mapa final'!$AG$13="Leve"),CONCATENATE("R2C",'Mapa final'!$S$13),"")</f>
        <v/>
      </c>
      <c r="AD33" s="167" t="str">
        <f>IF(AND('Mapa final'!$AE$12="Muy Alta",'Mapa final'!$AG$12="Leve"),CONCATENATE("R2C",'Mapa final'!$S$12),"")</f>
        <v/>
      </c>
      <c r="AE33" s="167" t="str">
        <f>IF(AND('Mapa final'!$AE$13="Muy Alta",'Mapa final'!$AG$13="Leve"),CONCATENATE("R2C",'Mapa final'!$S$13),"")</f>
        <v/>
      </c>
      <c r="AF33" s="167" t="str">
        <f>IF(AND('Mapa final'!$AE$12="Muy Alta",'Mapa final'!$AG$12="Leve"),CONCATENATE("R2C",'Mapa final'!$S$12),"")</f>
        <v/>
      </c>
      <c r="AG33" s="45" t="str">
        <f>IF(AND('Mapa final'!$AE$13="Muy Alta",'Mapa final'!$AG$13="Leve"),CONCATENATE("R2C",'Mapa final'!$S$13),"")</f>
        <v/>
      </c>
      <c r="AH33" s="46" t="str">
        <f>IF(AND('Mapa final'!$AE$12="Muy Alta",'Mapa final'!$AG$12="Catastrófico"),CONCATENATE("R2C",'Mapa final'!$S$12),"")</f>
        <v/>
      </c>
      <c r="AI33" s="170" t="str">
        <f>IF(AND('Mapa final'!$AE$13="Muy Alta",'Mapa final'!$AG$13="Catastrófico"),CONCATENATE("R2C",'Mapa final'!$S$13),"")</f>
        <v/>
      </c>
      <c r="AJ33" s="170" t="str">
        <f>IF(AND('Mapa final'!$AE$12="Muy Alta",'Mapa final'!$AG$12="Catastrófico"),CONCATENATE("R2C",'Mapa final'!$S$12),"")</f>
        <v/>
      </c>
      <c r="AK33" s="170" t="str">
        <f>IF(AND('Mapa final'!$AE$13="Muy Alta",'Mapa final'!$AG$13="Catastrófico"),CONCATENATE("R2C",'Mapa final'!$S$13),"")</f>
        <v/>
      </c>
      <c r="AL33" s="170" t="str">
        <f>IF(AND('Mapa final'!$AE$12="Muy Alta",'Mapa final'!$AG$12="Catastrófico"),CONCATENATE("R2C",'Mapa final'!$S$12),"")</f>
        <v/>
      </c>
      <c r="AM33" s="47" t="str">
        <f>IF(AND('Mapa final'!$AE$13="Muy Alta",'Mapa final'!$AG$13="Catastrófico"),CONCATENATE("R2C",'Mapa final'!$S$13),"")</f>
        <v/>
      </c>
      <c r="AN33" s="70"/>
      <c r="AO33" s="389"/>
      <c r="AP33" s="390"/>
      <c r="AQ33" s="390"/>
      <c r="AR33" s="390"/>
      <c r="AS33" s="390"/>
      <c r="AT33" s="391"/>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60"/>
      <c r="C34" s="260"/>
      <c r="D34" s="261"/>
      <c r="E34" s="360"/>
      <c r="F34" s="359"/>
      <c r="G34" s="359"/>
      <c r="H34" s="359"/>
      <c r="I34" s="375"/>
      <c r="J34" s="57" t="str">
        <f>IF(AND('Mapa final'!$AE$12="Alta",'Mapa final'!$AG$12="Leve"),CONCATENATE("R2C",'Mapa final'!$S$12),"")</f>
        <v/>
      </c>
      <c r="K34" s="168" t="str">
        <f>IF(AND('Mapa final'!$AE$13="Alta",'Mapa final'!$AG$13="Leve"),CONCATENATE("R2C",'Mapa final'!$S$13),"")</f>
        <v/>
      </c>
      <c r="L34" s="168" t="str">
        <f>IF(AND('Mapa final'!$AE$12="Alta",'Mapa final'!$AG$12="Leve"),CONCATENATE("R2C",'Mapa final'!$S$12),"")</f>
        <v/>
      </c>
      <c r="M34" s="168" t="str">
        <f>IF(AND('Mapa final'!$AE$13="Alta",'Mapa final'!$AG$13="Leve"),CONCATENATE("R2C",'Mapa final'!$S$13),"")</f>
        <v/>
      </c>
      <c r="N34" s="168" t="str">
        <f>IF(AND('Mapa final'!$AE$12="Alta",'Mapa final'!$AG$12="Leve"),CONCATENATE("R2C",'Mapa final'!$S$12),"")</f>
        <v/>
      </c>
      <c r="O34" s="58" t="str">
        <f>IF(AND('Mapa final'!$AE$13="Alta",'Mapa final'!$AG$13="Leve"),CONCATENATE("R2C",'Mapa final'!$S$13),"")</f>
        <v/>
      </c>
      <c r="P34" s="57" t="str">
        <f>IF(AND('Mapa final'!$AE$12="Alta",'Mapa final'!$AG$12="Leve"),CONCATENATE("R2C",'Mapa final'!$S$12),"")</f>
        <v/>
      </c>
      <c r="Q34" s="168" t="str">
        <f>IF(AND('Mapa final'!$AE$13="Alta",'Mapa final'!$AG$13="Leve"),CONCATENATE("R2C",'Mapa final'!$S$13),"")</f>
        <v/>
      </c>
      <c r="R34" s="168" t="str">
        <f>IF(AND('Mapa final'!$AE$12="Alta",'Mapa final'!$AG$12="Leve"),CONCATENATE("R2C",'Mapa final'!$S$12),"")</f>
        <v/>
      </c>
      <c r="S34" s="168" t="str">
        <f>IF(AND('Mapa final'!$AE$13="Alta",'Mapa final'!$AG$13="Leve"),CONCATENATE("R2C",'Mapa final'!$S$13),"")</f>
        <v/>
      </c>
      <c r="T34" s="168" t="str">
        <f>IF(AND('Mapa final'!$AE$12="Alta",'Mapa final'!$AG$12="Leve"),CONCATENATE("R2C",'Mapa final'!$S$12),"")</f>
        <v/>
      </c>
      <c r="U34" s="58" t="str">
        <f>IF(AND('Mapa final'!$AE$13="Alta",'Mapa final'!$AG$13="Leve"),CONCATENATE("R2C",'Mapa final'!$S$13),"")</f>
        <v/>
      </c>
      <c r="V34" s="57" t="str">
        <f>IF(AND('Mapa final'!$AE$12="Alta",'Mapa final'!$AG$12="Leve"),CONCATENATE("R2C",'Mapa final'!$S$12),"")</f>
        <v/>
      </c>
      <c r="W34" s="168" t="str">
        <f>IF(AND('Mapa final'!$AE$13="Alta",'Mapa final'!$AG$13="Leve"),CONCATENATE("R2C",'Mapa final'!$S$13),"")</f>
        <v/>
      </c>
      <c r="X34" s="168" t="str">
        <f>IF(AND('Mapa final'!$AE$12="Alta",'Mapa final'!$AG$12="Leve"),CONCATENATE("R2C",'Mapa final'!$S$12),"")</f>
        <v/>
      </c>
      <c r="Y34" s="168" t="str">
        <f>IF(AND('Mapa final'!$AE$13="Alta",'Mapa final'!$AG$13="Leve"),CONCATENATE("R2C",'Mapa final'!$S$13),"")</f>
        <v/>
      </c>
      <c r="Z34" s="168" t="str">
        <f>IF(AND('Mapa final'!$AE$12="Alta",'Mapa final'!$AG$12="Leve"),CONCATENATE("R2C",'Mapa final'!$S$12),"")</f>
        <v/>
      </c>
      <c r="AA34" s="58" t="str">
        <f>IF(AND('Mapa final'!$AE$13="Alta",'Mapa final'!$AG$13="Leve"),CONCATENATE("R2C",'Mapa final'!$S$13),"")</f>
        <v/>
      </c>
      <c r="AB34" s="44" t="str">
        <f>IF(AND('Mapa final'!$AE$12="Muy Alta",'Mapa final'!$AG$12="Leve"),CONCATENATE("R2C",'Mapa final'!$S$12),"")</f>
        <v/>
      </c>
      <c r="AC34" s="167" t="str">
        <f>IF(AND('Mapa final'!$AE$13="Muy Alta",'Mapa final'!$AG$13="Leve"),CONCATENATE("R2C",'Mapa final'!$S$13),"")</f>
        <v/>
      </c>
      <c r="AD34" s="167" t="str">
        <f>IF(AND('Mapa final'!$AE$12="Muy Alta",'Mapa final'!$AG$12="Leve"),CONCATENATE("R2C",'Mapa final'!$S$12),"")</f>
        <v/>
      </c>
      <c r="AE34" s="167" t="str">
        <f>IF(AND('Mapa final'!$AE$13="Muy Alta",'Mapa final'!$AG$13="Leve"),CONCATENATE("R2C",'Mapa final'!$S$13),"")</f>
        <v/>
      </c>
      <c r="AF34" s="167" t="str">
        <f>IF(AND('Mapa final'!$AE$12="Muy Alta",'Mapa final'!$AG$12="Leve"),CONCATENATE("R2C",'Mapa final'!$S$12),"")</f>
        <v/>
      </c>
      <c r="AG34" s="45" t="str">
        <f>IF(AND('Mapa final'!$AE$13="Muy Alta",'Mapa final'!$AG$13="Leve"),CONCATENATE("R2C",'Mapa final'!$S$13),"")</f>
        <v/>
      </c>
      <c r="AH34" s="46" t="str">
        <f>IF(AND('Mapa final'!$AE$12="Muy Alta",'Mapa final'!$AG$12="Catastrófico"),CONCATENATE("R2C",'Mapa final'!$S$12),"")</f>
        <v/>
      </c>
      <c r="AI34" s="170" t="str">
        <f>IF(AND('Mapa final'!$AE$13="Muy Alta",'Mapa final'!$AG$13="Catastrófico"),CONCATENATE("R2C",'Mapa final'!$S$13),"")</f>
        <v/>
      </c>
      <c r="AJ34" s="170" t="str">
        <f>IF(AND('Mapa final'!$AE$12="Muy Alta",'Mapa final'!$AG$12="Catastrófico"),CONCATENATE("R2C",'Mapa final'!$S$12),"")</f>
        <v/>
      </c>
      <c r="AK34" s="170" t="str">
        <f>IF(AND('Mapa final'!$AE$13="Muy Alta",'Mapa final'!$AG$13="Catastrófico"),CONCATENATE("R2C",'Mapa final'!$S$13),"")</f>
        <v/>
      </c>
      <c r="AL34" s="170" t="str">
        <f>IF(AND('Mapa final'!$AE$12="Muy Alta",'Mapa final'!$AG$12="Catastrófico"),CONCATENATE("R2C",'Mapa final'!$S$12),"")</f>
        <v/>
      </c>
      <c r="AM34" s="47" t="str">
        <f>IF(AND('Mapa final'!$AE$13="Muy Alta",'Mapa final'!$AG$13="Catastrófico"),CONCATENATE("R2C",'Mapa final'!$S$13),"")</f>
        <v/>
      </c>
      <c r="AN34" s="70"/>
      <c r="AO34" s="389"/>
      <c r="AP34" s="390"/>
      <c r="AQ34" s="390"/>
      <c r="AR34" s="390"/>
      <c r="AS34" s="390"/>
      <c r="AT34" s="391"/>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60"/>
      <c r="C35" s="260"/>
      <c r="D35" s="261"/>
      <c r="E35" s="361"/>
      <c r="F35" s="362"/>
      <c r="G35" s="362"/>
      <c r="H35" s="362"/>
      <c r="I35" s="376"/>
      <c r="J35" s="57" t="str">
        <f>IF(AND('Mapa final'!$AE$12="Alta",'Mapa final'!$AG$12="Leve"),CONCATENATE("R2C",'Mapa final'!$S$12),"")</f>
        <v/>
      </c>
      <c r="K35" s="168" t="str">
        <f>IF(AND('Mapa final'!$AE$13="Alta",'Mapa final'!$AG$13="Leve"),CONCATENATE("R2C",'Mapa final'!$S$13),"")</f>
        <v/>
      </c>
      <c r="L35" s="168" t="str">
        <f>IF(AND('Mapa final'!$AE$12="Alta",'Mapa final'!$AG$12="Leve"),CONCATENATE("R2C",'Mapa final'!$S$12),"")</f>
        <v/>
      </c>
      <c r="M35" s="168" t="str">
        <f>IF(AND('Mapa final'!$AE$13="Alta",'Mapa final'!$AG$13="Leve"),CONCATENATE("R2C",'Mapa final'!$S$13),"")</f>
        <v/>
      </c>
      <c r="N35" s="168" t="str">
        <f>IF(AND('Mapa final'!$AE$12="Alta",'Mapa final'!$AG$12="Leve"),CONCATENATE("R2C",'Mapa final'!$S$12),"")</f>
        <v/>
      </c>
      <c r="O35" s="58" t="str">
        <f>IF(AND('Mapa final'!$AE$13="Alta",'Mapa final'!$AG$13="Leve"),CONCATENATE("R2C",'Mapa final'!$S$13),"")</f>
        <v/>
      </c>
      <c r="P35" s="59" t="str">
        <f>IF(AND('Mapa final'!$AE$12="Alta",'Mapa final'!$AG$12="Leve"),CONCATENATE("R2C",'Mapa final'!$S$12),"")</f>
        <v/>
      </c>
      <c r="Q35" s="60" t="str">
        <f>IF(AND('Mapa final'!$AE$13="Alta",'Mapa final'!$AG$13="Leve"),CONCATENATE("R2C",'Mapa final'!$S$13),"")</f>
        <v/>
      </c>
      <c r="R35" s="60" t="str">
        <f>IF(AND('Mapa final'!$AE$12="Alta",'Mapa final'!$AG$12="Leve"),CONCATENATE("R2C",'Mapa final'!$S$12),"")</f>
        <v/>
      </c>
      <c r="S35" s="60" t="str">
        <f>IF(AND('Mapa final'!$AE$13="Alta",'Mapa final'!$AG$13="Leve"),CONCATENATE("R2C",'Mapa final'!$S$13),"")</f>
        <v/>
      </c>
      <c r="T35" s="60" t="str">
        <f>IF(AND('Mapa final'!$AE$12="Alta",'Mapa final'!$AG$12="Leve"),CONCATENATE("R2C",'Mapa final'!$S$12),"")</f>
        <v/>
      </c>
      <c r="U35" s="61" t="str">
        <f>IF(AND('Mapa final'!$AE$13="Alta",'Mapa final'!$AG$13="Leve"),CONCATENATE("R2C",'Mapa final'!$S$13),"")</f>
        <v/>
      </c>
      <c r="V35" s="59" t="str">
        <f>IF(AND('Mapa final'!$AE$12="Alta",'Mapa final'!$AG$12="Leve"),CONCATENATE("R2C",'Mapa final'!$S$12),"")</f>
        <v/>
      </c>
      <c r="W35" s="60" t="str">
        <f>IF(AND('Mapa final'!$AE$13="Alta",'Mapa final'!$AG$13="Leve"),CONCATENATE("R2C",'Mapa final'!$S$13),"")</f>
        <v/>
      </c>
      <c r="X35" s="60" t="str">
        <f>IF(AND('Mapa final'!$AE$12="Alta",'Mapa final'!$AG$12="Leve"),CONCATENATE("R2C",'Mapa final'!$S$12),"")</f>
        <v/>
      </c>
      <c r="Y35" s="60" t="str">
        <f>IF(AND('Mapa final'!$AE$13="Alta",'Mapa final'!$AG$13="Leve"),CONCATENATE("R2C",'Mapa final'!$S$13),"")</f>
        <v/>
      </c>
      <c r="Z35" s="60" t="str">
        <f>IF(AND('Mapa final'!$AE$12="Alta",'Mapa final'!$AG$12="Leve"),CONCATENATE("R2C",'Mapa final'!$S$12),"")</f>
        <v/>
      </c>
      <c r="AA35" s="61" t="str">
        <f>IF(AND('Mapa final'!$AE$13="Alta",'Mapa final'!$AG$13="Leve"),CONCATENATE("R2C",'Mapa final'!$S$13),"")</f>
        <v/>
      </c>
      <c r="AB35" s="48" t="str">
        <f>IF(AND('Mapa final'!$AE$12="Muy Alta",'Mapa final'!$AG$12="Leve"),CONCATENATE("R2C",'Mapa final'!$S$12),"")</f>
        <v/>
      </c>
      <c r="AC35" s="49" t="str">
        <f>IF(AND('Mapa final'!$AE$13="Muy Alta",'Mapa final'!$AG$13="Leve"),CONCATENATE("R2C",'Mapa final'!$S$13),"")</f>
        <v/>
      </c>
      <c r="AD35" s="49" t="str">
        <f>IF(AND('Mapa final'!$AE$12="Muy Alta",'Mapa final'!$AG$12="Leve"),CONCATENATE("R2C",'Mapa final'!$S$12),"")</f>
        <v/>
      </c>
      <c r="AE35" s="49" t="str">
        <f>IF(AND('Mapa final'!$AE$13="Muy Alta",'Mapa final'!$AG$13="Leve"),CONCATENATE("R2C",'Mapa final'!$S$13),"")</f>
        <v/>
      </c>
      <c r="AF35" s="49" t="str">
        <f>IF(AND('Mapa final'!$AE$12="Muy Alta",'Mapa final'!$AG$12="Leve"),CONCATENATE("R2C",'Mapa final'!$S$12),"")</f>
        <v/>
      </c>
      <c r="AG35" s="50" t="str">
        <f>IF(AND('Mapa final'!$AE$13="Muy Alta",'Mapa final'!$AG$13="Leve"),CONCATENATE("R2C",'Mapa final'!$S$13),"")</f>
        <v/>
      </c>
      <c r="AH35" s="51" t="str">
        <f>IF(AND('Mapa final'!$AE$12="Muy Alta",'Mapa final'!$AG$12="Catastrófico"),CONCATENATE("R2C",'Mapa final'!$S$12),"")</f>
        <v/>
      </c>
      <c r="AI35" s="52" t="str">
        <f>IF(AND('Mapa final'!$AE$13="Muy Alta",'Mapa final'!$AG$13="Catastrófico"),CONCATENATE("R2C",'Mapa final'!$S$13),"")</f>
        <v/>
      </c>
      <c r="AJ35" s="52" t="str">
        <f>IF(AND('Mapa final'!$AE$12="Muy Alta",'Mapa final'!$AG$12="Catastrófico"),CONCATENATE("R2C",'Mapa final'!$S$12),"")</f>
        <v/>
      </c>
      <c r="AK35" s="52" t="str">
        <f>IF(AND('Mapa final'!$AE$13="Muy Alta",'Mapa final'!$AG$13="Catastrófico"),CONCATENATE("R2C",'Mapa final'!$S$13),"")</f>
        <v/>
      </c>
      <c r="AL35" s="52" t="str">
        <f>IF(AND('Mapa final'!$AE$12="Muy Alta",'Mapa final'!$AG$12="Catastrófico"),CONCATENATE("R2C",'Mapa final'!$S$12),"")</f>
        <v/>
      </c>
      <c r="AM35" s="53" t="str">
        <f>IF(AND('Mapa final'!$AE$13="Muy Alta",'Mapa final'!$AG$13="Catastrófico"),CONCATENATE("R2C",'Mapa final'!$S$13),"")</f>
        <v/>
      </c>
      <c r="AN35" s="70"/>
      <c r="AO35" s="392"/>
      <c r="AP35" s="393"/>
      <c r="AQ35" s="393"/>
      <c r="AR35" s="393"/>
      <c r="AS35" s="393"/>
      <c r="AT35" s="39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60"/>
      <c r="C36" s="260"/>
      <c r="D36" s="261"/>
      <c r="E36" s="356" t="s">
        <v>170</v>
      </c>
      <c r="F36" s="357"/>
      <c r="G36" s="357"/>
      <c r="H36" s="357"/>
      <c r="I36" s="357"/>
      <c r="J36" s="62" t="str">
        <f>IF(AND('Mapa final'!$AE$12="Baja",'Mapa final'!$AG$12="Leve"),CONCATENATE("R2C",'Mapa final'!$S$12),"")</f>
        <v/>
      </c>
      <c r="K36" s="63" t="str">
        <f>IF(AND('Mapa final'!$AE$13="Baja",'Mapa final'!$AG$13="Leve"),CONCATENATE("R2C",'Mapa final'!$S$13),"")</f>
        <v/>
      </c>
      <c r="L36" s="63" t="str">
        <f>IF(AND('Mapa final'!$AE$12="Baja",'Mapa final'!$AG$12="Leve"),CONCATENATE("R2C",'Mapa final'!$S$12),"")</f>
        <v/>
      </c>
      <c r="M36" s="63" t="str">
        <f>IF(AND('Mapa final'!$AE$13="Baja",'Mapa final'!$AG$13="Leve"),CONCATENATE("R2C",'Mapa final'!$S$13),"")</f>
        <v/>
      </c>
      <c r="N36" s="63" t="str">
        <f>IF(AND('Mapa final'!$AE$12="Baja",'Mapa final'!$AG$12="Leve"),CONCATENATE("R2C",'Mapa final'!$S$12),"")</f>
        <v/>
      </c>
      <c r="O36" s="64" t="str">
        <f>IF(AND('Mapa final'!$AE$13="Baja",'Mapa final'!$AG$13="Leve"),CONCATENATE("R2C",'Mapa final'!$S$13),"")</f>
        <v/>
      </c>
      <c r="P36" s="55" t="str">
        <f>IF(AND('Mapa final'!$AE$12="Alta",'Mapa final'!$AG$12="Leve"),CONCATENATE("R2C",'Mapa final'!$S$12),"")</f>
        <v/>
      </c>
      <c r="Q36" s="55" t="str">
        <f>IF(AND('Mapa final'!$AE$13="Alta",'Mapa final'!$AG$13="Leve"),CONCATENATE("R2C",'Mapa final'!$S$13),"")</f>
        <v/>
      </c>
      <c r="R36" s="55" t="str">
        <f>IF(AND('Mapa final'!$AE$12="Alta",'Mapa final'!$AG$12="Leve"),CONCATENATE("R2C",'Mapa final'!$S$12),"")</f>
        <v/>
      </c>
      <c r="S36" s="55" t="str">
        <f>IF(AND('Mapa final'!$AE$13="Alta",'Mapa final'!$AG$13="Leve"),CONCATENATE("R2C",'Mapa final'!$S$13),"")</f>
        <v/>
      </c>
      <c r="T36" s="55" t="str">
        <f>IF(AND('Mapa final'!$AE$12="Alta",'Mapa final'!$AG$12="Leve"),CONCATENATE("R2C",'Mapa final'!$S$12),"")</f>
        <v/>
      </c>
      <c r="U36" s="56" t="str">
        <f>IF(AND('Mapa final'!$AE$13="Alta",'Mapa final'!$AG$13="Leve"),CONCATENATE("R2C",'Mapa final'!$S$13),"")</f>
        <v/>
      </c>
      <c r="V36" s="54" t="str">
        <f>IF(AND('Mapa final'!$AE$12="Alta",'Mapa final'!$AG$12="Leve"),CONCATENATE("R2C",'Mapa final'!$S$12),"")</f>
        <v/>
      </c>
      <c r="W36" s="55" t="str">
        <f>IF(AND('Mapa final'!$AE$13="Alta",'Mapa final'!$AG$13="Leve"),CONCATENATE("R2C",'Mapa final'!$S$13),"")</f>
        <v/>
      </c>
      <c r="X36" s="55" t="str">
        <f>IF(AND('Mapa final'!$AE$12="Alta",'Mapa final'!$AG$12="Leve"),CONCATENATE("R2C",'Mapa final'!$S$12),"")</f>
        <v/>
      </c>
      <c r="Y36" s="55" t="str">
        <f>IF(AND('Mapa final'!$AE$13="Alta",'Mapa final'!$AG$13="Leve"),CONCATENATE("R2C",'Mapa final'!$S$13),"")</f>
        <v/>
      </c>
      <c r="Z36" s="55" t="str">
        <f>IF(AND('Mapa final'!$AE$12="Alta",'Mapa final'!$AG$12="Leve"),CONCATENATE("R2C",'Mapa final'!$S$12),"")</f>
        <v/>
      </c>
      <c r="AA36" s="56" t="str">
        <f>IF(AND('Mapa final'!$AE$13="Alta",'Mapa final'!$AG$13="Leve"),CONCATENATE("R2C",'Mapa final'!$S$13),"")</f>
        <v/>
      </c>
      <c r="AB36" s="38" t="str">
        <f>IF(AND('Mapa final'!$AE$12="Muy Alta",'Mapa final'!$AG$12="Leve"),CONCATENATE("R2C",'Mapa final'!$S$12),"")</f>
        <v/>
      </c>
      <c r="AC36" s="39" t="str">
        <f>IF(AND('Mapa final'!$AE$13="Muy Alta",'Mapa final'!$AG$13="Leve"),CONCATENATE("R2C",'Mapa final'!$S$13),"")</f>
        <v/>
      </c>
      <c r="AD36" s="39" t="str">
        <f>IF(AND('Mapa final'!$AE$12="Muy Alta",'Mapa final'!$AG$12="Leve"),CONCATENATE("R2C",'Mapa final'!$S$12),"")</f>
        <v/>
      </c>
      <c r="AE36" s="39" t="str">
        <f>IF(AND('Mapa final'!$AE$13="Muy Alta",'Mapa final'!$AG$13="Leve"),CONCATENATE("R2C",'Mapa final'!$S$13),"")</f>
        <v/>
      </c>
      <c r="AF36" s="39" t="str">
        <f>IF(AND('Mapa final'!$AE$12="Muy Alta",'Mapa final'!$AG$12="Leve"),CONCATENATE("R2C",'Mapa final'!$S$12),"")</f>
        <v/>
      </c>
      <c r="AG36" s="40" t="str">
        <f>IF(AND('Mapa final'!$AE$13="Muy Alta",'Mapa final'!$AG$13="Leve"),CONCATENATE("R2C",'Mapa final'!$S$13),"")</f>
        <v/>
      </c>
      <c r="AH36" s="41" t="str">
        <f>IF(AND('Mapa final'!$AE$12="Muy Alta",'Mapa final'!$AG$12="Catastrófico"),CONCATENATE("R2C",'Mapa final'!$S$12),"")</f>
        <v/>
      </c>
      <c r="AI36" s="42" t="str">
        <f>IF(AND('Mapa final'!$AE$13="Muy Alta",'Mapa final'!$AG$13="Catastrófico"),CONCATENATE("R2C",'Mapa final'!$S$13),"")</f>
        <v/>
      </c>
      <c r="AJ36" s="42" t="str">
        <f>IF(AND('Mapa final'!$AE$12="Muy Alta",'Mapa final'!$AG$12="Catastrófico"),CONCATENATE("R2C",'Mapa final'!$S$12),"")</f>
        <v/>
      </c>
      <c r="AK36" s="42" t="str">
        <f>IF(AND('Mapa final'!$AE$13="Muy Alta",'Mapa final'!$AG$13="Catastrófico"),CONCATENATE("R2C",'Mapa final'!$S$13),"")</f>
        <v/>
      </c>
      <c r="AL36" s="42" t="str">
        <f>IF(AND('Mapa final'!$AE$12="Muy Alta",'Mapa final'!$AG$12="Catastrófico"),CONCATENATE("R2C",'Mapa final'!$S$12),"")</f>
        <v/>
      </c>
      <c r="AM36" s="43" t="str">
        <f>IF(AND('Mapa final'!$AE$13="Muy Alta",'Mapa final'!$AG$13="Catastrófico"),CONCATENATE("R2C",'Mapa final'!$S$13),"")</f>
        <v/>
      </c>
      <c r="AN36" s="70"/>
      <c r="AO36" s="377" t="s">
        <v>171</v>
      </c>
      <c r="AP36" s="378"/>
      <c r="AQ36" s="378"/>
      <c r="AR36" s="378"/>
      <c r="AS36" s="378"/>
      <c r="AT36" s="37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60"/>
      <c r="C37" s="260"/>
      <c r="D37" s="261"/>
      <c r="E37" s="358"/>
      <c r="F37" s="359"/>
      <c r="G37" s="359"/>
      <c r="H37" s="359"/>
      <c r="I37" s="359"/>
      <c r="J37" s="65" t="str">
        <f>IF(AND('Mapa final'!$AE$12="Baja",'Mapa final'!$AG$12="Leve"),CONCATENATE("R2C",'Mapa final'!$S$12),"")</f>
        <v/>
      </c>
      <c r="K37" s="169" t="str">
        <f>IF(AND('Mapa final'!$AE$13="Baja",'Mapa final'!$AG$13="Leve"),CONCATENATE("R2C",'Mapa final'!$S$13),"")</f>
        <v/>
      </c>
      <c r="L37" s="169" t="str">
        <f>IF(AND('Mapa final'!$AE$12="Baja",'Mapa final'!$AG$12="Leve"),CONCATENATE("R2C",'Mapa final'!$S$12),"")</f>
        <v/>
      </c>
      <c r="M37" s="169" t="str">
        <f>IF(AND('Mapa final'!$AE$13="Baja",'Mapa final'!$AG$13="Leve"),CONCATENATE("R2C",'Mapa final'!$S$13),"")</f>
        <v/>
      </c>
      <c r="N37" s="169" t="str">
        <f>IF(AND('Mapa final'!$AE$12="Baja",'Mapa final'!$AG$12="Leve"),CONCATENATE("R2C",'Mapa final'!$S$12),"")</f>
        <v/>
      </c>
      <c r="O37" s="66" t="str">
        <f>IF(AND('Mapa final'!$AE$13="Baja",'Mapa final'!$AG$13="Leve"),CONCATENATE("R2C",'Mapa final'!$S$13),"")</f>
        <v/>
      </c>
      <c r="P37" s="168" t="str">
        <f>IF(AND('Mapa final'!$AE$12="Alta",'Mapa final'!$AG$12="Leve"),CONCATENATE("R2C",'Mapa final'!$S$12),"")</f>
        <v/>
      </c>
      <c r="Q37" s="168" t="str">
        <f>IF(AND('Mapa final'!$AE$13="baja",'Mapa final'!$AG$13="menor"),CONCATENATE("R1C",'Mapa final'!$S$13),"")</f>
        <v>R1C2</v>
      </c>
      <c r="R37" s="168" t="str">
        <f>IF(AND('Mapa final'!$AE$12="Alta",'Mapa final'!$AG$12="Leve"),CONCATENATE("R2C",'Mapa final'!$S$12),"")</f>
        <v/>
      </c>
      <c r="S37" s="168" t="str">
        <f>IF(AND('Mapa final'!$AE$13="Alta",'Mapa final'!$AG$13="Leve"),CONCATENATE("R2C",'Mapa final'!$S$13),"")</f>
        <v/>
      </c>
      <c r="T37" s="168" t="str">
        <f>IF(AND('Mapa final'!$AE$12="Alta",'Mapa final'!$AG$12="Leve"),CONCATENATE("R2C",'Mapa final'!$S$12),"")</f>
        <v/>
      </c>
      <c r="U37" s="58" t="str">
        <f>IF(AND('Mapa final'!$AE$13="Alta",'Mapa final'!$AG$13="Leve"),CONCATENATE("R2C",'Mapa final'!$S$13),"")</f>
        <v/>
      </c>
      <c r="V37" s="57" t="str">
        <f>IF(AND('Mapa final'!$AE$12="Alta",'Mapa final'!$AG$12="Leve"),CONCATENATE("R2C",'Mapa final'!$S$12),"")</f>
        <v/>
      </c>
      <c r="W37" s="168" t="str">
        <f>IF(AND('Mapa final'!$AE$13="Alta",'Mapa final'!$AG$13="Leve"),CONCATENATE("R2C",'Mapa final'!$S$13),"")</f>
        <v/>
      </c>
      <c r="X37" s="168" t="str">
        <f>IF(AND('Mapa final'!$AE$12="Alta",'Mapa final'!$AG$12="Leve"),CONCATENATE("R2C",'Mapa final'!$S$12),"")</f>
        <v/>
      </c>
      <c r="Y37" s="168" t="str">
        <f>IF(AND('Mapa final'!$AE$13="Alta",'Mapa final'!$AG$13="Leve"),CONCATENATE("R2C",'Mapa final'!$S$13),"")</f>
        <v/>
      </c>
      <c r="Z37" s="168" t="str">
        <f>IF(AND('Mapa final'!$AE$12="Alta",'Mapa final'!$AG$12="Leve"),CONCATENATE("R2C",'Mapa final'!$S$12),"")</f>
        <v/>
      </c>
      <c r="AA37" s="58" t="str">
        <f>IF(AND('Mapa final'!$AE$13="Alta",'Mapa final'!$AG$13="Leve"),CONCATENATE("R2C",'Mapa final'!$S$13),"")</f>
        <v/>
      </c>
      <c r="AB37" s="44" t="str">
        <f>IF(AND('Mapa final'!$AE$12="Muy Alta",'Mapa final'!$AG$12="Leve"),CONCATENATE("R2C",'Mapa final'!$S$12),"")</f>
        <v/>
      </c>
      <c r="AC37" s="167" t="str">
        <f>IF(AND('Mapa final'!$AE$13="Muy Alta",'Mapa final'!$AG$13="Leve"),CONCATENATE("R2C",'Mapa final'!$S$13),"")</f>
        <v/>
      </c>
      <c r="AD37" s="167" t="str">
        <f>IF(AND('Mapa final'!$AE$12="Muy Alta",'Mapa final'!$AG$12="Leve"),CONCATENATE("R2C",'Mapa final'!$S$12),"")</f>
        <v/>
      </c>
      <c r="AE37" s="167" t="str">
        <f>IF(AND('Mapa final'!$AE$13="Muy Alta",'Mapa final'!$AG$13="Leve"),CONCATENATE("R2C",'Mapa final'!$S$13),"")</f>
        <v/>
      </c>
      <c r="AF37" s="167" t="str">
        <f>IF(AND('Mapa final'!$AE$12="Muy Alta",'Mapa final'!$AG$12="Leve"),CONCATENATE("R2C",'Mapa final'!$S$12),"")</f>
        <v/>
      </c>
      <c r="AG37" s="45" t="str">
        <f>IF(AND('Mapa final'!$AE$13="Muy Alta",'Mapa final'!$AG$13="Leve"),CONCATENATE("R2C",'Mapa final'!$S$13),"")</f>
        <v/>
      </c>
      <c r="AH37" s="46" t="str">
        <f>IF(AND('Mapa final'!$AE$12="Muy Alta",'Mapa final'!$AG$12="Catastrófico"),CONCATENATE("R2C",'Mapa final'!$S$12),"")</f>
        <v/>
      </c>
      <c r="AI37" s="170" t="str">
        <f>IF(AND('Mapa final'!$AE$13="Muy Alta",'Mapa final'!$AG$13="Catastrófico"),CONCATENATE("R2C",'Mapa final'!$S$13),"")</f>
        <v/>
      </c>
      <c r="AJ37" s="170" t="str">
        <f>IF(AND('Mapa final'!$AE$12="Muy Alta",'Mapa final'!$AG$12="Catastrófico"),CONCATENATE("R2C",'Mapa final'!$S$12),"")</f>
        <v/>
      </c>
      <c r="AK37" s="170" t="str">
        <f>IF(AND('Mapa final'!$AE$13="Muy Alta",'Mapa final'!$AG$13="Catastrófico"),CONCATENATE("R2C",'Mapa final'!$S$13),"")</f>
        <v/>
      </c>
      <c r="AL37" s="170" t="str">
        <f>IF(AND('Mapa final'!$AE$12="Muy Alta",'Mapa final'!$AG$12="Catastrófico"),CONCATENATE("R2C",'Mapa final'!$S$12),"")</f>
        <v/>
      </c>
      <c r="AM37" s="47" t="str">
        <f>IF(AND('Mapa final'!$AE$13="Muy Alta",'Mapa final'!$AG$13="Catastrófico"),CONCATENATE("R2C",'Mapa final'!$S$13),"")</f>
        <v/>
      </c>
      <c r="AN37" s="70"/>
      <c r="AO37" s="380"/>
      <c r="AP37" s="381"/>
      <c r="AQ37" s="381"/>
      <c r="AR37" s="381"/>
      <c r="AS37" s="381"/>
      <c r="AT37" s="38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60"/>
      <c r="C38" s="260"/>
      <c r="D38" s="261"/>
      <c r="E38" s="360"/>
      <c r="F38" s="359"/>
      <c r="G38" s="359"/>
      <c r="H38" s="359"/>
      <c r="I38" s="359"/>
      <c r="J38" s="65" t="str">
        <f>IF(AND('Mapa final'!$AE$12="Baja",'Mapa final'!$AG$12="Leve"),CONCATENATE("R2C",'Mapa final'!$S$12),"")</f>
        <v/>
      </c>
      <c r="K38" s="169" t="str">
        <f>IF(AND('Mapa final'!$AE$13="Baja",'Mapa final'!$AG$13="Leve"),CONCATENATE("R2C",'Mapa final'!$S$13),"")</f>
        <v/>
      </c>
      <c r="L38" s="169" t="str">
        <f>IF(AND('Mapa final'!$AE$12="Baja",'Mapa final'!$AG$12="Leve"),CONCATENATE("R2C",'Mapa final'!$S$12),"")</f>
        <v/>
      </c>
      <c r="M38" s="169" t="str">
        <f>IF(AND('Mapa final'!$AE$13="Baja",'Mapa final'!$AG$13="Leve"),CONCATENATE("R2C",'Mapa final'!$S$13),"")</f>
        <v/>
      </c>
      <c r="N38" s="169" t="str">
        <f>IF(AND('Mapa final'!$AE$12="Baja",'Mapa final'!$AG$12="Leve"),CONCATENATE("R2C",'Mapa final'!$S$12),"")</f>
        <v/>
      </c>
      <c r="O38" s="66" t="str">
        <f>IF(AND('Mapa final'!$AE$13="Baja",'Mapa final'!$AG$13="Leve"),CONCATENATE("R2C",'Mapa final'!$S$13),"")</f>
        <v/>
      </c>
      <c r="P38" s="168" t="str">
        <f>IF(AND('Mapa final'!$AE$12="Alta",'Mapa final'!$AG$12="Leve"),CONCATENATE("R2C",'Mapa final'!$S$12),"")</f>
        <v/>
      </c>
      <c r="Q38" s="168" t="str">
        <f>IF(AND('Mapa final'!$AE$13="Alta",'Mapa final'!$AG$13="Leve"),CONCATENATE("R2C",'Mapa final'!$S$13),"")</f>
        <v/>
      </c>
      <c r="R38" s="168" t="str">
        <f>IF(AND('Mapa final'!$AE$12="Alta",'Mapa final'!$AG$12="Leve"),CONCATENATE("R2C",'Mapa final'!$S$12),"")</f>
        <v/>
      </c>
      <c r="S38" s="168" t="str">
        <f>IF(AND('Mapa final'!$AE$13="Alta",'Mapa final'!$AG$13="Leve"),CONCATENATE("R2C",'Mapa final'!$S$13),"")</f>
        <v/>
      </c>
      <c r="T38" s="168" t="str">
        <f>IF(AND('Mapa final'!$AE$12="Alta",'Mapa final'!$AG$12="Leve"),CONCATENATE("R2C",'Mapa final'!$S$12),"")</f>
        <v/>
      </c>
      <c r="U38" s="58" t="str">
        <f>IF(AND('Mapa final'!$AE$13="Alta",'Mapa final'!$AG$13="Leve"),CONCATENATE("R2C",'Mapa final'!$S$13),"")</f>
        <v/>
      </c>
      <c r="V38" s="57" t="str">
        <f>IF(AND('Mapa final'!$AE$12="Alta",'Mapa final'!$AG$12="Leve"),CONCATENATE("R2C",'Mapa final'!$S$12),"")</f>
        <v/>
      </c>
      <c r="W38" s="168" t="str">
        <f>IF(AND('Mapa final'!$AE$13="Alta",'Mapa final'!$AG$13="Leve"),CONCATENATE("R2C",'Mapa final'!$S$13),"")</f>
        <v/>
      </c>
      <c r="X38" s="168" t="str">
        <f>IF(AND('Mapa final'!$AE$12="Alta",'Mapa final'!$AG$12="Leve"),CONCATENATE("R2C",'Mapa final'!$S$12),"")</f>
        <v/>
      </c>
      <c r="Y38" s="168" t="str">
        <f>IF(AND('Mapa final'!$AE$13="Alta",'Mapa final'!$AG$13="Leve"),CONCATENATE("R2C",'Mapa final'!$S$13),"")</f>
        <v/>
      </c>
      <c r="Z38" s="168" t="str">
        <f>IF(AND('Mapa final'!$AE$12="Alta",'Mapa final'!$AG$12="Leve"),CONCATENATE("R2C",'Mapa final'!$S$12),"")</f>
        <v/>
      </c>
      <c r="AA38" s="58" t="str">
        <f>IF(AND('Mapa final'!$AE$13="Alta",'Mapa final'!$AG$13="Leve"),CONCATENATE("R2C",'Mapa final'!$S$13),"")</f>
        <v/>
      </c>
      <c r="AB38" s="44" t="str">
        <f>IF(AND('Mapa final'!$AE$12="Muy Alta",'Mapa final'!$AG$12="Leve"),CONCATENATE("R2C",'Mapa final'!$S$12),"")</f>
        <v/>
      </c>
      <c r="AC38" s="167" t="str">
        <f>IF(AND('Mapa final'!$AE$13="Muy Alta",'Mapa final'!$AG$13="Leve"),CONCATENATE("R2C",'Mapa final'!$S$13),"")</f>
        <v/>
      </c>
      <c r="AD38" s="167" t="str">
        <f>IF(AND('Mapa final'!$AE$12="Muy Alta",'Mapa final'!$AG$12="Leve"),CONCATENATE("R2C",'Mapa final'!$S$12),"")</f>
        <v/>
      </c>
      <c r="AE38" s="167" t="str">
        <f>IF(AND('Mapa final'!$AE$13="Muy Alta",'Mapa final'!$AG$13="Leve"),CONCATENATE("R2C",'Mapa final'!$S$13),"")</f>
        <v/>
      </c>
      <c r="AF38" s="167" t="str">
        <f>IF(AND('Mapa final'!$AE$12="Muy Alta",'Mapa final'!$AG$12="Leve"),CONCATENATE("R2C",'Mapa final'!$S$12),"")</f>
        <v/>
      </c>
      <c r="AG38" s="45" t="str">
        <f>IF(AND('Mapa final'!$AE$13="Muy Alta",'Mapa final'!$AG$13="Leve"),CONCATENATE("R2C",'Mapa final'!$S$13),"")</f>
        <v/>
      </c>
      <c r="AH38" s="46" t="str">
        <f>IF(AND('Mapa final'!$AE$12="Muy Alta",'Mapa final'!$AG$12="Catastrófico"),CONCATENATE("R2C",'Mapa final'!$S$12),"")</f>
        <v/>
      </c>
      <c r="AI38" s="170" t="str">
        <f>IF(AND('Mapa final'!$AE$13="Muy Alta",'Mapa final'!$AG$13="Catastrófico"),CONCATENATE("R2C",'Mapa final'!$S$13),"")</f>
        <v/>
      </c>
      <c r="AJ38" s="170" t="str">
        <f>IF(AND('Mapa final'!$AE$12="Muy Alta",'Mapa final'!$AG$12="Catastrófico"),CONCATENATE("R2C",'Mapa final'!$S$12),"")</f>
        <v/>
      </c>
      <c r="AK38" s="170" t="str">
        <f>IF(AND('Mapa final'!$AE$13="Muy Alta",'Mapa final'!$AG$13="Catastrófico"),CONCATENATE("R2C",'Mapa final'!$S$13),"")</f>
        <v/>
      </c>
      <c r="AL38" s="170" t="str">
        <f>IF(AND('Mapa final'!$AE$12="Muy Alta",'Mapa final'!$AG$12="Catastrófico"),CONCATENATE("R2C",'Mapa final'!$S$12),"")</f>
        <v/>
      </c>
      <c r="AM38" s="47" t="str">
        <f>IF(AND('Mapa final'!$AE$13="Muy Alta",'Mapa final'!$AG$13="Catastrófico"),CONCATENATE("R2C",'Mapa final'!$S$13),"")</f>
        <v/>
      </c>
      <c r="AN38" s="70"/>
      <c r="AO38" s="380"/>
      <c r="AP38" s="381"/>
      <c r="AQ38" s="381"/>
      <c r="AR38" s="381"/>
      <c r="AS38" s="381"/>
      <c r="AT38" s="382"/>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60"/>
      <c r="C39" s="260"/>
      <c r="D39" s="261"/>
      <c r="E39" s="360"/>
      <c r="F39" s="359"/>
      <c r="G39" s="359"/>
      <c r="H39" s="359"/>
      <c r="I39" s="359"/>
      <c r="J39" s="65" t="str">
        <f>IF(AND('Mapa final'!$AE$12="Baja",'Mapa final'!$AG$12="Leve"),CONCATENATE("R2C",'Mapa final'!$S$12),"")</f>
        <v/>
      </c>
      <c r="K39" s="169" t="str">
        <f>IF(AND('Mapa final'!$AE$13="Baja",'Mapa final'!$AG$13="Leve"),CONCATENATE("R2C",'Mapa final'!$S$13),"")</f>
        <v/>
      </c>
      <c r="L39" s="169" t="str">
        <f>IF(AND('Mapa final'!$AE$12="Baja",'Mapa final'!$AG$12="Leve"),CONCATENATE("R2C",'Mapa final'!$S$12),"")</f>
        <v/>
      </c>
      <c r="M39" s="169" t="str">
        <f>IF(AND('Mapa final'!$AE$13="Baja",'Mapa final'!$AG$13="Leve"),CONCATENATE("R2C",'Mapa final'!$S$13),"")</f>
        <v/>
      </c>
      <c r="N39" s="169" t="str">
        <f>IF(AND('Mapa final'!$AE$12="Baja",'Mapa final'!$AG$12="Leve"),CONCATENATE("R2C",'Mapa final'!$S$12),"")</f>
        <v/>
      </c>
      <c r="O39" s="66" t="str">
        <f>IF(AND('Mapa final'!$AE$13="Baja",'Mapa final'!$AG$13="Leve"),CONCATENATE("R2C",'Mapa final'!$S$13),"")</f>
        <v/>
      </c>
      <c r="P39" s="168" t="str">
        <f>IF(AND('Mapa final'!$AE$12="Alta",'Mapa final'!$AG$12="Leve"),CONCATENATE("R2C",'Mapa final'!$S$12),"")</f>
        <v/>
      </c>
      <c r="Q39" s="168" t="str">
        <f>IF(AND('Mapa final'!$AE$13="Alta",'Mapa final'!$AG$13="Leve"),CONCATENATE("R2C",'Mapa final'!$S$13),"")</f>
        <v/>
      </c>
      <c r="R39" s="168" t="str">
        <f>IF(AND('Mapa final'!$AE$12="Alta",'Mapa final'!$AG$12="Leve"),CONCATENATE("R2C",'Mapa final'!$S$12),"")</f>
        <v/>
      </c>
      <c r="S39" s="168" t="str">
        <f>IF(AND('Mapa final'!$AE$13="Alta",'Mapa final'!$AG$13="Leve"),CONCATENATE("R2C",'Mapa final'!$S$13),"")</f>
        <v/>
      </c>
      <c r="T39" s="168" t="str">
        <f>IF(AND('Mapa final'!$AE$12="Alta",'Mapa final'!$AG$12="Leve"),CONCATENATE("R2C",'Mapa final'!$S$12),"")</f>
        <v/>
      </c>
      <c r="U39" s="58" t="str">
        <f>IF(AND('Mapa final'!$AE$13="Alta",'Mapa final'!$AG$13="Leve"),CONCATENATE("R2C",'Mapa final'!$S$13),"")</f>
        <v/>
      </c>
      <c r="V39" s="57" t="str">
        <f>IF(AND('Mapa final'!$AE$12="Alta",'Mapa final'!$AG$12="Leve"),CONCATENATE("R2C",'Mapa final'!$S$12),"")</f>
        <v/>
      </c>
      <c r="W39" s="168" t="str">
        <f>IF(AND('Mapa final'!$AE$13="Alta",'Mapa final'!$AG$13="Leve"),CONCATENATE("R2C",'Mapa final'!$S$13),"")</f>
        <v/>
      </c>
      <c r="X39" s="168" t="str">
        <f>IF(AND('Mapa final'!$AE$12="Alta",'Mapa final'!$AG$12="Leve"),CONCATENATE("R2C",'Mapa final'!$S$12),"")</f>
        <v/>
      </c>
      <c r="Y39" s="168" t="str">
        <f>IF(AND('Mapa final'!$AE$13="Alta",'Mapa final'!$AG$13="Leve"),CONCATENATE("R2C",'Mapa final'!$S$13),"")</f>
        <v/>
      </c>
      <c r="Z39" s="168" t="str">
        <f>IF(AND('Mapa final'!$AE$12="Alta",'Mapa final'!$AG$12="Leve"),CONCATENATE("R2C",'Mapa final'!$S$12),"")</f>
        <v/>
      </c>
      <c r="AA39" s="58" t="str">
        <f>IF(AND('Mapa final'!$AE$13="Alta",'Mapa final'!$AG$13="Leve"),CONCATENATE("R2C",'Mapa final'!$S$13),"")</f>
        <v/>
      </c>
      <c r="AB39" s="44" t="str">
        <f>IF(AND('Mapa final'!$AE$12="Muy Alta",'Mapa final'!$AG$12="Leve"),CONCATENATE("R2C",'Mapa final'!$S$12),"")</f>
        <v/>
      </c>
      <c r="AC39" s="167" t="str">
        <f>IF(AND('Mapa final'!$AE$13="Muy Alta",'Mapa final'!$AG$13="Leve"),CONCATENATE("R2C",'Mapa final'!$S$13),"")</f>
        <v/>
      </c>
      <c r="AD39" s="167" t="str">
        <f>IF(AND('Mapa final'!$AE$12="Muy Alta",'Mapa final'!$AG$12="Leve"),CONCATENATE("R2C",'Mapa final'!$S$12),"")</f>
        <v/>
      </c>
      <c r="AE39" s="167" t="str">
        <f>IF(AND('Mapa final'!$AE$13="Muy Alta",'Mapa final'!$AG$13="Leve"),CONCATENATE("R2C",'Mapa final'!$S$13),"")</f>
        <v/>
      </c>
      <c r="AF39" s="167" t="str">
        <f>IF(AND('Mapa final'!$AE$12="Muy Alta",'Mapa final'!$AG$12="Leve"),CONCATENATE("R2C",'Mapa final'!$S$12),"")</f>
        <v/>
      </c>
      <c r="AG39" s="45" t="str">
        <f>IF(AND('Mapa final'!$AE$13="Muy Alta",'Mapa final'!$AG$13="Leve"),CONCATENATE("R2C",'Mapa final'!$S$13),"")</f>
        <v/>
      </c>
      <c r="AH39" s="46" t="str">
        <f>IF(AND('Mapa final'!$AE$12="Muy Alta",'Mapa final'!$AG$12="Catastrófico"),CONCATENATE("R2C",'Mapa final'!$S$12),"")</f>
        <v/>
      </c>
      <c r="AI39" s="170" t="str">
        <f>IF(AND('Mapa final'!$AE$13="Muy Alta",'Mapa final'!$AG$13="Catastrófico"),CONCATENATE("R2C",'Mapa final'!$S$13),"")</f>
        <v/>
      </c>
      <c r="AJ39" s="170" t="str">
        <f>IF(AND('Mapa final'!$AE$12="Muy Alta",'Mapa final'!$AG$12="Catastrófico"),CONCATENATE("R2C",'Mapa final'!$S$12),"")</f>
        <v/>
      </c>
      <c r="AK39" s="170" t="str">
        <f>IF(AND('Mapa final'!$AE$13="Muy Alta",'Mapa final'!$AG$13="Catastrófico"),CONCATENATE("R2C",'Mapa final'!$S$13),"")</f>
        <v/>
      </c>
      <c r="AL39" s="170" t="str">
        <f>IF(AND('Mapa final'!$AE$12="Muy Alta",'Mapa final'!$AG$12="Catastrófico"),CONCATENATE("R2C",'Mapa final'!$S$12),"")</f>
        <v/>
      </c>
      <c r="AM39" s="47" t="str">
        <f>IF(AND('Mapa final'!$AE$13="Muy Alta",'Mapa final'!$AG$13="Catastrófico"),CONCATENATE("R2C",'Mapa final'!$S$13),"")</f>
        <v/>
      </c>
      <c r="AN39" s="70"/>
      <c r="AO39" s="380"/>
      <c r="AP39" s="381"/>
      <c r="AQ39" s="381"/>
      <c r="AR39" s="381"/>
      <c r="AS39" s="381"/>
      <c r="AT39" s="382"/>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60"/>
      <c r="C40" s="260"/>
      <c r="D40" s="261"/>
      <c r="E40" s="360"/>
      <c r="F40" s="359"/>
      <c r="G40" s="359"/>
      <c r="H40" s="359"/>
      <c r="I40" s="359"/>
      <c r="J40" s="65" t="str">
        <f>IF(AND('Mapa final'!$AE$12="Baja",'Mapa final'!$AG$12="Leve"),CONCATENATE("R2C",'Mapa final'!$S$12),"")</f>
        <v/>
      </c>
      <c r="K40" s="169" t="str">
        <f>IF(AND('Mapa final'!$AE$13="Baja",'Mapa final'!$AG$13="Leve"),CONCATENATE("R2C",'Mapa final'!$S$13),"")</f>
        <v/>
      </c>
      <c r="L40" s="169" t="str">
        <f>IF(AND('Mapa final'!$AE$12="Baja",'Mapa final'!$AG$12="Leve"),CONCATENATE("R2C",'Mapa final'!$S$12),"")</f>
        <v/>
      </c>
      <c r="M40" s="169" t="str">
        <f>IF(AND('Mapa final'!$AE$13="Baja",'Mapa final'!$AG$13="Leve"),CONCATENATE("R2C",'Mapa final'!$S$13),"")</f>
        <v/>
      </c>
      <c r="N40" s="169" t="str">
        <f>IF(AND('Mapa final'!$AE$12="Baja",'Mapa final'!$AG$12="Leve"),CONCATENATE("R2C",'Mapa final'!$S$12),"")</f>
        <v/>
      </c>
      <c r="O40" s="66" t="str">
        <f>IF(AND('Mapa final'!$AE$13="Baja",'Mapa final'!$AG$13="Leve"),CONCATENATE("R2C",'Mapa final'!$S$13),"")</f>
        <v/>
      </c>
      <c r="P40" s="168" t="str">
        <f>IF(AND('Mapa final'!$AE$12="Alta",'Mapa final'!$AG$12="Leve"),CONCATENATE("R2C",'Mapa final'!$S$12),"")</f>
        <v/>
      </c>
      <c r="Q40" s="168" t="str">
        <f>IF(AND('Mapa final'!$AE$13="Alta",'Mapa final'!$AG$13="Leve"),CONCATENATE("R2C",'Mapa final'!$S$13),"")</f>
        <v/>
      </c>
      <c r="R40" s="168" t="str">
        <f>IF(AND('Mapa final'!$AE$12="Alta",'Mapa final'!$AG$12="Leve"),CONCATENATE("R2C",'Mapa final'!$S$12),"")</f>
        <v/>
      </c>
      <c r="S40" s="168" t="str">
        <f>IF(AND('Mapa final'!$AE$13="Alta",'Mapa final'!$AG$13="Leve"),CONCATENATE("R2C",'Mapa final'!$S$13),"")</f>
        <v/>
      </c>
      <c r="T40" s="168" t="str">
        <f>IF(AND('Mapa final'!$AE$12="Alta",'Mapa final'!$AG$12="Leve"),CONCATENATE("R2C",'Mapa final'!$S$12),"")</f>
        <v/>
      </c>
      <c r="U40" s="58" t="str">
        <f>IF(AND('Mapa final'!$AE$13="Alta",'Mapa final'!$AG$13="Leve"),CONCATENATE("R2C",'Mapa final'!$S$13),"")</f>
        <v/>
      </c>
      <c r="V40" s="57" t="str">
        <f>IF(AND('Mapa final'!$AE$12="Alta",'Mapa final'!$AG$12="Leve"),CONCATENATE("R2C",'Mapa final'!$S$12),"")</f>
        <v/>
      </c>
      <c r="W40" s="168" t="str">
        <f>IF(AND('Mapa final'!$AE$13="Alta",'Mapa final'!$AG$13="Leve"),CONCATENATE("R2C",'Mapa final'!$S$13),"")</f>
        <v/>
      </c>
      <c r="X40" s="168" t="str">
        <f>IF(AND('Mapa final'!$AE$12="Alta",'Mapa final'!$AG$12="Leve"),CONCATENATE("R2C",'Mapa final'!$S$12),"")</f>
        <v/>
      </c>
      <c r="Y40" s="168" t="str">
        <f>IF(AND('Mapa final'!$AE$13="Alta",'Mapa final'!$AG$13="Leve"),CONCATENATE("R2C",'Mapa final'!$S$13),"")</f>
        <v/>
      </c>
      <c r="Z40" s="168" t="str">
        <f>IF(AND('Mapa final'!$AE$12="Alta",'Mapa final'!$AG$12="Leve"),CONCATENATE("R2C",'Mapa final'!$S$12),"")</f>
        <v/>
      </c>
      <c r="AA40" s="58" t="str">
        <f>IF(AND('Mapa final'!$AE$13="Alta",'Mapa final'!$AG$13="Leve"),CONCATENATE("R2C",'Mapa final'!$S$13),"")</f>
        <v/>
      </c>
      <c r="AB40" s="44" t="str">
        <f>IF(AND('Mapa final'!$AE$12="Muy Alta",'Mapa final'!$AG$12="Leve"),CONCATENATE("R2C",'Mapa final'!$S$12),"")</f>
        <v/>
      </c>
      <c r="AC40" s="167" t="str">
        <f>IF(AND('Mapa final'!$AE$13="Muy Alta",'Mapa final'!$AG$13="Leve"),CONCATENATE("R2C",'Mapa final'!$S$13),"")</f>
        <v/>
      </c>
      <c r="AD40" s="167" t="str">
        <f>IF(AND('Mapa final'!$AE$12="Muy Alta",'Mapa final'!$AG$12="Leve"),CONCATENATE("R2C",'Mapa final'!$S$12),"")</f>
        <v/>
      </c>
      <c r="AE40" s="167" t="str">
        <f>IF(AND('Mapa final'!$AE$13="Muy Alta",'Mapa final'!$AG$13="Leve"),CONCATENATE("R2C",'Mapa final'!$S$13),"")</f>
        <v/>
      </c>
      <c r="AF40" s="167" t="str">
        <f>IF(AND('Mapa final'!$AE$12="Muy Alta",'Mapa final'!$AG$12="Leve"),CONCATENATE("R2C",'Mapa final'!$S$12),"")</f>
        <v/>
      </c>
      <c r="AG40" s="45" t="str">
        <f>IF(AND('Mapa final'!$AE$13="Muy Alta",'Mapa final'!$AG$13="Leve"),CONCATENATE("R2C",'Mapa final'!$S$13),"")</f>
        <v/>
      </c>
      <c r="AH40" s="46" t="str">
        <f>IF(AND('Mapa final'!$AE$12="Muy Alta",'Mapa final'!$AG$12="Catastrófico"),CONCATENATE("R2C",'Mapa final'!$S$12),"")</f>
        <v/>
      </c>
      <c r="AI40" s="170" t="str">
        <f>IF(AND('Mapa final'!$AE$13="Muy Alta",'Mapa final'!$AG$13="Catastrófico"),CONCATENATE("R2C",'Mapa final'!$S$13),"")</f>
        <v/>
      </c>
      <c r="AJ40" s="170" t="str">
        <f>IF(AND('Mapa final'!$AE$12="Muy Alta",'Mapa final'!$AG$12="Catastrófico"),CONCATENATE("R2C",'Mapa final'!$S$12),"")</f>
        <v/>
      </c>
      <c r="AK40" s="170" t="str">
        <f>IF(AND('Mapa final'!$AE$13="Muy Alta",'Mapa final'!$AG$13="Catastrófico"),CONCATENATE("R2C",'Mapa final'!$S$13),"")</f>
        <v/>
      </c>
      <c r="AL40" s="170" t="str">
        <f>IF(AND('Mapa final'!$AE$12="Muy Alta",'Mapa final'!$AG$12="Catastrófico"),CONCATENATE("R2C",'Mapa final'!$S$12),"")</f>
        <v/>
      </c>
      <c r="AM40" s="47" t="str">
        <f>IF(AND('Mapa final'!$AE$13="Muy Alta",'Mapa final'!$AG$13="Catastrófico"),CONCATENATE("R2C",'Mapa final'!$S$13),"")</f>
        <v/>
      </c>
      <c r="AN40" s="70"/>
      <c r="AO40" s="380"/>
      <c r="AP40" s="381"/>
      <c r="AQ40" s="381"/>
      <c r="AR40" s="381"/>
      <c r="AS40" s="381"/>
      <c r="AT40" s="382"/>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60"/>
      <c r="C41" s="260"/>
      <c r="D41" s="261"/>
      <c r="E41" s="360"/>
      <c r="F41" s="359"/>
      <c r="G41" s="359"/>
      <c r="H41" s="359"/>
      <c r="I41" s="359"/>
      <c r="J41" s="65" t="str">
        <f>IF(AND('Mapa final'!$AE$12="Baja",'Mapa final'!$AG$12="Leve"),CONCATENATE("R2C",'Mapa final'!$S$12),"")</f>
        <v/>
      </c>
      <c r="K41" s="169" t="str">
        <f>IF(AND('Mapa final'!$AE$13="Baja",'Mapa final'!$AG$13="Leve"),CONCATENATE("R2C",'Mapa final'!$S$13),"")</f>
        <v/>
      </c>
      <c r="L41" s="169" t="str">
        <f>IF(AND('Mapa final'!$AE$12="Baja",'Mapa final'!$AG$12="Leve"),CONCATENATE("R2C",'Mapa final'!$S$12),"")</f>
        <v/>
      </c>
      <c r="M41" s="169" t="str">
        <f>IF(AND('Mapa final'!$AE$13="Baja",'Mapa final'!$AG$13="Leve"),CONCATENATE("R2C",'Mapa final'!$S$13),"")</f>
        <v/>
      </c>
      <c r="N41" s="169" t="str">
        <f>IF(AND('Mapa final'!$AE$12="Baja",'Mapa final'!$AG$12="Leve"),CONCATENATE("R2C",'Mapa final'!$S$12),"")</f>
        <v/>
      </c>
      <c r="O41" s="66" t="str">
        <f>IF(AND('Mapa final'!$AE$13="Baja",'Mapa final'!$AG$13="Leve"),CONCATENATE("R2C",'Mapa final'!$S$13),"")</f>
        <v/>
      </c>
      <c r="P41" s="168" t="str">
        <f>IF(AND('Mapa final'!$AE$12="Alta",'Mapa final'!$AG$12="Leve"),CONCATENATE("R2C",'Mapa final'!$S$12),"")</f>
        <v/>
      </c>
      <c r="Q41" s="168" t="str">
        <f>IF(AND('Mapa final'!$AE$13="Alta",'Mapa final'!$AG$13="Leve"),CONCATENATE("R2C",'Mapa final'!$S$13),"")</f>
        <v/>
      </c>
      <c r="R41" s="168" t="str">
        <f>IF(AND('Mapa final'!$AE$12="Alta",'Mapa final'!$AG$12="Leve"),CONCATENATE("R2C",'Mapa final'!$S$12),"")</f>
        <v/>
      </c>
      <c r="S41" s="168" t="str">
        <f>IF(AND('Mapa final'!$AE$13="Alta",'Mapa final'!$AG$13="Leve"),CONCATENATE("R2C",'Mapa final'!$S$13),"")</f>
        <v/>
      </c>
      <c r="T41" s="168" t="str">
        <f>IF(AND('Mapa final'!$AE$12="Alta",'Mapa final'!$AG$12="Leve"),CONCATENATE("R2C",'Mapa final'!$S$12),"")</f>
        <v/>
      </c>
      <c r="U41" s="58" t="str">
        <f>IF(AND('Mapa final'!$AE$13="Alta",'Mapa final'!$AG$13="Leve"),CONCATENATE("R2C",'Mapa final'!$S$13),"")</f>
        <v/>
      </c>
      <c r="V41" s="57" t="str">
        <f>IF(AND('Mapa final'!$AE$12="Alta",'Mapa final'!$AG$12="Leve"),CONCATENATE("R2C",'Mapa final'!$S$12),"")</f>
        <v/>
      </c>
      <c r="W41" s="168" t="str">
        <f>IF(AND('Mapa final'!$AE$13="Alta",'Mapa final'!$AG$13="Leve"),CONCATENATE("R2C",'Mapa final'!$S$13),"")</f>
        <v/>
      </c>
      <c r="X41" s="168" t="str">
        <f>IF(AND('Mapa final'!$AE$12="Alta",'Mapa final'!$AG$12="Leve"),CONCATENATE("R2C",'Mapa final'!$S$12),"")</f>
        <v/>
      </c>
      <c r="Y41" s="168" t="str">
        <f>IF(AND('Mapa final'!$AE$13="Alta",'Mapa final'!$AG$13="Leve"),CONCATENATE("R2C",'Mapa final'!$S$13),"")</f>
        <v/>
      </c>
      <c r="Z41" s="168" t="str">
        <f>IF(AND('Mapa final'!$AE$12="Alta",'Mapa final'!$AG$12="Leve"),CONCATENATE("R2C",'Mapa final'!$S$12),"")</f>
        <v/>
      </c>
      <c r="AA41" s="58" t="str">
        <f>IF(AND('Mapa final'!$AE$13="Alta",'Mapa final'!$AG$13="Leve"),CONCATENATE("R2C",'Mapa final'!$S$13),"")</f>
        <v/>
      </c>
      <c r="AB41" s="44" t="str">
        <f>IF(AND('Mapa final'!$AE$12="Muy Alta",'Mapa final'!$AG$12="Leve"),CONCATENATE("R2C",'Mapa final'!$S$12),"")</f>
        <v/>
      </c>
      <c r="AC41" s="167" t="str">
        <f>IF(AND('Mapa final'!$AE$13="Muy Alta",'Mapa final'!$AG$13="Leve"),CONCATENATE("R2C",'Mapa final'!$S$13),"")</f>
        <v/>
      </c>
      <c r="AD41" s="167" t="str">
        <f>IF(AND('Mapa final'!$AE$12="Muy Alta",'Mapa final'!$AG$12="Leve"),CONCATENATE("R2C",'Mapa final'!$S$12),"")</f>
        <v/>
      </c>
      <c r="AE41" s="167" t="str">
        <f>IF(AND('Mapa final'!$AE$13="Muy Alta",'Mapa final'!$AG$13="Leve"),CONCATENATE("R2C",'Mapa final'!$S$13),"")</f>
        <v/>
      </c>
      <c r="AF41" s="167" t="str">
        <f>IF(AND('Mapa final'!$AE$12="Muy Alta",'Mapa final'!$AG$12="Leve"),CONCATENATE("R2C",'Mapa final'!$S$12),"")</f>
        <v/>
      </c>
      <c r="AG41" s="45" t="str">
        <f>IF(AND('Mapa final'!$AE$13="Muy Alta",'Mapa final'!$AG$13="Leve"),CONCATENATE("R2C",'Mapa final'!$S$13),"")</f>
        <v/>
      </c>
      <c r="AH41" s="46" t="str">
        <f>IF(AND('Mapa final'!$AE$12="Muy Alta",'Mapa final'!$AG$12="Catastrófico"),CONCATENATE("R2C",'Mapa final'!$S$12),"")</f>
        <v/>
      </c>
      <c r="AI41" s="170" t="str">
        <f>IF(AND('Mapa final'!$AE$13="Muy Alta",'Mapa final'!$AG$13="Catastrófico"),CONCATENATE("R2C",'Mapa final'!$S$13),"")</f>
        <v/>
      </c>
      <c r="AJ41" s="170" t="str">
        <f>IF(AND('Mapa final'!$AE$12="Muy Alta",'Mapa final'!$AG$12="Catastrófico"),CONCATENATE("R2C",'Mapa final'!$S$12),"")</f>
        <v/>
      </c>
      <c r="AK41" s="170" t="str">
        <f>IF(AND('Mapa final'!$AE$13="Muy Alta",'Mapa final'!$AG$13="Catastrófico"),CONCATENATE("R2C",'Mapa final'!$S$13),"")</f>
        <v/>
      </c>
      <c r="AL41" s="170" t="str">
        <f>IF(AND('Mapa final'!$AE$12="Muy Alta",'Mapa final'!$AG$12="Catastrófico"),CONCATENATE("R2C",'Mapa final'!$S$12),"")</f>
        <v/>
      </c>
      <c r="AM41" s="47" t="str">
        <f>IF(AND('Mapa final'!$AE$13="Muy Alta",'Mapa final'!$AG$13="Catastrófico"),CONCATENATE("R2C",'Mapa final'!$S$13),"")</f>
        <v/>
      </c>
      <c r="AN41" s="70"/>
      <c r="AO41" s="380"/>
      <c r="AP41" s="381"/>
      <c r="AQ41" s="381"/>
      <c r="AR41" s="381"/>
      <c r="AS41" s="381"/>
      <c r="AT41" s="382"/>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60"/>
      <c r="C42" s="260"/>
      <c r="D42" s="261"/>
      <c r="E42" s="360"/>
      <c r="F42" s="359"/>
      <c r="G42" s="359"/>
      <c r="H42" s="359"/>
      <c r="I42" s="359"/>
      <c r="J42" s="65" t="str">
        <f>IF(AND('Mapa final'!$AE$12="Baja",'Mapa final'!$AG$12="Leve"),CONCATENATE("R2C",'Mapa final'!$S$12),"")</f>
        <v/>
      </c>
      <c r="K42" s="169" t="str">
        <f>IF(AND('Mapa final'!$AE$13="Baja",'Mapa final'!$AG$13="Leve"),CONCATENATE("R2C",'Mapa final'!$S$13),"")</f>
        <v/>
      </c>
      <c r="L42" s="169" t="str">
        <f>IF(AND('Mapa final'!$AE$12="Baja",'Mapa final'!$AG$12="Leve"),CONCATENATE("R2C",'Mapa final'!$S$12),"")</f>
        <v/>
      </c>
      <c r="M42" s="169" t="str">
        <f>IF(AND('Mapa final'!$AE$13="Baja",'Mapa final'!$AG$13="Leve"),CONCATENATE("R2C",'Mapa final'!$S$13),"")</f>
        <v/>
      </c>
      <c r="N42" s="169" t="str">
        <f>IF(AND('Mapa final'!$AE$12="Baja",'Mapa final'!$AG$12="Leve"),CONCATENATE("R2C",'Mapa final'!$S$12),"")</f>
        <v/>
      </c>
      <c r="O42" s="66" t="str">
        <f>IF(AND('Mapa final'!$AE$13="Baja",'Mapa final'!$AG$13="Leve"),CONCATENATE("R2C",'Mapa final'!$S$13),"")</f>
        <v/>
      </c>
      <c r="P42" s="168" t="str">
        <f>IF(AND('Mapa final'!$AE$12="Alta",'Mapa final'!$AG$12="Leve"),CONCATENATE("R2C",'Mapa final'!$S$12),"")</f>
        <v/>
      </c>
      <c r="Q42" s="168" t="str">
        <f>IF(AND('Mapa final'!$AE$13="Alta",'Mapa final'!$AG$13="Leve"),CONCATENATE("R2C",'Mapa final'!$S$13),"")</f>
        <v/>
      </c>
      <c r="R42" s="168" t="str">
        <f>IF(AND('Mapa final'!$AE$12="Alta",'Mapa final'!$AG$12="Leve"),CONCATENATE("R2C",'Mapa final'!$S$12),"")</f>
        <v/>
      </c>
      <c r="S42" s="168" t="str">
        <f>IF(AND('Mapa final'!$AE$13="Alta",'Mapa final'!$AG$13="Leve"),CONCATENATE("R2C",'Mapa final'!$S$13),"")</f>
        <v/>
      </c>
      <c r="T42" s="168" t="str">
        <f>IF(AND('Mapa final'!$AE$12="Alta",'Mapa final'!$AG$12="Leve"),CONCATENATE("R2C",'Mapa final'!$S$12),"")</f>
        <v/>
      </c>
      <c r="U42" s="58" t="str">
        <f>IF(AND('Mapa final'!$AE$13="Alta",'Mapa final'!$AG$13="Leve"),CONCATENATE("R2C",'Mapa final'!$S$13),"")</f>
        <v/>
      </c>
      <c r="V42" s="57" t="str">
        <f>IF(AND('Mapa final'!$AE$12="Alta",'Mapa final'!$AG$12="Leve"),CONCATENATE("R2C",'Mapa final'!$S$12),"")</f>
        <v/>
      </c>
      <c r="W42" s="168" t="str">
        <f>IF(AND('Mapa final'!$AE$13="Alta",'Mapa final'!$AG$13="Leve"),CONCATENATE("R2C",'Mapa final'!$S$13),"")</f>
        <v/>
      </c>
      <c r="X42" s="168" t="str">
        <f>IF(AND('Mapa final'!$AE$12="Alta",'Mapa final'!$AG$12="Leve"),CONCATENATE("R2C",'Mapa final'!$S$12),"")</f>
        <v/>
      </c>
      <c r="Y42" s="168" t="str">
        <f>IF(AND('Mapa final'!$AE$13="Alta",'Mapa final'!$AG$13="Leve"),CONCATENATE("R2C",'Mapa final'!$S$13),"")</f>
        <v/>
      </c>
      <c r="Z42" s="168" t="str">
        <f>IF(AND('Mapa final'!$AE$12="Alta",'Mapa final'!$AG$12="Leve"),CONCATENATE("R2C",'Mapa final'!$S$12),"")</f>
        <v/>
      </c>
      <c r="AA42" s="58" t="str">
        <f>IF(AND('Mapa final'!$AE$13="Alta",'Mapa final'!$AG$13="Leve"),CONCATENATE("R2C",'Mapa final'!$S$13),"")</f>
        <v/>
      </c>
      <c r="AB42" s="44" t="str">
        <f>IF(AND('Mapa final'!$AE$12="Muy Alta",'Mapa final'!$AG$12="Leve"),CONCATENATE("R2C",'Mapa final'!$S$12),"")</f>
        <v/>
      </c>
      <c r="AC42" s="167" t="str">
        <f>IF(AND('Mapa final'!$AE$13="Muy Alta",'Mapa final'!$AG$13="Leve"),CONCATENATE("R2C",'Mapa final'!$S$13),"")</f>
        <v/>
      </c>
      <c r="AD42" s="167" t="str">
        <f>IF(AND('Mapa final'!$AE$12="Muy Alta",'Mapa final'!$AG$12="Leve"),CONCATENATE("R2C",'Mapa final'!$S$12),"")</f>
        <v/>
      </c>
      <c r="AE42" s="167" t="str">
        <f>IF(AND('Mapa final'!$AE$13="Muy Alta",'Mapa final'!$AG$13="Leve"),CONCATENATE("R2C",'Mapa final'!$S$13),"")</f>
        <v/>
      </c>
      <c r="AF42" s="167" t="str">
        <f>IF(AND('Mapa final'!$AE$12="Muy Alta",'Mapa final'!$AG$12="Leve"),CONCATENATE("R2C",'Mapa final'!$S$12),"")</f>
        <v/>
      </c>
      <c r="AG42" s="45" t="str">
        <f>IF(AND('Mapa final'!$AE$13="Muy Alta",'Mapa final'!$AG$13="Leve"),CONCATENATE("R2C",'Mapa final'!$S$13),"")</f>
        <v/>
      </c>
      <c r="AH42" s="46" t="str">
        <f>IF(AND('Mapa final'!$AE$12="Muy Alta",'Mapa final'!$AG$12="Catastrófico"),CONCATENATE("R2C",'Mapa final'!$S$12),"")</f>
        <v/>
      </c>
      <c r="AI42" s="170" t="str">
        <f>IF(AND('Mapa final'!$AE$13="Muy Alta",'Mapa final'!$AG$13="Catastrófico"),CONCATENATE("R2C",'Mapa final'!$S$13),"")</f>
        <v/>
      </c>
      <c r="AJ42" s="170" t="str">
        <f>IF(AND('Mapa final'!$AE$12="Muy Alta",'Mapa final'!$AG$12="Catastrófico"),CONCATENATE("R2C",'Mapa final'!$S$12),"")</f>
        <v/>
      </c>
      <c r="AK42" s="170" t="str">
        <f>IF(AND('Mapa final'!$AE$13="Muy Alta",'Mapa final'!$AG$13="Catastrófico"),CONCATENATE("R2C",'Mapa final'!$S$13),"")</f>
        <v/>
      </c>
      <c r="AL42" s="170" t="str">
        <f>IF(AND('Mapa final'!$AE$12="Muy Alta",'Mapa final'!$AG$12="Catastrófico"),CONCATENATE("R2C",'Mapa final'!$S$12),"")</f>
        <v/>
      </c>
      <c r="AM42" s="47" t="str">
        <f>IF(AND('Mapa final'!$AE$13="Muy Alta",'Mapa final'!$AG$13="Catastrófico"),CONCATENATE("R2C",'Mapa final'!$S$13),"")</f>
        <v/>
      </c>
      <c r="AN42" s="70"/>
      <c r="AO42" s="380"/>
      <c r="AP42" s="381"/>
      <c r="AQ42" s="381"/>
      <c r="AR42" s="381"/>
      <c r="AS42" s="381"/>
      <c r="AT42" s="382"/>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60"/>
      <c r="C43" s="260"/>
      <c r="D43" s="261"/>
      <c r="E43" s="360"/>
      <c r="F43" s="359"/>
      <c r="G43" s="359"/>
      <c r="H43" s="359"/>
      <c r="I43" s="359"/>
      <c r="J43" s="65" t="str">
        <f>IF(AND('Mapa final'!$AE$12="Baja",'Mapa final'!$AG$12="Leve"),CONCATENATE("R2C",'Mapa final'!$S$12),"")</f>
        <v/>
      </c>
      <c r="K43" s="169" t="str">
        <f>IF(AND('Mapa final'!$AE$13="Baja",'Mapa final'!$AG$13="Leve"),CONCATENATE("R2C",'Mapa final'!$S$13),"")</f>
        <v/>
      </c>
      <c r="L43" s="169" t="str">
        <f>IF(AND('Mapa final'!$AE$12="Baja",'Mapa final'!$AG$12="Leve"),CONCATENATE("R2C",'Mapa final'!$S$12),"")</f>
        <v/>
      </c>
      <c r="M43" s="169" t="str">
        <f>IF(AND('Mapa final'!$AE$13="Baja",'Mapa final'!$AG$13="Leve"),CONCATENATE("R2C",'Mapa final'!$S$13),"")</f>
        <v/>
      </c>
      <c r="N43" s="169" t="str">
        <f>IF(AND('Mapa final'!$AE$12="Baja",'Mapa final'!$AG$12="Leve"),CONCATENATE("R2C",'Mapa final'!$S$12),"")</f>
        <v/>
      </c>
      <c r="O43" s="66" t="str">
        <f>IF(AND('Mapa final'!$AE$13="Baja",'Mapa final'!$AG$13="Leve"),CONCATENATE("R2C",'Mapa final'!$S$13),"")</f>
        <v/>
      </c>
      <c r="P43" s="168" t="str">
        <f>IF(AND('Mapa final'!$AE$12="Alta",'Mapa final'!$AG$12="Leve"),CONCATENATE("R2C",'Mapa final'!$S$12),"")</f>
        <v/>
      </c>
      <c r="Q43" s="168" t="str">
        <f>IF(AND('Mapa final'!$AE$13="Alta",'Mapa final'!$AG$13="Leve"),CONCATENATE("R2C",'Mapa final'!$S$13),"")</f>
        <v/>
      </c>
      <c r="R43" s="168" t="str">
        <f>IF(AND('Mapa final'!$AE$12="Alta",'Mapa final'!$AG$12="Leve"),CONCATENATE("R2C",'Mapa final'!$S$12),"")</f>
        <v/>
      </c>
      <c r="S43" s="168" t="str">
        <f>IF(AND('Mapa final'!$AE$13="Alta",'Mapa final'!$AG$13="Leve"),CONCATENATE("R2C",'Mapa final'!$S$13),"")</f>
        <v/>
      </c>
      <c r="T43" s="168" t="str">
        <f>IF(AND('Mapa final'!$AE$12="Alta",'Mapa final'!$AG$12="Leve"),CONCATENATE("R2C",'Mapa final'!$S$12),"")</f>
        <v/>
      </c>
      <c r="U43" s="58" t="str">
        <f>IF(AND('Mapa final'!$AE$13="Alta",'Mapa final'!$AG$13="Leve"),CONCATENATE("R2C",'Mapa final'!$S$13),"")</f>
        <v/>
      </c>
      <c r="V43" s="57" t="str">
        <f>IF(AND('Mapa final'!$AE$12="Alta",'Mapa final'!$AG$12="Leve"),CONCATENATE("R2C",'Mapa final'!$S$12),"")</f>
        <v/>
      </c>
      <c r="W43" s="168" t="str">
        <f>IF(AND('Mapa final'!$AE$13="Alta",'Mapa final'!$AG$13="Leve"),CONCATENATE("R2C",'Mapa final'!$S$13),"")</f>
        <v/>
      </c>
      <c r="X43" s="168" t="str">
        <f>IF(AND('Mapa final'!$AE$12="Alta",'Mapa final'!$AG$12="Leve"),CONCATENATE("R2C",'Mapa final'!$S$12),"")</f>
        <v/>
      </c>
      <c r="Y43" s="168" t="str">
        <f>IF(AND('Mapa final'!$AE$13="Alta",'Mapa final'!$AG$13="Leve"),CONCATENATE("R2C",'Mapa final'!$S$13),"")</f>
        <v/>
      </c>
      <c r="Z43" s="168" t="str">
        <f>IF(AND('Mapa final'!$AE$12="Alta",'Mapa final'!$AG$12="Leve"),CONCATENATE("R2C",'Mapa final'!$S$12),"")</f>
        <v/>
      </c>
      <c r="AA43" s="58" t="str">
        <f>IF(AND('Mapa final'!$AE$13="Alta",'Mapa final'!$AG$13="Leve"),CONCATENATE("R2C",'Mapa final'!$S$13),"")</f>
        <v/>
      </c>
      <c r="AB43" s="44" t="str">
        <f>IF(AND('Mapa final'!$AE$12="Muy Alta",'Mapa final'!$AG$12="Leve"),CONCATENATE("R2C",'Mapa final'!$S$12),"")</f>
        <v/>
      </c>
      <c r="AC43" s="167" t="str">
        <f>IF(AND('Mapa final'!$AE$13="Muy Alta",'Mapa final'!$AG$13="Leve"),CONCATENATE("R2C",'Mapa final'!$S$13),"")</f>
        <v/>
      </c>
      <c r="AD43" s="167" t="str">
        <f>IF(AND('Mapa final'!$AE$12="Muy Alta",'Mapa final'!$AG$12="Leve"),CONCATENATE("R2C",'Mapa final'!$S$12),"")</f>
        <v/>
      </c>
      <c r="AE43" s="167" t="str">
        <f>IF(AND('Mapa final'!$AE$13="Muy Alta",'Mapa final'!$AG$13="Leve"),CONCATENATE("R2C",'Mapa final'!$S$13),"")</f>
        <v/>
      </c>
      <c r="AF43" s="167" t="str">
        <f>IF(AND('Mapa final'!$AE$12="Muy Alta",'Mapa final'!$AG$12="Leve"),CONCATENATE("R2C",'Mapa final'!$S$12),"")</f>
        <v/>
      </c>
      <c r="AG43" s="45" t="str">
        <f>IF(AND('Mapa final'!$AE$13="Muy Alta",'Mapa final'!$AG$13="Leve"),CONCATENATE("R2C",'Mapa final'!$S$13),"")</f>
        <v/>
      </c>
      <c r="AH43" s="46" t="str">
        <f>IF(AND('Mapa final'!$AE$12="Muy Alta",'Mapa final'!$AG$12="Catastrófico"),CONCATENATE("R2C",'Mapa final'!$S$12),"")</f>
        <v/>
      </c>
      <c r="AI43" s="170" t="str">
        <f>IF(AND('Mapa final'!$AE$13="Muy Alta",'Mapa final'!$AG$13="Catastrófico"),CONCATENATE("R2C",'Mapa final'!$S$13),"")</f>
        <v/>
      </c>
      <c r="AJ43" s="170" t="str">
        <f>IF(AND('Mapa final'!$AE$12="Muy Alta",'Mapa final'!$AG$12="Catastrófico"),CONCATENATE("R2C",'Mapa final'!$S$12),"")</f>
        <v/>
      </c>
      <c r="AK43" s="170" t="str">
        <f>IF(AND('Mapa final'!$AE$13="Muy Alta",'Mapa final'!$AG$13="Catastrófico"),CONCATENATE("R2C",'Mapa final'!$S$13),"")</f>
        <v/>
      </c>
      <c r="AL43" s="170" t="str">
        <f>IF(AND('Mapa final'!$AE$12="Muy Alta",'Mapa final'!$AG$12="Catastrófico"),CONCATENATE("R2C",'Mapa final'!$S$12),"")</f>
        <v/>
      </c>
      <c r="AM43" s="47" t="str">
        <f>IF(AND('Mapa final'!$AE$13="Muy Alta",'Mapa final'!$AG$13="Catastrófico"),CONCATENATE("R2C",'Mapa final'!$S$13),"")</f>
        <v/>
      </c>
      <c r="AN43" s="70"/>
      <c r="AO43" s="380"/>
      <c r="AP43" s="381"/>
      <c r="AQ43" s="381"/>
      <c r="AR43" s="381"/>
      <c r="AS43" s="381"/>
      <c r="AT43" s="382"/>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60"/>
      <c r="C44" s="260"/>
      <c r="D44" s="261"/>
      <c r="E44" s="360"/>
      <c r="F44" s="359"/>
      <c r="G44" s="359"/>
      <c r="H44" s="359"/>
      <c r="I44" s="359"/>
      <c r="J44" s="65" t="str">
        <f>IF(AND('Mapa final'!$AE$12="Baja",'Mapa final'!$AG$12="Leve"),CONCATENATE("R2C",'Mapa final'!$S$12),"")</f>
        <v/>
      </c>
      <c r="K44" s="169" t="str">
        <f>IF(AND('Mapa final'!$AE$13="Baja",'Mapa final'!$AG$13="Leve"),CONCATENATE("R2C",'Mapa final'!$S$13),"")</f>
        <v/>
      </c>
      <c r="L44" s="169" t="str">
        <f>IF(AND('Mapa final'!$AE$12="Baja",'Mapa final'!$AG$12="Leve"),CONCATENATE("R2C",'Mapa final'!$S$12),"")</f>
        <v/>
      </c>
      <c r="M44" s="169" t="str">
        <f>IF(AND('Mapa final'!$AE$13="Baja",'Mapa final'!$AG$13="Leve"),CONCATENATE("R2C",'Mapa final'!$S$13),"")</f>
        <v/>
      </c>
      <c r="N44" s="169" t="str">
        <f>IF(AND('Mapa final'!$AE$12="Baja",'Mapa final'!$AG$12="Leve"),CONCATENATE("R2C",'Mapa final'!$S$12),"")</f>
        <v/>
      </c>
      <c r="O44" s="66" t="str">
        <f>IF(AND('Mapa final'!$AE$13="Baja",'Mapa final'!$AG$13="Leve"),CONCATENATE("R2C",'Mapa final'!$S$13),"")</f>
        <v/>
      </c>
      <c r="P44" s="168" t="str">
        <f>IF(AND('Mapa final'!$AE$12="Alta",'Mapa final'!$AG$12="Leve"),CONCATENATE("R2C",'Mapa final'!$S$12),"")</f>
        <v/>
      </c>
      <c r="Q44" s="168" t="str">
        <f>IF(AND('Mapa final'!$AE$13="Alta",'Mapa final'!$AG$13="Leve"),CONCATENATE("R2C",'Mapa final'!$S$13),"")</f>
        <v/>
      </c>
      <c r="R44" s="168" t="str">
        <f>IF(AND('Mapa final'!$AE$12="Alta",'Mapa final'!$AG$12="Leve"),CONCATENATE("R2C",'Mapa final'!$S$12),"")</f>
        <v/>
      </c>
      <c r="S44" s="168" t="str">
        <f>IF(AND('Mapa final'!$AE$13="Alta",'Mapa final'!$AG$13="Leve"),CONCATENATE("R2C",'Mapa final'!$S$13),"")</f>
        <v/>
      </c>
      <c r="T44" s="168" t="str">
        <f>IF(AND('Mapa final'!$AE$12="Alta",'Mapa final'!$AG$12="Leve"),CONCATENATE("R2C",'Mapa final'!$S$12),"")</f>
        <v/>
      </c>
      <c r="U44" s="58" t="str">
        <f>IF(AND('Mapa final'!$AE$13="Alta",'Mapa final'!$AG$13="Leve"),CONCATENATE("R2C",'Mapa final'!$S$13),"")</f>
        <v/>
      </c>
      <c r="V44" s="57" t="str">
        <f>IF(AND('Mapa final'!$AE$12="Alta",'Mapa final'!$AG$12="Leve"),CONCATENATE("R2C",'Mapa final'!$S$12),"")</f>
        <v/>
      </c>
      <c r="W44" s="168" t="str">
        <f>IF(AND('Mapa final'!$AE$13="Alta",'Mapa final'!$AG$13="Leve"),CONCATENATE("R2C",'Mapa final'!$S$13),"")</f>
        <v/>
      </c>
      <c r="X44" s="168" t="str">
        <f>IF(AND('Mapa final'!$AE$12="Alta",'Mapa final'!$AG$12="Leve"),CONCATENATE("R2C",'Mapa final'!$S$12),"")</f>
        <v/>
      </c>
      <c r="Y44" s="168" t="str">
        <f>IF(AND('Mapa final'!$AE$13="Alta",'Mapa final'!$AG$13="Leve"),CONCATENATE("R2C",'Mapa final'!$S$13),"")</f>
        <v/>
      </c>
      <c r="Z44" s="168" t="str">
        <f>IF(AND('Mapa final'!$AE$12="Alta",'Mapa final'!$AG$12="Leve"),CONCATENATE("R2C",'Mapa final'!$S$12),"")</f>
        <v/>
      </c>
      <c r="AA44" s="58" t="str">
        <f>IF(AND('Mapa final'!$AE$13="Alta",'Mapa final'!$AG$13="Leve"),CONCATENATE("R2C",'Mapa final'!$S$13),"")</f>
        <v/>
      </c>
      <c r="AB44" s="44" t="str">
        <f>IF(AND('Mapa final'!$AE$12="Muy Alta",'Mapa final'!$AG$12="Leve"),CONCATENATE("R2C",'Mapa final'!$S$12),"")</f>
        <v/>
      </c>
      <c r="AC44" s="167" t="str">
        <f>IF(AND('Mapa final'!$AE$13="Muy Alta",'Mapa final'!$AG$13="Leve"),CONCATENATE("R2C",'Mapa final'!$S$13),"")</f>
        <v/>
      </c>
      <c r="AD44" s="167" t="str">
        <f>IF(AND('Mapa final'!$AE$12="Muy Alta",'Mapa final'!$AG$12="Leve"),CONCATENATE("R2C",'Mapa final'!$S$12),"")</f>
        <v/>
      </c>
      <c r="AE44" s="167" t="str">
        <f>IF(AND('Mapa final'!$AE$13="Muy Alta",'Mapa final'!$AG$13="Leve"),CONCATENATE("R2C",'Mapa final'!$S$13),"")</f>
        <v/>
      </c>
      <c r="AF44" s="167" t="str">
        <f>IF(AND('Mapa final'!$AE$12="Muy Alta",'Mapa final'!$AG$12="Leve"),CONCATENATE("R2C",'Mapa final'!$S$12),"")</f>
        <v/>
      </c>
      <c r="AG44" s="45" t="str">
        <f>IF(AND('Mapa final'!$AE$13="Muy Alta",'Mapa final'!$AG$13="Leve"),CONCATENATE("R2C",'Mapa final'!$S$13),"")</f>
        <v/>
      </c>
      <c r="AH44" s="46" t="str">
        <f>IF(AND('Mapa final'!$AE$12="Muy Alta",'Mapa final'!$AG$12="Catastrófico"),CONCATENATE("R2C",'Mapa final'!$S$12),"")</f>
        <v/>
      </c>
      <c r="AI44" s="170" t="str">
        <f>IF(AND('Mapa final'!$AE$13="Muy Alta",'Mapa final'!$AG$13="Catastrófico"),CONCATENATE("R2C",'Mapa final'!$S$13),"")</f>
        <v/>
      </c>
      <c r="AJ44" s="170" t="str">
        <f>IF(AND('Mapa final'!$AE$12="Muy Alta",'Mapa final'!$AG$12="Catastrófico"),CONCATENATE("R2C",'Mapa final'!$S$12),"")</f>
        <v/>
      </c>
      <c r="AK44" s="170" t="str">
        <f>IF(AND('Mapa final'!$AE$13="Muy Alta",'Mapa final'!$AG$13="Catastrófico"),CONCATENATE("R2C",'Mapa final'!$S$13),"")</f>
        <v/>
      </c>
      <c r="AL44" s="170" t="str">
        <f>IF(AND('Mapa final'!$AE$12="Muy Alta",'Mapa final'!$AG$12="Catastrófico"),CONCATENATE("R2C",'Mapa final'!$S$12),"")</f>
        <v/>
      </c>
      <c r="AM44" s="47" t="str">
        <f>IF(AND('Mapa final'!$AE$13="Muy Alta",'Mapa final'!$AG$13="Catastrófico"),CONCATENATE("R2C",'Mapa final'!$S$13),"")</f>
        <v/>
      </c>
      <c r="AN44" s="70"/>
      <c r="AO44" s="380"/>
      <c r="AP44" s="381"/>
      <c r="AQ44" s="381"/>
      <c r="AR44" s="381"/>
      <c r="AS44" s="381"/>
      <c r="AT44" s="382"/>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60"/>
      <c r="C45" s="260"/>
      <c r="D45" s="261"/>
      <c r="E45" s="361"/>
      <c r="F45" s="362"/>
      <c r="G45" s="362"/>
      <c r="H45" s="362"/>
      <c r="I45" s="362"/>
      <c r="J45" s="67" t="str">
        <f>IF(AND('Mapa final'!$AE$12="Baja",'Mapa final'!$AG$12="Leve"),CONCATENATE("R2C",'Mapa final'!$S$12),"")</f>
        <v/>
      </c>
      <c r="K45" s="68" t="str">
        <f>IF(AND('Mapa final'!$AE$13="Baja",'Mapa final'!$AG$13="Leve"),CONCATENATE("R2C",'Mapa final'!$S$13),"")</f>
        <v/>
      </c>
      <c r="L45" s="68" t="str">
        <f>IF(AND('Mapa final'!$AE$12="Baja",'Mapa final'!$AG$12="Leve"),CONCATENATE("R2C",'Mapa final'!$S$12),"")</f>
        <v/>
      </c>
      <c r="M45" s="68" t="str">
        <f>IF(AND('Mapa final'!$AE$13="Baja",'Mapa final'!$AG$13="Leve"),CONCATENATE("R2C",'Mapa final'!$S$13),"")</f>
        <v/>
      </c>
      <c r="N45" s="68" t="str">
        <f>IF(AND('Mapa final'!$AE$12="Baja",'Mapa final'!$AG$12="Leve"),CONCATENATE("R2C",'Mapa final'!$S$12),"")</f>
        <v/>
      </c>
      <c r="O45" s="69" t="str">
        <f>IF(AND('Mapa final'!$AE$13="Baja",'Mapa final'!$AG$13="Leve"),CONCATENATE("R2C",'Mapa final'!$S$13),"")</f>
        <v/>
      </c>
      <c r="P45" s="60" t="str">
        <f>IF(AND('Mapa final'!$AE$12="Alta",'Mapa final'!$AG$12="Leve"),CONCATENATE("R2C",'Mapa final'!$S$12),"")</f>
        <v/>
      </c>
      <c r="Q45" s="60" t="str">
        <f>IF(AND('Mapa final'!$AE$13="Alta",'Mapa final'!$AG$13="Leve"),CONCATENATE("R2C",'Mapa final'!$S$13),"")</f>
        <v/>
      </c>
      <c r="R45" s="60" t="str">
        <f>IF(AND('Mapa final'!$AE$12="Alta",'Mapa final'!$AG$12="Leve"),CONCATENATE("R2C",'Mapa final'!$S$12),"")</f>
        <v/>
      </c>
      <c r="S45" s="60" t="str">
        <f>IF(AND('Mapa final'!$AE$13="Alta",'Mapa final'!$AG$13="Leve"),CONCATENATE("R2C",'Mapa final'!$S$13),"")</f>
        <v/>
      </c>
      <c r="T45" s="60" t="str">
        <f>IF(AND('Mapa final'!$AE$12="Alta",'Mapa final'!$AG$12="Leve"),CONCATENATE("R2C",'Mapa final'!$S$12),"")</f>
        <v/>
      </c>
      <c r="U45" s="61" t="str">
        <f>IF(AND('Mapa final'!$AE$13="Alta",'Mapa final'!$AG$13="Leve"),CONCATENATE("R2C",'Mapa final'!$S$13),"")</f>
        <v/>
      </c>
      <c r="V45" s="59" t="str">
        <f>IF(AND('Mapa final'!$AE$12="Alta",'Mapa final'!$AG$12="Leve"),CONCATENATE("R2C",'Mapa final'!$S$12),"")</f>
        <v/>
      </c>
      <c r="W45" s="60" t="str">
        <f>IF(AND('Mapa final'!$AE$13="Alta",'Mapa final'!$AG$13="Leve"),CONCATENATE("R2C",'Mapa final'!$S$13),"")</f>
        <v/>
      </c>
      <c r="X45" s="60" t="str">
        <f>IF(AND('Mapa final'!$AE$12="Alta",'Mapa final'!$AG$12="Leve"),CONCATENATE("R2C",'Mapa final'!$S$12),"")</f>
        <v/>
      </c>
      <c r="Y45" s="60" t="str">
        <f>IF(AND('Mapa final'!$AE$13="Alta",'Mapa final'!$AG$13="Leve"),CONCATENATE("R2C",'Mapa final'!$S$13),"")</f>
        <v/>
      </c>
      <c r="Z45" s="60" t="str">
        <f>IF(AND('Mapa final'!$AE$12="Alta",'Mapa final'!$AG$12="Leve"),CONCATENATE("R2C",'Mapa final'!$S$12),"")</f>
        <v/>
      </c>
      <c r="AA45" s="61" t="str">
        <f>IF(AND('Mapa final'!$AE$13="Alta",'Mapa final'!$AG$13="Leve"),CONCATENATE("R2C",'Mapa final'!$S$13),"")</f>
        <v/>
      </c>
      <c r="AB45" s="48" t="str">
        <f>IF(AND('Mapa final'!$AE$12="Muy Alta",'Mapa final'!$AG$12="Leve"),CONCATENATE("R2C",'Mapa final'!$S$12),"")</f>
        <v/>
      </c>
      <c r="AC45" s="49" t="str">
        <f>IF(AND('Mapa final'!$AE$13="Muy Alta",'Mapa final'!$AG$13="Leve"),CONCATENATE("R2C",'Mapa final'!$S$13),"")</f>
        <v/>
      </c>
      <c r="AD45" s="49" t="str">
        <f>IF(AND('Mapa final'!$AE$12="Muy Alta",'Mapa final'!$AG$12="Leve"),CONCATENATE("R2C",'Mapa final'!$S$12),"")</f>
        <v/>
      </c>
      <c r="AE45" s="49" t="str">
        <f>IF(AND('Mapa final'!$AE$13="Muy Alta",'Mapa final'!$AG$13="Leve"),CONCATENATE("R2C",'Mapa final'!$S$13),"")</f>
        <v/>
      </c>
      <c r="AF45" s="49" t="str">
        <f>IF(AND('Mapa final'!$AE$12="Muy Alta",'Mapa final'!$AG$12="Leve"),CONCATENATE("R2C",'Mapa final'!$S$12),"")</f>
        <v/>
      </c>
      <c r="AG45" s="50" t="str">
        <f>IF(AND('Mapa final'!$AE$13="Muy Alta",'Mapa final'!$AG$13="Leve"),CONCATENATE("R2C",'Mapa final'!$S$13),"")</f>
        <v/>
      </c>
      <c r="AH45" s="51" t="str">
        <f>IF(AND('Mapa final'!$AE$12="Muy Alta",'Mapa final'!$AG$12="Catastrófico"),CONCATENATE("R2C",'Mapa final'!$S$12),"")</f>
        <v/>
      </c>
      <c r="AI45" s="52" t="str">
        <f>IF(AND('Mapa final'!$AE$13="Muy Alta",'Mapa final'!$AG$13="Catastrófico"),CONCATENATE("R2C",'Mapa final'!$S$13),"")</f>
        <v/>
      </c>
      <c r="AJ45" s="52" t="str">
        <f>IF(AND('Mapa final'!$AE$12="Muy Alta",'Mapa final'!$AG$12="Catastrófico"),CONCATENATE("R2C",'Mapa final'!$S$12),"")</f>
        <v/>
      </c>
      <c r="AK45" s="52" t="str">
        <f>IF(AND('Mapa final'!$AE$13="Muy Alta",'Mapa final'!$AG$13="Catastrófico"),CONCATENATE("R2C",'Mapa final'!$S$13),"")</f>
        <v/>
      </c>
      <c r="AL45" s="52" t="str">
        <f>IF(AND('Mapa final'!$AE$12="Muy Alta",'Mapa final'!$AG$12="Catastrófico"),CONCATENATE("R2C",'Mapa final'!$S$12),"")</f>
        <v/>
      </c>
      <c r="AM45" s="53" t="str">
        <f>IF(AND('Mapa final'!$AE$13="Muy Alta",'Mapa final'!$AG$13="Catastrófico"),CONCATENATE("R2C",'Mapa final'!$S$13),"")</f>
        <v/>
      </c>
      <c r="AN45" s="70"/>
      <c r="AO45" s="383"/>
      <c r="AP45" s="384"/>
      <c r="AQ45" s="384"/>
      <c r="AR45" s="384"/>
      <c r="AS45" s="384"/>
      <c r="AT45" s="385"/>
    </row>
    <row r="46" spans="1:80" ht="27" customHeight="1" x14ac:dyDescent="0.25">
      <c r="A46" s="70"/>
      <c r="B46" s="260"/>
      <c r="C46" s="260"/>
      <c r="D46" s="261"/>
      <c r="E46" s="356" t="s">
        <v>172</v>
      </c>
      <c r="F46" s="357"/>
      <c r="G46" s="357"/>
      <c r="H46" s="357"/>
      <c r="I46" s="374"/>
      <c r="J46" s="62" t="str">
        <f>IF(AND('Mapa final'!$AE$12="Baja",'Mapa final'!$AG$12="Leve"),CONCATENATE("R2C",'Mapa final'!$S$12),"")</f>
        <v/>
      </c>
      <c r="K46" s="63" t="str">
        <f>IF(AND('Mapa final'!$AE$13="Baja",'Mapa final'!$AG$13="Leve"),CONCATENATE("R2C",'Mapa final'!$S$13),"")</f>
        <v/>
      </c>
      <c r="L46" s="63" t="str">
        <f>IF(AND('Mapa final'!$AE$12="Baja",'Mapa final'!$AG$12="Leve"),CONCATENATE("R2C",'Mapa final'!$S$12),"")</f>
        <v/>
      </c>
      <c r="M46" s="63" t="str">
        <f>IF(AND('Mapa final'!$AE$13="Baja",'Mapa final'!$AG$13="Leve"),CONCATENATE("R2C",'Mapa final'!$S$13),"")</f>
        <v/>
      </c>
      <c r="N46" s="63" t="str">
        <f>IF(AND('Mapa final'!$AE$12="Baja",'Mapa final'!$AG$12="Leve"),CONCATENATE("R2C",'Mapa final'!$S$12),"")</f>
        <v/>
      </c>
      <c r="O46" s="64" t="str">
        <f>IF(AND('Mapa final'!$AE$13="Baja",'Mapa final'!$AG$13="Leve"),CONCATENATE("R2C",'Mapa final'!$S$13),"")</f>
        <v/>
      </c>
      <c r="P46" s="62" t="str">
        <f>IF(AND('Mapa final'!$AE$12="Baja",'Mapa final'!$AG$12="Leve"),CONCATENATE("R2C",'Mapa final'!$S$12),"")</f>
        <v/>
      </c>
      <c r="Q46" s="63" t="str">
        <f>IF(AND('Mapa final'!$AE$13="Baja",'Mapa final'!$AG$13="Leve"),CONCATENATE("R2C",'Mapa final'!$S$13),"")</f>
        <v/>
      </c>
      <c r="R46" s="63" t="str">
        <f>IF(AND('Mapa final'!$AE$12="Baja",'Mapa final'!$AG$12="Leve"),CONCATENATE("R2C",'Mapa final'!$S$12),"")</f>
        <v/>
      </c>
      <c r="S46" s="63" t="str">
        <f>IF(AND('Mapa final'!$AE$13="Baja",'Mapa final'!$AG$13="Leve"),CONCATENATE("R2C",'Mapa final'!$S$13),"")</f>
        <v/>
      </c>
      <c r="T46" s="63" t="str">
        <f>IF(AND('Mapa final'!$AE$12="Baja",'Mapa final'!$AG$12="Leve"),CONCATENATE("R2C",'Mapa final'!$S$12),"")</f>
        <v/>
      </c>
      <c r="U46" s="64" t="str">
        <f>IF(AND('Mapa final'!$AE$13="Baja",'Mapa final'!$AG$13="Leve"),CONCATENATE("R2C",'Mapa final'!$S$13),"")</f>
        <v/>
      </c>
      <c r="V46" s="54" t="str">
        <f>IF(AND('Mapa final'!$AE$12="Alta",'Mapa final'!$AG$12="Leve"),CONCATENATE("R2C",'Mapa final'!$S$12),"")</f>
        <v/>
      </c>
      <c r="W46" s="55" t="str">
        <f>IF(AND('Mapa final'!$AE$13="Alta",'Mapa final'!$AG$13="Leve"),CONCATENATE("R2C",'Mapa final'!$S$13),"")</f>
        <v/>
      </c>
      <c r="X46" s="55" t="str">
        <f>IF(AND('Mapa final'!$AE$12="Alta",'Mapa final'!$AG$12="Leve"),CONCATENATE("R2C",'Mapa final'!$S$12),"")</f>
        <v/>
      </c>
      <c r="Y46" s="55" t="str">
        <f>IF(AND('Mapa final'!$AE$13="Alta",'Mapa final'!$AG$13="Leve"),CONCATENATE("R2C",'Mapa final'!$S$13),"")</f>
        <v/>
      </c>
      <c r="Z46" s="55" t="str">
        <f>IF(AND('Mapa final'!$AE$12="Alta",'Mapa final'!$AG$12="Leve"),CONCATENATE("R2C",'Mapa final'!$S$12),"")</f>
        <v/>
      </c>
      <c r="AA46" s="56" t="str">
        <f>IF(AND('Mapa final'!$AE$13="Alta",'Mapa final'!$AG$13="Leve"),CONCATENATE("R2C",'Mapa final'!$S$13),"")</f>
        <v/>
      </c>
      <c r="AB46" s="38" t="str">
        <f>IF(AND('Mapa final'!$AE$12="Muy Alta",'Mapa final'!$AG$12="Leve"),CONCATENATE("R2C",'Mapa final'!$S$12),"")</f>
        <v/>
      </c>
      <c r="AC46" s="39" t="str">
        <f>IF(AND('Mapa final'!$AE$13="Muy Alta",'Mapa final'!$AG$13="Leve"),CONCATENATE("R2C",'Mapa final'!$S$13),"")</f>
        <v/>
      </c>
      <c r="AD46" s="39" t="str">
        <f>IF(AND('Mapa final'!$AE$12="Muy Alta",'Mapa final'!$AG$12="Leve"),CONCATENATE("R2C",'Mapa final'!$S$12),"")</f>
        <v/>
      </c>
      <c r="AE46" s="39" t="str">
        <f>IF(AND('Mapa final'!$AE$13="Muy Alta",'Mapa final'!$AG$13="Leve"),CONCATENATE("R2C",'Mapa final'!$S$13),"")</f>
        <v/>
      </c>
      <c r="AF46" s="39" t="str">
        <f>IF(AND('Mapa final'!$AE$12="Muy Alta",'Mapa final'!$AG$12="Leve"),CONCATENATE("R2C",'Mapa final'!$S$12),"")</f>
        <v/>
      </c>
      <c r="AG46" s="40" t="str">
        <f>IF(AND('Mapa final'!$AE$13="Muy Alta",'Mapa final'!$AG$13="Leve"),CONCATENATE("R2C",'Mapa final'!$S$13),"")</f>
        <v/>
      </c>
      <c r="AH46" s="41" t="str">
        <f>IF(AND('Mapa final'!$AE$12="Muy Alta",'Mapa final'!$AG$12="Catastrófico"),CONCATENATE("R2C",'Mapa final'!$S$12),"")</f>
        <v/>
      </c>
      <c r="AI46" s="42" t="str">
        <f>IF(AND('Mapa final'!$AE$13="Muy Alta",'Mapa final'!$AG$13="Catastrófico"),CONCATENATE("R2C",'Mapa final'!$S$13),"")</f>
        <v/>
      </c>
      <c r="AJ46" s="42" t="str">
        <f>IF(AND('Mapa final'!$AE$12="Muy Alta",'Mapa final'!$AG$12="Catastrófico"),CONCATENATE("R2C",'Mapa final'!$S$12),"")</f>
        <v/>
      </c>
      <c r="AK46" s="42" t="str">
        <f>IF(AND('Mapa final'!$AE$13="Muy Alta",'Mapa final'!$AG$13="Catastrófico"),CONCATENATE("R2C",'Mapa final'!$S$13),"")</f>
        <v/>
      </c>
      <c r="AL46" s="42" t="str">
        <f>IF(AND('Mapa final'!$AE$12="Muy Alta",'Mapa final'!$AG$12="Catastrófico"),CONCATENATE("R2C",'Mapa final'!$S$12),"")</f>
        <v/>
      </c>
      <c r="AM46" s="43" t="str">
        <f>IF(AND('Mapa final'!$AE$13="Muy Alta",'Mapa final'!$AG$13="Catastrófico"),CONCATENATE("R2C",'Mapa final'!$S$13),"")</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7" customHeight="1" x14ac:dyDescent="0.25">
      <c r="A47" s="70"/>
      <c r="B47" s="260"/>
      <c r="C47" s="260"/>
      <c r="D47" s="261"/>
      <c r="E47" s="358"/>
      <c r="F47" s="359"/>
      <c r="G47" s="359"/>
      <c r="H47" s="359"/>
      <c r="I47" s="375"/>
      <c r="J47" s="65" t="str">
        <f>IF(AND('Mapa final'!$AE$12="Baja",'Mapa final'!$AG$12="Leve"),CONCATENATE("R2C",'Mapa final'!$S$12),"")</f>
        <v/>
      </c>
      <c r="K47" s="169" t="str">
        <f>IF(AND('Mapa final'!$AE$13="Baja",'Mapa final'!$AG$13="Leve"),CONCATENATE("R2C",'Mapa final'!$S$13),"")</f>
        <v/>
      </c>
      <c r="L47" s="169" t="str">
        <f>IF(AND('Mapa final'!$AE$12="Baja",'Mapa final'!$AG$12="Leve"),CONCATENATE("R2C",'Mapa final'!$S$12),"")</f>
        <v/>
      </c>
      <c r="M47" s="169" t="str">
        <f>IF(AND('Mapa final'!$AE$13="Baja",'Mapa final'!$AG$13="Leve"),CONCATENATE("R2C",'Mapa final'!$S$13),"")</f>
        <v/>
      </c>
      <c r="N47" s="169" t="str">
        <f>IF(AND('Mapa final'!$AE$12="Baja",'Mapa final'!$AG$12="Leve"),CONCATENATE("R2C",'Mapa final'!$S$12),"")</f>
        <v/>
      </c>
      <c r="O47" s="66" t="str">
        <f>IF(AND('Mapa final'!$AE$13="Baja",'Mapa final'!$AG$13="Leve"),CONCATENATE("R2C",'Mapa final'!$S$13),"")</f>
        <v/>
      </c>
      <c r="P47" s="65" t="str">
        <f>IF(AND('Mapa final'!$AE$12="Baja",'Mapa final'!$AG$12="Leve"),CONCATENATE("R2C",'Mapa final'!$S$12),"")</f>
        <v/>
      </c>
      <c r="Q47" s="169" t="str">
        <f>IF(AND('Mapa final'!$AE$14="muy Baja",'Mapa final'!$AG$14="menor"),CONCATENATE("R2C",'Mapa final'!$S$14),"")</f>
        <v>R2C1</v>
      </c>
      <c r="R47" s="169" t="str">
        <f>IF(AND('Mapa final'!$AE$12="Baja",'Mapa final'!$AG$12="Leve"),CONCATENATE("R2C",'Mapa final'!$S$12),"")</f>
        <v/>
      </c>
      <c r="S47" s="169" t="str">
        <f>IF(AND('Mapa final'!$AE$13="Baja",'Mapa final'!$AG$13="Leve"),CONCATENATE("R2C",'Mapa final'!$S$13),"")</f>
        <v/>
      </c>
      <c r="T47" s="169" t="str">
        <f>IF(AND('Mapa final'!$AE$12="Baja",'Mapa final'!$AG$12="Leve"),CONCATENATE("R2C",'Mapa final'!$S$12),"")</f>
        <v/>
      </c>
      <c r="U47" s="66" t="str">
        <f>IF(AND('Mapa final'!$AE$13="Baja",'Mapa final'!$AG$13="Leve"),CONCATENATE("R2C",'Mapa final'!$S$13),"")</f>
        <v/>
      </c>
      <c r="V47" s="57" t="str">
        <f>IF(AND('Mapa final'!$AE$12="Alta",'Mapa final'!$AG$12="Leve"),CONCATENATE("R2C",'Mapa final'!$S$12),"")</f>
        <v/>
      </c>
      <c r="W47" s="168" t="str">
        <f>IF(AND('Mapa final'!$AE$13="Alta",'Mapa final'!$AG$13="Leve"),CONCATENATE("R2C",'Mapa final'!$S$13),"")</f>
        <v/>
      </c>
      <c r="X47" s="168" t="str">
        <f>IF(AND('Mapa final'!$AE$12="Alta",'Mapa final'!$AG$12="Leve"),CONCATENATE("R2C",'Mapa final'!$S$12),"")</f>
        <v/>
      </c>
      <c r="Y47" s="168" t="str">
        <f>IF(AND('Mapa final'!$AE$13="Alta",'Mapa final'!$AG$13="Leve"),CONCATENATE("R2C",'Mapa final'!$S$13),"")</f>
        <v/>
      </c>
      <c r="Z47" s="168" t="str">
        <f>IF(AND('Mapa final'!$AE$12="Alta",'Mapa final'!$AG$12="Leve"),CONCATENATE("R2C",'Mapa final'!$S$12),"")</f>
        <v/>
      </c>
      <c r="AA47" s="58" t="str">
        <f>IF(AND('Mapa final'!$AE$13="Alta",'Mapa final'!$AG$13="Leve"),CONCATENATE("R2C",'Mapa final'!$S$13),"")</f>
        <v/>
      </c>
      <c r="AB47" s="44" t="str">
        <f>IF(AND('Mapa final'!$AE$12="Muy Alta",'Mapa final'!$AG$12="Leve"),CONCATENATE("R2C",'Mapa final'!$S$12),"")</f>
        <v/>
      </c>
      <c r="AC47" s="167" t="str">
        <f>IF(AND('Mapa final'!$AE$13="Muy Alta",'Mapa final'!$AG$13="Leve"),CONCATENATE("R2C",'Mapa final'!$S$13),"")</f>
        <v/>
      </c>
      <c r="AD47" s="167" t="str">
        <f>IF(AND('Mapa final'!$AE$12="Muy Alta",'Mapa final'!$AG$12="Leve"),CONCATENATE("R2C",'Mapa final'!$S$12),"")</f>
        <v/>
      </c>
      <c r="AE47" s="167" t="str">
        <f>IF(AND('Mapa final'!$AE$13="Muy Alta",'Mapa final'!$AG$13="Leve"),CONCATENATE("R2C",'Mapa final'!$S$13),"")</f>
        <v/>
      </c>
      <c r="AF47" s="167" t="str">
        <f>IF(AND('Mapa final'!$AE$12="Muy Alta",'Mapa final'!$AG$12="Leve"),CONCATENATE("R2C",'Mapa final'!$S$12),"")</f>
        <v/>
      </c>
      <c r="AG47" s="45" t="str">
        <f>IF(AND('Mapa final'!$AE$13="Muy Alta",'Mapa final'!$AG$13="Leve"),CONCATENATE("R2C",'Mapa final'!$S$13),"")</f>
        <v/>
      </c>
      <c r="AH47" s="46" t="str">
        <f>IF(AND('Mapa final'!$AE$12="Muy Alta",'Mapa final'!$AG$12="Catastrófico"),CONCATENATE("R2C",'Mapa final'!$S$12),"")</f>
        <v/>
      </c>
      <c r="AI47" s="170" t="str">
        <f>IF(AND('Mapa final'!$AE$13="Muy Alta",'Mapa final'!$AG$13="Catastrófico"),CONCATENATE("R2C",'Mapa final'!$S$13),"")</f>
        <v/>
      </c>
      <c r="AJ47" s="170" t="str">
        <f>IF(AND('Mapa final'!$AE$12="Muy Alta",'Mapa final'!$AG$12="Catastrófico"),CONCATENATE("R2C",'Mapa final'!$S$12),"")</f>
        <v/>
      </c>
      <c r="AK47" s="170" t="str">
        <f>IF(AND('Mapa final'!$AE$13="Muy Alta",'Mapa final'!$AG$13="Catastrófico"),CONCATENATE("R2C",'Mapa final'!$S$13),"")</f>
        <v/>
      </c>
      <c r="AL47" s="170" t="str">
        <f>IF(AND('Mapa final'!$AE$12="Muy Alta",'Mapa final'!$AG$12="Catastrófico"),CONCATENATE("R2C",'Mapa final'!$S$12),"")</f>
        <v/>
      </c>
      <c r="AM47" s="47" t="str">
        <f>IF(AND('Mapa final'!$AE$13="Muy Alta",'Mapa final'!$AG$13="Catastrófico"),CONCATENATE("R2C",'Mapa final'!$S$13),"")</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60"/>
      <c r="C48" s="260"/>
      <c r="D48" s="261"/>
      <c r="E48" s="358"/>
      <c r="F48" s="359"/>
      <c r="G48" s="359"/>
      <c r="H48" s="359"/>
      <c r="I48" s="375"/>
      <c r="J48" s="65" t="str">
        <f>IF(AND('Mapa final'!$AE$12="Baja",'Mapa final'!$AG$12="Leve"),CONCATENATE("R2C",'Mapa final'!$S$12),"")</f>
        <v/>
      </c>
      <c r="K48" s="169" t="str">
        <f>IF(AND('Mapa final'!$AE$13="Baja",'Mapa final'!$AG$13="Leve"),CONCATENATE("R2C",'Mapa final'!$S$13),"")</f>
        <v/>
      </c>
      <c r="L48" s="169" t="str">
        <f>IF(AND('Mapa final'!$AE$12="Baja",'Mapa final'!$AG$12="Leve"),CONCATENATE("R2C",'Mapa final'!$S$12),"")</f>
        <v/>
      </c>
      <c r="M48" s="169" t="str">
        <f>IF(AND('Mapa final'!$AE$13="Baja",'Mapa final'!$AG$13="Leve"),CONCATENATE("R2C",'Mapa final'!$S$13),"")</f>
        <v/>
      </c>
      <c r="N48" s="169" t="str">
        <f>IF(AND('Mapa final'!$AE$12="Baja",'Mapa final'!$AG$12="Leve"),CONCATENATE("R2C",'Mapa final'!$S$12),"")</f>
        <v/>
      </c>
      <c r="O48" s="66" t="str">
        <f>IF(AND('Mapa final'!$AE$13="Baja",'Mapa final'!$AG$13="Leve"),CONCATENATE("R2C",'Mapa final'!$S$13),"")</f>
        <v/>
      </c>
      <c r="P48" s="65" t="str">
        <f>IF(AND('Mapa final'!$AE$12="Baja",'Mapa final'!$AG$12="Leve"),CONCATENATE("R2C",'Mapa final'!$S$12),"")</f>
        <v/>
      </c>
      <c r="Q48" s="169" t="str">
        <f>IF(AND('Mapa final'!$AE$13="Baja",'Mapa final'!$AG$13="Leve"),CONCATENATE("R2C",'Mapa final'!$S$13),"")</f>
        <v/>
      </c>
      <c r="R48" s="169" t="str">
        <f>IF(AND('Mapa final'!$AE$12="Baja",'Mapa final'!$AG$12="Leve"),CONCATENATE("R2C",'Mapa final'!$S$12),"")</f>
        <v/>
      </c>
      <c r="S48" s="169" t="str">
        <f>IF(AND('Mapa final'!$AE$13="Baja",'Mapa final'!$AG$13="Leve"),CONCATENATE("R2C",'Mapa final'!$S$13),"")</f>
        <v/>
      </c>
      <c r="T48" s="169" t="str">
        <f>IF(AND('Mapa final'!$AE$12="Baja",'Mapa final'!$AG$12="Leve"),CONCATENATE("R2C",'Mapa final'!$S$12),"")</f>
        <v/>
      </c>
      <c r="U48" s="66" t="str">
        <f>IF(AND('Mapa final'!$AE$13="Baja",'Mapa final'!$AG$13="Leve"),CONCATENATE("R2C",'Mapa final'!$S$13),"")</f>
        <v/>
      </c>
      <c r="V48" s="57" t="str">
        <f>IF(AND('Mapa final'!$AE$12="Alta",'Mapa final'!$AG$12="Leve"),CONCATENATE("R2C",'Mapa final'!$S$12),"")</f>
        <v/>
      </c>
      <c r="W48" s="168" t="str">
        <f>IF(AND('Mapa final'!$AE$13="Alta",'Mapa final'!$AG$13="Leve"),CONCATENATE("R2C",'Mapa final'!$S$13),"")</f>
        <v/>
      </c>
      <c r="X48" s="168" t="str">
        <f>IF(AND('Mapa final'!$AE$12="Alta",'Mapa final'!$AG$12="Leve"),CONCATENATE("R2C",'Mapa final'!$S$12),"")</f>
        <v/>
      </c>
      <c r="Y48" s="168" t="str">
        <f>IF(AND('Mapa final'!$AE$13="Alta",'Mapa final'!$AG$13="Leve"),CONCATENATE("R2C",'Mapa final'!$S$13),"")</f>
        <v/>
      </c>
      <c r="Z48" s="168" t="str">
        <f>IF(AND('Mapa final'!$AE$12="Alta",'Mapa final'!$AG$12="Leve"),CONCATENATE("R2C",'Mapa final'!$S$12),"")</f>
        <v/>
      </c>
      <c r="AA48" s="58" t="str">
        <f>IF(AND('Mapa final'!$AE$13="Alta",'Mapa final'!$AG$13="Leve"),CONCATENATE("R2C",'Mapa final'!$S$13),"")</f>
        <v/>
      </c>
      <c r="AB48" s="44" t="str">
        <f>IF(AND('Mapa final'!$AE$12="Muy Alta",'Mapa final'!$AG$12="Leve"),CONCATENATE("R2C",'Mapa final'!$S$12),"")</f>
        <v/>
      </c>
      <c r="AC48" s="167" t="str">
        <f>IF(AND('Mapa final'!$AE$13="Muy Alta",'Mapa final'!$AG$13="Leve"),CONCATENATE("R2C",'Mapa final'!$S$13),"")</f>
        <v/>
      </c>
      <c r="AD48" s="167" t="str">
        <f>IF(AND('Mapa final'!$AE$12="Muy Alta",'Mapa final'!$AG$12="Leve"),CONCATENATE("R2C",'Mapa final'!$S$12),"")</f>
        <v/>
      </c>
      <c r="AE48" s="167" t="str">
        <f>IF(AND('Mapa final'!$AE$13="Muy Alta",'Mapa final'!$AG$13="Leve"),CONCATENATE("R2C",'Mapa final'!$S$13),"")</f>
        <v/>
      </c>
      <c r="AF48" s="167" t="str">
        <f>IF(AND('Mapa final'!$AE$12="Muy Alta",'Mapa final'!$AG$12="Leve"),CONCATENATE("R2C",'Mapa final'!$S$12),"")</f>
        <v/>
      </c>
      <c r="AG48" s="45" t="str">
        <f>IF(AND('Mapa final'!$AE$13="Muy Alta",'Mapa final'!$AG$13="Leve"),CONCATENATE("R2C",'Mapa final'!$S$13),"")</f>
        <v/>
      </c>
      <c r="AH48" s="46" t="str">
        <f>IF(AND('Mapa final'!$AE$12="Muy Alta",'Mapa final'!$AG$12="Catastrófico"),CONCATENATE("R2C",'Mapa final'!$S$12),"")</f>
        <v/>
      </c>
      <c r="AI48" s="170" t="str">
        <f>IF(AND('Mapa final'!$AE$13="Muy Alta",'Mapa final'!$AG$13="Catastrófico"),CONCATENATE("R2C",'Mapa final'!$S$13),"")</f>
        <v/>
      </c>
      <c r="AJ48" s="170" t="str">
        <f>IF(AND('Mapa final'!$AE$12="Muy Alta",'Mapa final'!$AG$12="Catastrófico"),CONCATENATE("R2C",'Mapa final'!$S$12),"")</f>
        <v/>
      </c>
      <c r="AK48" s="170" t="str">
        <f>IF(AND('Mapa final'!$AE$13="Muy Alta",'Mapa final'!$AG$13="Catastrófico"),CONCATENATE("R2C",'Mapa final'!$S$13),"")</f>
        <v/>
      </c>
      <c r="AL48" s="170" t="str">
        <f>IF(AND('Mapa final'!$AE$12="Muy Alta",'Mapa final'!$AG$12="Catastrófico"),CONCATENATE("R2C",'Mapa final'!$S$12),"")</f>
        <v/>
      </c>
      <c r="AM48" s="47" t="str">
        <f>IF(AND('Mapa final'!$AE$13="Muy Alta",'Mapa final'!$AG$13="Catastrófico"),CONCATENATE("R2C",'Mapa final'!$S$13),"")</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60"/>
      <c r="C49" s="260"/>
      <c r="D49" s="261"/>
      <c r="E49" s="360"/>
      <c r="F49" s="359"/>
      <c r="G49" s="359"/>
      <c r="H49" s="359"/>
      <c r="I49" s="375"/>
      <c r="J49" s="65" t="str">
        <f>IF(AND('Mapa final'!$AE$12="Baja",'Mapa final'!$AG$12="Leve"),CONCATENATE("R2C",'Mapa final'!$S$12),"")</f>
        <v/>
      </c>
      <c r="K49" s="169" t="str">
        <f>IF(AND('Mapa final'!$AE$13="Baja",'Mapa final'!$AG$13="Leve"),CONCATENATE("R2C",'Mapa final'!$S$13),"")</f>
        <v/>
      </c>
      <c r="L49" s="169" t="str">
        <f>IF(AND('Mapa final'!$AE$12="Baja",'Mapa final'!$AG$12="Leve"),CONCATENATE("R2C",'Mapa final'!$S$12),"")</f>
        <v/>
      </c>
      <c r="M49" s="169" t="str">
        <f>IF(AND('Mapa final'!$AE$13="Baja",'Mapa final'!$AG$13="Leve"),CONCATENATE("R2C",'Mapa final'!$S$13),"")</f>
        <v/>
      </c>
      <c r="N49" s="169" t="str">
        <f>IF(AND('Mapa final'!$AE$12="Baja",'Mapa final'!$AG$12="Leve"),CONCATENATE("R2C",'Mapa final'!$S$12),"")</f>
        <v/>
      </c>
      <c r="O49" s="66" t="str">
        <f>IF(AND('Mapa final'!$AE$13="Baja",'Mapa final'!$AG$13="Leve"),CONCATENATE("R2C",'Mapa final'!$S$13),"")</f>
        <v/>
      </c>
      <c r="P49" s="65" t="str">
        <f>IF(AND('Mapa final'!$AE$12="Baja",'Mapa final'!$AG$12="Leve"),CONCATENATE("R2C",'Mapa final'!$S$12),"")</f>
        <v/>
      </c>
      <c r="Q49" s="169" t="str">
        <f>IF(AND('Mapa final'!$AE$13="Baja",'Mapa final'!$AG$13="Leve"),CONCATENATE("R2C",'Mapa final'!$S$13),"")</f>
        <v/>
      </c>
      <c r="R49" s="169" t="str">
        <f>IF(AND('Mapa final'!$AE$12="Baja",'Mapa final'!$AG$12="Leve"),CONCATENATE("R2C",'Mapa final'!$S$12),"")</f>
        <v/>
      </c>
      <c r="S49" s="169" t="str">
        <f>IF(AND('Mapa final'!$AE$13="Baja",'Mapa final'!$AG$13="Leve"),CONCATENATE("R2C",'Mapa final'!$S$13),"")</f>
        <v/>
      </c>
      <c r="T49" s="169" t="str">
        <f>IF(AND('Mapa final'!$AE$12="Baja",'Mapa final'!$AG$12="Leve"),CONCATENATE("R2C",'Mapa final'!$S$12),"")</f>
        <v/>
      </c>
      <c r="U49" s="66" t="str">
        <f>IF(AND('Mapa final'!$AE$13="Baja",'Mapa final'!$AG$13="Leve"),CONCATENATE("R2C",'Mapa final'!$S$13),"")</f>
        <v/>
      </c>
      <c r="V49" s="57" t="str">
        <f>IF(AND('Mapa final'!$AE$12="Alta",'Mapa final'!$AG$12="Leve"),CONCATENATE("R2C",'Mapa final'!$S$12),"")</f>
        <v/>
      </c>
      <c r="W49" s="168" t="str">
        <f>IF(AND('Mapa final'!$AE$13="Alta",'Mapa final'!$AG$13="Leve"),CONCATENATE("R2C",'Mapa final'!$S$13),"")</f>
        <v/>
      </c>
      <c r="X49" s="168" t="str">
        <f>IF(AND('Mapa final'!$AE$12="Alta",'Mapa final'!$AG$12="Leve"),CONCATENATE("R2C",'Mapa final'!$S$12),"")</f>
        <v/>
      </c>
      <c r="Y49" s="168" t="str">
        <f>IF(AND('Mapa final'!$AE$13="Alta",'Mapa final'!$AG$13="Leve"),CONCATENATE("R2C",'Mapa final'!$S$13),"")</f>
        <v/>
      </c>
      <c r="Z49" s="168" t="str">
        <f>IF(AND('Mapa final'!$AE$12="Alta",'Mapa final'!$AG$12="Leve"),CONCATENATE("R2C",'Mapa final'!$S$12),"")</f>
        <v/>
      </c>
      <c r="AA49" s="58" t="str">
        <f>IF(AND('Mapa final'!$AE$13="Alta",'Mapa final'!$AG$13="Leve"),CONCATENATE("R2C",'Mapa final'!$S$13),"")</f>
        <v/>
      </c>
      <c r="AB49" s="44" t="str">
        <f>IF(AND('Mapa final'!$AE$12="Muy Alta",'Mapa final'!$AG$12="Leve"),CONCATENATE("R2C",'Mapa final'!$S$12),"")</f>
        <v/>
      </c>
      <c r="AC49" s="167" t="str">
        <f>IF(AND('Mapa final'!$AE$13="Muy Alta",'Mapa final'!$AG$13="Leve"),CONCATENATE("R2C",'Mapa final'!$S$13),"")</f>
        <v/>
      </c>
      <c r="AD49" s="167" t="str">
        <f>IF(AND('Mapa final'!$AE$12="Muy Alta",'Mapa final'!$AG$12="Leve"),CONCATENATE("R2C",'Mapa final'!$S$12),"")</f>
        <v/>
      </c>
      <c r="AE49" s="167" t="str">
        <f>IF(AND('Mapa final'!$AE$13="Muy Alta",'Mapa final'!$AG$13="Leve"),CONCATENATE("R2C",'Mapa final'!$S$13),"")</f>
        <v/>
      </c>
      <c r="AF49" s="167" t="str">
        <f>IF(AND('Mapa final'!$AE$12="Muy Alta",'Mapa final'!$AG$12="Leve"),CONCATENATE("R2C",'Mapa final'!$S$12),"")</f>
        <v/>
      </c>
      <c r="AG49" s="45" t="str">
        <f>IF(AND('Mapa final'!$AE$13="Muy Alta",'Mapa final'!$AG$13="Leve"),CONCATENATE("R2C",'Mapa final'!$S$13),"")</f>
        <v/>
      </c>
      <c r="AH49" s="46" t="str">
        <f>IF(AND('Mapa final'!$AE$12="Muy Alta",'Mapa final'!$AG$12="Catastrófico"),CONCATENATE("R2C",'Mapa final'!$S$12),"")</f>
        <v/>
      </c>
      <c r="AI49" s="170" t="str">
        <f>IF(AND('Mapa final'!$AE$13="Muy Alta",'Mapa final'!$AG$13="Catastrófico"),CONCATENATE("R2C",'Mapa final'!$S$13),"")</f>
        <v/>
      </c>
      <c r="AJ49" s="170" t="str">
        <f>IF(AND('Mapa final'!$AE$12="Muy Alta",'Mapa final'!$AG$12="Catastrófico"),CONCATENATE("R2C",'Mapa final'!$S$12),"")</f>
        <v/>
      </c>
      <c r="AK49" s="170" t="str">
        <f>IF(AND('Mapa final'!$AE$13="Muy Alta",'Mapa final'!$AG$13="Catastrófico"),CONCATENATE("R2C",'Mapa final'!$S$13),"")</f>
        <v/>
      </c>
      <c r="AL49" s="170" t="str">
        <f>IF(AND('Mapa final'!$AE$12="Muy Alta",'Mapa final'!$AG$12="Catastrófico"),CONCATENATE("R2C",'Mapa final'!$S$12),"")</f>
        <v/>
      </c>
      <c r="AM49" s="47" t="str">
        <f>IF(AND('Mapa final'!$AE$13="Muy Alta",'Mapa final'!$AG$13="Catastrófico"),CONCATENATE("R2C",'Mapa final'!$S$13),"")</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60"/>
      <c r="C50" s="260"/>
      <c r="D50" s="261"/>
      <c r="E50" s="360"/>
      <c r="F50" s="359"/>
      <c r="G50" s="359"/>
      <c r="H50" s="359"/>
      <c r="I50" s="375"/>
      <c r="J50" s="65" t="str">
        <f>IF(AND('Mapa final'!$AE$12="Baja",'Mapa final'!$AG$12="Leve"),CONCATENATE("R2C",'Mapa final'!$S$12),"")</f>
        <v/>
      </c>
      <c r="K50" s="169" t="str">
        <f>IF(AND('Mapa final'!$AE$13="Baja",'Mapa final'!$AG$13="Leve"),CONCATENATE("R2C",'Mapa final'!$S$13),"")</f>
        <v/>
      </c>
      <c r="L50" s="169" t="str">
        <f>IF(AND('Mapa final'!$AE$12="Baja",'Mapa final'!$AG$12="Leve"),CONCATENATE("R2C",'Mapa final'!$S$12),"")</f>
        <v/>
      </c>
      <c r="M50" s="169" t="str">
        <f>IF(AND('Mapa final'!$AE$13="Baja",'Mapa final'!$AG$13="Leve"),CONCATENATE("R2C",'Mapa final'!$S$13),"")</f>
        <v/>
      </c>
      <c r="N50" s="169" t="str">
        <f>IF(AND('Mapa final'!$AE$12="Baja",'Mapa final'!$AG$12="Leve"),CONCATENATE("R2C",'Mapa final'!$S$12),"")</f>
        <v/>
      </c>
      <c r="O50" s="66" t="str">
        <f>IF(AND('Mapa final'!$AE$13="Baja",'Mapa final'!$AG$13="Leve"),CONCATENATE("R2C",'Mapa final'!$S$13),"")</f>
        <v/>
      </c>
      <c r="P50" s="65" t="str">
        <f>IF(AND('Mapa final'!$AE$12="Baja",'Mapa final'!$AG$12="Leve"),CONCATENATE("R2C",'Mapa final'!$S$12),"")</f>
        <v/>
      </c>
      <c r="Q50" s="169" t="str">
        <f>IF(AND('Mapa final'!$AE$13="Baja",'Mapa final'!$AG$13="Leve"),CONCATENATE("R2C",'Mapa final'!$S$13),"")</f>
        <v/>
      </c>
      <c r="R50" s="169" t="str">
        <f>IF(AND('Mapa final'!$AE$12="Baja",'Mapa final'!$AG$12="Leve"),CONCATENATE("R2C",'Mapa final'!$S$12),"")</f>
        <v/>
      </c>
      <c r="S50" s="169" t="str">
        <f>IF(AND('Mapa final'!$AE$15="muy Baja",'Mapa final'!$AG$15="menor"),CONCATENATE("R3C",'Mapa final'!$S$15),"")</f>
        <v>R3C1</v>
      </c>
      <c r="T50" s="169" t="str">
        <f>IF(AND('Mapa final'!$AE$12="Baja",'Mapa final'!$AG$12="Leve"),CONCATENATE("R2C",'Mapa final'!$S$12),"")</f>
        <v/>
      </c>
      <c r="U50" s="66" t="str">
        <f>IF(AND('Mapa final'!$AE$13="Baja",'Mapa final'!$AG$13="Leve"),CONCATENATE("R2C",'Mapa final'!$S$13),"")</f>
        <v/>
      </c>
      <c r="V50" s="57" t="str">
        <f>IF(AND('Mapa final'!$AE$12="Alta",'Mapa final'!$AG$12="Leve"),CONCATENATE("R2C",'Mapa final'!$S$12),"")</f>
        <v/>
      </c>
      <c r="W50" s="168" t="str">
        <f>IF(AND('Mapa final'!$AE$13="Alta",'Mapa final'!$AG$13="Leve"),CONCATENATE("R2C",'Mapa final'!$S$13),"")</f>
        <v/>
      </c>
      <c r="X50" s="168" t="str">
        <f>IF(AND('Mapa final'!$AE$12="Alta",'Mapa final'!$AG$12="Leve"),CONCATENATE("R2C",'Mapa final'!$S$12),"")</f>
        <v/>
      </c>
      <c r="Y50" s="168" t="str">
        <f>IF(AND('Mapa final'!$AE$13="Alta",'Mapa final'!$AG$13="Leve"),CONCATENATE("R2C",'Mapa final'!$S$13),"")</f>
        <v/>
      </c>
      <c r="Z50" s="168" t="str">
        <f>IF(AND('Mapa final'!$AE$12="Alta",'Mapa final'!$AG$12="Leve"),CONCATENATE("R2C",'Mapa final'!$S$12),"")</f>
        <v/>
      </c>
      <c r="AA50" s="58" t="str">
        <f>IF(AND('Mapa final'!$AE$13="Alta",'Mapa final'!$AG$13="Leve"),CONCATENATE("R2C",'Mapa final'!$S$13),"")</f>
        <v/>
      </c>
      <c r="AB50" s="44" t="str">
        <f>IF(AND('Mapa final'!$AE$12="Muy Alta",'Mapa final'!$AG$12="Leve"),CONCATENATE("R2C",'Mapa final'!$S$12),"")</f>
        <v/>
      </c>
      <c r="AC50" s="167" t="str">
        <f>IF(AND('Mapa final'!$AE$13="Muy Alta",'Mapa final'!$AG$13="Leve"),CONCATENATE("R2C",'Mapa final'!$S$13),"")</f>
        <v/>
      </c>
      <c r="AD50" s="167" t="str">
        <f>IF(AND('Mapa final'!$AE$12="Muy Alta",'Mapa final'!$AG$12="Leve"),CONCATENATE("R2C",'Mapa final'!$S$12),"")</f>
        <v/>
      </c>
      <c r="AE50" s="167" t="str">
        <f>IF(AND('Mapa final'!$AE$13="Muy Alta",'Mapa final'!$AG$13="Leve"),CONCATENATE("R2C",'Mapa final'!$S$13),"")</f>
        <v/>
      </c>
      <c r="AF50" s="167" t="str">
        <f>IF(AND('Mapa final'!$AE$12="Muy Alta",'Mapa final'!$AG$12="Leve"),CONCATENATE("R2C",'Mapa final'!$S$12),"")</f>
        <v/>
      </c>
      <c r="AG50" s="45" t="str">
        <f>IF(AND('Mapa final'!$AE$13="Muy Alta",'Mapa final'!$AG$13="Leve"),CONCATENATE("R2C",'Mapa final'!$S$13),"")</f>
        <v/>
      </c>
      <c r="AH50" s="46" t="str">
        <f>IF(AND('Mapa final'!$AE$12="Muy Alta",'Mapa final'!$AG$12="Catastrófico"),CONCATENATE("R2C",'Mapa final'!$S$12),"")</f>
        <v/>
      </c>
      <c r="AI50" s="170" t="str">
        <f>IF(AND('Mapa final'!$AE$13="Muy Alta",'Mapa final'!$AG$13="Catastrófico"),CONCATENATE("R2C",'Mapa final'!$S$13),"")</f>
        <v/>
      </c>
      <c r="AJ50" s="170" t="str">
        <f>IF(AND('Mapa final'!$AE$12="Muy Alta",'Mapa final'!$AG$12="Catastrófico"),CONCATENATE("R2C",'Mapa final'!$S$12),"")</f>
        <v/>
      </c>
      <c r="AK50" s="170" t="str">
        <f>IF(AND('Mapa final'!$AE$13="Muy Alta",'Mapa final'!$AG$13="Catastrófico"),CONCATENATE("R2C",'Mapa final'!$S$13),"")</f>
        <v/>
      </c>
      <c r="AL50" s="170" t="str">
        <f>IF(AND('Mapa final'!$AE$12="Muy Alta",'Mapa final'!$AG$12="Catastrófico"),CONCATENATE("R2C",'Mapa final'!$S$12),"")</f>
        <v/>
      </c>
      <c r="AM50" s="47" t="str">
        <f>IF(AND('Mapa final'!$AE$13="Muy Alta",'Mapa final'!$AG$13="Catastrófico"),CONCATENATE("R2C",'Mapa final'!$S$13),"")</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60"/>
      <c r="C51" s="260"/>
      <c r="D51" s="261"/>
      <c r="E51" s="360"/>
      <c r="F51" s="359"/>
      <c r="G51" s="359"/>
      <c r="H51" s="359"/>
      <c r="I51" s="375"/>
      <c r="J51" s="65" t="str">
        <f>IF(AND('Mapa final'!$AE$12="Baja",'Mapa final'!$AG$12="Leve"),CONCATENATE("R2C",'Mapa final'!$S$12),"")</f>
        <v/>
      </c>
      <c r="K51" s="169" t="str">
        <f>IF(AND('Mapa final'!$AE$13="Baja",'Mapa final'!$AG$13="Leve"),CONCATENATE("R2C",'Mapa final'!$S$13),"")</f>
        <v/>
      </c>
      <c r="L51" s="169" t="str">
        <f>IF(AND('Mapa final'!$AE$12="Baja",'Mapa final'!$AG$12="Leve"),CONCATENATE("R2C",'Mapa final'!$S$12),"")</f>
        <v/>
      </c>
      <c r="M51" s="169" t="str">
        <f>IF(AND('Mapa final'!$AE$13="Baja",'Mapa final'!$AG$13="Leve"),CONCATENATE("R2C",'Mapa final'!$S$13),"")</f>
        <v/>
      </c>
      <c r="N51" s="169" t="str">
        <f>IF(AND('Mapa final'!$AE$12="Baja",'Mapa final'!$AG$12="Leve"),CONCATENATE("R2C",'Mapa final'!$S$12),"")</f>
        <v/>
      </c>
      <c r="O51" s="66" t="str">
        <f>IF(AND('Mapa final'!$AE$13="Baja",'Mapa final'!$AG$13="Leve"),CONCATENATE("R2C",'Mapa final'!$S$13),"")</f>
        <v/>
      </c>
      <c r="P51" s="65" t="str">
        <f>IF(AND('Mapa final'!$AE$12="Baja",'Mapa final'!$AG$12="Leve"),CONCATENATE("R2C",'Mapa final'!$S$12),"")</f>
        <v/>
      </c>
      <c r="Q51" s="169" t="str">
        <f>IF(AND('Mapa final'!$AE$13="Baja",'Mapa final'!$AG$13="Leve"),CONCATENATE("R2C",'Mapa final'!$S$13),"")</f>
        <v/>
      </c>
      <c r="R51" s="169" t="str">
        <f>IF(AND('Mapa final'!$AE$12="Baja",'Mapa final'!$AG$12="Leve"),CONCATENATE("R2C",'Mapa final'!$S$12),"")</f>
        <v/>
      </c>
      <c r="S51" s="169" t="str">
        <f>IF(AND('Mapa final'!$AE$13="Baja",'Mapa final'!$AG$13="Leve"),CONCATENATE("R2C",'Mapa final'!$S$13),"")</f>
        <v/>
      </c>
      <c r="T51" s="169" t="str">
        <f>IF(AND('Mapa final'!$AE$12="Baja",'Mapa final'!$AG$12="Leve"),CONCATENATE("R2C",'Mapa final'!$S$12),"")</f>
        <v/>
      </c>
      <c r="U51" s="66" t="str">
        <f>IF(AND('Mapa final'!$AE$13="Baja",'Mapa final'!$AG$13="Leve"),CONCATENATE("R2C",'Mapa final'!$S$13),"")</f>
        <v/>
      </c>
      <c r="V51" s="57" t="str">
        <f>IF(AND('Mapa final'!$AE$12="Alta",'Mapa final'!$AG$12="Leve"),CONCATENATE("R2C",'Mapa final'!$S$12),"")</f>
        <v/>
      </c>
      <c r="W51" s="168" t="str">
        <f>IF(AND('Mapa final'!$AE$13="Alta",'Mapa final'!$AG$13="Leve"),CONCATENATE("R2C",'Mapa final'!$S$13),"")</f>
        <v/>
      </c>
      <c r="X51" s="168" t="str">
        <f>IF(AND('Mapa final'!$AE$12="Alta",'Mapa final'!$AG$12="Leve"),CONCATENATE("R2C",'Mapa final'!$S$12),"")</f>
        <v/>
      </c>
      <c r="Y51" s="168" t="str">
        <f>IF(AND('Mapa final'!$AE$13="Alta",'Mapa final'!$AG$13="Leve"),CONCATENATE("R2C",'Mapa final'!$S$13),"")</f>
        <v/>
      </c>
      <c r="Z51" s="168" t="str">
        <f>IF(AND('Mapa final'!$AE$12="Alta",'Mapa final'!$AG$12="Leve"),CONCATENATE("R2C",'Mapa final'!$S$12),"")</f>
        <v/>
      </c>
      <c r="AA51" s="58" t="str">
        <f>IF(AND('Mapa final'!$AE$13="Alta",'Mapa final'!$AG$13="Leve"),CONCATENATE("R2C",'Mapa final'!$S$13),"")</f>
        <v/>
      </c>
      <c r="AB51" s="44" t="str">
        <f>IF(AND('Mapa final'!$AE$12="Muy Alta",'Mapa final'!$AG$12="Leve"),CONCATENATE("R2C",'Mapa final'!$S$12),"")</f>
        <v/>
      </c>
      <c r="AC51" s="167" t="str">
        <f>IF(AND('Mapa final'!$AE$13="Muy Alta",'Mapa final'!$AG$13="Leve"),CONCATENATE("R2C",'Mapa final'!$S$13),"")</f>
        <v/>
      </c>
      <c r="AD51" s="167" t="str">
        <f>IF(AND('Mapa final'!$AE$12="Muy Alta",'Mapa final'!$AG$12="Leve"),CONCATENATE("R2C",'Mapa final'!$S$12),"")</f>
        <v/>
      </c>
      <c r="AE51" s="167" t="str">
        <f>IF(AND('Mapa final'!$AE$13="Muy Alta",'Mapa final'!$AG$13="Leve"),CONCATENATE("R2C",'Mapa final'!$S$13),"")</f>
        <v/>
      </c>
      <c r="AF51" s="167" t="str">
        <f>IF(AND('Mapa final'!$AE$12="Muy Alta",'Mapa final'!$AG$12="Leve"),CONCATENATE("R2C",'Mapa final'!$S$12),"")</f>
        <v/>
      </c>
      <c r="AG51" s="45" t="str">
        <f>IF(AND('Mapa final'!$AE$13="Muy Alta",'Mapa final'!$AG$13="Leve"),CONCATENATE("R2C",'Mapa final'!$S$13),"")</f>
        <v/>
      </c>
      <c r="AH51" s="46" t="str">
        <f>IF(AND('Mapa final'!$AE$12="Muy Alta",'Mapa final'!$AG$12="Catastrófico"),CONCATENATE("R2C",'Mapa final'!$S$12),"")</f>
        <v/>
      </c>
      <c r="AI51" s="170" t="str">
        <f>IF(AND('Mapa final'!$AE$13="Muy Alta",'Mapa final'!$AG$13="Catastrófico"),CONCATENATE("R2C",'Mapa final'!$S$13),"")</f>
        <v/>
      </c>
      <c r="AJ51" s="170" t="str">
        <f>IF(AND('Mapa final'!$AE$12="Muy Alta",'Mapa final'!$AG$12="Catastrófico"),CONCATENATE("R2C",'Mapa final'!$S$12),"")</f>
        <v/>
      </c>
      <c r="AK51" s="170" t="str">
        <f>IF(AND('Mapa final'!$AE$13="Muy Alta",'Mapa final'!$AG$13="Catastrófico"),CONCATENATE("R2C",'Mapa final'!$S$13),"")</f>
        <v/>
      </c>
      <c r="AL51" s="170" t="str">
        <f>IF(AND('Mapa final'!$AE$12="Muy Alta",'Mapa final'!$AG$12="Catastrófico"),CONCATENATE("R2C",'Mapa final'!$S$12),"")</f>
        <v/>
      </c>
      <c r="AM51" s="47" t="str">
        <f>IF(AND('Mapa final'!$AE$13="Muy Alta",'Mapa final'!$AG$13="Catastrófico"),CONCATENATE("R2C",'Mapa final'!$S$13),"")</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60"/>
      <c r="C52" s="260"/>
      <c r="D52" s="261"/>
      <c r="E52" s="360"/>
      <c r="F52" s="359"/>
      <c r="G52" s="359"/>
      <c r="H52" s="359"/>
      <c r="I52" s="375"/>
      <c r="J52" s="65" t="str">
        <f>IF(AND('Mapa final'!$AE$12="Baja",'Mapa final'!$AG$12="Leve"),CONCATENATE("R2C",'Mapa final'!$S$12),"")</f>
        <v/>
      </c>
      <c r="K52" s="169" t="str">
        <f>IF(AND('Mapa final'!$AE$13="Baja",'Mapa final'!$AG$13="Leve"),CONCATENATE("R2C",'Mapa final'!$S$13),"")</f>
        <v/>
      </c>
      <c r="L52" s="169" t="str">
        <f>IF(AND('Mapa final'!$AE$12="Baja",'Mapa final'!$AG$12="Leve"),CONCATENATE("R2C",'Mapa final'!$S$12),"")</f>
        <v/>
      </c>
      <c r="M52" s="169" t="str">
        <f>IF(AND('Mapa final'!$AE$13="Baja",'Mapa final'!$AG$13="Leve"),CONCATENATE("R2C",'Mapa final'!$S$13),"")</f>
        <v/>
      </c>
      <c r="N52" s="169" t="str">
        <f>IF(AND('Mapa final'!$AE$12="Baja",'Mapa final'!$AG$12="Leve"),CONCATENATE("R2C",'Mapa final'!$S$12),"")</f>
        <v/>
      </c>
      <c r="O52" s="66" t="str">
        <f>IF(AND('Mapa final'!$AE$13="Baja",'Mapa final'!$AG$13="Leve"),CONCATENATE("R2C",'Mapa final'!$S$13),"")</f>
        <v/>
      </c>
      <c r="P52" s="65" t="str">
        <f>IF(AND('Mapa final'!$AE$12="Baja",'Mapa final'!$AG$12="Leve"),CONCATENATE("R2C",'Mapa final'!$S$12),"")</f>
        <v/>
      </c>
      <c r="Q52" s="169" t="str">
        <f>IF(AND('Mapa final'!$AE$13="Baja",'Mapa final'!$AG$13="Leve"),CONCATENATE("R2C",'Mapa final'!$S$13),"")</f>
        <v/>
      </c>
      <c r="R52" s="169" t="str">
        <f>IF(AND('Mapa final'!$AE$12="Baja",'Mapa final'!$AG$12="Leve"),CONCATENATE("R2C",'Mapa final'!$S$12),"")</f>
        <v/>
      </c>
      <c r="S52" s="169" t="str">
        <f>IF(AND('Mapa final'!$AE$13="Baja",'Mapa final'!$AG$13="Leve"),CONCATENATE("R2C",'Mapa final'!$S$13),"")</f>
        <v/>
      </c>
      <c r="T52" s="169" t="str">
        <f>IF(AND('Mapa final'!$AE$12="Baja",'Mapa final'!$AG$12="Leve"),CONCATENATE("R2C",'Mapa final'!$S$12),"")</f>
        <v/>
      </c>
      <c r="U52" s="66" t="str">
        <f>IF(AND('Mapa final'!$AE$13="Baja",'Mapa final'!$AG$13="Leve"),CONCATENATE("R2C",'Mapa final'!$S$13),"")</f>
        <v/>
      </c>
      <c r="V52" s="57" t="str">
        <f>IF(AND('Mapa final'!$AE$12="Alta",'Mapa final'!$AG$12="Leve"),CONCATENATE("R2C",'Mapa final'!$S$12),"")</f>
        <v/>
      </c>
      <c r="W52" s="168" t="str">
        <f>IF(AND('Mapa final'!$AE$13="Alta",'Mapa final'!$AG$13="Leve"),CONCATENATE("R2C",'Mapa final'!$S$13),"")</f>
        <v/>
      </c>
      <c r="X52" s="168" t="str">
        <f>IF(AND('Mapa final'!$AE$12="Alta",'Mapa final'!$AG$12="Leve"),CONCATENATE("R2C",'Mapa final'!$S$12),"")</f>
        <v/>
      </c>
      <c r="Y52" s="168" t="str">
        <f>IF(AND('Mapa final'!$AE$13="Alta",'Mapa final'!$AG$13="Leve"),CONCATENATE("R2C",'Mapa final'!$S$13),"")</f>
        <v/>
      </c>
      <c r="Z52" s="168" t="str">
        <f>IF(AND('Mapa final'!$AE$12="Alta",'Mapa final'!$AG$12="Leve"),CONCATENATE("R2C",'Mapa final'!$S$12),"")</f>
        <v/>
      </c>
      <c r="AA52" s="58" t="str">
        <f>IF(AND('Mapa final'!$AE$13="Alta",'Mapa final'!$AG$13="Leve"),CONCATENATE("R2C",'Mapa final'!$S$13),"")</f>
        <v/>
      </c>
      <c r="AB52" s="44" t="str">
        <f>IF(AND('Mapa final'!$AE$12="Muy Alta",'Mapa final'!$AG$12="Leve"),CONCATENATE("R2C",'Mapa final'!$S$12),"")</f>
        <v/>
      </c>
      <c r="AC52" s="167" t="str">
        <f>IF(AND('Mapa final'!$AE$13="Muy Alta",'Mapa final'!$AG$13="Leve"),CONCATENATE("R2C",'Mapa final'!$S$13),"")</f>
        <v/>
      </c>
      <c r="AD52" s="167" t="str">
        <f>IF(AND('Mapa final'!$AE$12="Muy Alta",'Mapa final'!$AG$12="Leve"),CONCATENATE("R2C",'Mapa final'!$S$12),"")</f>
        <v/>
      </c>
      <c r="AE52" s="167" t="str">
        <f>IF(AND('Mapa final'!$AE$13="Muy Alta",'Mapa final'!$AG$13="Leve"),CONCATENATE("R2C",'Mapa final'!$S$13),"")</f>
        <v/>
      </c>
      <c r="AF52" s="167" t="str">
        <f>IF(AND('Mapa final'!$AE$12="Muy Alta",'Mapa final'!$AG$12="Leve"),CONCATENATE("R2C",'Mapa final'!$S$12),"")</f>
        <v/>
      </c>
      <c r="AG52" s="45" t="str">
        <f>IF(AND('Mapa final'!$AE$13="Muy Alta",'Mapa final'!$AG$13="Leve"),CONCATENATE("R2C",'Mapa final'!$S$13),"")</f>
        <v/>
      </c>
      <c r="AH52" s="46" t="str">
        <f>IF(AND('Mapa final'!$AE$12="Muy Alta",'Mapa final'!$AG$12="Catastrófico"),CONCATENATE("R2C",'Mapa final'!$S$12),"")</f>
        <v/>
      </c>
      <c r="AI52" s="170" t="str">
        <f>IF(AND('Mapa final'!$AE$13="Muy Alta",'Mapa final'!$AG$13="Catastrófico"),CONCATENATE("R2C",'Mapa final'!$S$13),"")</f>
        <v/>
      </c>
      <c r="AJ52" s="170" t="str">
        <f>IF(AND('Mapa final'!$AE$12="Muy Alta",'Mapa final'!$AG$12="Catastrófico"),CONCATENATE("R2C",'Mapa final'!$S$12),"")</f>
        <v/>
      </c>
      <c r="AK52" s="170" t="str">
        <f>IF(AND('Mapa final'!$AE$13="Muy Alta",'Mapa final'!$AG$13="Catastrófico"),CONCATENATE("R2C",'Mapa final'!$S$13),"")</f>
        <v/>
      </c>
      <c r="AL52" s="170" t="str">
        <f>IF(AND('Mapa final'!$AE$12="Muy Alta",'Mapa final'!$AG$12="Catastrófico"),CONCATENATE("R2C",'Mapa final'!$S$12),"")</f>
        <v/>
      </c>
      <c r="AM52" s="47" t="str">
        <f>IF(AND('Mapa final'!$AE$13="Muy Alta",'Mapa final'!$AG$13="Catastrófico"),CONCATENATE("R2C",'Mapa final'!$S$13),"")</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60"/>
      <c r="C53" s="260"/>
      <c r="D53" s="261"/>
      <c r="E53" s="360"/>
      <c r="F53" s="359"/>
      <c r="G53" s="359"/>
      <c r="H53" s="359"/>
      <c r="I53" s="375"/>
      <c r="J53" s="65" t="str">
        <f>IF(AND('Mapa final'!$AE$12="Baja",'Mapa final'!$AG$12="Leve"),CONCATENATE("R2C",'Mapa final'!$S$12),"")</f>
        <v/>
      </c>
      <c r="K53" s="169" t="str">
        <f>IF(AND('Mapa final'!$AE$13="Baja",'Mapa final'!$AG$13="Leve"),CONCATENATE("R2C",'Mapa final'!$S$13),"")</f>
        <v/>
      </c>
      <c r="L53" s="169" t="str">
        <f>IF(AND('Mapa final'!$AE$12="Baja",'Mapa final'!$AG$12="Leve"),CONCATENATE("R2C",'Mapa final'!$S$12),"")</f>
        <v/>
      </c>
      <c r="M53" s="169" t="str">
        <f>IF(AND('Mapa final'!$AE$13="Baja",'Mapa final'!$AG$13="Leve"),CONCATENATE("R2C",'Mapa final'!$S$13),"")</f>
        <v/>
      </c>
      <c r="N53" s="169" t="str">
        <f>IF(AND('Mapa final'!$AE$12="Baja",'Mapa final'!$AG$12="Leve"),CONCATENATE("R2C",'Mapa final'!$S$12),"")</f>
        <v/>
      </c>
      <c r="O53" s="66" t="str">
        <f>IF(AND('Mapa final'!$AE$13="Baja",'Mapa final'!$AG$13="Leve"),CONCATENATE("R2C",'Mapa final'!$S$13),"")</f>
        <v/>
      </c>
      <c r="P53" s="65" t="str">
        <f>IF(AND('Mapa final'!$AE$12="Baja",'Mapa final'!$AG$12="Leve"),CONCATENATE("R2C",'Mapa final'!$S$12),"")</f>
        <v/>
      </c>
      <c r="Q53" s="169" t="str">
        <f>IF(AND('Mapa final'!$AE$13="Baja",'Mapa final'!$AG$13="Leve"),CONCATENATE("R2C",'Mapa final'!$S$13),"")</f>
        <v/>
      </c>
      <c r="R53" s="169" t="str">
        <f>IF(AND('Mapa final'!$AE$12="Baja",'Mapa final'!$AG$12="Leve"),CONCATENATE("R2C",'Mapa final'!$S$12),"")</f>
        <v/>
      </c>
      <c r="S53" s="169" t="str">
        <f>IF(AND('Mapa final'!$AE$13="Baja",'Mapa final'!$AG$13="Leve"),CONCATENATE("R2C",'Mapa final'!$S$13),"")</f>
        <v/>
      </c>
      <c r="T53" s="169" t="str">
        <f>IF(AND('Mapa final'!$AE$12="Baja",'Mapa final'!$AG$12="Leve"),CONCATENATE("R2C",'Mapa final'!$S$12),"")</f>
        <v/>
      </c>
      <c r="U53" s="66" t="str">
        <f>IF(AND('Mapa final'!$AE$13="Baja",'Mapa final'!$AG$13="Leve"),CONCATENATE("R2C",'Mapa final'!$S$13),"")</f>
        <v/>
      </c>
      <c r="V53" s="57" t="str">
        <f>IF(AND('Mapa final'!$AE$12="Alta",'Mapa final'!$AG$12="Leve"),CONCATENATE("R2C",'Mapa final'!$S$12),"")</f>
        <v/>
      </c>
      <c r="W53" s="168" t="str">
        <f>IF(AND('Mapa final'!$AE$13="Alta",'Mapa final'!$AG$13="Leve"),CONCATENATE("R2C",'Mapa final'!$S$13),"")</f>
        <v/>
      </c>
      <c r="X53" s="168" t="str">
        <f>IF(AND('Mapa final'!$AE$12="Alta",'Mapa final'!$AG$12="Leve"),CONCATENATE("R2C",'Mapa final'!$S$12),"")</f>
        <v/>
      </c>
      <c r="Y53" s="168" t="str">
        <f>IF(AND('Mapa final'!$AE$13="Alta",'Mapa final'!$AG$13="Leve"),CONCATENATE("R2C",'Mapa final'!$S$13),"")</f>
        <v/>
      </c>
      <c r="Z53" s="168" t="str">
        <f>IF(AND('Mapa final'!$AE$12="Alta",'Mapa final'!$AG$12="Leve"),CONCATENATE("R2C",'Mapa final'!$S$12),"")</f>
        <v/>
      </c>
      <c r="AA53" s="58" t="str">
        <f>IF(AND('Mapa final'!$AE$13="Alta",'Mapa final'!$AG$13="Leve"),CONCATENATE("R2C",'Mapa final'!$S$13),"")</f>
        <v/>
      </c>
      <c r="AB53" s="44" t="str">
        <f>IF(AND('Mapa final'!$AE$12="Muy Alta",'Mapa final'!$AG$12="Leve"),CONCATENATE("R2C",'Mapa final'!$S$12),"")</f>
        <v/>
      </c>
      <c r="AC53" s="167" t="str">
        <f>IF(AND('Mapa final'!$AE$13="Muy Alta",'Mapa final'!$AG$13="Leve"),CONCATENATE("R2C",'Mapa final'!$S$13),"")</f>
        <v/>
      </c>
      <c r="AD53" s="167" t="str">
        <f>IF(AND('Mapa final'!$AE$12="Muy Alta",'Mapa final'!$AG$12="Leve"),CONCATENATE("R2C",'Mapa final'!$S$12),"")</f>
        <v/>
      </c>
      <c r="AE53" s="167" t="str">
        <f>IF(AND('Mapa final'!$AE$13="Muy Alta",'Mapa final'!$AG$13="Leve"),CONCATENATE("R2C",'Mapa final'!$S$13),"")</f>
        <v/>
      </c>
      <c r="AF53" s="167" t="str">
        <f>IF(AND('Mapa final'!$AE$12="Muy Alta",'Mapa final'!$AG$12="Leve"),CONCATENATE("R2C",'Mapa final'!$S$12),"")</f>
        <v/>
      </c>
      <c r="AG53" s="45" t="str">
        <f>IF(AND('Mapa final'!$AE$13="Muy Alta",'Mapa final'!$AG$13="Leve"),CONCATENATE("R2C",'Mapa final'!$S$13),"")</f>
        <v/>
      </c>
      <c r="AH53" s="46" t="str">
        <f>IF(AND('Mapa final'!$AE$12="Muy Alta",'Mapa final'!$AG$12="Catastrófico"),CONCATENATE("R2C",'Mapa final'!$S$12),"")</f>
        <v/>
      </c>
      <c r="AI53" s="170" t="str">
        <f>IF(AND('Mapa final'!$AE$13="Muy Alta",'Mapa final'!$AG$13="Catastrófico"),CONCATENATE("R2C",'Mapa final'!$S$13),"")</f>
        <v/>
      </c>
      <c r="AJ53" s="170" t="str">
        <f>IF(AND('Mapa final'!$AE$12="Muy Alta",'Mapa final'!$AG$12="Catastrófico"),CONCATENATE("R2C",'Mapa final'!$S$12),"")</f>
        <v/>
      </c>
      <c r="AK53" s="170" t="str">
        <f>IF(AND('Mapa final'!$AE$13="Muy Alta",'Mapa final'!$AG$13="Catastrófico"),CONCATENATE("R2C",'Mapa final'!$S$13),"")</f>
        <v/>
      </c>
      <c r="AL53" s="170" t="str">
        <f>IF(AND('Mapa final'!$AE$12="Muy Alta",'Mapa final'!$AG$12="Catastrófico"),CONCATENATE("R2C",'Mapa final'!$S$12),"")</f>
        <v/>
      </c>
      <c r="AM53" s="47" t="str">
        <f>IF(AND('Mapa final'!$AE$13="Muy Alta",'Mapa final'!$AG$13="Catastrófico"),CONCATENATE("R2C",'Mapa final'!$S$13),"")</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60"/>
      <c r="C54" s="260"/>
      <c r="D54" s="261"/>
      <c r="E54" s="360"/>
      <c r="F54" s="359"/>
      <c r="G54" s="359"/>
      <c r="H54" s="359"/>
      <c r="I54" s="375"/>
      <c r="J54" s="65" t="str">
        <f>IF(AND('Mapa final'!$AE$12="Baja",'Mapa final'!$AG$12="Leve"),CONCATENATE("R2C",'Mapa final'!$S$12),"")</f>
        <v/>
      </c>
      <c r="K54" s="169" t="str">
        <f>IF(AND('Mapa final'!$AE$13="Baja",'Mapa final'!$AG$13="Leve"),CONCATENATE("R2C",'Mapa final'!$S$13),"")</f>
        <v/>
      </c>
      <c r="L54" s="169" t="str">
        <f>IF(AND('Mapa final'!$AE$12="Baja",'Mapa final'!$AG$12="Leve"),CONCATENATE("R2C",'Mapa final'!$S$12),"")</f>
        <v/>
      </c>
      <c r="M54" s="169" t="str">
        <f>IF(AND('Mapa final'!$AE$13="Baja",'Mapa final'!$AG$13="Leve"),CONCATENATE("R2C",'Mapa final'!$S$13),"")</f>
        <v/>
      </c>
      <c r="N54" s="169" t="str">
        <f>IF(AND('Mapa final'!$AE$12="Baja",'Mapa final'!$AG$12="Leve"),CONCATENATE("R2C",'Mapa final'!$S$12),"")</f>
        <v/>
      </c>
      <c r="O54" s="66" t="str">
        <f>IF(AND('Mapa final'!$AE$13="Baja",'Mapa final'!$AG$13="Leve"),CONCATENATE("R2C",'Mapa final'!$S$13),"")</f>
        <v/>
      </c>
      <c r="P54" s="65" t="str">
        <f>IF(AND('Mapa final'!$AE$12="Baja",'Mapa final'!$AG$12="Leve"),CONCATENATE("R2C",'Mapa final'!$S$12),"")</f>
        <v/>
      </c>
      <c r="Q54" s="169" t="str">
        <f>IF(AND('Mapa final'!$AE$13="Baja",'Mapa final'!$AG$13="Leve"),CONCATENATE("R2C",'Mapa final'!$S$13),"")</f>
        <v/>
      </c>
      <c r="R54" s="169" t="str">
        <f>IF(AND('Mapa final'!$AE$12="Baja",'Mapa final'!$AG$12="Leve"),CONCATENATE("R2C",'Mapa final'!$S$12),"")</f>
        <v/>
      </c>
      <c r="S54" s="169" t="str">
        <f>IF(AND('Mapa final'!$AE$13="Baja",'Mapa final'!$AG$13="Leve"),CONCATENATE("R2C",'Mapa final'!$S$13),"")</f>
        <v/>
      </c>
      <c r="T54" s="169" t="str">
        <f>IF(AND('Mapa final'!$AE$12="Baja",'Mapa final'!$AG$12="Leve"),CONCATENATE("R2C",'Mapa final'!$S$12),"")</f>
        <v/>
      </c>
      <c r="U54" s="66" t="str">
        <f>IF(AND('Mapa final'!$AE$13="Baja",'Mapa final'!$AG$13="Leve"),CONCATENATE("R2C",'Mapa final'!$S$13),"")</f>
        <v/>
      </c>
      <c r="V54" s="57" t="str">
        <f>IF(AND('Mapa final'!$AE$12="Alta",'Mapa final'!$AG$12="Leve"),CONCATENATE("R2C",'Mapa final'!$S$12),"")</f>
        <v/>
      </c>
      <c r="W54" s="168" t="str">
        <f>IF(AND('Mapa final'!$AE$13="Alta",'Mapa final'!$AG$13="Leve"),CONCATENATE("R2C",'Mapa final'!$S$13),"")</f>
        <v/>
      </c>
      <c r="X54" s="168" t="str">
        <f>IF(AND('Mapa final'!$AE$12="Alta",'Mapa final'!$AG$12="Leve"),CONCATENATE("R2C",'Mapa final'!$S$12),"")</f>
        <v/>
      </c>
      <c r="Y54" s="168" t="str">
        <f>IF(AND('Mapa final'!$AE$13="Alta",'Mapa final'!$AG$13="Leve"),CONCATENATE("R2C",'Mapa final'!$S$13),"")</f>
        <v/>
      </c>
      <c r="Z54" s="168" t="str">
        <f>IF(AND('Mapa final'!$AE$12="Alta",'Mapa final'!$AG$12="Leve"),CONCATENATE("R2C",'Mapa final'!$S$12),"")</f>
        <v/>
      </c>
      <c r="AA54" s="58" t="str">
        <f>IF(AND('Mapa final'!$AE$13="Alta",'Mapa final'!$AG$13="Leve"),CONCATENATE("R2C",'Mapa final'!$S$13),"")</f>
        <v/>
      </c>
      <c r="AB54" s="44" t="str">
        <f>IF(AND('Mapa final'!$AE$12="Muy Alta",'Mapa final'!$AG$12="Leve"),CONCATENATE("R2C",'Mapa final'!$S$12),"")</f>
        <v/>
      </c>
      <c r="AC54" s="167" t="str">
        <f>IF(AND('Mapa final'!$AE$13="Muy Alta",'Mapa final'!$AG$13="Leve"),CONCATENATE("R2C",'Mapa final'!$S$13),"")</f>
        <v/>
      </c>
      <c r="AD54" s="167" t="str">
        <f>IF(AND('Mapa final'!$AE$12="Muy Alta",'Mapa final'!$AG$12="Leve"),CONCATENATE("R2C",'Mapa final'!$S$12),"")</f>
        <v/>
      </c>
      <c r="AE54" s="167" t="str">
        <f>IF(AND('Mapa final'!$AE$13="Muy Alta",'Mapa final'!$AG$13="Leve"),CONCATENATE("R2C",'Mapa final'!$S$13),"")</f>
        <v/>
      </c>
      <c r="AF54" s="167" t="str">
        <f>IF(AND('Mapa final'!$AE$12="Muy Alta",'Mapa final'!$AG$12="Leve"),CONCATENATE("R2C",'Mapa final'!$S$12),"")</f>
        <v/>
      </c>
      <c r="AG54" s="45" t="str">
        <f>IF(AND('Mapa final'!$AE$13="Muy Alta",'Mapa final'!$AG$13="Leve"),CONCATENATE("R2C",'Mapa final'!$S$13),"")</f>
        <v/>
      </c>
      <c r="AH54" s="46" t="str">
        <f>IF(AND('Mapa final'!$AE$12="Muy Alta",'Mapa final'!$AG$12="Catastrófico"),CONCATENATE("R2C",'Mapa final'!$S$12),"")</f>
        <v/>
      </c>
      <c r="AI54" s="170" t="str">
        <f>IF(AND('Mapa final'!$AE$13="Muy Alta",'Mapa final'!$AG$13="Catastrófico"),CONCATENATE("R2C",'Mapa final'!$S$13),"")</f>
        <v/>
      </c>
      <c r="AJ54" s="170" t="str">
        <f>IF(AND('Mapa final'!$AE$12="Muy Alta",'Mapa final'!$AG$12="Catastrófico"),CONCATENATE("R2C",'Mapa final'!$S$12),"")</f>
        <v/>
      </c>
      <c r="AK54" s="170" t="str">
        <f>IF(AND('Mapa final'!$AE$13="Muy Alta",'Mapa final'!$AG$13="Catastrófico"),CONCATENATE("R2C",'Mapa final'!$S$13),"")</f>
        <v/>
      </c>
      <c r="AL54" s="170" t="str">
        <f>IF(AND('Mapa final'!$AE$12="Muy Alta",'Mapa final'!$AG$12="Catastrófico"),CONCATENATE("R2C",'Mapa final'!$S$12),"")</f>
        <v/>
      </c>
      <c r="AM54" s="47" t="str">
        <f>IF(AND('Mapa final'!$AE$13="Muy Alta",'Mapa final'!$AG$13="Catastrófico"),CONCATENATE("R2C",'Mapa final'!$S$13),"")</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60"/>
      <c r="C55" s="260"/>
      <c r="D55" s="261"/>
      <c r="E55" s="361"/>
      <c r="F55" s="362"/>
      <c r="G55" s="362"/>
      <c r="H55" s="362"/>
      <c r="I55" s="376"/>
      <c r="J55" s="67" t="str">
        <f>IF(AND('Mapa final'!$AE$12="Baja",'Mapa final'!$AG$12="Leve"),CONCATENATE("R2C",'Mapa final'!$S$12),"")</f>
        <v/>
      </c>
      <c r="K55" s="68" t="str">
        <f>IF(AND('Mapa final'!$AE$13="Baja",'Mapa final'!$AG$13="Leve"),CONCATENATE("R2C",'Mapa final'!$S$13),"")</f>
        <v/>
      </c>
      <c r="L55" s="68" t="str">
        <f>IF(AND('Mapa final'!$AE$12="Baja",'Mapa final'!$AG$12="Leve"),CONCATENATE("R2C",'Mapa final'!$S$12),"")</f>
        <v/>
      </c>
      <c r="M55" s="68" t="str">
        <f>IF(AND('Mapa final'!$AE$13="Baja",'Mapa final'!$AG$13="Leve"),CONCATENATE("R2C",'Mapa final'!$S$13),"")</f>
        <v/>
      </c>
      <c r="N55" s="68" t="str">
        <f>IF(AND('Mapa final'!$AE$12="Baja",'Mapa final'!$AG$12="Leve"),CONCATENATE("R2C",'Mapa final'!$S$12),"")</f>
        <v/>
      </c>
      <c r="O55" s="69" t="str">
        <f>IF(AND('Mapa final'!$AE$13="Baja",'Mapa final'!$AG$13="Leve"),CONCATENATE("R2C",'Mapa final'!$S$13),"")</f>
        <v/>
      </c>
      <c r="P55" s="67" t="str">
        <f>IF(AND('Mapa final'!$AE$12="Baja",'Mapa final'!$AG$12="Leve"),CONCATENATE("R2C",'Mapa final'!$S$12),"")</f>
        <v/>
      </c>
      <c r="Q55" s="68" t="str">
        <f>IF(AND('Mapa final'!$AE$13="Baja",'Mapa final'!$AG$13="Leve"),CONCATENATE("R2C",'Mapa final'!$S$13),"")</f>
        <v/>
      </c>
      <c r="R55" s="68" t="str">
        <f>IF(AND('Mapa final'!$AE$12="Baja",'Mapa final'!$AG$12="Leve"),CONCATENATE("R2C",'Mapa final'!$S$12),"")</f>
        <v/>
      </c>
      <c r="S55" s="68" t="str">
        <f>IF(AND('Mapa final'!$AE$13="Baja",'Mapa final'!$AG$13="Leve"),CONCATENATE("R2C",'Mapa final'!$S$13),"")</f>
        <v/>
      </c>
      <c r="T55" s="68" t="str">
        <f>IF(AND('Mapa final'!$AE$12="Baja",'Mapa final'!$AG$12="Leve"),CONCATENATE("R2C",'Mapa final'!$S$12),"")</f>
        <v/>
      </c>
      <c r="U55" s="69" t="str">
        <f>IF(AND('Mapa final'!$AE$13="Baja",'Mapa final'!$AG$13="Leve"),CONCATENATE("R2C",'Mapa final'!$S$13),"")</f>
        <v/>
      </c>
      <c r="V55" s="59" t="str">
        <f>IF(AND('Mapa final'!$AE$12="Alta",'Mapa final'!$AG$12="Leve"),CONCATENATE("R2C",'Mapa final'!$S$12),"")</f>
        <v/>
      </c>
      <c r="W55" s="60" t="str">
        <f>IF(AND('Mapa final'!$AE$13="Alta",'Mapa final'!$AG$13="Leve"),CONCATENATE("R2C",'Mapa final'!$S$13),"")</f>
        <v/>
      </c>
      <c r="X55" s="60" t="str">
        <f>IF(AND('Mapa final'!$AE$12="Alta",'Mapa final'!$AG$12="Leve"),CONCATENATE("R2C",'Mapa final'!$S$12),"")</f>
        <v/>
      </c>
      <c r="Y55" s="60" t="str">
        <f>IF(AND('Mapa final'!$AE$13="Alta",'Mapa final'!$AG$13="Leve"),CONCATENATE("R2C",'Mapa final'!$S$13),"")</f>
        <v/>
      </c>
      <c r="Z55" s="60" t="str">
        <f>IF(AND('Mapa final'!$AE$12="Alta",'Mapa final'!$AG$12="Leve"),CONCATENATE("R2C",'Mapa final'!$S$12),"")</f>
        <v/>
      </c>
      <c r="AA55" s="61" t="str">
        <f>IF(AND('Mapa final'!$AE$13="Alta",'Mapa final'!$AG$13="Leve"),CONCATENATE("R2C",'Mapa final'!$S$13),"")</f>
        <v/>
      </c>
      <c r="AB55" s="48" t="str">
        <f>IF(AND('Mapa final'!$AE$12="Muy Alta",'Mapa final'!$AG$12="Leve"),CONCATENATE("R2C",'Mapa final'!$S$12),"")</f>
        <v/>
      </c>
      <c r="AC55" s="49" t="str">
        <f>IF(AND('Mapa final'!$AE$13="Muy Alta",'Mapa final'!$AG$13="Leve"),CONCATENATE("R2C",'Mapa final'!$S$13),"")</f>
        <v/>
      </c>
      <c r="AD55" s="49" t="str">
        <f>IF(AND('Mapa final'!$AE$12="Muy Alta",'Mapa final'!$AG$12="Leve"),CONCATENATE("R2C",'Mapa final'!$S$12),"")</f>
        <v/>
      </c>
      <c r="AE55" s="49" t="str">
        <f>IF(AND('Mapa final'!$AE$13="Muy Alta",'Mapa final'!$AG$13="Leve"),CONCATENATE("R2C",'Mapa final'!$S$13),"")</f>
        <v/>
      </c>
      <c r="AF55" s="49" t="str">
        <f>IF(AND('Mapa final'!$AE$12="Muy Alta",'Mapa final'!$AG$12="Leve"),CONCATENATE("R2C",'Mapa final'!$S$12),"")</f>
        <v/>
      </c>
      <c r="AG55" s="50" t="str">
        <f>IF(AND('Mapa final'!$AE$13="Muy Alta",'Mapa final'!$AG$13="Leve"),CONCATENATE("R2C",'Mapa final'!$S$13),"")</f>
        <v/>
      </c>
      <c r="AH55" s="51" t="str">
        <f>IF(AND('Mapa final'!$AE$12="Muy Alta",'Mapa final'!$AG$12="Catastrófico"),CONCATENATE("R2C",'Mapa final'!$S$12),"")</f>
        <v/>
      </c>
      <c r="AI55" s="52" t="str">
        <f>IF(AND('Mapa final'!$AE$13="Muy Alta",'Mapa final'!$AG$13="Catastrófico"),CONCATENATE("R2C",'Mapa final'!$S$13),"")</f>
        <v/>
      </c>
      <c r="AJ55" s="52" t="str">
        <f>IF(AND('Mapa final'!$AE$12="Muy Alta",'Mapa final'!$AG$12="Catastrófico"),CONCATENATE("R2C",'Mapa final'!$S$12),"")</f>
        <v/>
      </c>
      <c r="AK55" s="52" t="str">
        <f>IF(AND('Mapa final'!$AE$13="Muy Alta",'Mapa final'!$AG$13="Catastrófico"),CONCATENATE("R2C",'Mapa final'!$S$13),"")</f>
        <v/>
      </c>
      <c r="AL55" s="52" t="str">
        <f>IF(AND('Mapa final'!$AE$12="Muy Alta",'Mapa final'!$AG$12="Catastrófico"),CONCATENATE("R2C",'Mapa final'!$S$12),"")</f>
        <v/>
      </c>
      <c r="AM55" s="53" t="str">
        <f>IF(AND('Mapa final'!$AE$13="Muy Alta",'Mapa final'!$AG$13="Catastrófico"),CONCATENATE("R2C",'Mapa final'!$S$13),"")</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56" t="s">
        <v>173</v>
      </c>
      <c r="K56" s="357"/>
      <c r="L56" s="357"/>
      <c r="M56" s="357"/>
      <c r="N56" s="357"/>
      <c r="O56" s="374"/>
      <c r="P56" s="356" t="s">
        <v>174</v>
      </c>
      <c r="Q56" s="357"/>
      <c r="R56" s="357"/>
      <c r="S56" s="357"/>
      <c r="T56" s="357"/>
      <c r="U56" s="374"/>
      <c r="V56" s="356" t="s">
        <v>175</v>
      </c>
      <c r="W56" s="357"/>
      <c r="X56" s="357"/>
      <c r="Y56" s="357"/>
      <c r="Z56" s="357"/>
      <c r="AA56" s="374"/>
      <c r="AB56" s="356" t="s">
        <v>176</v>
      </c>
      <c r="AC56" s="395"/>
      <c r="AD56" s="357"/>
      <c r="AE56" s="357"/>
      <c r="AF56" s="357"/>
      <c r="AG56" s="374"/>
      <c r="AH56" s="356" t="s">
        <v>177</v>
      </c>
      <c r="AI56" s="357"/>
      <c r="AJ56" s="357"/>
      <c r="AK56" s="357"/>
      <c r="AL56" s="357"/>
      <c r="AM56" s="374"/>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60"/>
      <c r="K57" s="359"/>
      <c r="L57" s="359"/>
      <c r="M57" s="359"/>
      <c r="N57" s="359"/>
      <c r="O57" s="375"/>
      <c r="P57" s="360"/>
      <c r="Q57" s="359"/>
      <c r="R57" s="359"/>
      <c r="S57" s="359"/>
      <c r="T57" s="359"/>
      <c r="U57" s="375"/>
      <c r="V57" s="360"/>
      <c r="W57" s="359"/>
      <c r="X57" s="359"/>
      <c r="Y57" s="359"/>
      <c r="Z57" s="359"/>
      <c r="AA57" s="375"/>
      <c r="AB57" s="360"/>
      <c r="AC57" s="359"/>
      <c r="AD57" s="359"/>
      <c r="AE57" s="359"/>
      <c r="AF57" s="359"/>
      <c r="AG57" s="375"/>
      <c r="AH57" s="360"/>
      <c r="AI57" s="359"/>
      <c r="AJ57" s="359"/>
      <c r="AK57" s="359"/>
      <c r="AL57" s="359"/>
      <c r="AM57" s="375"/>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60"/>
      <c r="K58" s="359"/>
      <c r="L58" s="359"/>
      <c r="M58" s="359"/>
      <c r="N58" s="359"/>
      <c r="O58" s="375"/>
      <c r="P58" s="360"/>
      <c r="Q58" s="359"/>
      <c r="R58" s="359"/>
      <c r="S58" s="359"/>
      <c r="T58" s="359"/>
      <c r="U58" s="375"/>
      <c r="V58" s="360"/>
      <c r="W58" s="359"/>
      <c r="X58" s="359"/>
      <c r="Y58" s="359"/>
      <c r="Z58" s="359"/>
      <c r="AA58" s="375"/>
      <c r="AB58" s="360"/>
      <c r="AC58" s="359"/>
      <c r="AD58" s="359"/>
      <c r="AE58" s="359"/>
      <c r="AF58" s="359"/>
      <c r="AG58" s="375"/>
      <c r="AH58" s="360"/>
      <c r="AI58" s="359"/>
      <c r="AJ58" s="359"/>
      <c r="AK58" s="359"/>
      <c r="AL58" s="359"/>
      <c r="AM58" s="375"/>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60"/>
      <c r="K59" s="359"/>
      <c r="L59" s="359"/>
      <c r="M59" s="359"/>
      <c r="N59" s="359"/>
      <c r="O59" s="375"/>
      <c r="P59" s="360"/>
      <c r="Q59" s="359"/>
      <c r="R59" s="359"/>
      <c r="S59" s="359"/>
      <c r="T59" s="359"/>
      <c r="U59" s="375"/>
      <c r="V59" s="360"/>
      <c r="W59" s="359"/>
      <c r="X59" s="359"/>
      <c r="Y59" s="359"/>
      <c r="Z59" s="359"/>
      <c r="AA59" s="375"/>
      <c r="AB59" s="360"/>
      <c r="AC59" s="359"/>
      <c r="AD59" s="359"/>
      <c r="AE59" s="359"/>
      <c r="AF59" s="359"/>
      <c r="AG59" s="375"/>
      <c r="AH59" s="360"/>
      <c r="AI59" s="359"/>
      <c r="AJ59" s="359"/>
      <c r="AK59" s="359"/>
      <c r="AL59" s="359"/>
      <c r="AM59" s="375"/>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60"/>
      <c r="K60" s="359"/>
      <c r="L60" s="359"/>
      <c r="M60" s="359"/>
      <c r="N60" s="359"/>
      <c r="O60" s="375"/>
      <c r="P60" s="360"/>
      <c r="Q60" s="359"/>
      <c r="R60" s="359"/>
      <c r="S60" s="359"/>
      <c r="T60" s="359"/>
      <c r="U60" s="375"/>
      <c r="V60" s="360"/>
      <c r="W60" s="359"/>
      <c r="X60" s="359"/>
      <c r="Y60" s="359"/>
      <c r="Z60" s="359"/>
      <c r="AA60" s="375"/>
      <c r="AB60" s="360"/>
      <c r="AC60" s="359"/>
      <c r="AD60" s="359"/>
      <c r="AE60" s="359"/>
      <c r="AF60" s="359"/>
      <c r="AG60" s="375"/>
      <c r="AH60" s="360"/>
      <c r="AI60" s="359"/>
      <c r="AJ60" s="359"/>
      <c r="AK60" s="359"/>
      <c r="AL60" s="359"/>
      <c r="AM60" s="375"/>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61"/>
      <c r="K61" s="362"/>
      <c r="L61" s="362"/>
      <c r="M61" s="362"/>
      <c r="N61" s="362"/>
      <c r="O61" s="376"/>
      <c r="P61" s="361"/>
      <c r="Q61" s="362"/>
      <c r="R61" s="362"/>
      <c r="S61" s="362"/>
      <c r="T61" s="362"/>
      <c r="U61" s="376"/>
      <c r="V61" s="361"/>
      <c r="W61" s="362"/>
      <c r="X61" s="362"/>
      <c r="Y61" s="362"/>
      <c r="Z61" s="362"/>
      <c r="AA61" s="376"/>
      <c r="AB61" s="361"/>
      <c r="AC61" s="362"/>
      <c r="AD61" s="362"/>
      <c r="AE61" s="362"/>
      <c r="AF61" s="362"/>
      <c r="AG61" s="376"/>
      <c r="AH61" s="361"/>
      <c r="AI61" s="362"/>
      <c r="AJ61" s="362"/>
      <c r="AK61" s="362"/>
      <c r="AL61" s="362"/>
      <c r="AM61" s="376"/>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0"/>
      <c r="B1" s="396" t="s">
        <v>179</v>
      </c>
      <c r="C1" s="396"/>
      <c r="D1" s="39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180</v>
      </c>
      <c r="D3" s="9" t="s">
        <v>163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181</v>
      </c>
      <c r="C4" s="11" t="s">
        <v>182</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183</v>
      </c>
      <c r="C5" s="14" t="s">
        <v>184</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185</v>
      </c>
      <c r="C6" s="14" t="s">
        <v>186</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187</v>
      </c>
      <c r="C7" s="14" t="s">
        <v>188</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189</v>
      </c>
      <c r="C8" s="14" t="s">
        <v>190</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97" t="s">
        <v>191</v>
      </c>
      <c r="C1" s="397"/>
      <c r="D1" s="39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192</v>
      </c>
      <c r="D3" s="28" t="s">
        <v>193</v>
      </c>
      <c r="E3" s="70"/>
      <c r="F3" s="70"/>
      <c r="G3" s="70"/>
      <c r="H3" s="70"/>
      <c r="I3" s="70"/>
      <c r="J3" s="70"/>
      <c r="K3" s="70"/>
      <c r="L3" s="70"/>
      <c r="M3" s="70"/>
      <c r="N3" s="70"/>
      <c r="O3" s="70"/>
      <c r="P3" s="70"/>
      <c r="Q3" s="70"/>
      <c r="R3" s="70"/>
      <c r="S3" s="70"/>
      <c r="T3" s="70"/>
      <c r="U3" s="70"/>
    </row>
    <row r="4" spans="1:21" ht="33.75" x14ac:dyDescent="0.25">
      <c r="A4" s="90" t="s">
        <v>194</v>
      </c>
      <c r="B4" s="31" t="s">
        <v>195</v>
      </c>
      <c r="C4" s="36" t="s">
        <v>196</v>
      </c>
      <c r="D4" s="29" t="s">
        <v>197</v>
      </c>
      <c r="E4" s="70"/>
      <c r="F4" s="70"/>
      <c r="G4" s="70"/>
      <c r="H4" s="70"/>
      <c r="I4" s="70"/>
      <c r="J4" s="70"/>
      <c r="K4" s="70"/>
      <c r="L4" s="70"/>
      <c r="M4" s="70"/>
      <c r="N4" s="70"/>
      <c r="O4" s="70"/>
      <c r="P4" s="70"/>
      <c r="Q4" s="70"/>
      <c r="R4" s="70"/>
      <c r="S4" s="70"/>
      <c r="T4" s="70"/>
      <c r="U4" s="70"/>
    </row>
    <row r="5" spans="1:21" ht="67.5" x14ac:dyDescent="0.25">
      <c r="A5" s="90" t="s">
        <v>198</v>
      </c>
      <c r="B5" s="32" t="s">
        <v>199</v>
      </c>
      <c r="C5" s="37" t="s">
        <v>200</v>
      </c>
      <c r="D5" s="30" t="s">
        <v>201</v>
      </c>
      <c r="E5" s="70"/>
      <c r="F5" s="70"/>
      <c r="G5" s="70"/>
      <c r="H5" s="70"/>
      <c r="I5" s="70"/>
      <c r="J5" s="70"/>
      <c r="K5" s="70"/>
      <c r="L5" s="70"/>
      <c r="M5" s="70"/>
      <c r="N5" s="70"/>
      <c r="O5" s="70"/>
      <c r="P5" s="70"/>
      <c r="Q5" s="70"/>
      <c r="R5" s="70"/>
      <c r="S5" s="70"/>
      <c r="T5" s="70"/>
      <c r="U5" s="70"/>
    </row>
    <row r="6" spans="1:21" ht="67.5" x14ac:dyDescent="0.25">
      <c r="A6" s="90" t="s">
        <v>169</v>
      </c>
      <c r="B6" s="33" t="s">
        <v>202</v>
      </c>
      <c r="C6" s="37" t="s">
        <v>203</v>
      </c>
      <c r="D6" s="30" t="s">
        <v>204</v>
      </c>
      <c r="E6" s="70"/>
      <c r="F6" s="70"/>
      <c r="G6" s="70"/>
      <c r="H6" s="70"/>
      <c r="I6" s="70"/>
      <c r="J6" s="70"/>
      <c r="K6" s="70"/>
      <c r="L6" s="70"/>
      <c r="M6" s="70"/>
      <c r="N6" s="70"/>
      <c r="O6" s="70"/>
      <c r="P6" s="70"/>
      <c r="Q6" s="70"/>
      <c r="R6" s="70"/>
      <c r="S6" s="70"/>
      <c r="T6" s="70"/>
      <c r="U6" s="70"/>
    </row>
    <row r="7" spans="1:21" ht="101.25" x14ac:dyDescent="0.25">
      <c r="A7" s="90" t="s">
        <v>205</v>
      </c>
      <c r="B7" s="34" t="s">
        <v>206</v>
      </c>
      <c r="C7" s="37" t="s">
        <v>207</v>
      </c>
      <c r="D7" s="30" t="s">
        <v>208</v>
      </c>
      <c r="E7" s="70"/>
      <c r="F7" s="70"/>
      <c r="G7" s="70"/>
      <c r="H7" s="70"/>
      <c r="I7" s="70"/>
      <c r="J7" s="70"/>
      <c r="K7" s="70"/>
      <c r="L7" s="70"/>
      <c r="M7" s="70"/>
      <c r="N7" s="70"/>
      <c r="O7" s="70"/>
      <c r="P7" s="70"/>
      <c r="Q7" s="70"/>
      <c r="R7" s="70"/>
      <c r="S7" s="70"/>
      <c r="T7" s="70"/>
      <c r="U7" s="70"/>
    </row>
    <row r="8" spans="1:21" ht="67.5" x14ac:dyDescent="0.25">
      <c r="A8" s="90" t="s">
        <v>209</v>
      </c>
      <c r="B8" s="35" t="s">
        <v>210</v>
      </c>
      <c r="C8" s="37" t="s">
        <v>211</v>
      </c>
      <c r="D8" s="30" t="s">
        <v>212</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213</v>
      </c>
      <c r="C11" s="90" t="s">
        <v>214</v>
      </c>
      <c r="D11" s="90" t="s">
        <v>134</v>
      </c>
      <c r="E11" s="70"/>
      <c r="F11" s="70"/>
      <c r="G11" s="70"/>
      <c r="H11" s="70"/>
      <c r="I11" s="70"/>
      <c r="J11" s="70"/>
      <c r="K11" s="70"/>
      <c r="L11" s="70"/>
      <c r="M11" s="70"/>
      <c r="N11" s="70"/>
      <c r="O11" s="70"/>
      <c r="P11" s="70"/>
      <c r="Q11" s="70"/>
      <c r="R11" s="70"/>
      <c r="S11" s="70"/>
      <c r="T11" s="70"/>
      <c r="U11" s="70"/>
    </row>
    <row r="12" spans="1:21" x14ac:dyDescent="0.25">
      <c r="A12" s="90"/>
      <c r="B12" s="90" t="s">
        <v>215</v>
      </c>
      <c r="C12" s="90" t="s">
        <v>113</v>
      </c>
      <c r="D12" s="90" t="s">
        <v>216</v>
      </c>
      <c r="E12" s="70"/>
      <c r="F12" s="70"/>
      <c r="G12" s="70"/>
      <c r="H12" s="70"/>
      <c r="I12" s="70"/>
      <c r="J12" s="70"/>
      <c r="K12" s="70"/>
      <c r="L12" s="70"/>
      <c r="M12" s="70"/>
      <c r="N12" s="70"/>
      <c r="O12" s="70"/>
      <c r="P12" s="70"/>
      <c r="Q12" s="70"/>
      <c r="R12" s="70"/>
      <c r="S12" s="70"/>
      <c r="T12" s="70"/>
      <c r="U12" s="70"/>
    </row>
    <row r="13" spans="1:21" x14ac:dyDescent="0.25">
      <c r="A13" s="90"/>
      <c r="B13" s="90"/>
      <c r="C13" s="90" t="s">
        <v>217</v>
      </c>
      <c r="D13" s="90" t="s">
        <v>218</v>
      </c>
      <c r="E13" s="70"/>
      <c r="F13" s="70"/>
      <c r="G13" s="70"/>
      <c r="H13" s="70"/>
      <c r="I13" s="70"/>
      <c r="J13" s="70"/>
      <c r="K13" s="70"/>
      <c r="L13" s="70"/>
      <c r="M13" s="70"/>
      <c r="N13" s="70"/>
      <c r="O13" s="70"/>
      <c r="P13" s="70"/>
      <c r="Q13" s="70"/>
      <c r="R13" s="70"/>
      <c r="S13" s="70"/>
      <c r="T13" s="70"/>
      <c r="U13" s="70"/>
    </row>
    <row r="14" spans="1:21" x14ac:dyDescent="0.25">
      <c r="A14" s="90"/>
      <c r="B14" s="90"/>
      <c r="C14" s="90" t="s">
        <v>219</v>
      </c>
      <c r="D14" s="90" t="s">
        <v>220</v>
      </c>
      <c r="E14" s="70"/>
      <c r="F14" s="70"/>
      <c r="G14" s="70"/>
      <c r="H14" s="70"/>
      <c r="I14" s="70"/>
      <c r="J14" s="70"/>
      <c r="K14" s="70"/>
      <c r="L14" s="70"/>
      <c r="M14" s="70"/>
      <c r="N14" s="70"/>
      <c r="O14" s="70"/>
      <c r="P14" s="70"/>
      <c r="Q14" s="70"/>
      <c r="R14" s="70"/>
      <c r="S14" s="70"/>
      <c r="T14" s="70"/>
      <c r="U14" s="70"/>
    </row>
    <row r="15" spans="1:21" x14ac:dyDescent="0.25">
      <c r="A15" s="90"/>
      <c r="B15" s="90"/>
      <c r="C15" s="90" t="s">
        <v>221</v>
      </c>
      <c r="D15" s="90" t="s">
        <v>222</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223</v>
      </c>
      <c r="C209" s="22" t="s">
        <v>224</v>
      </c>
      <c r="D209" s="25" t="s">
        <v>223</v>
      </c>
      <c r="E209" s="25" t="s">
        <v>224</v>
      </c>
    </row>
    <row r="210" spans="1:8" ht="21" x14ac:dyDescent="0.35">
      <c r="A210" s="70"/>
      <c r="B210" s="23" t="s">
        <v>225</v>
      </c>
      <c r="C210" s="23" t="s">
        <v>226</v>
      </c>
      <c r="D210" t="s">
        <v>225</v>
      </c>
      <c r="F210" t="str">
        <f>IF(NOT(ISBLANK(D210)),D210,IF(NOT(ISBLANK(E210)),"     "&amp;E210,FALSE))</f>
        <v>Afectación Económica o presupuestal</v>
      </c>
      <c r="G210" t="s">
        <v>225</v>
      </c>
      <c r="H210" t="str">
        <f>IF(NOT(ISERROR(MATCH(G210,_xlfn.ANCHORARRAY(B221),0))),F223&amp;"Por favor no seleccionar los criterios de impacto",G210)</f>
        <v>❌Por favor no seleccionar los criterios de impacto</v>
      </c>
    </row>
    <row r="211" spans="1:8" ht="21" x14ac:dyDescent="0.35">
      <c r="A211" s="70"/>
      <c r="B211" s="23" t="s">
        <v>225</v>
      </c>
      <c r="C211" s="23" t="s">
        <v>200</v>
      </c>
      <c r="E211" t="s">
        <v>226</v>
      </c>
      <c r="F211" t="str">
        <f t="shared" ref="F211:F221" si="0">IF(NOT(ISBLANK(D211)),D211,IF(NOT(ISBLANK(E211)),"     "&amp;E211,FALSE))</f>
        <v xml:space="preserve">     Afectación menor a 10 SMLMV .</v>
      </c>
    </row>
    <row r="212" spans="1:8" ht="21" x14ac:dyDescent="0.35">
      <c r="A212" s="70"/>
      <c r="B212" s="23" t="s">
        <v>225</v>
      </c>
      <c r="C212" s="23" t="s">
        <v>203</v>
      </c>
      <c r="E212" t="s">
        <v>200</v>
      </c>
      <c r="F212" t="str">
        <f t="shared" si="0"/>
        <v xml:space="preserve">     Entre 10 y 50 SMLMV </v>
      </c>
    </row>
    <row r="213" spans="1:8" ht="21" x14ac:dyDescent="0.35">
      <c r="A213" s="70"/>
      <c r="B213" s="23" t="s">
        <v>225</v>
      </c>
      <c r="C213" s="23" t="s">
        <v>207</v>
      </c>
      <c r="E213" t="s">
        <v>203</v>
      </c>
      <c r="F213" t="str">
        <f t="shared" si="0"/>
        <v xml:space="preserve">     Entre 50 y 100 SMLMV </v>
      </c>
    </row>
    <row r="214" spans="1:8" ht="21" x14ac:dyDescent="0.35">
      <c r="A214" s="70"/>
      <c r="B214" s="23" t="s">
        <v>225</v>
      </c>
      <c r="C214" s="23" t="s">
        <v>211</v>
      </c>
      <c r="E214" t="s">
        <v>207</v>
      </c>
      <c r="F214" t="str">
        <f t="shared" si="0"/>
        <v xml:space="preserve">     Entre 100 y 500 SMLMV </v>
      </c>
    </row>
    <row r="215" spans="1:8" ht="21" x14ac:dyDescent="0.35">
      <c r="A215" s="70"/>
      <c r="B215" s="23" t="s">
        <v>193</v>
      </c>
      <c r="C215" s="23" t="s">
        <v>197</v>
      </c>
      <c r="E215" t="s">
        <v>211</v>
      </c>
      <c r="F215" t="str">
        <f t="shared" si="0"/>
        <v xml:space="preserve">     Mayor a 500 SMLMV </v>
      </c>
    </row>
    <row r="216" spans="1:8" ht="21" x14ac:dyDescent="0.35">
      <c r="A216" s="70"/>
      <c r="B216" s="23" t="s">
        <v>193</v>
      </c>
      <c r="C216" s="23" t="s">
        <v>201</v>
      </c>
      <c r="D216" t="s">
        <v>193</v>
      </c>
      <c r="F216" t="str">
        <f t="shared" si="0"/>
        <v>Pérdida Reputacional</v>
      </c>
    </row>
    <row r="217" spans="1:8" ht="21" x14ac:dyDescent="0.35">
      <c r="A217" s="70"/>
      <c r="B217" s="23" t="s">
        <v>193</v>
      </c>
      <c r="C217" s="23" t="s">
        <v>204</v>
      </c>
      <c r="E217" t="s">
        <v>197</v>
      </c>
      <c r="F217" t="str">
        <f t="shared" si="0"/>
        <v xml:space="preserve">     El riesgo afecta la imagen de alguna área de la organización</v>
      </c>
    </row>
    <row r="218" spans="1:8" ht="21" x14ac:dyDescent="0.35">
      <c r="A218" s="70"/>
      <c r="B218" s="23" t="s">
        <v>193</v>
      </c>
      <c r="C218" s="23" t="s">
        <v>227</v>
      </c>
      <c r="E218" t="s">
        <v>201</v>
      </c>
      <c r="F218" t="str">
        <f t="shared" si="0"/>
        <v xml:space="preserve">     El riesgo afecta la imagen de la entidad internamente, de conocimiento general, nivel interno, de junta dircetiva y accionistas y/o de provedores</v>
      </c>
    </row>
    <row r="219" spans="1:8" ht="21" x14ac:dyDescent="0.35">
      <c r="A219" s="70"/>
      <c r="B219" s="23" t="s">
        <v>193</v>
      </c>
      <c r="C219" s="23" t="s">
        <v>212</v>
      </c>
      <c r="E219" t="s">
        <v>204</v>
      </c>
      <c r="F219" t="str">
        <f t="shared" si="0"/>
        <v xml:space="preserve">     El riesgo afecta la imagen de la entidad con algunos usuarios de relevancia frente al logro de los objetivos</v>
      </c>
    </row>
    <row r="220" spans="1:8" x14ac:dyDescent="0.25">
      <c r="A220" s="70"/>
      <c r="B220" s="24"/>
      <c r="C220" s="24"/>
      <c r="E220" t="s">
        <v>227</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212</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228</v>
      </c>
    </row>
    <row r="224" spans="1:8" x14ac:dyDescent="0.25">
      <c r="B224" s="19"/>
      <c r="C224" s="19"/>
      <c r="F224" s="27" t="s">
        <v>229</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98" t="s">
        <v>230</v>
      </c>
      <c r="C1" s="399"/>
      <c r="D1" s="399"/>
      <c r="E1" s="399"/>
      <c r="F1" s="400"/>
    </row>
    <row r="2" spans="2:6" ht="16.5" thickBot="1" x14ac:dyDescent="0.3">
      <c r="B2" s="76"/>
      <c r="C2" s="76"/>
      <c r="D2" s="76"/>
      <c r="E2" s="76"/>
      <c r="F2" s="76"/>
    </row>
    <row r="3" spans="2:6" ht="16.5" thickBot="1" x14ac:dyDescent="0.25">
      <c r="B3" s="402" t="s">
        <v>231</v>
      </c>
      <c r="C3" s="403"/>
      <c r="D3" s="403"/>
      <c r="E3" s="88" t="s">
        <v>232</v>
      </c>
      <c r="F3" s="89" t="s">
        <v>233</v>
      </c>
    </row>
    <row r="4" spans="2:6" ht="31.5" x14ac:dyDescent="0.2">
      <c r="B4" s="404" t="s">
        <v>234</v>
      </c>
      <c r="C4" s="406" t="s">
        <v>77</v>
      </c>
      <c r="D4" s="77" t="s">
        <v>114</v>
      </c>
      <c r="E4" s="78" t="s">
        <v>235</v>
      </c>
      <c r="F4" s="79">
        <v>0.25</v>
      </c>
    </row>
    <row r="5" spans="2:6" ht="47.25" x14ac:dyDescent="0.2">
      <c r="B5" s="405"/>
      <c r="C5" s="407"/>
      <c r="D5" s="80" t="s">
        <v>236</v>
      </c>
      <c r="E5" s="81" t="s">
        <v>237</v>
      </c>
      <c r="F5" s="82">
        <v>0.15</v>
      </c>
    </row>
    <row r="6" spans="2:6" ht="47.25" x14ac:dyDescent="0.2">
      <c r="B6" s="405"/>
      <c r="C6" s="407"/>
      <c r="D6" s="80" t="s">
        <v>238</v>
      </c>
      <c r="E6" s="81" t="s">
        <v>239</v>
      </c>
      <c r="F6" s="82">
        <v>0.1</v>
      </c>
    </row>
    <row r="7" spans="2:6" ht="63" x14ac:dyDescent="0.2">
      <c r="B7" s="405"/>
      <c r="C7" s="407" t="s">
        <v>100</v>
      </c>
      <c r="D7" s="80" t="s">
        <v>240</v>
      </c>
      <c r="E7" s="81" t="s">
        <v>241</v>
      </c>
      <c r="F7" s="82">
        <v>0.25</v>
      </c>
    </row>
    <row r="8" spans="2:6" ht="31.5" x14ac:dyDescent="0.2">
      <c r="B8" s="405"/>
      <c r="C8" s="407"/>
      <c r="D8" s="80" t="s">
        <v>115</v>
      </c>
      <c r="E8" s="81" t="s">
        <v>242</v>
      </c>
      <c r="F8" s="82">
        <v>0.15</v>
      </c>
    </row>
    <row r="9" spans="2:6" ht="47.25" x14ac:dyDescent="0.2">
      <c r="B9" s="405" t="s">
        <v>243</v>
      </c>
      <c r="C9" s="407" t="s">
        <v>102</v>
      </c>
      <c r="D9" s="80" t="s">
        <v>244</v>
      </c>
      <c r="E9" s="81" t="s">
        <v>245</v>
      </c>
      <c r="F9" s="83" t="s">
        <v>246</v>
      </c>
    </row>
    <row r="10" spans="2:6" ht="63" x14ac:dyDescent="0.2">
      <c r="B10" s="405"/>
      <c r="C10" s="407"/>
      <c r="D10" s="80" t="s">
        <v>116</v>
      </c>
      <c r="E10" s="81" t="s">
        <v>247</v>
      </c>
      <c r="F10" s="83" t="s">
        <v>246</v>
      </c>
    </row>
    <row r="11" spans="2:6" ht="47.25" x14ac:dyDescent="0.2">
      <c r="B11" s="405"/>
      <c r="C11" s="407" t="s">
        <v>103</v>
      </c>
      <c r="D11" s="80" t="s">
        <v>248</v>
      </c>
      <c r="E11" s="81" t="s">
        <v>249</v>
      </c>
      <c r="F11" s="83" t="s">
        <v>246</v>
      </c>
    </row>
    <row r="12" spans="2:6" ht="47.25" x14ac:dyDescent="0.2">
      <c r="B12" s="405"/>
      <c r="C12" s="407"/>
      <c r="D12" s="80" t="s">
        <v>117</v>
      </c>
      <c r="E12" s="81" t="s">
        <v>250</v>
      </c>
      <c r="F12" s="83" t="s">
        <v>246</v>
      </c>
    </row>
    <row r="13" spans="2:6" ht="31.5" x14ac:dyDescent="0.2">
      <c r="B13" s="405"/>
      <c r="C13" s="407" t="s">
        <v>104</v>
      </c>
      <c r="D13" s="80" t="s">
        <v>251</v>
      </c>
      <c r="E13" s="81" t="s">
        <v>252</v>
      </c>
      <c r="F13" s="83" t="s">
        <v>246</v>
      </c>
    </row>
    <row r="14" spans="2:6" ht="32.25" thickBot="1" x14ac:dyDescent="0.25">
      <c r="B14" s="408"/>
      <c r="C14" s="409"/>
      <c r="D14" s="84" t="s">
        <v>118</v>
      </c>
      <c r="E14" s="85" t="s">
        <v>253</v>
      </c>
      <c r="F14" s="86" t="s">
        <v>246</v>
      </c>
    </row>
    <row r="15" spans="2:6" ht="49.5" customHeight="1" x14ac:dyDescent="0.2">
      <c r="B15" s="401" t="s">
        <v>254</v>
      </c>
      <c r="C15" s="401"/>
      <c r="D15" s="401"/>
      <c r="E15" s="401"/>
      <c r="F15" s="401"/>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255</v>
      </c>
      <c r="E2" t="s">
        <v>107</v>
      </c>
    </row>
    <row r="3" spans="2:5" x14ac:dyDescent="0.25">
      <c r="B3" t="s">
        <v>256</v>
      </c>
      <c r="E3" t="s">
        <v>130</v>
      </c>
    </row>
    <row r="4" spans="2:5" x14ac:dyDescent="0.25">
      <c r="B4" t="s">
        <v>257</v>
      </c>
      <c r="E4" t="s">
        <v>258</v>
      </c>
    </row>
    <row r="5" spans="2:5" x14ac:dyDescent="0.25">
      <c r="B5" t="s">
        <v>119</v>
      </c>
    </row>
    <row r="8" spans="2:5" x14ac:dyDescent="0.25">
      <c r="B8" t="s">
        <v>259</v>
      </c>
    </row>
    <row r="9" spans="2:5" x14ac:dyDescent="0.25">
      <c r="B9" t="s">
        <v>260</v>
      </c>
    </row>
    <row r="10" spans="2:5" x14ac:dyDescent="0.25">
      <c r="B10" t="s">
        <v>122</v>
      </c>
    </row>
    <row r="13" spans="2:5" x14ac:dyDescent="0.25">
      <c r="B13" t="s">
        <v>261</v>
      </c>
    </row>
    <row r="14" spans="2:5" x14ac:dyDescent="0.25">
      <c r="B14" t="s">
        <v>110</v>
      </c>
    </row>
    <row r="15" spans="2:5" x14ac:dyDescent="0.25">
      <c r="B15" t="s">
        <v>262</v>
      </c>
    </row>
    <row r="16" spans="2:5" x14ac:dyDescent="0.25">
      <c r="B16" t="s">
        <v>263</v>
      </c>
    </row>
    <row r="17" spans="2:2" x14ac:dyDescent="0.25">
      <c r="B17" t="s">
        <v>264</v>
      </c>
    </row>
    <row r="18" spans="2:2" x14ac:dyDescent="0.25">
      <c r="B18" t="s">
        <v>139</v>
      </c>
    </row>
    <row r="19" spans="2:2" x14ac:dyDescent="0.25">
      <c r="B19" t="s">
        <v>265</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48DF32-2338-450A-A066-711590CBBB5E}">
  <ds:schemaRefs>
    <ds:schemaRef ds:uri="http://schemas.microsoft.com/sharepoint/v3/contenttype/forms"/>
  </ds:schemaRefs>
</ds:datastoreItem>
</file>

<file path=customXml/itemProps2.xml><?xml version="1.0" encoding="utf-8"?>
<ds:datastoreItem xmlns:ds="http://schemas.openxmlformats.org/officeDocument/2006/customXml" ds:itemID="{10136A4D-070F-49D7-A7EE-754DFF16E414}">
  <ds:schemaRefs>
    <ds:schemaRef ds:uri="ab6efe54-1113-4d03-9a9b-53d2d06840d9"/>
    <ds:schemaRef ds:uri="http://www.w3.org/XML/1998/namespace"/>
    <ds:schemaRef ds:uri="http://purl.org/dc/terms/"/>
    <ds:schemaRef ds:uri="43b5c514-35a4-416e-aff7-df25cf72a503"/>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EFBD967-75D8-4B77-A1F4-46BF99FC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2024-01-31T17:07:24Z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