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cinterno\OneDrive - Escuela Tecnologica Instituto Tecnico Central\CI DIANA\2022\Riesgos\"/>
    </mc:Choice>
  </mc:AlternateContent>
  <bookViews>
    <workbookView xWindow="-120" yWindow="-120" windowWidth="20730" windowHeight="1116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8" i="1" l="1"/>
  <c r="V18" i="1"/>
  <c r="O18" i="1"/>
  <c r="P18" i="1" s="1"/>
  <c r="Q18" i="1" s="1"/>
  <c r="L18" i="1"/>
  <c r="Y17" i="1"/>
  <c r="V17" i="1"/>
  <c r="O17" i="1"/>
  <c r="P17" i="1" s="1"/>
  <c r="Q17" i="1" s="1"/>
  <c r="L17" i="1"/>
  <c r="M17" i="1" s="1"/>
  <c r="Y16" i="1"/>
  <c r="V16" i="1"/>
  <c r="Y15" i="1"/>
  <c r="V15" i="1"/>
  <c r="O15" i="1"/>
  <c r="P15" i="1" s="1"/>
  <c r="Q15" i="1" s="1"/>
  <c r="L15" i="1"/>
  <c r="Y14" i="1"/>
  <c r="V14" i="1"/>
  <c r="Y13" i="1"/>
  <c r="V13" i="1"/>
  <c r="Y12" i="1"/>
  <c r="V12" i="1"/>
  <c r="O12" i="1"/>
  <c r="P12" i="1" s="1"/>
  <c r="L12" i="1"/>
  <c r="M12" i="1" s="1"/>
  <c r="O14" i="1"/>
  <c r="O13" i="1"/>
  <c r="O16" i="1"/>
  <c r="AG14" i="1" l="1"/>
  <c r="R15" i="1"/>
  <c r="AG17" i="1"/>
  <c r="AF17" i="1" s="1"/>
  <c r="AC17" i="1"/>
  <c r="AE17" i="1" s="1"/>
  <c r="R18" i="1"/>
  <c r="Q12" i="1"/>
  <c r="AG12" i="1" s="1"/>
  <c r="R12" i="1"/>
  <c r="M18" i="1"/>
  <c r="AC18" i="1" s="1"/>
  <c r="AC12" i="1"/>
  <c r="AG15" i="1"/>
  <c r="R17" i="1"/>
  <c r="M15" i="1"/>
  <c r="AC15" i="1" s="1"/>
  <c r="AG18" i="1"/>
  <c r="AF18" i="1" s="1"/>
  <c r="AF15" i="1" l="1"/>
  <c r="AG16" i="1"/>
  <c r="AF16" i="1" s="1"/>
  <c r="AD17" i="1"/>
  <c r="AH17" i="1" s="1"/>
  <c r="AE18" i="1"/>
  <c r="AD18" i="1"/>
  <c r="AH18" i="1" s="1"/>
  <c r="AE12" i="1"/>
  <c r="AC13" i="1" s="1"/>
  <c r="AD12" i="1"/>
  <c r="AE15" i="1"/>
  <c r="AC16" i="1" s="1"/>
  <c r="AD15" i="1"/>
  <c r="AH15" i="1" s="1"/>
  <c r="AG13" i="1"/>
  <c r="AF13" i="1" s="1"/>
  <c r="AF12" i="1"/>
  <c r="AH12" i="1" l="1"/>
  <c r="AD16" i="1"/>
  <c r="AH16" i="1" s="1"/>
  <c r="AE16" i="1"/>
  <c r="AF14" i="1"/>
  <c r="AE13" i="1"/>
  <c r="AC14" i="1" s="1"/>
  <c r="AD13" i="1"/>
  <c r="AH13" i="1" s="1"/>
  <c r="AE14" i="1" l="1"/>
  <c r="AD14" i="1"/>
  <c r="AH14" i="1" s="1"/>
  <c r="L23" i="1"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<sst xmlns="http://schemas.openxmlformats.org/spreadsheetml/2006/main" count="502" uniqueCount="308">
  <si>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</si>
  <si>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</si>
  <si>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</si>
  <si>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</si>
  <si>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</si>
  <si>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</si>
  <si>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</si>
  <si>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</si>
  <si>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</si>
  <si>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</si>
  <si>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</si>
  <si>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</si>
  <si>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</si>
  <si>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</si>
  <si>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</si>
  <si>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</si>
  <si>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</si>
  <si>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</si>
  <si>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</si>
  <si>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</si>
  <si>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</si>
  <si>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</si>
  <si>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</si>
  <si>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</si>
  <si>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</si>
  <si>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</si>
  <si>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</si>
  <si>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</si>
  <si>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</si>
  <si>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</si>
  <si>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</si>
  <si>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</si>
  <si>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</si>
  <si>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</si>
  <si>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</si>
  <si>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</si>
  <si>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</si>
  <si>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</si>
  <si>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</si>
  <si>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</si>
  <si>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</si>
  <si>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</si>
  <si>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</si>
  <si>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</si>
  <si>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</si>
  <si>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</si>
  <si>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</si>
  <si>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</si>
  <si>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</si>
  <si>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</si>
  <si>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</si>
  <si>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</si>
  <si>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</si>
  <si>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</si>
  <si>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</si>
  <si>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</si>
  <si>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</si>
  <si>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</si>
  <si>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</si>
  <si>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</si>
  <si>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</si>
  <si>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</si>
  <si>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</si>
  <si>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</si>
  <si>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</si>
  <si>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</si>
  <si>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</si>
  <si>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</si>
  <si>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</si>
  <si>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</si>
  <si>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</si>
  <si>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</si>
  <si>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</si>
  <si>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</si>
  <si>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</si>
  <si>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</si>
  <si>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</si>
  <si>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</si>
  <si>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</si>
  <si>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</si>
  <si>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</si>
  <si>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</si>
  <si>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</si>
  <si>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</si>
  <si>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</si>
  <si>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</si>
  <si>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</si>
  <si>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</si>
  <si>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</si>
  <si>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</si>
  <si>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</si>
  <si>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</si>
  <si>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</si>
  <si>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</si>
  <si>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</si>
  <si>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</si>
  <si>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</si>
  <si>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</si>
  <si>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</si>
  <si>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</si>
  <si>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</si>
  <si>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</si>
  <si>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</si>
  <si>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</si>
  <si>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</si>
  <si>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</si>
  <si>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</si>
  <si>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</si>
  <si>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</si>
  <si>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</si>
  <si>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</si>
  <si>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</si>
  <si>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</si>
  <si>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</si>
  <si>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</si>
  <si>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</si>
  <si>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</si>
  <si>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</si>
  <si>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</si>
  <si>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</si>
  <si>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</si>
  <si>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</si>
  <si>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</si>
  <si>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</si>
  <si>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</si>
  <si>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</si>
  <si>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</si>
  <si>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</si>
  <si>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</si>
  <si>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</si>
  <si>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</si>
  <si>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</si>
  <si>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</si>
  <si>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</si>
  <si>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</si>
  <si>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</si>
  <si>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</si>
  <si>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</si>
  <si>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</si>
  <si>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</si>
  <si>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</si>
  <si>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</si>
  <si>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</si>
  <si>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</si>
  <si>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</si>
  <si>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</si>
  <si>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</si>
  <si>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</si>
  <si>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</si>
  <si>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</si>
  <si>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</si>
  <si>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</si>
  <si>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</si>
  <si>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</si>
  <si>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</si>
  <si>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</si>
  <si>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</si>
  <si>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</si>
  <si>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</si>
  <si>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</si>
  <si>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</si>
  <si>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</si>
  <si>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</si>
  <si>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</si>
  <si>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</si>
  <si>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</si>
  <si>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</si>
  <si>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</si>
  <si>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</si>
  <si>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</si>
  <si>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</si>
  <si>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</si>
  <si>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</si>
  <si>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</si>
  <si>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</si>
  <si>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</si>
  <si>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</si>
  <si>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</si>
  <si>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</si>
  <si>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</si>
  <si>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</si>
  <si>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</si>
  <si>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</si>
  <si>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</si>
  <si>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</si>
  <si>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</si>
  <si>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</si>
  <si>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</si>
  <si>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</si>
  <si>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</si>
  <si>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</si>
  <si>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</si>
  <si>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</si>
  <si>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</si>
  <si>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</si>
  <si>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</si>
  <si>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</si>
  <si>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</si>
  <si>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</si>
  <si>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</si>
  <si>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</si>
  <si>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</si>
  <si>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</si>
  <si>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</si>
  <si>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</si>
  <si>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</si>
  <si>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</si>
  <si>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</si>
  <si>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</si>
  <si>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</si>
  <si>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</si>
  <si>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</si>
  <si>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</si>
  <si>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</si>
  <si>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</si>
  <si>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CLASIF. DE CONFIDENCIALIDAD</t>
  </si>
  <si>
    <t>IPB</t>
  </si>
  <si>
    <t>CLASIF. DE INTEGRIDAD</t>
  </si>
  <si>
    <t>A</t>
  </si>
  <si>
    <t>CLASIF. DE DISPONIBILIDAD</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</si>
  <si>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</si>
  <si>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</si>
  <si>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</si>
  <si>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</si>
  <si>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</si>
  <si>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</si>
  <si>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</si>
  <si>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</si>
  <si>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</si>
  <si>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</si>
  <si>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</si>
  <si>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</si>
  <si>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</si>
  <si>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</si>
  <si>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</si>
  <si>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</si>
  <si>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</si>
  <si>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</si>
  <si>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</si>
  <si>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</si>
  <si>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</si>
  <si>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</si>
  <si>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</si>
  <si>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</si>
  <si>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</si>
  <si>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</si>
  <si>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</si>
  <si>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</si>
  <si>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</si>
  <si>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</si>
  <si>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SEGURIDAD Y SALUD EN EL TRABAJO</t>
  </si>
  <si>
    <t>Planear, implementar, evaluar y mejorar continuamente el Sistema de Gestión de Seguridad y Salud en el Trabajo (SGSST), garantizando con esto, la prevención de accidentes y enfermedades laborales de la Escuela Tecnológica Instituto Técnico Central (ETITC) mediante la identificación de los peligros y valoración de los riesgos ocupacionales</t>
  </si>
  <si>
    <t>Aplica para todas las actividades ejecutadas en la Escuela Tecnológica Instituto Técnico Central (ETITC) y en su nombre, cubriendo a todos los trabajadores independiente de su modalidad de contratación.</t>
  </si>
  <si>
    <t xml:space="preserve">Incumplimiento a la norma: Resolución 2346 de 2007 capitulo II 
Decreto 1072/2015 Artículo 2.2.4.6.24, numeral 05 PARAGRAFO 3 </t>
  </si>
  <si>
    <t>Incumplimiento al desarrollo de actividades pactadas en el plan de gestión para el año y a los Decreto 1072/2015, Artículo 2.2.4.6.8. numeral 4, Artículo 2.2.4.6.17 numeral 2,5</t>
  </si>
  <si>
    <t>Falta de Recurso Humano Suficiente para suplir las necesidades y labores a desarrollar para el pleno cumplimiento y desarrollo el sistema</t>
  </si>
  <si>
    <t xml:space="preserve"> Desactualización e incumplimiento de protocolos de bioseguridad</t>
  </si>
  <si>
    <t xml:space="preserve">Desconocimiento normativo sobre protocolos de bioseguridad y falta de asigancion de recursos para cumplimiento de protocolos </t>
  </si>
  <si>
    <t xml:space="preserve">Gestionar la creación de una Brigada: capacitada y dotada, la brigada de prevención, preparación y respuesta ante emergencias.
 </t>
  </si>
  <si>
    <t xml:space="preserve">Conformación brigada emergencias </t>
  </si>
  <si>
    <t>Profesional de Gestión del Talento Humano - Líder del proceso de SST</t>
  </si>
  <si>
    <t>Auditoria y seguimiento al plan de capacitación de las Brigadas</t>
  </si>
  <si>
    <t xml:space="preserve">Plan de capacitación y entrenamiento brigadas </t>
  </si>
  <si>
    <t>y Soporte del plan de compras y entregas de implementos y EPP para Brigadistas</t>
  </si>
  <si>
    <t>Ejecutar contrato de prestación de servicios profesionales en examenes medicos ocupacionales 
.</t>
  </si>
  <si>
    <t xml:space="preserve">Efectuar contratación con Institucion prestadora de servicios de salud especiaistas en seguridad y salud en el trabajo </t>
  </si>
  <si>
    <t xml:space="preserve">Conceptos medicos de acuerdo al tipo de examen medico a practicar </t>
  </si>
  <si>
    <t xml:space="preserve">Practicar examenes medicos </t>
  </si>
  <si>
    <t xml:space="preserve">Gestionar la asignación de recurso humano como apoyo para la gestion de seguridad y salud en el trabajo </t>
  </si>
  <si>
    <t>Poner en conocimiento del profesional de Gestión la insuficiencia del recurso financiero a fin de gestionar el recurso</t>
  </si>
  <si>
    <t xml:space="preserve">Actualizar continuamente documento protocolo de bioseguridad conforme normatividad legal vigente </t>
  </si>
  <si>
    <t xml:space="preserve">Cartilla protocolo de bioseguridad </t>
  </si>
  <si>
    <t xml:space="preserve">actualizar cartilla de protocolo bioseguridad </t>
  </si>
  <si>
    <t>Posibilidad de afectación económica y reputacional por ingreso de personal con morbilidades de origen laboral y/o presencia de algun tipo de patología sin detectar de manera preventiva en los colaboradores de la escuela</t>
  </si>
  <si>
    <t>Posibilidad de afectación económica y reputacional por menor cobertura  en la gestion de seguridad y salud en el trabajo</t>
  </si>
  <si>
    <t>Posibilidad de afectación económica y reputacional debido a contagios por incumplimiento de lo establecido en el protocolo de bioseguridad</t>
  </si>
  <si>
    <t>NO SE CONTABA CONPROFESIONAL DE SST POR LO QUE SE GENERO UN PLAN DE TRABAJO PARA CUMPLIMIENTO</t>
  </si>
  <si>
    <t>SE CUENTA CON CONTRATO PARA REALIZAR EXAMENES MEDICOS CON IOS UNIMSALUD</t>
  </si>
  <si>
    <t>se tiene proyectado realizar los examenes medicos en elmes de agosto</t>
  </si>
  <si>
    <t>se realizan campañas de cuidado de COVID-19 en cumplimineto de la normatividad dada por el gobierno nacional en elestado de emergencia</t>
  </si>
  <si>
    <t xml:space="preserve">Solicitar recursos para dotación brigadistas </t>
  </si>
  <si>
    <t>actualizacion del docuento plan de emergencias</t>
  </si>
  <si>
    <t>1. Evaluación médica preocupacional o de preingreso.
2. Evaluaciones médicas ocupacionales periódicas (programadas o por cambios de ocupación).
3. Evaluación médica posocupacional o de egreso.
4. Profesiograma
5. Diagnostico condiciones de salud</t>
  </si>
  <si>
    <t>se cuenta con el apyo para la implementacion de el SGSST de tecnologo de SST ARL</t>
  </si>
  <si>
    <t>Incumplimiento gestion de prevención, preparación y respuesta ante emergencias, brigada de emergencias, plan de emergencias</t>
  </si>
  <si>
    <t>Posibilidad de afectación económica y reputacional por desconocimiento en actuación en caso de emergencias 
Multas</t>
  </si>
  <si>
    <t xml:space="preserve">Entrega elementos de Dotacion personal brigadistas </t>
  </si>
  <si>
    <t>Incumplimiento a la norma: Decreto 1072/2015 Artículo 2.2.4.6.25, numeral 11
Decreto 2157 de 2017.
Resolución 0256 de 2014</t>
  </si>
  <si>
    <t xml:space="preserve"> Acta conformación brigada
Mapas de evacuación actualizados</t>
  </si>
  <si>
    <t xml:space="preserve">Contrato prestación de servicios médicos especialistas en salud ocupacional </t>
  </si>
  <si>
    <t xml:space="preserve">Recurso humano de apoyo al área de SST </t>
  </si>
  <si>
    <t>En el marco de la conformación de la Brigada de emergencias, se desarrolla una estratégia de comunicación. La conformación de la brigada se proyecta para el mes de noviembre, está supeditada a la participación y desarrollo de la estratègia conformada. 
Riesgo no materializado a la fecha de seguimiento.</t>
  </si>
  <si>
    <t>Se actualizan junto a las áreas Comunicaciones y Planta Física, la planimetría institucional en este sentido se han identificado 5 sectores y varios puntos de encuentro. Su completitud depende del proceso contractual que adelanta el área de Planta Física. Se muestran como evidencia los borradores de planos actualizados. 
Riesgo no materializado a la fecha de seguimiento.</t>
  </si>
  <si>
    <t xml:space="preserve">La solicitud de recursos fue enviada el pasado 7 de septiembre al líder del área, con el fin de continuar el debido proceso para la solicitud de recursos, se proyectan $91.000.000. Se está a la espera de respuesta. Se muestra como evidencia correo electrónico enviado.
Riesgo no materializado a la fecha de seguimiento. 
</t>
  </si>
  <si>
    <t xml:space="preserve">A través del contrato 172 de 2022 se ejecutan la realización de exámenes médicos, se realizaron 222 exámenes periódicos, sin embargo, desde el mes de junio se realizan exámenes de ingreso y egreso. Se presenta como evidencia, los respectivos certificados de actitud y recomendaciones.  
Riesgo no materializado a la fecha de seguimiento.
</t>
  </si>
  <si>
    <t xml:space="preserve">En el marco de la ejecución del contrato 172 de 2022, se esta a la espera de recibir el Profesiograma, y el diagnóstico de condiciones de salud  y demográficas (Finalizando los exámenes). 
Riesgo no materializado a la fecha de seguimiento.
</t>
  </si>
  <si>
    <t>Con la ARL POSITIVA se realizó la gestión necesaria para obtener el tecnólogo que apoya el área, quien apoya con la implementación completa del proceso (Capacitaciones, asesoría, implementación de lineamientos légale etc.). Se presentan como evidencias los productos relacionados a las funciones del apoyo. 
Riesgo no materializado a la fecha de seguimiento.</t>
  </si>
  <si>
    <t>Con la Circular 12 de 2022 (Circular 12 de 26 de julio de 2022 - Cumplimiento de jornadas y horarios laborales / Presencialidad con responsabilidad y uso de tapabocas) no se dieron lineamientos para la actualización del protocolo de Bioseguridad de la ETITC. De manera general se siguen los lineamientos gubernamentales en materia de la emergencia sanitaria, la cual dio fin resolución 1238 de 2022. Se muestra como evidencia.  
Riesgo no materializado a la fecha de seguimiento.</t>
  </si>
  <si>
    <t xml:space="preserve">Omisio proceso contractual prestación de servicio médico por parte de institución de salud especialista en seguridad y salud en el trabajo  </t>
  </si>
  <si>
    <r>
      <rPr>
        <b/>
        <sz val="14"/>
        <rFont val="Arial Narrow"/>
        <family val="2"/>
      </rPr>
      <t>LIDER DEL PROCESO:</t>
    </r>
    <r>
      <rPr>
        <sz val="14"/>
        <rFont val="Arial Narrow"/>
        <family val="2"/>
      </rPr>
      <t xml:space="preserve">  ANDRES EDUARDO ORDUZ NIVIA</t>
    </r>
  </si>
  <si>
    <t>Fecha de actualización: 31-10-2022</t>
  </si>
  <si>
    <t>Mediante el seguimiento efectuado se evidencio que fue conformada la brigada de emergencias con 30 personas para la jornada mañana en la ETITC, así mismo, se cuenta con el formato de hojas de vida de 19 brigadistas distribuidos por sector, para el cubriendo del auditorio, capilla y teatro, con el fin de participar en el simulacro realizado a nivel Distrital, se cuenta con video de capacitación de actividades a realizar en caso de emergencia, con 15 personas en funciones y primeros auxilios básicos, identificando el punto de encuentro. 
Se encuentran pendientes el acta de conformación de las brigadas y los mapas de evacuación para lo que se está trabajando con el área de comunicaciones y recursos físicos (arquitectura). Acciones que requieren ser fortalecidas con la conformación del grupo de brigadistas para la jornada de la tarde – noche, la suscripción de las actas de conformación y capacitación, así como, la identificación del mapa y rutas evacuación de la Entidad.</t>
  </si>
  <si>
    <t>Mediante el seguimiento efectuado se evidencio que la Entidad cuenta con el plan de emergencia suministrado por la ARL, sin embargo, se encuentra el análisis de vulnerabilidades en las cuales se identifican las amenazas a las que están expuestos los diferentes grupos de trabajo de la escuela, Sin embargo, no se cuenta con la Auditoria y seguimiento al plan de capacitación de las Brigadas. Por lo que se requiere el fortalecimiento de las acciones que contribuyan con la mitigación de los riesgos.</t>
  </si>
  <si>
    <t>Se evidencio que, en el plan de compras se tienen incluidas las recargas de los extintores, de otra parte, fue realizada la entrega de 334 elementos EPP a los brigadistas que participaron de la jornada de simulacro en los que se incluyeron silbatos y chalecos. Actividad que contribuye con la mitigación del riesgo identificado.</t>
  </si>
  <si>
    <t>Se suscribió el contrato 172 de 2022 para realizar los exámenes médicos ocupacionales, el cual inicio en el mes de mayo de 2022, con el proveedor “Servicios de salud ocupacional Unimsalud SAS” con la ejecución de 7 exámenes periódicos y uno de retiro para el primer semestre, así mismo, para el segundo semestre se realizaron 227 exámenes médicos periódicos que incluyen: audiometría y optometría, 10 de egreso y 1 examen de manipulación de alimentos, en los cuales se tuvo en cuenta el profesiograma de cada empleado. Actividades que contribuyen con la mitigación del riesgo identificado.</t>
  </si>
  <si>
    <t xml:space="preserve">Se evidencio que se cuenta con el concepto medico de los funcionarios administrativos, bachillerato y docencia pes, adicional los funcionarios cuentan con el resultado reportado en la página web del proveedor que realizo el examen, para que el seguimiento posterior sea realizado por las respectivas EPS, para los funcionarios retirados se cuenta con el envío de la carta de invitación a practicarse el examen de retiro, de otra parte, se cuenta con los profesiogramas elaborado por el contratista para los perfiles de profesionales especializados, técnicos, tecnólogos, directivos, decanos, vicerrectores, asesor, profesional de enfermería, guía de interpretación de profesiograma y licencia de SST de la Entidad. Actividad que contribuye con la mitigación del riesgo identificado. </t>
  </si>
  <si>
    <t>Se cuenta con el profesional de SST sin embargo, no se llevó a cabo el proceso de contratación de un profesional de apoyo a la gestión, dentro del plan de acción. No obstante, se cuenta con un funcionario asignado por la ARL para suplir la necesidad identificada.</t>
  </si>
  <si>
    <t>Se cuenta con el protocolo de bioseguridad y una vez levantada la emergencia de salud a partir Resolución 777 de 2021, y mediante la Resolución 666 de 2022 el Gobierno Nacional prorrogó la emergencia sanitaria hasta el 30 de junio por lo que en la ETITC. ha mantenido la publicación del protocolo establecido y publicado en el portal web institucional. Acciones que contribuyen con la mitigación del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</si>
</sst>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8"/>
      <color theme="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12">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applyProtection="1"/>
    <xf numFmtId="0" fontId="48" fillId="3" borderId="40" xfId="2" applyFont="1" applyFill="1" applyBorder="1" applyProtection="1"/>
    <xf numFmtId="0" fontId="48" fillId="3" borderId="41"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8" xfId="2" applyFont="1" applyFill="1" applyBorder="1" applyProtection="1"/>
    <xf numFmtId="0" fontId="48" fillId="3" borderId="9" xfId="2" applyFont="1" applyFill="1" applyBorder="1" applyProtection="1"/>
    <xf numFmtId="0" fontId="48" fillId="3" borderId="11" xfId="2" applyFont="1" applyFill="1" applyBorder="1" applyProtection="1"/>
    <xf numFmtId="0" fontId="48" fillId="3" borderId="10"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8" xfId="2" applyFont="1" applyFill="1" applyBorder="1" applyAlignment="1" applyProtection="1"/>
    <xf numFmtId="0" fontId="50" fillId="3" borderId="7"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8" xfId="2" quotePrefix="1" applyFont="1" applyFill="1" applyBorder="1" applyAlignment="1" applyProtection="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left" vertical="center" wrapText="1"/>
    </xf>
    <xf numFmtId="0" fontId="1" fillId="0" borderId="0" xfId="0" applyFont="1" applyBorder="1"/>
    <xf numFmtId="0" fontId="63"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xf numFmtId="0" fontId="66" fillId="0" borderId="0" xfId="0" applyFont="1" applyBorder="1" applyAlignment="1">
      <alignment vertical="center" wrapText="1"/>
    </xf>
    <xf numFmtId="0" fontId="66" fillId="0" borderId="68" xfId="0" applyFont="1" applyBorder="1" applyAlignment="1">
      <alignment horizontal="center" vertical="center" wrapText="1"/>
    </xf>
    <xf numFmtId="0" fontId="65" fillId="0" borderId="68" xfId="0" applyFont="1" applyBorder="1" applyAlignment="1">
      <alignment vertical="center" wrapText="1"/>
    </xf>
    <xf numFmtId="0" fontId="1" fillId="0" borderId="2" xfId="0" applyFont="1" applyBorder="1" applyAlignment="1">
      <alignment horizontal="center" vertical="center"/>
    </xf>
    <xf numFmtId="0" fontId="61" fillId="7" borderId="21" xfId="0" applyFont="1" applyFill="1" applyBorder="1" applyAlignment="1">
      <alignment horizontal="center" vertical="center" textRotation="90"/>
    </xf>
    <xf numFmtId="0" fontId="1" fillId="0" borderId="21" xfId="0" applyFont="1" applyBorder="1" applyAlignment="1" applyProtection="1">
      <alignment horizontal="center" vertical="center" wrapText="1"/>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lignment horizontal="center" vertical="center"/>
    </xf>
    <xf numFmtId="0" fontId="6"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1" fillId="3" borderId="0" xfId="0" applyFont="1" applyFill="1" applyAlignment="1">
      <alignment vertical="center"/>
    </xf>
    <xf numFmtId="0" fontId="1" fillId="0" borderId="0" xfId="0" applyFont="1" applyAlignment="1">
      <alignment vertical="center"/>
    </xf>
    <xf numFmtId="0" fontId="1" fillId="0" borderId="21" xfId="0" applyFont="1" applyBorder="1" applyAlignment="1" applyProtection="1">
      <alignment horizontal="justify"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2" fillId="0" borderId="21"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center" wrapText="1"/>
      <protection locked="0"/>
    </xf>
    <xf numFmtId="14" fontId="1" fillId="0" borderId="21" xfId="0" applyNumberFormat="1" applyFont="1" applyBorder="1" applyAlignment="1">
      <alignment horizontal="center" vertical="center"/>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textRotation="90"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center" wrapText="1"/>
      <protection locked="0"/>
    </xf>
    <xf numFmtId="0" fontId="61" fillId="7" borderId="69" xfId="0" applyFont="1" applyFill="1" applyBorder="1" applyAlignment="1">
      <alignment horizontal="center" vertical="center" textRotation="90"/>
    </xf>
    <xf numFmtId="0" fontId="61" fillId="7" borderId="69" xfId="0" applyFont="1" applyFill="1" applyBorder="1" applyAlignment="1">
      <alignment horizontal="center" vertical="center"/>
    </xf>
    <xf numFmtId="0" fontId="61" fillId="7" borderId="69" xfId="0" applyFont="1" applyFill="1" applyBorder="1" applyAlignment="1">
      <alignment horizontal="center" vertical="center" wrapText="1"/>
    </xf>
    <xf numFmtId="0" fontId="6" fillId="0" borderId="21" xfId="0" applyFont="1" applyBorder="1" applyAlignment="1" applyProtection="1">
      <alignment horizontal="left" wrapText="1"/>
      <protection locked="0"/>
    </xf>
    <xf numFmtId="0" fontId="1" fillId="0" borderId="0" xfId="0" applyFont="1" applyAlignment="1">
      <alignment wrapText="1"/>
    </xf>
    <xf numFmtId="0" fontId="1" fillId="3" borderId="0" xfId="0" applyFont="1" applyFill="1" applyAlignment="1">
      <alignment wrapText="1"/>
    </xf>
    <xf numFmtId="0" fontId="1" fillId="0" borderId="0" xfId="0" applyFont="1" applyBorder="1" applyAlignment="1">
      <alignment wrapText="1"/>
    </xf>
    <xf numFmtId="0" fontId="57" fillId="0" borderId="0" xfId="0" applyFont="1" applyBorder="1" applyAlignment="1">
      <alignment horizontal="left" vertical="center"/>
    </xf>
    <xf numFmtId="0" fontId="62" fillId="0" borderId="0" xfId="0" applyFont="1" applyFill="1" applyBorder="1" applyAlignment="1">
      <alignment horizontal="left" vertical="center"/>
    </xf>
    <xf numFmtId="0" fontId="1" fillId="3" borderId="21" xfId="0" applyFont="1" applyFill="1" applyBorder="1" applyAlignment="1">
      <alignment vertical="center" wrapText="1"/>
    </xf>
    <xf numFmtId="0" fontId="1" fillId="0" borderId="21" xfId="0" applyFont="1" applyBorder="1" applyAlignment="1" applyProtection="1">
      <alignment horizontal="center" vertical="center"/>
      <protection locked="0"/>
    </xf>
    <xf numFmtId="14" fontId="1" fillId="3" borderId="21" xfId="0" applyNumberFormat="1" applyFont="1" applyFill="1" applyBorder="1" applyAlignment="1">
      <alignment vertical="center"/>
    </xf>
    <xf numFmtId="0" fontId="49" fillId="14" borderId="36" xfId="2" applyFont="1" applyFill="1" applyBorder="1" applyAlignment="1" applyProtection="1">
      <alignment horizontal="center" vertical="center" wrapText="1"/>
    </xf>
    <xf numFmtId="0" fontId="49" fillId="14" borderId="37" xfId="2" applyFont="1" applyFill="1" applyBorder="1" applyAlignment="1" applyProtection="1">
      <alignment horizontal="center" vertical="center" wrapText="1"/>
    </xf>
    <xf numFmtId="0" fontId="49" fillId="14" borderId="38" xfId="2" applyFont="1" applyFill="1" applyBorder="1" applyAlignment="1" applyProtection="1">
      <alignment horizontal="center" vertical="center" wrapText="1"/>
    </xf>
    <xf numFmtId="0" fontId="48" fillId="0" borderId="7"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8"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48" fillId="0" borderId="57" xfId="2" quotePrefix="1" applyFont="1" applyBorder="1" applyAlignment="1" applyProtection="1">
      <alignment horizontal="left" vertical="center" wrapText="1"/>
    </xf>
    <xf numFmtId="0" fontId="48" fillId="0" borderId="58" xfId="2" quotePrefix="1" applyFont="1" applyBorder="1" applyAlignment="1" applyProtection="1">
      <alignment horizontal="left" vertical="center" wrapText="1"/>
    </xf>
    <xf numFmtId="0" fontId="50" fillId="3" borderId="39" xfId="2" quotePrefix="1" applyFont="1" applyFill="1" applyBorder="1" applyAlignment="1" applyProtection="1">
      <alignment horizontal="left" vertical="top" wrapText="1"/>
    </xf>
    <xf numFmtId="0" fontId="51" fillId="3" borderId="40" xfId="2" quotePrefix="1" applyFont="1" applyFill="1" applyBorder="1" applyAlignment="1" applyProtection="1">
      <alignment horizontal="left" vertical="top" wrapText="1"/>
    </xf>
    <xf numFmtId="0" fontId="51" fillId="3" borderId="41" xfId="2" quotePrefix="1" applyFont="1" applyFill="1" applyBorder="1" applyAlignment="1" applyProtection="1">
      <alignment horizontal="left" vertical="top" wrapText="1"/>
    </xf>
    <xf numFmtId="0" fontId="48" fillId="0" borderId="7"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8" xfId="2" quotePrefix="1" applyFont="1" applyBorder="1" applyAlignment="1" applyProtection="1">
      <alignment horizontal="left" vertical="top" wrapText="1"/>
    </xf>
    <xf numFmtId="0" fontId="53" fillId="14" borderId="42" xfId="3" applyFont="1" applyFill="1" applyBorder="1" applyAlignment="1" applyProtection="1">
      <alignment horizontal="center" vertical="center" wrapText="1"/>
    </xf>
    <xf numFmtId="0" fontId="53" fillId="14" borderId="43" xfId="3" applyFont="1" applyFill="1" applyBorder="1" applyAlignment="1" applyProtection="1">
      <alignment horizontal="center" vertical="center" wrapText="1"/>
    </xf>
    <xf numFmtId="0" fontId="53" fillId="14" borderId="44" xfId="2" applyFont="1" applyFill="1" applyBorder="1" applyAlignment="1" applyProtection="1">
      <alignment horizontal="center" vertical="center"/>
    </xf>
    <xf numFmtId="0" fontId="53" fillId="14" borderId="45" xfId="2" applyFont="1" applyFill="1" applyBorder="1" applyAlignment="1" applyProtection="1">
      <alignment horizontal="center" vertical="center"/>
    </xf>
    <xf numFmtId="0" fontId="2" fillId="3" borderId="56" xfId="2" quotePrefix="1" applyFont="1" applyFill="1" applyBorder="1" applyAlignment="1" applyProtection="1">
      <alignment horizontal="justify" vertical="center" wrapText="1"/>
    </xf>
    <xf numFmtId="0" fontId="2" fillId="3" borderId="57" xfId="2" quotePrefix="1" applyFont="1" applyFill="1" applyBorder="1" applyAlignment="1" applyProtection="1">
      <alignment horizontal="justify" vertical="center" wrapText="1"/>
    </xf>
    <xf numFmtId="0" fontId="2" fillId="3" borderId="58" xfId="2" quotePrefix="1" applyFont="1" applyFill="1" applyBorder="1" applyAlignment="1" applyProtection="1">
      <alignment horizontal="justify" vertical="center" wrapText="1"/>
    </xf>
    <xf numFmtId="0" fontId="53" fillId="3" borderId="46" xfId="3" applyFont="1" applyFill="1" applyBorder="1" applyAlignment="1" applyProtection="1">
      <alignment horizontal="left" vertical="top" wrapText="1" readingOrder="1"/>
    </xf>
    <xf numFmtId="0" fontId="53" fillId="3" borderId="47" xfId="3" applyFont="1" applyFill="1" applyBorder="1" applyAlignment="1" applyProtection="1">
      <alignment horizontal="left" vertical="top" wrapText="1" readingOrder="1"/>
    </xf>
    <xf numFmtId="0" fontId="54" fillId="3" borderId="48" xfId="2" applyFont="1" applyFill="1" applyBorder="1" applyAlignment="1" applyProtection="1">
      <alignment horizontal="justify" vertical="center" wrapText="1"/>
    </xf>
    <xf numFmtId="0" fontId="54" fillId="3" borderId="49" xfId="2" applyFont="1" applyFill="1" applyBorder="1" applyAlignment="1" applyProtection="1">
      <alignment horizontal="justify" vertical="center" wrapText="1"/>
    </xf>
    <xf numFmtId="0" fontId="53" fillId="3" borderId="50" xfId="0" applyFont="1" applyFill="1" applyBorder="1" applyAlignment="1" applyProtection="1">
      <alignment horizontal="left" vertical="center" wrapText="1"/>
    </xf>
    <xf numFmtId="0" fontId="53" fillId="3" borderId="51" xfId="0" applyFont="1" applyFill="1" applyBorder="1" applyAlignment="1" applyProtection="1">
      <alignment horizontal="left" vertical="center" wrapText="1"/>
    </xf>
    <xf numFmtId="0" fontId="54" fillId="3" borderId="52" xfId="2" applyFont="1" applyFill="1" applyBorder="1" applyAlignment="1" applyProtection="1">
      <alignment horizontal="justify" vertical="center" wrapText="1"/>
    </xf>
    <xf numFmtId="0" fontId="54" fillId="3" borderId="53" xfId="2" applyFont="1" applyFill="1" applyBorder="1" applyAlignment="1" applyProtection="1">
      <alignment horizontal="justify" vertical="center" wrapText="1"/>
    </xf>
    <xf numFmtId="0" fontId="48" fillId="3" borderId="7"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8"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3" fillId="3" borderId="61" xfId="0" applyFont="1" applyFill="1" applyBorder="1" applyAlignment="1" applyProtection="1">
      <alignment horizontal="left" vertical="center" wrapText="1"/>
    </xf>
    <xf numFmtId="0" fontId="53" fillId="3" borderId="62" xfId="0" applyFont="1" applyFill="1" applyBorder="1" applyAlignment="1" applyProtection="1">
      <alignment horizontal="left" vertical="center" wrapText="1"/>
    </xf>
    <xf numFmtId="0" fontId="54" fillId="3" borderId="54" xfId="0" applyFont="1" applyFill="1" applyBorder="1" applyAlignment="1" applyProtection="1">
      <alignment horizontal="justify" vertical="center" wrapText="1"/>
    </xf>
    <xf numFmtId="0" fontId="54" fillId="3" borderId="55" xfId="0" applyFont="1" applyFill="1" applyBorder="1" applyAlignment="1" applyProtection="1">
      <alignment horizontal="justify" vertical="center" wrapText="1"/>
    </xf>
    <xf numFmtId="0" fontId="61" fillId="7" borderId="21" xfId="0" applyFont="1" applyFill="1" applyBorder="1" applyAlignment="1">
      <alignment horizontal="center" vertical="center" textRotation="90"/>
    </xf>
    <xf numFmtId="0" fontId="61" fillId="7" borderId="22" xfId="0" applyFont="1" applyFill="1" applyBorder="1" applyAlignment="1">
      <alignment horizontal="center" vertical="center"/>
    </xf>
    <xf numFmtId="0" fontId="61" fillId="7" borderId="69" xfId="0" applyFont="1" applyFill="1" applyBorder="1" applyAlignment="1">
      <alignment horizontal="center" vertical="center" wrapText="1"/>
    </xf>
    <xf numFmtId="0" fontId="61" fillId="7" borderId="22" xfId="0" applyFont="1" applyFill="1" applyBorder="1" applyAlignment="1">
      <alignment horizontal="center" vertical="center" wrapText="1"/>
    </xf>
    <xf numFmtId="0" fontId="61" fillId="7" borderId="21" xfId="0" applyFont="1" applyFill="1" applyBorder="1" applyAlignment="1">
      <alignment horizontal="center" vertical="center" wrapText="1"/>
    </xf>
    <xf numFmtId="0" fontId="61" fillId="7" borderId="69" xfId="0" applyFont="1" applyFill="1" applyBorder="1" applyAlignment="1">
      <alignment horizontal="center" vertical="top" wrapText="1"/>
    </xf>
    <xf numFmtId="0" fontId="61" fillId="7" borderId="70" xfId="0" applyFont="1" applyFill="1" applyBorder="1" applyAlignment="1">
      <alignment horizontal="center" vertical="top" wrapText="1"/>
    </xf>
    <xf numFmtId="0" fontId="61" fillId="7" borderId="22" xfId="0" applyFont="1" applyFill="1" applyBorder="1" applyAlignment="1">
      <alignment horizontal="center" vertical="top" wrapText="1"/>
    </xf>
    <xf numFmtId="0" fontId="61" fillId="7" borderId="21" xfId="0" applyFont="1" applyFill="1" applyBorder="1" applyAlignment="1">
      <alignment horizontal="center" vertical="center" textRotation="90" wrapText="1"/>
    </xf>
    <xf numFmtId="0" fontId="1" fillId="0" borderId="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64" fillId="0" borderId="21" xfId="0" applyFont="1" applyBorder="1" applyAlignment="1">
      <alignment horizontal="left" vertical="center" wrapText="1"/>
    </xf>
    <xf numFmtId="0" fontId="61" fillId="7" borderId="21" xfId="0" applyFont="1" applyFill="1" applyBorder="1" applyAlignment="1">
      <alignment horizontal="center" vertical="center"/>
    </xf>
    <xf numFmtId="0" fontId="65" fillId="0" borderId="68" xfId="0" applyFont="1" applyBorder="1" applyAlignment="1">
      <alignment horizontal="center" vertical="center" wrapText="1"/>
    </xf>
    <xf numFmtId="0" fontId="66" fillId="0" borderId="68" xfId="0" applyFont="1" applyBorder="1" applyAlignment="1">
      <alignment horizontal="center" vertical="center" wrapText="1"/>
    </xf>
    <xf numFmtId="0" fontId="49" fillId="0" borderId="66" xfId="0" applyFont="1" applyBorder="1" applyAlignment="1">
      <alignment horizontal="left" vertical="center" wrapText="1"/>
    </xf>
    <xf numFmtId="0" fontId="49" fillId="0" borderId="65" xfId="0" applyFont="1" applyBorder="1" applyAlignment="1">
      <alignment horizontal="left" vertical="center" wrapText="1"/>
    </xf>
    <xf numFmtId="0" fontId="49" fillId="0" borderId="67" xfId="0" applyFont="1" applyBorder="1" applyAlignment="1">
      <alignment horizontal="left" vertical="center" wrapText="1"/>
    </xf>
    <xf numFmtId="0" fontId="67" fillId="0" borderId="21" xfId="0" applyFont="1" applyBorder="1" applyAlignment="1" applyProtection="1">
      <alignment horizontal="center" vertical="center" wrapText="1"/>
      <protection locked="0"/>
    </xf>
    <xf numFmtId="0" fontId="58" fillId="0" borderId="21" xfId="0" applyFont="1" applyBorder="1" applyAlignment="1" applyProtection="1">
      <alignment horizontal="center" vertical="center"/>
      <protection locked="0"/>
    </xf>
    <xf numFmtId="0" fontId="60" fillId="7" borderId="66" xfId="0" applyFont="1" applyFill="1" applyBorder="1" applyAlignment="1">
      <alignment horizontal="center" vertical="center"/>
    </xf>
    <xf numFmtId="0" fontId="60" fillId="7" borderId="67" xfId="0" applyFont="1" applyFill="1" applyBorder="1" applyAlignment="1">
      <alignment horizontal="center" vertical="center"/>
    </xf>
    <xf numFmtId="0" fontId="59" fillId="0" borderId="21" xfId="0" applyFont="1" applyBorder="1" applyAlignment="1" applyProtection="1">
      <alignment horizontal="center" wrapText="1"/>
      <protection locked="0"/>
    </xf>
    <xf numFmtId="0" fontId="62" fillId="0" borderId="66" xfId="0" applyFont="1" applyFill="1" applyBorder="1" applyAlignment="1">
      <alignment horizontal="left" vertical="center"/>
    </xf>
    <xf numFmtId="0" fontId="62" fillId="0" borderId="65" xfId="0" applyFont="1" applyFill="1" applyBorder="1" applyAlignment="1">
      <alignment horizontal="left" vertical="center"/>
    </xf>
    <xf numFmtId="0" fontId="62" fillId="0" borderId="40" xfId="0" applyFont="1" applyFill="1" applyBorder="1" applyAlignment="1">
      <alignment horizontal="left" vertical="center"/>
    </xf>
    <xf numFmtId="0" fontId="62" fillId="0" borderId="66" xfId="0" applyFont="1" applyFill="1" applyBorder="1" applyAlignment="1">
      <alignment horizontal="left" vertical="center" wrapText="1"/>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locked="0"/>
    </xf>
    <xf numFmtId="9" fontId="1" fillId="0" borderId="21" xfId="0" applyNumberFormat="1"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9" xfId="0" applyFont="1" applyBorder="1" applyAlignment="1" applyProtection="1">
      <alignment horizontal="center" vertical="center" wrapText="1"/>
    </xf>
    <xf numFmtId="0" fontId="1" fillId="0" borderId="7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70" xfId="0" applyFont="1" applyBorder="1" applyAlignment="1" applyProtection="1">
      <alignment horizontal="center" vertical="center" wrapText="1"/>
      <protection locked="0"/>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2" fillId="0" borderId="0"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7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731678</xdr:colOff>
      <xdr:row>0</xdr:row>
      <xdr:rowOff>0</xdr:rowOff>
    </xdr:from>
    <xdr:to>
      <xdr:col>2</xdr:col>
      <xdr:colOff>718296</xdr:colOff>
      <xdr:row>3</xdr:row>
      <xdr:rowOff>37268</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9178" y="0"/>
          <a:ext cx="792580" cy="7577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personal/estadistica_itc_edu_co/Documents/D.F.P.G/2022/6.%20Riesgos/SST%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177" t="s">
        <v>163</v>
      </c>
      <c r="C2" s="178"/>
      <c r="D2" s="178"/>
      <c r="E2" s="178"/>
      <c r="F2" s="178"/>
      <c r="G2" s="178"/>
      <c r="H2" s="179"/>
    </row>
    <row r="3" spans="2:8" x14ac:dyDescent="0.25">
      <c r="B3" s="77"/>
      <c r="C3" s="78"/>
      <c r="D3" s="78"/>
      <c r="E3" s="78"/>
      <c r="F3" s="78"/>
      <c r="G3" s="78"/>
      <c r="H3" s="79"/>
    </row>
    <row r="4" spans="2:8" ht="63" customHeight="1" x14ac:dyDescent="0.25">
      <c r="B4" s="180" t="s">
        <v>206</v>
      </c>
      <c r="C4" s="181"/>
      <c r="D4" s="181"/>
      <c r="E4" s="181"/>
      <c r="F4" s="181"/>
      <c r="G4" s="181"/>
      <c r="H4" s="182"/>
    </row>
    <row r="5" spans="2:8" ht="63" customHeight="1" x14ac:dyDescent="0.25">
      <c r="B5" s="183"/>
      <c r="C5" s="184"/>
      <c r="D5" s="184"/>
      <c r="E5" s="184"/>
      <c r="F5" s="184"/>
      <c r="G5" s="184"/>
      <c r="H5" s="185"/>
    </row>
    <row r="6" spans="2:8" ht="16.5" x14ac:dyDescent="0.25">
      <c r="B6" s="186" t="s">
        <v>161</v>
      </c>
      <c r="C6" s="187"/>
      <c r="D6" s="187"/>
      <c r="E6" s="187"/>
      <c r="F6" s="187"/>
      <c r="G6" s="187"/>
      <c r="H6" s="188"/>
    </row>
    <row r="7" spans="2:8" ht="95.25" customHeight="1" x14ac:dyDescent="0.25">
      <c r="B7" s="196" t="s">
        <v>166</v>
      </c>
      <c r="C7" s="197"/>
      <c r="D7" s="197"/>
      <c r="E7" s="197"/>
      <c r="F7" s="197"/>
      <c r="G7" s="197"/>
      <c r="H7" s="198"/>
    </row>
    <row r="8" spans="2:8" ht="16.5" x14ac:dyDescent="0.25">
      <c r="B8" s="114"/>
      <c r="C8" s="115"/>
      <c r="D8" s="115"/>
      <c r="E8" s="115"/>
      <c r="F8" s="115"/>
      <c r="G8" s="115"/>
      <c r="H8" s="116"/>
    </row>
    <row r="9" spans="2:8" ht="16.5" customHeight="1" x14ac:dyDescent="0.25">
      <c r="B9" s="189" t="s">
        <v>199</v>
      </c>
      <c r="C9" s="190"/>
      <c r="D9" s="190"/>
      <c r="E9" s="190"/>
      <c r="F9" s="190"/>
      <c r="G9" s="190"/>
      <c r="H9" s="191"/>
    </row>
    <row r="10" spans="2:8" ht="44.25" customHeight="1" x14ac:dyDescent="0.25">
      <c r="B10" s="189"/>
      <c r="C10" s="190"/>
      <c r="D10" s="190"/>
      <c r="E10" s="190"/>
      <c r="F10" s="190"/>
      <c r="G10" s="190"/>
      <c r="H10" s="191"/>
    </row>
    <row r="11" spans="2:8" ht="15.75" thickBot="1" x14ac:dyDescent="0.3">
      <c r="B11" s="102"/>
      <c r="C11" s="105"/>
      <c r="D11" s="110"/>
      <c r="E11" s="111"/>
      <c r="F11" s="111"/>
      <c r="G11" s="112"/>
      <c r="H11" s="113"/>
    </row>
    <row r="12" spans="2:8" ht="15.75" thickTop="1" x14ac:dyDescent="0.25">
      <c r="B12" s="102"/>
      <c r="C12" s="192" t="s">
        <v>162</v>
      </c>
      <c r="D12" s="193"/>
      <c r="E12" s="194" t="s">
        <v>200</v>
      </c>
      <c r="F12" s="195"/>
      <c r="G12" s="105"/>
      <c r="H12" s="106"/>
    </row>
    <row r="13" spans="2:8" ht="35.25" customHeight="1" x14ac:dyDescent="0.25">
      <c r="B13" s="102"/>
      <c r="C13" s="199" t="s">
        <v>193</v>
      </c>
      <c r="D13" s="200"/>
      <c r="E13" s="201" t="s">
        <v>198</v>
      </c>
      <c r="F13" s="202"/>
      <c r="G13" s="105"/>
      <c r="H13" s="106"/>
    </row>
    <row r="14" spans="2:8" ht="17.25" customHeight="1" x14ac:dyDescent="0.25">
      <c r="B14" s="102"/>
      <c r="C14" s="199" t="s">
        <v>194</v>
      </c>
      <c r="D14" s="200"/>
      <c r="E14" s="201" t="s">
        <v>196</v>
      </c>
      <c r="F14" s="202"/>
      <c r="G14" s="105"/>
      <c r="H14" s="106"/>
    </row>
    <row r="15" spans="2:8" ht="19.5" customHeight="1" x14ac:dyDescent="0.25">
      <c r="B15" s="102"/>
      <c r="C15" s="199" t="s">
        <v>195</v>
      </c>
      <c r="D15" s="200"/>
      <c r="E15" s="201" t="s">
        <v>197</v>
      </c>
      <c r="F15" s="202"/>
      <c r="G15" s="105"/>
      <c r="H15" s="106"/>
    </row>
    <row r="16" spans="2:8" ht="69.75" customHeight="1" x14ac:dyDescent="0.25">
      <c r="B16" s="102"/>
      <c r="C16" s="199" t="s">
        <v>164</v>
      </c>
      <c r="D16" s="200"/>
      <c r="E16" s="201" t="s">
        <v>165</v>
      </c>
      <c r="F16" s="202"/>
      <c r="G16" s="105"/>
      <c r="H16" s="106"/>
    </row>
    <row r="17" spans="2:8" ht="34.5" customHeight="1" x14ac:dyDescent="0.25">
      <c r="B17" s="102"/>
      <c r="C17" s="203" t="s">
        <v>2</v>
      </c>
      <c r="D17" s="204"/>
      <c r="E17" s="205" t="s">
        <v>207</v>
      </c>
      <c r="F17" s="206"/>
      <c r="G17" s="105"/>
      <c r="H17" s="106"/>
    </row>
    <row r="18" spans="2:8" ht="27.75" customHeight="1" x14ac:dyDescent="0.25">
      <c r="B18" s="102"/>
      <c r="C18" s="203" t="s">
        <v>3</v>
      </c>
      <c r="D18" s="204"/>
      <c r="E18" s="205" t="s">
        <v>208</v>
      </c>
      <c r="F18" s="206"/>
      <c r="G18" s="105"/>
      <c r="H18" s="106"/>
    </row>
    <row r="19" spans="2:8" ht="28.5" customHeight="1" x14ac:dyDescent="0.25">
      <c r="B19" s="102"/>
      <c r="C19" s="203" t="s">
        <v>41</v>
      </c>
      <c r="D19" s="204"/>
      <c r="E19" s="205" t="s">
        <v>209</v>
      </c>
      <c r="F19" s="206"/>
      <c r="G19" s="105"/>
      <c r="H19" s="106"/>
    </row>
    <row r="20" spans="2:8" ht="72.75" customHeight="1" x14ac:dyDescent="0.25">
      <c r="B20" s="102"/>
      <c r="C20" s="203" t="s">
        <v>1</v>
      </c>
      <c r="D20" s="204"/>
      <c r="E20" s="205" t="s">
        <v>210</v>
      </c>
      <c r="F20" s="206"/>
      <c r="G20" s="105"/>
      <c r="H20" s="106"/>
    </row>
    <row r="21" spans="2:8" ht="64.5" customHeight="1" x14ac:dyDescent="0.25">
      <c r="B21" s="102"/>
      <c r="C21" s="203" t="s">
        <v>49</v>
      </c>
      <c r="D21" s="204"/>
      <c r="E21" s="205" t="s">
        <v>168</v>
      </c>
      <c r="F21" s="206"/>
      <c r="G21" s="105"/>
      <c r="H21" s="106"/>
    </row>
    <row r="22" spans="2:8" ht="71.25" customHeight="1" x14ac:dyDescent="0.25">
      <c r="B22" s="102"/>
      <c r="C22" s="203" t="s">
        <v>167</v>
      </c>
      <c r="D22" s="204"/>
      <c r="E22" s="205" t="s">
        <v>169</v>
      </c>
      <c r="F22" s="206"/>
      <c r="G22" s="105"/>
      <c r="H22" s="106"/>
    </row>
    <row r="23" spans="2:8" ht="55.5" customHeight="1" x14ac:dyDescent="0.25">
      <c r="B23" s="102"/>
      <c r="C23" s="210" t="s">
        <v>170</v>
      </c>
      <c r="D23" s="211"/>
      <c r="E23" s="205" t="s">
        <v>171</v>
      </c>
      <c r="F23" s="206"/>
      <c r="G23" s="105"/>
      <c r="H23" s="106"/>
    </row>
    <row r="24" spans="2:8" ht="42" customHeight="1" x14ac:dyDescent="0.25">
      <c r="B24" s="102"/>
      <c r="C24" s="210" t="s">
        <v>47</v>
      </c>
      <c r="D24" s="211"/>
      <c r="E24" s="205" t="s">
        <v>172</v>
      </c>
      <c r="F24" s="206"/>
      <c r="G24" s="105"/>
      <c r="H24" s="106"/>
    </row>
    <row r="25" spans="2:8" ht="59.25" customHeight="1" x14ac:dyDescent="0.25">
      <c r="B25" s="102"/>
      <c r="C25" s="210" t="s">
        <v>160</v>
      </c>
      <c r="D25" s="211"/>
      <c r="E25" s="205" t="s">
        <v>173</v>
      </c>
      <c r="F25" s="206"/>
      <c r="G25" s="105"/>
      <c r="H25" s="106"/>
    </row>
    <row r="26" spans="2:8" ht="23.25" customHeight="1" x14ac:dyDescent="0.25">
      <c r="B26" s="102"/>
      <c r="C26" s="210" t="s">
        <v>12</v>
      </c>
      <c r="D26" s="211"/>
      <c r="E26" s="205" t="s">
        <v>174</v>
      </c>
      <c r="F26" s="206"/>
      <c r="G26" s="105"/>
      <c r="H26" s="106"/>
    </row>
    <row r="27" spans="2:8" ht="30.75" customHeight="1" x14ac:dyDescent="0.25">
      <c r="B27" s="102"/>
      <c r="C27" s="210" t="s">
        <v>178</v>
      </c>
      <c r="D27" s="211"/>
      <c r="E27" s="205" t="s">
        <v>175</v>
      </c>
      <c r="F27" s="206"/>
      <c r="G27" s="105"/>
      <c r="H27" s="106"/>
    </row>
    <row r="28" spans="2:8" ht="35.25" customHeight="1" x14ac:dyDescent="0.25">
      <c r="B28" s="102"/>
      <c r="C28" s="210" t="s">
        <v>179</v>
      </c>
      <c r="D28" s="211"/>
      <c r="E28" s="205" t="s">
        <v>176</v>
      </c>
      <c r="F28" s="206"/>
      <c r="G28" s="105"/>
      <c r="H28" s="106"/>
    </row>
    <row r="29" spans="2:8" ht="33" customHeight="1" x14ac:dyDescent="0.25">
      <c r="B29" s="102"/>
      <c r="C29" s="210" t="s">
        <v>179</v>
      </c>
      <c r="D29" s="211"/>
      <c r="E29" s="205" t="s">
        <v>176</v>
      </c>
      <c r="F29" s="206"/>
      <c r="G29" s="105"/>
      <c r="H29" s="106"/>
    </row>
    <row r="30" spans="2:8" ht="30" customHeight="1" x14ac:dyDescent="0.25">
      <c r="B30" s="102"/>
      <c r="C30" s="210" t="s">
        <v>180</v>
      </c>
      <c r="D30" s="211"/>
      <c r="E30" s="205" t="s">
        <v>177</v>
      </c>
      <c r="F30" s="206"/>
      <c r="G30" s="105"/>
      <c r="H30" s="106"/>
    </row>
    <row r="31" spans="2:8" ht="35.25" customHeight="1" x14ac:dyDescent="0.25">
      <c r="B31" s="102"/>
      <c r="C31" s="210" t="s">
        <v>181</v>
      </c>
      <c r="D31" s="211"/>
      <c r="E31" s="205" t="s">
        <v>182</v>
      </c>
      <c r="F31" s="206"/>
      <c r="G31" s="105"/>
      <c r="H31" s="106"/>
    </row>
    <row r="32" spans="2:8" ht="31.5" customHeight="1" x14ac:dyDescent="0.25">
      <c r="B32" s="102"/>
      <c r="C32" s="210" t="s">
        <v>183</v>
      </c>
      <c r="D32" s="211"/>
      <c r="E32" s="205" t="s">
        <v>184</v>
      </c>
      <c r="F32" s="206"/>
      <c r="G32" s="105"/>
      <c r="H32" s="106"/>
    </row>
    <row r="33" spans="2:8" ht="35.25" customHeight="1" x14ac:dyDescent="0.25">
      <c r="B33" s="102"/>
      <c r="C33" s="210" t="s">
        <v>185</v>
      </c>
      <c r="D33" s="211"/>
      <c r="E33" s="205" t="s">
        <v>186</v>
      </c>
      <c r="F33" s="206"/>
      <c r="G33" s="105"/>
      <c r="H33" s="106"/>
    </row>
    <row r="34" spans="2:8" ht="59.25" customHeight="1" x14ac:dyDescent="0.25">
      <c r="B34" s="102"/>
      <c r="C34" s="210" t="s">
        <v>187</v>
      </c>
      <c r="D34" s="211"/>
      <c r="E34" s="205" t="s">
        <v>188</v>
      </c>
      <c r="F34" s="206"/>
      <c r="G34" s="105"/>
      <c r="H34" s="106"/>
    </row>
    <row r="35" spans="2:8" ht="29.25" customHeight="1" x14ac:dyDescent="0.25">
      <c r="B35" s="102"/>
      <c r="C35" s="210" t="s">
        <v>29</v>
      </c>
      <c r="D35" s="211"/>
      <c r="E35" s="205" t="s">
        <v>189</v>
      </c>
      <c r="F35" s="206"/>
      <c r="G35" s="105"/>
      <c r="H35" s="106"/>
    </row>
    <row r="36" spans="2:8" ht="82.5" customHeight="1" x14ac:dyDescent="0.25">
      <c r="B36" s="102"/>
      <c r="C36" s="210" t="s">
        <v>191</v>
      </c>
      <c r="D36" s="211"/>
      <c r="E36" s="205" t="s">
        <v>190</v>
      </c>
      <c r="F36" s="206"/>
      <c r="G36" s="105"/>
      <c r="H36" s="106"/>
    </row>
    <row r="37" spans="2:8" ht="46.5" customHeight="1" x14ac:dyDescent="0.25">
      <c r="B37" s="102"/>
      <c r="C37" s="210" t="s">
        <v>38</v>
      </c>
      <c r="D37" s="211"/>
      <c r="E37" s="205" t="s">
        <v>192</v>
      </c>
      <c r="F37" s="206"/>
      <c r="G37" s="105"/>
      <c r="H37" s="106"/>
    </row>
    <row r="38" spans="2:8" ht="6.75" customHeight="1" thickBot="1" x14ac:dyDescent="0.3">
      <c r="B38" s="102"/>
      <c r="C38" s="212"/>
      <c r="D38" s="213"/>
      <c r="E38" s="214"/>
      <c r="F38" s="215"/>
      <c r="G38" s="105"/>
      <c r="H38" s="106"/>
    </row>
    <row r="39" spans="2:8" ht="15.75" thickTop="1" x14ac:dyDescent="0.25">
      <c r="B39" s="102"/>
      <c r="C39" s="103"/>
      <c r="D39" s="103"/>
      <c r="E39" s="104"/>
      <c r="F39" s="104"/>
      <c r="G39" s="105"/>
      <c r="H39" s="106"/>
    </row>
    <row r="40" spans="2:8" ht="21" customHeight="1" x14ac:dyDescent="0.25">
      <c r="B40" s="207" t="s">
        <v>201</v>
      </c>
      <c r="C40" s="208"/>
      <c r="D40" s="208"/>
      <c r="E40" s="208"/>
      <c r="F40" s="208"/>
      <c r="G40" s="208"/>
      <c r="H40" s="209"/>
    </row>
    <row r="41" spans="2:8" ht="20.25" customHeight="1" x14ac:dyDescent="0.25">
      <c r="B41" s="207" t="s">
        <v>202</v>
      </c>
      <c r="C41" s="208"/>
      <c r="D41" s="208"/>
      <c r="E41" s="208"/>
      <c r="F41" s="208"/>
      <c r="G41" s="208"/>
      <c r="H41" s="209"/>
    </row>
    <row r="42" spans="2:8" ht="20.25" customHeight="1" x14ac:dyDescent="0.25">
      <c r="B42" s="207" t="s">
        <v>203</v>
      </c>
      <c r="C42" s="208"/>
      <c r="D42" s="208"/>
      <c r="E42" s="208"/>
      <c r="F42" s="208"/>
      <c r="G42" s="208"/>
      <c r="H42" s="209"/>
    </row>
    <row r="43" spans="2:8" ht="20.25" customHeight="1" x14ac:dyDescent="0.25">
      <c r="B43" s="207" t="s">
        <v>204</v>
      </c>
      <c r="C43" s="208"/>
      <c r="D43" s="208"/>
      <c r="E43" s="208"/>
      <c r="F43" s="208"/>
      <c r="G43" s="208"/>
      <c r="H43" s="209"/>
    </row>
    <row r="44" spans="2:8" x14ac:dyDescent="0.25">
      <c r="B44" s="207" t="s">
        <v>205</v>
      </c>
      <c r="C44" s="208"/>
      <c r="D44" s="208"/>
      <c r="E44" s="208"/>
      <c r="F44" s="208"/>
      <c r="G44" s="208"/>
      <c r="H44" s="209"/>
    </row>
    <row r="45" spans="2:8" ht="15.75" thickBot="1" x14ac:dyDescent="0.3">
      <c r="B45" s="107"/>
      <c r="C45" s="108"/>
      <c r="D45" s="108"/>
      <c r="E45" s="108"/>
      <c r="F45" s="108"/>
      <c r="G45" s="108"/>
      <c r="H45" s="10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25"/>
  <sheetViews>
    <sheetView showGridLines="0" tabSelected="1" topLeftCell="C1" zoomScale="78" zoomScaleNormal="85" workbookViewId="0">
      <selection activeCell="C5" sqref="C5:AO5"/>
    </sheetView>
  </sheetViews>
  <sheetFormatPr baseColWidth="10" defaultColWidth="11.42578125" defaultRowHeight="16.5" x14ac:dyDescent="0.3"/>
  <cols>
    <col min="1" max="1" width="4.7109375" style="2" customWidth="1"/>
    <col min="2" max="3" width="12" style="2" customWidth="1"/>
    <col min="4" max="4" width="14.140625" style="2" customWidth="1"/>
    <col min="5" max="5" width="16"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30.42578125" style="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8"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36.7109375" style="1" customWidth="1"/>
    <col min="41" max="41" width="13.7109375" style="1" customWidth="1"/>
    <col min="42" max="42" width="11.5703125" style="1" customWidth="1"/>
    <col min="43" max="43" width="53" style="169" customWidth="1"/>
    <col min="44" max="44" width="11.42578125" style="1"/>
    <col min="45" max="45" width="12.5703125" style="1" customWidth="1"/>
    <col min="46" max="46" width="53.140625" style="1" customWidth="1"/>
    <col min="47" max="47" width="15.140625" style="1" customWidth="1"/>
    <col min="48" max="16384" width="11.42578125" style="1"/>
  </cols>
  <sheetData>
    <row r="1" spans="1:68" x14ac:dyDescent="0.3">
      <c r="A1" s="239" t="s">
        <v>213</v>
      </c>
      <c r="B1" s="239"/>
      <c r="C1" s="239"/>
      <c r="D1" s="239"/>
      <c r="E1" s="236" t="s">
        <v>214</v>
      </c>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172"/>
    </row>
    <row r="2" spans="1:68" x14ac:dyDescent="0.3">
      <c r="A2" s="239"/>
      <c r="B2" s="239"/>
      <c r="C2" s="239"/>
      <c r="D2" s="239"/>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172"/>
    </row>
    <row r="3" spans="1:68" ht="24" customHeight="1" x14ac:dyDescent="0.3">
      <c r="A3" s="239"/>
      <c r="B3" s="239"/>
      <c r="C3" s="239"/>
      <c r="D3" s="239"/>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172"/>
    </row>
    <row r="4" spans="1:68" ht="32.25" customHeight="1" x14ac:dyDescent="0.3">
      <c r="A4" s="239"/>
      <c r="B4" s="239"/>
      <c r="C4" s="239"/>
      <c r="D4" s="239"/>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172"/>
    </row>
    <row r="5" spans="1:68" ht="23.25" x14ac:dyDescent="0.3">
      <c r="A5" s="237" t="s">
        <v>42</v>
      </c>
      <c r="B5" s="238"/>
      <c r="C5" s="240" t="s">
        <v>250</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173"/>
      <c r="AQ5" s="170"/>
      <c r="AR5" s="5"/>
      <c r="AS5" s="5"/>
      <c r="AT5" s="5"/>
      <c r="AU5" s="5"/>
      <c r="AV5" s="5"/>
      <c r="AW5" s="5"/>
      <c r="AX5" s="5"/>
      <c r="AY5" s="5"/>
      <c r="AZ5" s="5"/>
      <c r="BA5" s="5"/>
      <c r="BB5" s="5"/>
      <c r="BC5" s="5"/>
      <c r="BD5" s="5"/>
      <c r="BE5" s="5"/>
      <c r="BF5" s="5"/>
      <c r="BG5" s="5"/>
      <c r="BH5" s="5"/>
      <c r="BI5" s="5"/>
      <c r="BJ5" s="5"/>
      <c r="BK5" s="5"/>
      <c r="BL5" s="5"/>
      <c r="BM5" s="5"/>
      <c r="BN5" s="5"/>
      <c r="BO5" s="5"/>
      <c r="BP5" s="5"/>
    </row>
    <row r="6" spans="1:68" ht="23.25" x14ac:dyDescent="0.3">
      <c r="A6" s="237" t="s">
        <v>129</v>
      </c>
      <c r="B6" s="238"/>
      <c r="C6" s="243" t="s">
        <v>251</v>
      </c>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173"/>
      <c r="AQ6" s="170"/>
      <c r="AR6" s="5"/>
      <c r="AS6" s="5"/>
      <c r="AT6" s="5"/>
      <c r="AU6" s="5"/>
      <c r="AV6" s="5"/>
      <c r="AW6" s="5"/>
      <c r="AX6" s="5"/>
      <c r="AY6" s="5"/>
      <c r="AZ6" s="5"/>
      <c r="BA6" s="5"/>
      <c r="BB6" s="5"/>
      <c r="BC6" s="5"/>
      <c r="BD6" s="5"/>
      <c r="BE6" s="5"/>
      <c r="BF6" s="5"/>
      <c r="BG6" s="5"/>
      <c r="BH6" s="5"/>
      <c r="BI6" s="5"/>
      <c r="BJ6" s="5"/>
      <c r="BK6" s="5"/>
      <c r="BL6" s="5"/>
      <c r="BM6" s="5"/>
      <c r="BN6" s="5"/>
      <c r="BO6" s="5"/>
      <c r="BP6" s="5"/>
    </row>
    <row r="7" spans="1:68" ht="23.25" x14ac:dyDescent="0.3">
      <c r="A7" s="237" t="s">
        <v>43</v>
      </c>
      <c r="B7" s="238"/>
      <c r="C7" s="240" t="s">
        <v>252</v>
      </c>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2"/>
      <c r="AK7" s="242"/>
      <c r="AL7" s="242"/>
      <c r="AM7" s="242"/>
      <c r="AN7" s="242"/>
      <c r="AO7" s="242"/>
      <c r="AP7" s="173"/>
      <c r="AQ7" s="170"/>
      <c r="AR7" s="5"/>
      <c r="AS7" s="5"/>
      <c r="AT7" s="5"/>
      <c r="AU7" s="5"/>
      <c r="AV7" s="5"/>
      <c r="AW7" s="5"/>
      <c r="AX7" s="5"/>
      <c r="AY7" s="5"/>
      <c r="AZ7" s="5"/>
      <c r="BA7" s="5"/>
      <c r="BB7" s="5"/>
      <c r="BC7" s="5"/>
      <c r="BD7" s="5"/>
      <c r="BE7" s="5"/>
      <c r="BF7" s="5"/>
      <c r="BG7" s="5"/>
      <c r="BH7" s="5"/>
      <c r="BI7" s="5"/>
      <c r="BJ7" s="5"/>
      <c r="BK7" s="5"/>
      <c r="BL7" s="5"/>
      <c r="BM7" s="5"/>
      <c r="BN7" s="5"/>
      <c r="BO7" s="5"/>
      <c r="BP7" s="5"/>
    </row>
    <row r="8" spans="1:68" x14ac:dyDescent="0.3">
      <c r="A8" s="229" t="s">
        <v>138</v>
      </c>
      <c r="B8" s="229"/>
      <c r="C8" s="229"/>
      <c r="D8" s="229"/>
      <c r="E8" s="217"/>
      <c r="F8" s="217"/>
      <c r="G8" s="217"/>
      <c r="H8" s="217"/>
      <c r="I8" s="217"/>
      <c r="J8" s="217"/>
      <c r="K8" s="217"/>
      <c r="L8" s="217" t="s">
        <v>139</v>
      </c>
      <c r="M8" s="217"/>
      <c r="N8" s="217"/>
      <c r="O8" s="217"/>
      <c r="P8" s="217"/>
      <c r="Q8" s="217"/>
      <c r="R8" s="217"/>
      <c r="S8" s="217" t="s">
        <v>140</v>
      </c>
      <c r="T8" s="217"/>
      <c r="U8" s="217"/>
      <c r="V8" s="217"/>
      <c r="W8" s="217"/>
      <c r="X8" s="217"/>
      <c r="Y8" s="217"/>
      <c r="Z8" s="217"/>
      <c r="AA8" s="217"/>
      <c r="AB8" s="217"/>
      <c r="AC8" s="217" t="s">
        <v>141</v>
      </c>
      <c r="AD8" s="217"/>
      <c r="AE8" s="217"/>
      <c r="AF8" s="217"/>
      <c r="AG8" s="217"/>
      <c r="AH8" s="217"/>
      <c r="AI8" s="217"/>
      <c r="AJ8" s="229" t="s">
        <v>34</v>
      </c>
      <c r="AK8" s="229"/>
      <c r="AL8" s="229"/>
      <c r="AM8" s="229"/>
      <c r="AN8" s="229"/>
      <c r="AO8" s="229"/>
      <c r="AP8" s="229"/>
      <c r="AQ8" s="229"/>
      <c r="AR8" s="229"/>
      <c r="AS8" s="229"/>
      <c r="AT8" s="229"/>
      <c r="AU8" s="229"/>
      <c r="AV8" s="5"/>
      <c r="AW8" s="5"/>
      <c r="AX8" s="5"/>
      <c r="AY8" s="5"/>
      <c r="AZ8" s="5"/>
      <c r="BA8" s="5"/>
      <c r="BB8" s="5"/>
      <c r="BC8" s="5"/>
      <c r="BD8" s="5"/>
      <c r="BE8" s="5"/>
      <c r="BF8" s="5"/>
      <c r="BG8" s="5"/>
      <c r="BH8" s="5"/>
      <c r="BI8" s="5"/>
      <c r="BJ8" s="5"/>
      <c r="BK8" s="5"/>
      <c r="BL8" s="5"/>
      <c r="BM8" s="5"/>
      <c r="BN8" s="5"/>
      <c r="BO8" s="5"/>
      <c r="BP8" s="5"/>
    </row>
    <row r="9" spans="1:68" x14ac:dyDescent="0.3">
      <c r="A9" s="216" t="s">
        <v>0</v>
      </c>
      <c r="B9" s="229" t="s">
        <v>13</v>
      </c>
      <c r="C9" s="229" t="s">
        <v>232</v>
      </c>
      <c r="D9" s="229" t="s">
        <v>2</v>
      </c>
      <c r="E9" s="220" t="s">
        <v>3</v>
      </c>
      <c r="F9" s="220" t="s">
        <v>41</v>
      </c>
      <c r="G9" s="229" t="s">
        <v>1</v>
      </c>
      <c r="H9" s="220" t="s">
        <v>49</v>
      </c>
      <c r="I9" s="220" t="s">
        <v>248</v>
      </c>
      <c r="J9" s="220" t="s">
        <v>249</v>
      </c>
      <c r="K9" s="220" t="s">
        <v>134</v>
      </c>
      <c r="L9" s="220" t="s">
        <v>33</v>
      </c>
      <c r="M9" s="229" t="s">
        <v>5</v>
      </c>
      <c r="N9" s="220" t="s">
        <v>86</v>
      </c>
      <c r="O9" s="220" t="s">
        <v>91</v>
      </c>
      <c r="P9" s="220" t="s">
        <v>44</v>
      </c>
      <c r="Q9" s="229" t="s">
        <v>5</v>
      </c>
      <c r="R9" s="220" t="s">
        <v>47</v>
      </c>
      <c r="S9" s="224" t="s">
        <v>11</v>
      </c>
      <c r="T9" s="220" t="s">
        <v>160</v>
      </c>
      <c r="U9" s="220" t="s">
        <v>212</v>
      </c>
      <c r="V9" s="220" t="s">
        <v>12</v>
      </c>
      <c r="W9" s="220" t="s">
        <v>8</v>
      </c>
      <c r="X9" s="220"/>
      <c r="Y9" s="220"/>
      <c r="Z9" s="220"/>
      <c r="AA9" s="220"/>
      <c r="AB9" s="220"/>
      <c r="AC9" s="224" t="s">
        <v>137</v>
      </c>
      <c r="AD9" s="224" t="s">
        <v>45</v>
      </c>
      <c r="AE9" s="224" t="s">
        <v>5</v>
      </c>
      <c r="AF9" s="224" t="s">
        <v>46</v>
      </c>
      <c r="AG9" s="224" t="s">
        <v>5</v>
      </c>
      <c r="AH9" s="224" t="s">
        <v>48</v>
      </c>
      <c r="AI9" s="224" t="s">
        <v>29</v>
      </c>
      <c r="AJ9" s="220" t="s">
        <v>34</v>
      </c>
      <c r="AK9" s="220" t="s">
        <v>35</v>
      </c>
      <c r="AL9" s="220" t="s">
        <v>36</v>
      </c>
      <c r="AM9" s="220" t="s">
        <v>37</v>
      </c>
      <c r="AN9" s="220" t="s">
        <v>220</v>
      </c>
      <c r="AO9" s="220" t="s">
        <v>38</v>
      </c>
      <c r="AP9" s="220" t="s">
        <v>37</v>
      </c>
      <c r="AQ9" s="220" t="s">
        <v>221</v>
      </c>
      <c r="AR9" s="220" t="s">
        <v>38</v>
      </c>
      <c r="AS9" s="221" t="s">
        <v>37</v>
      </c>
      <c r="AT9" s="218" t="s">
        <v>222</v>
      </c>
      <c r="AU9" s="220" t="s">
        <v>38</v>
      </c>
      <c r="AV9" s="5"/>
      <c r="AW9" s="5"/>
      <c r="AX9" s="5"/>
      <c r="AY9" s="5"/>
      <c r="AZ9" s="5"/>
      <c r="BA9" s="5"/>
      <c r="BB9" s="5"/>
      <c r="BC9" s="5"/>
      <c r="BD9" s="5"/>
      <c r="BE9" s="5"/>
      <c r="BF9" s="5"/>
      <c r="BG9" s="5"/>
      <c r="BH9" s="5"/>
      <c r="BI9" s="5"/>
      <c r="BJ9" s="5"/>
      <c r="BK9" s="5"/>
      <c r="BL9" s="5"/>
      <c r="BM9" s="5"/>
      <c r="BN9" s="5"/>
      <c r="BO9" s="5"/>
      <c r="BP9" s="5"/>
    </row>
    <row r="10" spans="1:68" s="3" customFormat="1" ht="81" x14ac:dyDescent="0.25">
      <c r="A10" s="216"/>
      <c r="B10" s="229"/>
      <c r="C10" s="229"/>
      <c r="D10" s="229"/>
      <c r="E10" s="220"/>
      <c r="F10" s="220"/>
      <c r="G10" s="229"/>
      <c r="H10" s="220"/>
      <c r="I10" s="220"/>
      <c r="J10" s="220"/>
      <c r="K10" s="220"/>
      <c r="L10" s="220"/>
      <c r="M10" s="229"/>
      <c r="N10" s="220"/>
      <c r="O10" s="220"/>
      <c r="P10" s="229"/>
      <c r="Q10" s="229"/>
      <c r="R10" s="220"/>
      <c r="S10" s="224"/>
      <c r="T10" s="220"/>
      <c r="U10" s="220"/>
      <c r="V10" s="220"/>
      <c r="W10" s="139" t="s">
        <v>13</v>
      </c>
      <c r="X10" s="139" t="s">
        <v>17</v>
      </c>
      <c r="Y10" s="139" t="s">
        <v>28</v>
      </c>
      <c r="Z10" s="139" t="s">
        <v>18</v>
      </c>
      <c r="AA10" s="139" t="s">
        <v>21</v>
      </c>
      <c r="AB10" s="139" t="s">
        <v>24</v>
      </c>
      <c r="AC10" s="224"/>
      <c r="AD10" s="224"/>
      <c r="AE10" s="224"/>
      <c r="AF10" s="224"/>
      <c r="AG10" s="224"/>
      <c r="AH10" s="224"/>
      <c r="AI10" s="224"/>
      <c r="AJ10" s="220"/>
      <c r="AK10" s="220"/>
      <c r="AL10" s="220"/>
      <c r="AM10" s="220"/>
      <c r="AN10" s="220"/>
      <c r="AO10" s="220"/>
      <c r="AP10" s="220"/>
      <c r="AQ10" s="220"/>
      <c r="AR10" s="220"/>
      <c r="AS10" s="222"/>
      <c r="AT10" s="219"/>
      <c r="AU10" s="220"/>
      <c r="AV10" s="21"/>
      <c r="AW10" s="21"/>
      <c r="AX10" s="21"/>
      <c r="AY10" s="21"/>
      <c r="AZ10" s="21"/>
      <c r="BA10" s="21"/>
      <c r="BB10" s="21"/>
      <c r="BC10" s="21"/>
      <c r="BD10" s="21"/>
      <c r="BE10" s="21"/>
      <c r="BF10" s="21"/>
      <c r="BG10" s="21"/>
      <c r="BH10" s="21"/>
      <c r="BI10" s="21"/>
      <c r="BJ10" s="21"/>
      <c r="BK10" s="21"/>
      <c r="BL10" s="21"/>
      <c r="BM10" s="21"/>
      <c r="BN10" s="21"/>
      <c r="BO10" s="21"/>
      <c r="BP10" s="21"/>
    </row>
    <row r="11" spans="1:68" s="3" customFormat="1" x14ac:dyDescent="0.25">
      <c r="A11" s="165"/>
      <c r="B11" s="166"/>
      <c r="C11" s="166"/>
      <c r="D11" s="161"/>
      <c r="E11" s="159"/>
      <c r="F11" s="159"/>
      <c r="G11" s="161"/>
      <c r="H11" s="159"/>
      <c r="I11" s="167"/>
      <c r="J11" s="167"/>
      <c r="K11" s="159"/>
      <c r="L11" s="159"/>
      <c r="M11" s="161"/>
      <c r="N11" s="159"/>
      <c r="O11" s="159"/>
      <c r="P11" s="161"/>
      <c r="Q11" s="161"/>
      <c r="R11" s="159"/>
      <c r="S11" s="160"/>
      <c r="T11" s="159"/>
      <c r="U11" s="159"/>
      <c r="V11" s="159"/>
      <c r="W11" s="162"/>
      <c r="X11" s="162"/>
      <c r="Y11" s="162"/>
      <c r="Z11" s="162"/>
      <c r="AA11" s="162"/>
      <c r="AB11" s="162"/>
      <c r="AC11" s="160"/>
      <c r="AD11" s="160"/>
      <c r="AE11" s="160"/>
      <c r="AF11" s="160"/>
      <c r="AG11" s="160"/>
      <c r="AH11" s="160"/>
      <c r="AI11" s="160"/>
      <c r="AJ11" s="159"/>
      <c r="AK11" s="159"/>
      <c r="AL11" s="159"/>
      <c r="AM11" s="159"/>
      <c r="AN11" s="159"/>
      <c r="AO11" s="159"/>
      <c r="AP11" s="220"/>
      <c r="AQ11" s="220"/>
      <c r="AR11" s="220"/>
      <c r="AS11" s="223"/>
      <c r="AT11" s="159"/>
      <c r="AU11" s="159"/>
      <c r="AV11" s="21"/>
      <c r="AW11" s="21"/>
      <c r="AX11" s="21"/>
      <c r="AY11" s="21"/>
      <c r="AZ11" s="21"/>
      <c r="BA11" s="21"/>
      <c r="BB11" s="21"/>
      <c r="BC11" s="21"/>
      <c r="BD11" s="21"/>
      <c r="BE11" s="21"/>
      <c r="BF11" s="21"/>
      <c r="BG11" s="21"/>
      <c r="BH11" s="21"/>
      <c r="BI11" s="21"/>
      <c r="BJ11" s="21"/>
      <c r="BK11" s="21"/>
      <c r="BL11" s="21"/>
      <c r="BM11" s="21"/>
      <c r="BN11" s="21"/>
      <c r="BO11" s="21"/>
      <c r="BP11" s="21"/>
    </row>
    <row r="12" spans="1:68" s="151" customFormat="1" ht="280.5" x14ac:dyDescent="0.2">
      <c r="A12" s="253">
        <v>1</v>
      </c>
      <c r="B12" s="256" t="s">
        <v>229</v>
      </c>
      <c r="C12" s="256" t="s">
        <v>236</v>
      </c>
      <c r="D12" s="251" t="s">
        <v>133</v>
      </c>
      <c r="E12" s="251" t="s">
        <v>287</v>
      </c>
      <c r="F12" s="251" t="s">
        <v>284</v>
      </c>
      <c r="G12" s="251" t="s">
        <v>285</v>
      </c>
      <c r="H12" s="251" t="s">
        <v>122</v>
      </c>
      <c r="I12" s="249" t="s">
        <v>241</v>
      </c>
      <c r="J12" s="249" t="s">
        <v>243</v>
      </c>
      <c r="K12" s="247">
        <v>50</v>
      </c>
      <c r="L12" s="244" t="str">
        <f>IF(K12&lt;=0,"",IF(K12&lt;=2,"Muy Baja",IF(K12&lt;=24,"Baja",IF(K12&lt;=500,"Media",IF(K12&lt;=5000,"Alta","Muy Alta")))))</f>
        <v>Media</v>
      </c>
      <c r="M12" s="245">
        <f>IF(L12="","",IF(L12="Muy Baja",0.2,IF(L12="Baja",0.4,IF(L12="Media",0.6,IF(L12="Alta",0.8,IF(L12="Muy Alta",1,))))))</f>
        <v>0.6</v>
      </c>
      <c r="N12" s="248" t="s">
        <v>151</v>
      </c>
      <c r="O12" s="245" t="str">
        <f>IF(NOT(ISERROR(MATCH(N12,'[1]Tabla Impacto'!$B$221:$B$223,0))),'[1]Tabla Impacto'!$F$223&amp;"Por favor no seleccionar los criterios de impacto(Afectación Económica o presupuestal y Pérdida Reputacional)",N12)</f>
        <v xml:space="preserve">     El riesgo afecta la imagen de la entidad internamente, de conocimiento general, nivel interno, de junta dircetiva y accionistas y/o de provedores</v>
      </c>
      <c r="P12" s="244" t="str">
        <f>IF(OR(O12='[1]Tabla Impacto'!$C$11,O12='[1]Tabla Impacto'!$D$11),"Leve",IF(OR(O12='[1]Tabla Impacto'!$C$12,O12='[1]Tabla Impacto'!$D$12),"Menor",IF(OR(O12='[1]Tabla Impacto'!$C$13,O12='[1]Tabla Impacto'!$D$13),"Moderado",IF(OR(O12='[1]Tabla Impacto'!$C$14,O12='[1]Tabla Impacto'!$D$14),"Mayor",IF(OR(O12='[1]Tabla Impacto'!$C$15,O12='[1]Tabla Impacto'!$D$15),"Catastrófico","")))))</f>
        <v>Menor</v>
      </c>
      <c r="Q12" s="245">
        <f>IF(P12="","",IF(P12="Leve",0.2,IF(P12="Menor",0.4,IF(P12="Moderado",0.6,IF(P12="Mayor",0.8,IF(P12="Catastrófico",1,))))))</f>
        <v>0.4</v>
      </c>
      <c r="R12" s="246"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42">
        <v>1</v>
      </c>
      <c r="T12" s="168" t="s">
        <v>258</v>
      </c>
      <c r="U12" s="143" t="s">
        <v>288</v>
      </c>
      <c r="V12" s="144" t="str">
        <f t="shared" ref="V12:V18" si="0">IF(OR(W12="Preventivo",W12="Detectivo"),"Probabilidad",IF(W12="Correctivo","Impacto",""))</f>
        <v>Probabilidad</v>
      </c>
      <c r="W12" s="145" t="s">
        <v>15</v>
      </c>
      <c r="X12" s="145" t="s">
        <v>9</v>
      </c>
      <c r="Y12" s="146" t="str">
        <f>IF(AND(W12="Preventivo",X12="Automático"),"50%",IF(AND(W12="Preventivo",X12="Manual"),"40%",IF(AND(W12="Detectivo",X12="Automático"),"40%",IF(AND(W12="Detectivo",X12="Manual"),"30%",IF(AND(W12="Correctivo",X12="Automático"),"35%",IF(AND(W12="Correctivo",X12="Manual"),"25%",""))))))</f>
        <v>30%</v>
      </c>
      <c r="Z12" s="145" t="s">
        <v>20</v>
      </c>
      <c r="AA12" s="145" t="s">
        <v>22</v>
      </c>
      <c r="AB12" s="145" t="s">
        <v>119</v>
      </c>
      <c r="AC12" s="147">
        <f>IFERROR(IF(V12="Probabilidad",(M12-(+M12*Y12)),IF(V12="Impacto",M12,"")),"")</f>
        <v>0.42</v>
      </c>
      <c r="AD12" s="148" t="str">
        <f>IFERROR(IF(AC12="","",IF(AC12&lt;=0.2,"Muy Baja",IF(AC12&lt;=0.4,"Baja",IF(AC12&lt;=0.6,"Media",IF(AC12&lt;=0.8,"Alta","Muy Alta"))))),"")</f>
        <v>Media</v>
      </c>
      <c r="AE12" s="146">
        <f>+AC12</f>
        <v>0.42</v>
      </c>
      <c r="AF12" s="148" t="str">
        <f>IFERROR(IF(AG12="","",IF(AG12&lt;=0.2,"Leve",IF(AG12&lt;=0.4,"Menor",IF(AG12&lt;=0.6,"Moderado",IF(AG12&lt;=0.8,"Mayor","Catastrófico"))))),"")</f>
        <v>Menor</v>
      </c>
      <c r="AG12" s="146">
        <f>IFERROR(IF(V12="Impacto",(Q12-(+Q12*Y12)),IF(V12="Probabilidad",Q12,"")),"")</f>
        <v>0.4</v>
      </c>
      <c r="AH12" s="149"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45" t="s">
        <v>135</v>
      </c>
      <c r="AJ12" s="164" t="s">
        <v>259</v>
      </c>
      <c r="AK12" s="235" t="s">
        <v>260</v>
      </c>
      <c r="AL12" s="121">
        <v>44805</v>
      </c>
      <c r="AM12" s="121">
        <v>44744</v>
      </c>
      <c r="AN12" s="164" t="s">
        <v>276</v>
      </c>
      <c r="AO12" s="163" t="s">
        <v>40</v>
      </c>
      <c r="AP12" s="121">
        <v>44812</v>
      </c>
      <c r="AQ12" s="174" t="s">
        <v>291</v>
      </c>
      <c r="AR12" s="163" t="s">
        <v>40</v>
      </c>
      <c r="AS12" s="176">
        <v>44865</v>
      </c>
      <c r="AT12" s="174" t="s">
        <v>301</v>
      </c>
      <c r="AU12" s="175" t="s">
        <v>39</v>
      </c>
      <c r="AV12" s="150"/>
      <c r="AW12" s="150"/>
      <c r="AX12" s="150"/>
      <c r="AY12" s="150"/>
      <c r="AZ12" s="150"/>
      <c r="BA12" s="150"/>
      <c r="BB12" s="150"/>
      <c r="BC12" s="150"/>
      <c r="BD12" s="150"/>
      <c r="BE12" s="150"/>
      <c r="BF12" s="150"/>
      <c r="BG12" s="150"/>
      <c r="BH12" s="150"/>
      <c r="BI12" s="150"/>
      <c r="BJ12" s="150"/>
      <c r="BK12" s="150"/>
      <c r="BL12" s="150"/>
      <c r="BM12" s="150"/>
      <c r="BN12" s="150"/>
      <c r="BO12" s="150"/>
      <c r="BP12" s="150"/>
    </row>
    <row r="13" spans="1:68" s="151" customFormat="1" ht="132" x14ac:dyDescent="0.25">
      <c r="A13" s="254"/>
      <c r="B13" s="257"/>
      <c r="C13" s="257"/>
      <c r="D13" s="251"/>
      <c r="E13" s="251"/>
      <c r="F13" s="251"/>
      <c r="G13" s="251"/>
      <c r="H13" s="251"/>
      <c r="I13" s="259"/>
      <c r="J13" s="259"/>
      <c r="K13" s="247"/>
      <c r="L13" s="244"/>
      <c r="M13" s="245"/>
      <c r="N13" s="248"/>
      <c r="O13" s="245">
        <f>IF(NOT(ISERROR(MATCH(N13,_xlfn.ANCHORARRAY(I17),0))),#REF!&amp;"Por favor no seleccionar los criterios de impacto",N13)</f>
        <v>0</v>
      </c>
      <c r="P13" s="244"/>
      <c r="Q13" s="245"/>
      <c r="R13" s="246"/>
      <c r="S13" s="142">
        <v>2</v>
      </c>
      <c r="T13" s="143" t="s">
        <v>281</v>
      </c>
      <c r="U13" s="143" t="s">
        <v>261</v>
      </c>
      <c r="V13" s="144" t="str">
        <f t="shared" si="0"/>
        <v>Probabilidad</v>
      </c>
      <c r="W13" s="145" t="s">
        <v>15</v>
      </c>
      <c r="X13" s="145" t="s">
        <v>9</v>
      </c>
      <c r="Y13" s="146" t="str">
        <f t="shared" ref="Y13:Y14" si="1">IF(AND(W13="Preventivo",X13="Automático"),"50%",IF(AND(W13="Preventivo",X13="Manual"),"40%",IF(AND(W13="Detectivo",X13="Automático"),"40%",IF(AND(W13="Detectivo",X13="Manual"),"30%",IF(AND(W13="Correctivo",X13="Automático"),"35%",IF(AND(W13="Correctivo",X13="Manual"),"25%",""))))))</f>
        <v>30%</v>
      </c>
      <c r="Z13" s="145" t="s">
        <v>19</v>
      </c>
      <c r="AA13" s="145" t="s">
        <v>22</v>
      </c>
      <c r="AB13" s="145" t="s">
        <v>118</v>
      </c>
      <c r="AC13" s="147">
        <f>IFERROR(IF(AND(V12="Probabilidad",V13="Probabilidad"),(AE12-(+AE12*Y13)),IF(V13="Probabilidad",(M12-(+M12*Y13)),IF(V13="Impacto",AE12,""))),"")</f>
        <v>0.29399999999999998</v>
      </c>
      <c r="AD13" s="148" t="str">
        <f t="shared" ref="AD13:AD16" si="2">IFERROR(IF(AC13="","",IF(AC13&lt;=0.2,"Muy Baja",IF(AC13&lt;=0.4,"Baja",IF(AC13&lt;=0.6,"Media",IF(AC13&lt;=0.8,"Alta","Muy Alta"))))),"")</f>
        <v>Baja</v>
      </c>
      <c r="AE13" s="146">
        <f t="shared" ref="AE13:AE14" si="3">+AC13</f>
        <v>0.29399999999999998</v>
      </c>
      <c r="AF13" s="148" t="str">
        <f t="shared" ref="AF13:AF16" si="4">IFERROR(IF(AG13="","",IF(AG13&lt;=0.2,"Leve",IF(AG13&lt;=0.4,"Menor",IF(AG13&lt;=0.6,"Moderado",IF(AG13&lt;=0.8,"Mayor","Catastrófico"))))),"")</f>
        <v>Menor</v>
      </c>
      <c r="AG13" s="146">
        <f>IFERROR(IF(AND(V12="Impacto",V13="Impacto"),(AG12-(+AG12*Y13)),IF(V13="Impacto",($M$10-(+$M$10*Y13)),IF(V13="Probabilidad",AG12,""))),"")</f>
        <v>0.4</v>
      </c>
      <c r="AH13" s="149" t="str">
        <f t="shared" ref="AH13:AH14" si="5">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45" t="s">
        <v>135</v>
      </c>
      <c r="AJ13" s="164" t="s">
        <v>262</v>
      </c>
      <c r="AK13" s="235"/>
      <c r="AL13" s="121">
        <v>44909</v>
      </c>
      <c r="AM13" s="121">
        <v>44744</v>
      </c>
      <c r="AN13" s="164" t="s">
        <v>276</v>
      </c>
      <c r="AO13" s="163" t="s">
        <v>40</v>
      </c>
      <c r="AP13" s="121">
        <v>44812</v>
      </c>
      <c r="AQ13" s="174" t="s">
        <v>292</v>
      </c>
      <c r="AR13" s="163" t="s">
        <v>40</v>
      </c>
      <c r="AS13" s="176">
        <v>44865</v>
      </c>
      <c r="AT13" s="174" t="s">
        <v>302</v>
      </c>
      <c r="AU13" s="175" t="s">
        <v>39</v>
      </c>
      <c r="AV13" s="150"/>
      <c r="AW13" s="150"/>
      <c r="AX13" s="150"/>
      <c r="AY13" s="150"/>
      <c r="AZ13" s="150"/>
      <c r="BA13" s="150"/>
      <c r="BB13" s="150"/>
      <c r="BC13" s="150"/>
      <c r="BD13" s="150"/>
      <c r="BE13" s="150"/>
      <c r="BF13" s="150"/>
      <c r="BG13" s="150"/>
      <c r="BH13" s="150"/>
      <c r="BI13" s="150"/>
      <c r="BJ13" s="150"/>
      <c r="BK13" s="150"/>
      <c r="BL13" s="150"/>
      <c r="BM13" s="150"/>
      <c r="BN13" s="150"/>
      <c r="BO13" s="150"/>
      <c r="BP13" s="150"/>
    </row>
    <row r="14" spans="1:68" s="151" customFormat="1" ht="115.5" x14ac:dyDescent="0.25">
      <c r="A14" s="255"/>
      <c r="B14" s="258"/>
      <c r="C14" s="258"/>
      <c r="D14" s="251"/>
      <c r="E14" s="251"/>
      <c r="F14" s="251"/>
      <c r="G14" s="251"/>
      <c r="H14" s="251"/>
      <c r="I14" s="250"/>
      <c r="J14" s="250"/>
      <c r="K14" s="247"/>
      <c r="L14" s="244"/>
      <c r="M14" s="245"/>
      <c r="N14" s="248"/>
      <c r="O14" s="245">
        <f>IF(NOT(ISERROR(MATCH(N14,_xlfn.ANCHORARRAY(#REF!),0))),#REF!&amp;"Por favor no seleccionar los criterios de impacto",N14)</f>
        <v>0</v>
      </c>
      <c r="P14" s="244"/>
      <c r="Q14" s="245"/>
      <c r="R14" s="246"/>
      <c r="S14" s="142">
        <v>3</v>
      </c>
      <c r="T14" s="152" t="s">
        <v>280</v>
      </c>
      <c r="U14" s="152" t="s">
        <v>263</v>
      </c>
      <c r="V14" s="144" t="str">
        <f t="shared" si="0"/>
        <v>Impacto</v>
      </c>
      <c r="W14" s="145" t="s">
        <v>16</v>
      </c>
      <c r="X14" s="145" t="s">
        <v>9</v>
      </c>
      <c r="Y14" s="146" t="str">
        <f t="shared" si="1"/>
        <v>25%</v>
      </c>
      <c r="Z14" s="145" t="s">
        <v>20</v>
      </c>
      <c r="AA14" s="145" t="s">
        <v>22</v>
      </c>
      <c r="AB14" s="145"/>
      <c r="AC14" s="147">
        <f>IFERROR(IF(AND(V13="Probabilidad",V14="Probabilidad"),(AE13-(+AE13*Y14)),IF(V14="Probabilidad",(M13-(+M13*Y14)),IF(V14="Impacto",AE13,""))),"")</f>
        <v>0.29399999999999998</v>
      </c>
      <c r="AD14" s="148" t="str">
        <f t="shared" si="2"/>
        <v>Baja</v>
      </c>
      <c r="AE14" s="146">
        <f t="shared" si="3"/>
        <v>0.29399999999999998</v>
      </c>
      <c r="AF14" s="148" t="str">
        <f t="shared" si="4"/>
        <v>Leve</v>
      </c>
      <c r="AG14" s="146">
        <f>IFERROR(IF(AND(V13="Impacto",V14="Impacto"),(AG13-(+AG13*Y14)),IF(V14="Impacto",($M$10-(+$M$10*Y14)),IF(V14="Probabilidad",AG13,""))),"")</f>
        <v>0</v>
      </c>
      <c r="AH14" s="149" t="str">
        <f t="shared" si="5"/>
        <v>Bajo</v>
      </c>
      <c r="AI14" s="145" t="s">
        <v>135</v>
      </c>
      <c r="AJ14" s="164" t="s">
        <v>286</v>
      </c>
      <c r="AK14" s="235"/>
      <c r="AL14" s="121">
        <v>44841</v>
      </c>
      <c r="AM14" s="121">
        <v>44745</v>
      </c>
      <c r="AN14" s="164" t="s">
        <v>276</v>
      </c>
      <c r="AO14" s="163" t="s">
        <v>40</v>
      </c>
      <c r="AP14" s="121">
        <v>44812</v>
      </c>
      <c r="AQ14" s="174" t="s">
        <v>293</v>
      </c>
      <c r="AR14" s="163" t="s">
        <v>40</v>
      </c>
      <c r="AS14" s="176">
        <v>44865</v>
      </c>
      <c r="AT14" s="174" t="s">
        <v>303</v>
      </c>
      <c r="AU14" s="175" t="s">
        <v>39</v>
      </c>
      <c r="AV14" s="150"/>
      <c r="AW14" s="150"/>
      <c r="AX14" s="150"/>
      <c r="AY14" s="150"/>
      <c r="AZ14" s="150"/>
      <c r="BA14" s="150"/>
      <c r="BB14" s="150"/>
      <c r="BC14" s="150"/>
      <c r="BD14" s="150"/>
      <c r="BE14" s="150"/>
      <c r="BF14" s="150"/>
      <c r="BG14" s="150"/>
      <c r="BH14" s="150"/>
      <c r="BI14" s="150"/>
      <c r="BJ14" s="150"/>
      <c r="BK14" s="150"/>
      <c r="BL14" s="150"/>
      <c r="BM14" s="150"/>
      <c r="BN14" s="150"/>
      <c r="BO14" s="150"/>
      <c r="BP14" s="150"/>
    </row>
    <row r="15" spans="1:68" s="151" customFormat="1" ht="165" x14ac:dyDescent="0.25">
      <c r="A15" s="253">
        <v>2</v>
      </c>
      <c r="B15" s="256" t="s">
        <v>229</v>
      </c>
      <c r="C15" s="256" t="s">
        <v>236</v>
      </c>
      <c r="D15" s="251" t="s">
        <v>133</v>
      </c>
      <c r="E15" s="251" t="s">
        <v>253</v>
      </c>
      <c r="F15" s="251" t="s">
        <v>298</v>
      </c>
      <c r="G15" s="252" t="s">
        <v>273</v>
      </c>
      <c r="H15" s="251" t="s">
        <v>122</v>
      </c>
      <c r="I15" s="249" t="s">
        <v>241</v>
      </c>
      <c r="J15" s="249" t="s">
        <v>243</v>
      </c>
      <c r="K15" s="247">
        <v>800</v>
      </c>
      <c r="L15" s="244" t="str">
        <f>IF(K15&lt;=0,"",IF(K15&lt;=2,"Muy Baja",IF(K15&lt;=24,"Baja",IF(K15&lt;=500,"Media",IF(K15&lt;=5000,"Alta","Muy Alta")))))</f>
        <v>Alta</v>
      </c>
      <c r="M15" s="245">
        <f>IF(L15="","",IF(L15="Muy Baja",0.2,IF(L15="Baja",0.4,IF(L15="Media",0.6,IF(L15="Alta",0.8,IF(L15="Muy Alta",1,))))))</f>
        <v>0.8</v>
      </c>
      <c r="N15" s="248" t="s">
        <v>152</v>
      </c>
      <c r="O15" s="245" t="str">
        <f>IF(NOT(ISERROR(MATCH(N15,'[1]Tabla Impacto'!$B$221:$B$223,0))),'[1]Tabla Impacto'!$F$223&amp;"Por favor no seleccionar los criterios de impacto(Afectación Económica o presupuestal y Pérdida Reputacional)",N15)</f>
        <v xml:space="preserve">     El riesgo afecta la imagen de la entidad con algunos usuarios de relevancia frente al logro de los objetivos</v>
      </c>
      <c r="P15" s="244" t="str">
        <f>IF(OR(O15='[1]Tabla Impacto'!$C$11,O15='[1]Tabla Impacto'!$D$11),"Leve",IF(OR(O15='[1]Tabla Impacto'!$C$12,O15='[1]Tabla Impacto'!$D$12),"Menor",IF(OR(O15='[1]Tabla Impacto'!$C$13,O15='[1]Tabla Impacto'!$D$13),"Moderado",IF(OR(O15='[1]Tabla Impacto'!$C$14,O15='[1]Tabla Impacto'!$D$14),"Mayor",IF(OR(O15='[1]Tabla Impacto'!$C$15,O15='[1]Tabla Impacto'!$D$15),"Catastrófico","")))))</f>
        <v>Moderado</v>
      </c>
      <c r="Q15" s="245">
        <f>IF(P15="","",IF(P15="Leve",0.2,IF(P15="Menor",0.4,IF(P15="Moderado",0.6,IF(P15="Mayor",0.8,IF(P15="Catastrófico",1,))))))</f>
        <v>0.6</v>
      </c>
      <c r="R15" s="246"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Alto</v>
      </c>
      <c r="S15" s="142">
        <v>1</v>
      </c>
      <c r="T15" s="143" t="s">
        <v>264</v>
      </c>
      <c r="U15" s="143" t="s">
        <v>289</v>
      </c>
      <c r="V15" s="144" t="str">
        <f t="shared" si="0"/>
        <v>Probabilidad</v>
      </c>
      <c r="W15" s="145" t="s">
        <v>14</v>
      </c>
      <c r="X15" s="145" t="s">
        <v>9</v>
      </c>
      <c r="Y15" s="146" t="str">
        <f>IF(AND(W15="Preventivo",X15="Automático"),"50%",IF(AND(W15="Preventivo",X15="Manual"),"40%",IF(AND(W15="Detectivo",X15="Automático"),"40%",IF(AND(W15="Detectivo",X15="Manual"),"30%",IF(AND(W15="Correctivo",X15="Automático"),"35%",IF(AND(W15="Correctivo",X15="Manual"),"25%",""))))))</f>
        <v>40%</v>
      </c>
      <c r="Z15" s="145" t="s">
        <v>19</v>
      </c>
      <c r="AA15" s="145" t="s">
        <v>22</v>
      </c>
      <c r="AB15" s="145" t="s">
        <v>118</v>
      </c>
      <c r="AC15" s="147">
        <f>IFERROR(IF(V15="Probabilidad",(M15-(+M15*Y15)),IF(V15="Impacto",M15,"")),"")</f>
        <v>0.48</v>
      </c>
      <c r="AD15" s="148" t="str">
        <f>IFERROR(IF(AC15="","",IF(AC15&lt;=0.2,"Muy Baja",IF(AC15&lt;=0.4,"Baja",IF(AC15&lt;=0.6,"Media",IF(AC15&lt;=0.8,"Alta","Muy Alta"))))),"")</f>
        <v>Media</v>
      </c>
      <c r="AE15" s="146">
        <f>+AC15</f>
        <v>0.48</v>
      </c>
      <c r="AF15" s="148" t="str">
        <f>IFERROR(IF(AG15="","",IF(AG15&lt;=0.2,"Leve",IF(AG15&lt;=0.4,"Menor",IF(AG15&lt;=0.6,"Moderado",IF(AG15&lt;=0.8,"Mayor","Catastrófico"))))),"")</f>
        <v>Moderado</v>
      </c>
      <c r="AG15" s="146">
        <f>IFERROR(IF(V15="Impacto",(Q15-(+Q15*Y15)),IF(V15="Probabilidad",Q15,"")),"")</f>
        <v>0.6</v>
      </c>
      <c r="AH15" s="149"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45" t="s">
        <v>135</v>
      </c>
      <c r="AJ15" s="164" t="s">
        <v>265</v>
      </c>
      <c r="AK15" s="164" t="s">
        <v>260</v>
      </c>
      <c r="AL15" s="121">
        <v>44607</v>
      </c>
      <c r="AM15" s="121">
        <v>44747</v>
      </c>
      <c r="AN15" s="164" t="s">
        <v>277</v>
      </c>
      <c r="AO15" s="163" t="s">
        <v>40</v>
      </c>
      <c r="AP15" s="121">
        <v>44812</v>
      </c>
      <c r="AQ15" s="174" t="s">
        <v>294</v>
      </c>
      <c r="AR15" s="163" t="s">
        <v>39</v>
      </c>
      <c r="AS15" s="176">
        <v>44865</v>
      </c>
      <c r="AT15" s="174" t="s">
        <v>304</v>
      </c>
      <c r="AU15" s="175" t="s">
        <v>39</v>
      </c>
      <c r="AV15" s="150"/>
      <c r="AW15" s="150"/>
      <c r="AX15" s="150"/>
      <c r="AY15" s="150"/>
      <c r="AZ15" s="150"/>
      <c r="BA15" s="150"/>
      <c r="BB15" s="150"/>
      <c r="BC15" s="150"/>
      <c r="BD15" s="150"/>
      <c r="BE15" s="150"/>
      <c r="BF15" s="150"/>
      <c r="BG15" s="150"/>
      <c r="BH15" s="150"/>
      <c r="BI15" s="150"/>
      <c r="BJ15" s="150"/>
      <c r="BK15" s="150"/>
      <c r="BL15" s="150"/>
      <c r="BM15" s="150"/>
      <c r="BN15" s="150"/>
      <c r="BO15" s="150"/>
      <c r="BP15" s="150"/>
    </row>
    <row r="16" spans="1:68" s="151" customFormat="1" ht="195" customHeight="1" x14ac:dyDescent="0.25">
      <c r="A16" s="255"/>
      <c r="B16" s="258"/>
      <c r="C16" s="258"/>
      <c r="D16" s="251"/>
      <c r="E16" s="251"/>
      <c r="F16" s="251"/>
      <c r="G16" s="252"/>
      <c r="H16" s="251"/>
      <c r="I16" s="250"/>
      <c r="J16" s="250"/>
      <c r="K16" s="247"/>
      <c r="L16" s="244"/>
      <c r="M16" s="245"/>
      <c r="N16" s="248"/>
      <c r="O16" s="245">
        <f>IF(NOT(ISERROR(MATCH(N16,_xlfn.ANCHORARRAY(#REF!),0))),#REF!&amp;"Por favor no seleccionar los criterios de impacto",N16)</f>
        <v>0</v>
      </c>
      <c r="P16" s="244"/>
      <c r="Q16" s="245"/>
      <c r="R16" s="246"/>
      <c r="S16" s="142">
        <v>2</v>
      </c>
      <c r="T16" s="143" t="s">
        <v>282</v>
      </c>
      <c r="U16" s="143" t="s">
        <v>266</v>
      </c>
      <c r="V16" s="144" t="str">
        <f t="shared" si="0"/>
        <v>Probabilidad</v>
      </c>
      <c r="W16" s="145" t="s">
        <v>15</v>
      </c>
      <c r="X16" s="145" t="s">
        <v>9</v>
      </c>
      <c r="Y16" s="146" t="str">
        <f t="shared" ref="Y16" si="6">IF(AND(W16="Preventivo",X16="Automático"),"50%",IF(AND(W16="Preventivo",X16="Manual"),"40%",IF(AND(W16="Detectivo",X16="Automático"),"40%",IF(AND(W16="Detectivo",X16="Manual"),"30%",IF(AND(W16="Correctivo",X16="Automático"),"35%",IF(AND(W16="Correctivo",X16="Manual"),"25%",""))))))</f>
        <v>30%</v>
      </c>
      <c r="Z16" s="145" t="s">
        <v>19</v>
      </c>
      <c r="AA16" s="145" t="s">
        <v>22</v>
      </c>
      <c r="AB16" s="145" t="s">
        <v>119</v>
      </c>
      <c r="AC16" s="147">
        <f>IFERROR(IF(AND(V15="Probabilidad",V16="Probabilidad"),(AE15-(+AE15*Y16)),IF(V16="Probabilidad",(M15-(+M15*Y16)),IF(V16="Impacto",AE15,""))),"")</f>
        <v>0.33599999999999997</v>
      </c>
      <c r="AD16" s="148" t="str">
        <f t="shared" si="2"/>
        <v>Baja</v>
      </c>
      <c r="AE16" s="146">
        <f t="shared" ref="AE16" si="7">+AC16</f>
        <v>0.33599999999999997</v>
      </c>
      <c r="AF16" s="148" t="str">
        <f t="shared" si="4"/>
        <v>Moderado</v>
      </c>
      <c r="AG16" s="146">
        <f>IFERROR(IF(AND(V15="Impacto",V16="Impacto"),(AG15-(+AG15*Y16)),IF(V16="Impacto",($M$10-(+$M$10*Y16)),IF(V16="Probabilidad",AG15,""))),"")</f>
        <v>0.6</v>
      </c>
      <c r="AH16" s="149" t="str">
        <f t="shared" ref="AH16" si="8">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Moderado</v>
      </c>
      <c r="AI16" s="145" t="s">
        <v>32</v>
      </c>
      <c r="AJ16" s="164" t="s">
        <v>267</v>
      </c>
      <c r="AK16" s="164" t="s">
        <v>260</v>
      </c>
      <c r="AL16" s="121">
        <v>44803</v>
      </c>
      <c r="AM16" s="121">
        <v>44748</v>
      </c>
      <c r="AN16" s="164" t="s">
        <v>278</v>
      </c>
      <c r="AO16" s="163" t="s">
        <v>40</v>
      </c>
      <c r="AP16" s="121">
        <v>44812</v>
      </c>
      <c r="AQ16" s="174" t="s">
        <v>295</v>
      </c>
      <c r="AR16" s="163" t="s">
        <v>39</v>
      </c>
      <c r="AS16" s="176">
        <v>44865</v>
      </c>
      <c r="AT16" s="174" t="s">
        <v>305</v>
      </c>
      <c r="AU16" s="175" t="s">
        <v>39</v>
      </c>
      <c r="AV16" s="150"/>
      <c r="AW16" s="150"/>
      <c r="AX16" s="150"/>
      <c r="AY16" s="150"/>
      <c r="AZ16" s="150"/>
      <c r="BA16" s="150"/>
      <c r="BB16" s="150"/>
      <c r="BC16" s="150"/>
      <c r="BD16" s="150"/>
      <c r="BE16" s="150"/>
      <c r="BF16" s="150"/>
      <c r="BG16" s="150"/>
      <c r="BH16" s="150"/>
      <c r="BI16" s="150"/>
      <c r="BJ16" s="150"/>
      <c r="BK16" s="150"/>
      <c r="BL16" s="150"/>
      <c r="BM16" s="150"/>
      <c r="BN16" s="150"/>
      <c r="BO16" s="150"/>
      <c r="BP16" s="150"/>
    </row>
    <row r="17" spans="1:68" s="151" customFormat="1" ht="198" x14ac:dyDescent="0.25">
      <c r="A17" s="118">
        <v>3</v>
      </c>
      <c r="B17" s="140" t="s">
        <v>229</v>
      </c>
      <c r="C17" s="140" t="s">
        <v>236</v>
      </c>
      <c r="D17" s="119" t="s">
        <v>133</v>
      </c>
      <c r="E17" s="119" t="s">
        <v>254</v>
      </c>
      <c r="F17" s="119" t="s">
        <v>255</v>
      </c>
      <c r="G17" s="156" t="s">
        <v>274</v>
      </c>
      <c r="H17" s="119" t="s">
        <v>122</v>
      </c>
      <c r="I17" s="119" t="s">
        <v>243</v>
      </c>
      <c r="J17" s="119" t="s">
        <v>243</v>
      </c>
      <c r="K17" s="120">
        <v>1000</v>
      </c>
      <c r="L17" s="153" t="str">
        <f>IF(K17&lt;=0,"",IF(K17&lt;=2,"Muy Baja",IF(K17&lt;=24,"Baja",IF(K17&lt;=500,"Media",IF(K17&lt;=5000,"Alta","Muy Alta")))))</f>
        <v>Alta</v>
      </c>
      <c r="M17" s="154">
        <f>IF(L17="","",IF(L17="Muy Baja",0.2,IF(L17="Baja",0.4,IF(L17="Media",0.6,IF(L17="Alta",0.8,IF(L17="Muy Alta",1,))))))</f>
        <v>0.8</v>
      </c>
      <c r="N17" s="157" t="s">
        <v>152</v>
      </c>
      <c r="O17" s="154" t="str">
        <f>IF(NOT(ISERROR(MATCH(N17,'[1]Tabla Impacto'!$B$221:$B$223,0))),'[1]Tabla Impacto'!$F$223&amp;"Por favor no seleccionar los criterios de impacto(Afectación Económica o presupuestal y Pérdida Reputacional)",N17)</f>
        <v xml:space="preserve">     El riesgo afecta la imagen de la entidad con algunos usuarios de relevancia frente al logro de los objetivos</v>
      </c>
      <c r="P17" s="153" t="str">
        <f>IF(OR(O17='[1]Tabla Impacto'!$C$11,O17='[1]Tabla Impacto'!$D$11),"Leve",IF(OR(O17='[1]Tabla Impacto'!$C$12,O17='[1]Tabla Impacto'!$D$12),"Menor",IF(OR(O17='[1]Tabla Impacto'!$C$13,O17='[1]Tabla Impacto'!$D$13),"Moderado",IF(OR(O17='[1]Tabla Impacto'!$C$14,O17='[1]Tabla Impacto'!$D$14),"Mayor",IF(OR(O17='[1]Tabla Impacto'!$C$15,O17='[1]Tabla Impacto'!$D$15),"Catastrófico","")))))</f>
        <v>Moderado</v>
      </c>
      <c r="Q17" s="154">
        <f>IF(P17="","",IF(P17="Leve",0.2,IF(P17="Menor",0.4,IF(P17="Moderado",0.6,IF(P17="Mayor",0.8,IF(P17="Catastrófico",1,))))))</f>
        <v>0.6</v>
      </c>
      <c r="R17" s="155"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Alto</v>
      </c>
      <c r="S17" s="142">
        <v>1</v>
      </c>
      <c r="T17" s="143" t="s">
        <v>268</v>
      </c>
      <c r="U17" s="143" t="s">
        <v>290</v>
      </c>
      <c r="V17" s="144" t="str">
        <f t="shared" si="0"/>
        <v>Probabilidad</v>
      </c>
      <c r="W17" s="145" t="s">
        <v>14</v>
      </c>
      <c r="X17" s="145" t="s">
        <v>9</v>
      </c>
      <c r="Y17" s="146" t="str">
        <f>IF(AND(W17="Preventivo",X17="Automático"),"50%",IF(AND(W17="Preventivo",X17="Manual"),"40%",IF(AND(W17="Detectivo",X17="Automático"),"40%",IF(AND(W17="Detectivo",X17="Manual"),"30%",IF(AND(W17="Correctivo",X17="Automático"),"35%",IF(AND(W17="Correctivo",X17="Manual"),"25%",""))))))</f>
        <v>40%</v>
      </c>
      <c r="Z17" s="145" t="s">
        <v>20</v>
      </c>
      <c r="AA17" s="145" t="s">
        <v>22</v>
      </c>
      <c r="AB17" s="145" t="s">
        <v>119</v>
      </c>
      <c r="AC17" s="147">
        <f>IFERROR(IF(V17="Probabilidad",(M17-(+M17*Y17)),IF(V17="Impacto",M17,"")),"")</f>
        <v>0.48</v>
      </c>
      <c r="AD17" s="148" t="str">
        <f>IFERROR(IF(AC17="","",IF(AC17&lt;=0.2,"Muy Baja",IF(AC17&lt;=0.4,"Baja",IF(AC17&lt;=0.6,"Media",IF(AC17&lt;=0.8,"Alta","Muy Alta"))))),"")</f>
        <v>Media</v>
      </c>
      <c r="AE17" s="146">
        <f>+AC17</f>
        <v>0.48</v>
      </c>
      <c r="AF17" s="148" t="str">
        <f>IFERROR(IF(AG17="","",IF(AG17&lt;=0.2,"Leve",IF(AG17&lt;=0.4,"Menor",IF(AG17&lt;=0.6,"Moderado",IF(AG17&lt;=0.8,"Mayor","Catastrófico"))))),"")</f>
        <v>Moderado</v>
      </c>
      <c r="AG17" s="146">
        <f>IFERROR(IF(V17="Impacto",(Q17-(+Q17*Y17)),IF(V17="Probabilidad",Q17,"")),"")</f>
        <v>0.6</v>
      </c>
      <c r="AH17" s="149" t="str">
        <f>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Moderado</v>
      </c>
      <c r="AI17" s="145" t="s">
        <v>32</v>
      </c>
      <c r="AJ17" s="164" t="s">
        <v>269</v>
      </c>
      <c r="AK17" s="164" t="s">
        <v>260</v>
      </c>
      <c r="AL17" s="121">
        <v>44607</v>
      </c>
      <c r="AM17" s="121">
        <v>44749</v>
      </c>
      <c r="AN17" s="164" t="s">
        <v>283</v>
      </c>
      <c r="AO17" s="163" t="s">
        <v>39</v>
      </c>
      <c r="AP17" s="121">
        <v>44812</v>
      </c>
      <c r="AQ17" s="174" t="s">
        <v>296</v>
      </c>
      <c r="AR17" s="163" t="s">
        <v>39</v>
      </c>
      <c r="AS17" s="176">
        <v>44865</v>
      </c>
      <c r="AT17" s="174" t="s">
        <v>306</v>
      </c>
      <c r="AU17" s="175" t="s">
        <v>39</v>
      </c>
      <c r="AV17" s="150"/>
      <c r="AW17" s="150"/>
      <c r="AX17" s="150"/>
      <c r="AY17" s="150"/>
      <c r="AZ17" s="150"/>
      <c r="BA17" s="150"/>
      <c r="BB17" s="150"/>
      <c r="BC17" s="150"/>
      <c r="BD17" s="150"/>
      <c r="BE17" s="150"/>
      <c r="BF17" s="150"/>
      <c r="BG17" s="150"/>
      <c r="BH17" s="150"/>
      <c r="BI17" s="150"/>
      <c r="BJ17" s="150"/>
      <c r="BK17" s="150"/>
      <c r="BL17" s="150"/>
      <c r="BM17" s="150"/>
      <c r="BN17" s="150"/>
      <c r="BO17" s="150"/>
      <c r="BP17" s="150"/>
    </row>
    <row r="18" spans="1:68" s="151" customFormat="1" ht="148.5" x14ac:dyDescent="0.25">
      <c r="A18" s="118">
        <v>4</v>
      </c>
      <c r="B18" s="118" t="s">
        <v>229</v>
      </c>
      <c r="C18" s="140" t="s">
        <v>236</v>
      </c>
      <c r="D18" s="119" t="s">
        <v>133</v>
      </c>
      <c r="E18" s="119" t="s">
        <v>256</v>
      </c>
      <c r="F18" s="119" t="s">
        <v>257</v>
      </c>
      <c r="G18" s="156" t="s">
        <v>275</v>
      </c>
      <c r="H18" s="119" t="s">
        <v>122</v>
      </c>
      <c r="I18" s="119" t="s">
        <v>241</v>
      </c>
      <c r="J18" s="119" t="s">
        <v>243</v>
      </c>
      <c r="K18" s="120">
        <v>1000</v>
      </c>
      <c r="L18" s="153" t="str">
        <f>IF(K18&lt;=0,"",IF(K18&lt;=2,"Muy Baja",IF(K18&lt;=24,"Baja",IF(K18&lt;=500,"Media",IF(K18&lt;=5000,"Alta","Muy Alta")))))</f>
        <v>Alta</v>
      </c>
      <c r="M18" s="154">
        <f>IF(L18="","",IF(L18="Muy Baja",0.2,IF(L18="Baja",0.4,IF(L18="Media",0.6,IF(L18="Alta",0.8,IF(L18="Muy Alta",1,))))))</f>
        <v>0.8</v>
      </c>
      <c r="N18" s="157" t="s">
        <v>153</v>
      </c>
      <c r="O18" s="154" t="str">
        <f>IF(NOT(ISERROR(MATCH(N18,'[1]Tabla Impacto'!$B$221:$B$223,0))),'[1]Tabla Impacto'!$F$223&amp;"Por favor no seleccionar los criterios de impacto(Afectación Económica o presupuestal y Pérdida Reputacional)",N18)</f>
        <v xml:space="preserve">     El riesgo afecta la imagen de de la entidad con efecto publicitario sostenido a nivel de sector administrativo, nivel departamental o municipal</v>
      </c>
      <c r="P18" s="153" t="str">
        <f>IF(OR(O18='[1]Tabla Impacto'!$C$11,O18='[1]Tabla Impacto'!$D$11),"Leve",IF(OR(O18='[1]Tabla Impacto'!$C$12,O18='[1]Tabla Impacto'!$D$12),"Menor",IF(OR(O18='[1]Tabla Impacto'!$C$13,O18='[1]Tabla Impacto'!$D$13),"Moderado",IF(OR(O18='[1]Tabla Impacto'!$C$14,O18='[1]Tabla Impacto'!$D$14),"Mayor",IF(OR(O18='[1]Tabla Impacto'!$C$15,O18='[1]Tabla Impacto'!$D$15),"Catastrófico","")))))</f>
        <v>Mayor</v>
      </c>
      <c r="Q18" s="154">
        <f>IF(P18="","",IF(P18="Leve",0.2,IF(P18="Menor",0.4,IF(P18="Moderado",0.6,IF(P18="Mayor",0.8,IF(P18="Catastrófico",1,))))))</f>
        <v>0.8</v>
      </c>
      <c r="R18" s="155" t="str">
        <f>IF(OR(AND(L18="Muy Baja",P18="Leve"),AND(L18="Muy Baja",P18="Menor"),AND(L18="Baja",P18="Leve")),"Bajo",IF(OR(AND(L18="Muy baja",P18="Moderado"),AND(L18="Baja",P18="Menor"),AND(L18="Baja",P18="Moderado"),AND(L18="Media",P18="Leve"),AND(L18="Media",P18="Menor"),AND(L18="Media",P18="Moderado"),AND(L18="Alta",P18="Leve"),AND(L18="Alta",P18="Menor")),"Moderado",IF(OR(AND(L18="Muy Baja",P18="Mayor"),AND(L18="Baja",P18="Mayor"),AND(L18="Media",P18="Mayor"),AND(L18="Alta",P18="Moderado"),AND(L18="Alta",P18="Mayor"),AND(L18="Muy Alta",P18="Leve"),AND(L18="Muy Alta",P18="Menor"),AND(L18="Muy Alta",P18="Moderado"),AND(L18="Muy Alta",P18="Mayor")),"Alto",IF(OR(AND(L18="Muy Baja",P18="Catastrófico"),AND(L18="Baja",P18="Catastrófico"),AND(L18="Media",P18="Catastrófico"),AND(L18="Alta",P18="Catastrófico"),AND(L18="Muy Alta",P18="Catastrófico")),"Extremo",""))))</f>
        <v>Alto</v>
      </c>
      <c r="S18" s="142">
        <v>1</v>
      </c>
      <c r="T18" s="143" t="s">
        <v>270</v>
      </c>
      <c r="U18" s="143" t="s">
        <v>271</v>
      </c>
      <c r="V18" s="144" t="str">
        <f t="shared" si="0"/>
        <v>Probabilidad</v>
      </c>
      <c r="W18" s="145" t="s">
        <v>14</v>
      </c>
      <c r="X18" s="145" t="s">
        <v>9</v>
      </c>
      <c r="Y18" s="146" t="str">
        <f>IF(AND(W18="Preventivo",X18="Automático"),"50%",IF(AND(W18="Preventivo",X18="Manual"),"40%",IF(AND(W18="Detectivo",X18="Automático"),"40%",IF(AND(W18="Detectivo",X18="Manual"),"30%",IF(AND(W18="Correctivo",X18="Automático"),"35%",IF(AND(W18="Correctivo",X18="Manual"),"25%",""))))))</f>
        <v>40%</v>
      </c>
      <c r="Z18" s="145" t="s">
        <v>19</v>
      </c>
      <c r="AA18" s="145" t="s">
        <v>22</v>
      </c>
      <c r="AB18" s="145" t="s">
        <v>118</v>
      </c>
      <c r="AC18" s="147">
        <f>IFERROR(IF(V18="Probabilidad",(M18-(+M18*Y18)),IF(V18="Impacto",M18,"")),"")</f>
        <v>0.48</v>
      </c>
      <c r="AD18" s="148" t="str">
        <f>IFERROR(IF(AC18="","",IF(AC18&lt;=0.2,"Muy Baja",IF(AC18&lt;=0.4,"Baja",IF(AC18&lt;=0.6,"Media",IF(AC18&lt;=0.8,"Alta","Muy Alta"))))),"")</f>
        <v>Media</v>
      </c>
      <c r="AE18" s="146">
        <f>+AC18</f>
        <v>0.48</v>
      </c>
      <c r="AF18" s="148" t="str">
        <f>IFERROR(IF(AG18="","",IF(AG18&lt;=0.2,"Leve",IF(AG18&lt;=0.4,"Menor",IF(AG18&lt;=0.6,"Moderado",IF(AG18&lt;=0.8,"Mayor","Catastrófico"))))),"")</f>
        <v>Mayor</v>
      </c>
      <c r="AG18" s="146">
        <f>IFERROR(IF(V18="Impacto",(Q18-(+Q18*Y18)),IF(V18="Probabilidad",Q18,"")),"")</f>
        <v>0.8</v>
      </c>
      <c r="AH18" s="149" t="str">
        <f>IFERROR(IF(OR(AND(AD18="Muy Baja",AF18="Leve"),AND(AD18="Muy Baja",AF18="Menor"),AND(AD18="Baja",AF18="Leve")),"Bajo",IF(OR(AND(AD18="Muy baja",AF18="Moderado"),AND(AD18="Baja",AF18="Menor"),AND(AD18="Baja",AF18="Moderado"),AND(AD18="Media",AF18="Leve"),AND(AD18="Media",AF18="Menor"),AND(AD18="Media",AF18="Moderado"),AND(AD18="Alta",AF18="Leve"),AND(AD18="Alta",AF18="Menor")),"Moderado",IF(OR(AND(AD18="Muy Baja",AF18="Mayor"),AND(AD18="Baja",AF18="Mayor"),AND(AD18="Media",AF18="Mayor"),AND(AD18="Alta",AF18="Moderado"),AND(AD18="Alta",AF18="Mayor"),AND(AD18="Muy Alta",AF18="Leve"),AND(AD18="Muy Alta",AF18="Menor"),AND(AD18="Muy Alta",AF18="Moderado"),AND(AD18="Muy Alta",AF18="Mayor")),"Alto",IF(OR(AND(AD18="Muy Baja",AF18="Catastrófico"),AND(AD18="Baja",AF18="Catastrófico"),AND(AD18="Media",AF18="Catastrófico"),AND(AD18="Alta",AF18="Catastrófico"),AND(AD18="Muy Alta",AF18="Catastrófico")),"Extremo","")))),"")</f>
        <v>Alto</v>
      </c>
      <c r="AI18" s="145" t="s">
        <v>32</v>
      </c>
      <c r="AJ18" s="164" t="s">
        <v>272</v>
      </c>
      <c r="AK18" s="164" t="s">
        <v>260</v>
      </c>
      <c r="AL18" s="121">
        <v>44607</v>
      </c>
      <c r="AM18" s="158">
        <v>44844</v>
      </c>
      <c r="AN18" s="141" t="s">
        <v>279</v>
      </c>
      <c r="AO18" s="163" t="s">
        <v>40</v>
      </c>
      <c r="AP18" s="121">
        <v>44812</v>
      </c>
      <c r="AQ18" s="174" t="s">
        <v>297</v>
      </c>
      <c r="AR18" s="163" t="s">
        <v>39</v>
      </c>
      <c r="AS18" s="176">
        <v>44865</v>
      </c>
      <c r="AT18" s="174" t="s">
        <v>307</v>
      </c>
      <c r="AU18" s="175" t="s">
        <v>39</v>
      </c>
      <c r="AV18" s="150"/>
      <c r="AW18" s="150"/>
      <c r="AX18" s="150"/>
      <c r="AY18" s="150"/>
      <c r="AZ18" s="150"/>
      <c r="BA18" s="150"/>
      <c r="BB18" s="150"/>
      <c r="BC18" s="150"/>
      <c r="BD18" s="150"/>
      <c r="BE18" s="150"/>
      <c r="BF18" s="150"/>
      <c r="BG18" s="150"/>
      <c r="BH18" s="150"/>
      <c r="BI18" s="150"/>
      <c r="BJ18" s="150"/>
      <c r="BK18" s="150"/>
      <c r="BL18" s="150"/>
      <c r="BM18" s="150"/>
      <c r="BN18" s="150"/>
      <c r="BO18" s="150"/>
      <c r="BP18" s="150"/>
    </row>
    <row r="19" spans="1:68" x14ac:dyDescent="0.3">
      <c r="A19" s="117"/>
      <c r="B19" s="138"/>
      <c r="C19" s="138"/>
      <c r="D19" s="225" t="s">
        <v>130</v>
      </c>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7"/>
    </row>
    <row r="21" spans="1:68" x14ac:dyDescent="0.3">
      <c r="A21" s="122"/>
      <c r="B21" s="127"/>
      <c r="C21" s="127"/>
      <c r="D21" s="123"/>
      <c r="E21" s="123"/>
      <c r="F21" s="123"/>
      <c r="G21" s="123"/>
      <c r="H21" s="1"/>
      <c r="I21" s="1"/>
      <c r="J21" s="1"/>
      <c r="L21" s="126"/>
      <c r="M21" s="127"/>
      <c r="N21" s="127"/>
      <c r="O21" s="127"/>
      <c r="P21" s="127"/>
      <c r="Q21" s="127"/>
      <c r="R21" s="127"/>
      <c r="S21" s="127"/>
      <c r="T21" s="127"/>
      <c r="U21" s="127"/>
      <c r="V21" s="128"/>
      <c r="W21" s="128"/>
      <c r="X21" s="127"/>
      <c r="Y21" s="127"/>
      <c r="Z21" s="127"/>
      <c r="AA21" s="127"/>
      <c r="AB21" s="127"/>
      <c r="AC21" s="127"/>
      <c r="AD21" s="127"/>
      <c r="AE21" s="127"/>
      <c r="AF21" s="127"/>
      <c r="AG21" s="127"/>
      <c r="AH21" s="127"/>
      <c r="AI21" s="129"/>
      <c r="AJ21" s="129"/>
      <c r="AK21" s="127"/>
      <c r="AL21" s="127"/>
      <c r="AM21" s="127"/>
      <c r="AN21" s="127"/>
      <c r="AO21" s="127"/>
      <c r="AP21" s="130"/>
      <c r="AQ21" s="171"/>
      <c r="AR21" s="130"/>
      <c r="AT21" s="130"/>
    </row>
    <row r="22" spans="1:68" ht="18" x14ac:dyDescent="0.3">
      <c r="A22" s="228" t="s">
        <v>299</v>
      </c>
      <c r="B22" s="228"/>
      <c r="C22" s="228"/>
      <c r="D22" s="228"/>
      <c r="E22" s="228"/>
      <c r="F22" s="228"/>
      <c r="G22" s="228"/>
      <c r="H22" s="1"/>
      <c r="I22" s="1"/>
      <c r="J22" s="1"/>
      <c r="K22" s="232" t="s">
        <v>300</v>
      </c>
      <c r="L22" s="233"/>
      <c r="M22" s="233"/>
      <c r="N22" s="234"/>
      <c r="O22" s="127"/>
      <c r="P22" s="127"/>
      <c r="Q22" s="127"/>
      <c r="R22" s="127"/>
      <c r="S22" s="127"/>
      <c r="T22" s="127"/>
      <c r="U22" s="129"/>
      <c r="V22" s="128"/>
      <c r="W22" s="128"/>
      <c r="X22" s="127"/>
      <c r="Y22" s="128"/>
      <c r="Z22" s="128"/>
      <c r="AA22" s="127"/>
      <c r="AB22" s="127"/>
      <c r="AC22" s="127"/>
      <c r="AD22" s="127"/>
      <c r="AE22" s="127"/>
      <c r="AF22" s="127"/>
      <c r="AG22" s="127"/>
      <c r="AH22" s="127"/>
      <c r="AI22" s="127"/>
      <c r="AJ22" s="127"/>
      <c r="AK22" s="127"/>
      <c r="AL22" s="127"/>
      <c r="AM22" s="127"/>
      <c r="AN22" s="127"/>
      <c r="AO22" s="127"/>
      <c r="AP22" s="130"/>
      <c r="AQ22" s="171"/>
      <c r="AR22" s="130"/>
      <c r="AT22" s="130"/>
    </row>
    <row r="23" spans="1:68" ht="17.25" thickBot="1" x14ac:dyDescent="0.35">
      <c r="A23"/>
      <c r="B23"/>
      <c r="C23"/>
      <c r="D23"/>
      <c r="E23"/>
      <c r="F23"/>
      <c r="G23"/>
      <c r="H23" s="1"/>
      <c r="I23" s="1"/>
      <c r="J23" s="1"/>
      <c r="L23" s="124" t="str">
        <f>+IFERROR(VLOOKUP(H23,$H$178:$L$182,3,FALSE)*VLOOKUP(K23,$K$178:$L$182,3,FALSE),"")</f>
        <v/>
      </c>
      <c r="M23"/>
      <c r="N23"/>
      <c r="O23"/>
      <c r="P23"/>
      <c r="Q23"/>
      <c r="R23"/>
      <c r="S23"/>
      <c r="T23"/>
      <c r="U23"/>
      <c r="V23" s="124"/>
      <c r="W23" s="125"/>
      <c r="X23"/>
      <c r="Y23" s="125"/>
      <c r="Z23" s="125"/>
      <c r="AA23" s="132"/>
      <c r="AB23" s="132"/>
      <c r="AC23" s="132"/>
      <c r="AD23" s="132"/>
      <c r="AE23" s="131"/>
      <c r="AF23" s="131"/>
      <c r="AG23" s="132"/>
      <c r="AH23" s="133"/>
      <c r="AI23" s="134"/>
      <c r="AJ23" s="134"/>
      <c r="AK23" s="134"/>
      <c r="AL23" s="132"/>
      <c r="AM23" s="134"/>
      <c r="AN23" s="132"/>
      <c r="AO23" s="134"/>
      <c r="AP23" s="130"/>
      <c r="AQ23" s="171"/>
      <c r="AR23" s="130"/>
      <c r="AT23" s="130"/>
    </row>
    <row r="24" spans="1:68" ht="19.5" thickTop="1" thickBot="1" x14ac:dyDescent="0.35">
      <c r="A24" s="230" t="s">
        <v>215</v>
      </c>
      <c r="B24" s="230"/>
      <c r="C24" s="230"/>
      <c r="D24" s="230"/>
      <c r="E24" s="230"/>
      <c r="F24" s="230"/>
      <c r="G24" s="136" t="s">
        <v>216</v>
      </c>
      <c r="H24" s="230" t="s">
        <v>217</v>
      </c>
      <c r="I24" s="230"/>
      <c r="J24" s="230"/>
      <c r="K24" s="230"/>
      <c r="L24" s="230"/>
      <c r="M24" s="230"/>
      <c r="N24" s="230"/>
      <c r="O24" s="137"/>
      <c r="P24" s="231" t="s">
        <v>218</v>
      </c>
      <c r="Q24" s="231"/>
      <c r="R24" s="231"/>
      <c r="S24" s="230" t="s">
        <v>219</v>
      </c>
      <c r="T24" s="230"/>
      <c r="U24" s="230"/>
      <c r="V24" s="230"/>
      <c r="W24" s="231">
        <v>1</v>
      </c>
      <c r="X24" s="231"/>
      <c r="Y24" s="231"/>
      <c r="Z24" s="231"/>
      <c r="AA24" s="135"/>
      <c r="AB24" s="135"/>
      <c r="AC24" s="135"/>
      <c r="AD24" s="135"/>
      <c r="AE24" s="135"/>
      <c r="AF24" s="135"/>
      <c r="AG24" s="135"/>
      <c r="AH24" s="135"/>
      <c r="AI24" s="135"/>
      <c r="AJ24" s="135"/>
      <c r="AK24" s="135"/>
      <c r="AL24" s="135"/>
      <c r="AM24" s="135"/>
      <c r="AN24" s="135"/>
      <c r="AO24" s="135"/>
      <c r="AP24" s="130"/>
      <c r="AQ24" s="171"/>
      <c r="AR24" s="130"/>
      <c r="AT24" s="130"/>
    </row>
    <row r="25" spans="1:68" ht="17.25" thickTop="1" x14ac:dyDescent="0.3"/>
  </sheetData>
  <dataConsolidate/>
  <mergeCells count="100">
    <mergeCell ref="I12:I14"/>
    <mergeCell ref="J12:J14"/>
    <mergeCell ref="D12:D14"/>
    <mergeCell ref="E12:E14"/>
    <mergeCell ref="F12:F14"/>
    <mergeCell ref="G12:G14"/>
    <mergeCell ref="H12:H14"/>
    <mergeCell ref="A12:A14"/>
    <mergeCell ref="A15:A16"/>
    <mergeCell ref="B12:B14"/>
    <mergeCell ref="C12:C14"/>
    <mergeCell ref="C15:C16"/>
    <mergeCell ref="B15:B16"/>
    <mergeCell ref="I15:I16"/>
    <mergeCell ref="J15:J16"/>
    <mergeCell ref="D15:D16"/>
    <mergeCell ref="E15:E16"/>
    <mergeCell ref="F15:F16"/>
    <mergeCell ref="G15:G16"/>
    <mergeCell ref="H15:H16"/>
    <mergeCell ref="P15:P16"/>
    <mergeCell ref="Q15:Q16"/>
    <mergeCell ref="R15:R16"/>
    <mergeCell ref="K12:K14"/>
    <mergeCell ref="L12:L14"/>
    <mergeCell ref="M12:M14"/>
    <mergeCell ref="N12:N14"/>
    <mergeCell ref="O12:O14"/>
    <mergeCell ref="Q12:Q14"/>
    <mergeCell ref="R12:R14"/>
    <mergeCell ref="K15:K16"/>
    <mergeCell ref="L15:L16"/>
    <mergeCell ref="M15:M16"/>
    <mergeCell ref="N15:N16"/>
    <mergeCell ref="O15:O16"/>
    <mergeCell ref="P12:P14"/>
    <mergeCell ref="E1:AO4"/>
    <mergeCell ref="A5:B5"/>
    <mergeCell ref="A6:B6"/>
    <mergeCell ref="A7:B7"/>
    <mergeCell ref="A8:K8"/>
    <mergeCell ref="A1:D4"/>
    <mergeCell ref="C7:AO7"/>
    <mergeCell ref="C6:AO6"/>
    <mergeCell ref="C5:AO5"/>
    <mergeCell ref="AJ8:AU8"/>
    <mergeCell ref="AU9:AU10"/>
    <mergeCell ref="AK12:AK14"/>
    <mergeCell ref="AO9:AO10"/>
    <mergeCell ref="C9:C10"/>
    <mergeCell ref="B9:B10"/>
    <mergeCell ref="V9:V10"/>
    <mergeCell ref="Q9:Q10"/>
    <mergeCell ref="W9:AB9"/>
    <mergeCell ref="H9:H10"/>
    <mergeCell ref="AN9:AN10"/>
    <mergeCell ref="AM9:AM10"/>
    <mergeCell ref="AL9:AL10"/>
    <mergeCell ref="AK9:AK10"/>
    <mergeCell ref="S9:S10"/>
    <mergeCell ref="T9:T10"/>
    <mergeCell ref="AC9:AC10"/>
    <mergeCell ref="S24:V24"/>
    <mergeCell ref="W24:Z24"/>
    <mergeCell ref="A24:F24"/>
    <mergeCell ref="K22:N22"/>
    <mergeCell ref="H24:N24"/>
    <mergeCell ref="P24:R24"/>
    <mergeCell ref="D19:AO19"/>
    <mergeCell ref="A22:G22"/>
    <mergeCell ref="G9:G10"/>
    <mergeCell ref="F9:F10"/>
    <mergeCell ref="E9:E10"/>
    <mergeCell ref="D9:D10"/>
    <mergeCell ref="R9:R10"/>
    <mergeCell ref="N9:N10"/>
    <mergeCell ref="O9:O10"/>
    <mergeCell ref="AF9:AF10"/>
    <mergeCell ref="AD9:AD10"/>
    <mergeCell ref="AE9:AE10"/>
    <mergeCell ref="K9:K10"/>
    <mergeCell ref="L9:L10"/>
    <mergeCell ref="M9:M10"/>
    <mergeCell ref="P9:P10"/>
    <mergeCell ref="A9:A10"/>
    <mergeCell ref="AC8:AI8"/>
    <mergeCell ref="L8:R8"/>
    <mergeCell ref="S8:AB8"/>
    <mergeCell ref="AT9:AT10"/>
    <mergeCell ref="AQ9:AQ11"/>
    <mergeCell ref="AP9:AP11"/>
    <mergeCell ref="AR9:AR11"/>
    <mergeCell ref="AS9:AS11"/>
    <mergeCell ref="AJ9:AJ10"/>
    <mergeCell ref="I9:I10"/>
    <mergeCell ref="J9:J10"/>
    <mergeCell ref="AI9:AI10"/>
    <mergeCell ref="AH9:AH10"/>
    <mergeCell ref="AG9:AG10"/>
    <mergeCell ref="U9:U10"/>
  </mergeCells>
  <conditionalFormatting sqref="AE21:AE23">
    <cfRule type="cellIs" dxfId="74" priority="93" stopIfTrue="1" operator="equal">
      <formula>#REF!</formula>
    </cfRule>
    <cfRule type="cellIs" dxfId="73" priority="94" operator="equal">
      <formula>#REF!</formula>
    </cfRule>
    <cfRule type="cellIs" dxfId="72" priority="95" operator="equal">
      <formula>#REF!</formula>
    </cfRule>
  </conditionalFormatting>
  <conditionalFormatting sqref="AF21:AF23">
    <cfRule type="cellIs" dxfId="71" priority="96" stopIfTrue="1" operator="equal">
      <formula>#REF!</formula>
    </cfRule>
    <cfRule type="cellIs" dxfId="70" priority="97" stopIfTrue="1" operator="equal">
      <formula>#REF!</formula>
    </cfRule>
    <cfRule type="cellIs" dxfId="69" priority="98" stopIfTrue="1" operator="equal">
      <formula>#REF!</formula>
    </cfRule>
  </conditionalFormatting>
  <conditionalFormatting sqref="L12 L15 AD15:AD17">
    <cfRule type="cellIs" dxfId="68" priority="88" operator="equal">
      <formula>"Muy Alta"</formula>
    </cfRule>
    <cfRule type="cellIs" dxfId="67" priority="89" operator="equal">
      <formula>"Alta"</formula>
    </cfRule>
    <cfRule type="cellIs" dxfId="66" priority="90" operator="equal">
      <formula>"Media"</formula>
    </cfRule>
    <cfRule type="cellIs" dxfId="65" priority="91" operator="equal">
      <formula>"Baja"</formula>
    </cfRule>
    <cfRule type="cellIs" dxfId="64" priority="92" operator="equal">
      <formula>"Muy Baja"</formula>
    </cfRule>
  </conditionalFormatting>
  <conditionalFormatting sqref="P12 AF15:AF17 P17:P18 P15">
    <cfRule type="cellIs" dxfId="63" priority="83" operator="equal">
      <formula>"Catastrófico"</formula>
    </cfRule>
    <cfRule type="cellIs" dxfId="62" priority="84" operator="equal">
      <formula>"Mayor"</formula>
    </cfRule>
    <cfRule type="cellIs" dxfId="61" priority="85" operator="equal">
      <formula>"Moderado"</formula>
    </cfRule>
    <cfRule type="cellIs" dxfId="60" priority="86" operator="equal">
      <formula>"Menor"</formula>
    </cfRule>
    <cfRule type="cellIs" dxfId="59" priority="87" operator="equal">
      <formula>"Leve"</formula>
    </cfRule>
  </conditionalFormatting>
  <conditionalFormatting sqref="R12 AH15:AH17">
    <cfRule type="cellIs" dxfId="58" priority="79" operator="equal">
      <formula>"Extremo"</formula>
    </cfRule>
    <cfRule type="cellIs" dxfId="57" priority="80" operator="equal">
      <formula>"Alto"</formula>
    </cfRule>
    <cfRule type="cellIs" dxfId="56" priority="81" operator="equal">
      <formula>"Moderado"</formula>
    </cfRule>
    <cfRule type="cellIs" dxfId="55" priority="82" operator="equal">
      <formula>"Bajo"</formula>
    </cfRule>
  </conditionalFormatting>
  <conditionalFormatting sqref="AD12:AD14">
    <cfRule type="cellIs" dxfId="54" priority="74" operator="equal">
      <formula>"Muy Alta"</formula>
    </cfRule>
    <cfRule type="cellIs" dxfId="53" priority="75" operator="equal">
      <formula>"Alta"</formula>
    </cfRule>
    <cfRule type="cellIs" dxfId="52" priority="76" operator="equal">
      <formula>"Media"</formula>
    </cfRule>
    <cfRule type="cellIs" dxfId="51" priority="77" operator="equal">
      <formula>"Baja"</formula>
    </cfRule>
    <cfRule type="cellIs" dxfId="50" priority="78" operator="equal">
      <formula>"Muy Baja"</formula>
    </cfRule>
  </conditionalFormatting>
  <conditionalFormatting sqref="AF12:AF14">
    <cfRule type="cellIs" dxfId="49" priority="69" operator="equal">
      <formula>"Catastrófico"</formula>
    </cfRule>
    <cfRule type="cellIs" dxfId="48" priority="70" operator="equal">
      <formula>"Mayor"</formula>
    </cfRule>
    <cfRule type="cellIs" dxfId="47" priority="71" operator="equal">
      <formula>"Moderado"</formula>
    </cfRule>
    <cfRule type="cellIs" dxfId="46" priority="72" operator="equal">
      <formula>"Menor"</formula>
    </cfRule>
    <cfRule type="cellIs" dxfId="45" priority="73" operator="equal">
      <formula>"Leve"</formula>
    </cfRule>
  </conditionalFormatting>
  <conditionalFormatting sqref="AH12:AH14">
    <cfRule type="cellIs" dxfId="44" priority="65" operator="equal">
      <formula>"Extremo"</formula>
    </cfRule>
    <cfRule type="cellIs" dxfId="43" priority="66" operator="equal">
      <formula>"Alto"</formula>
    </cfRule>
    <cfRule type="cellIs" dxfId="42" priority="67" operator="equal">
      <formula>"Moderado"</formula>
    </cfRule>
    <cfRule type="cellIs" dxfId="41" priority="68" operator="equal">
      <formula>"Bajo"</formula>
    </cfRule>
  </conditionalFormatting>
  <conditionalFormatting sqref="R15">
    <cfRule type="cellIs" dxfId="40" priority="61" operator="equal">
      <formula>"Extremo"</formula>
    </cfRule>
    <cfRule type="cellIs" dxfId="39" priority="62" operator="equal">
      <formula>"Alto"</formula>
    </cfRule>
    <cfRule type="cellIs" dxfId="38" priority="63" operator="equal">
      <formula>"Moderado"</formula>
    </cfRule>
    <cfRule type="cellIs" dxfId="37" priority="64" operator="equal">
      <formula>"Bajo"</formula>
    </cfRule>
  </conditionalFormatting>
  <conditionalFormatting sqref="L17">
    <cfRule type="cellIs" dxfId="36" priority="56" operator="equal">
      <formula>"Muy Alta"</formula>
    </cfRule>
    <cfRule type="cellIs" dxfId="35" priority="57" operator="equal">
      <formula>"Alta"</formula>
    </cfRule>
    <cfRule type="cellIs" dxfId="34" priority="58" operator="equal">
      <formula>"Media"</formula>
    </cfRule>
    <cfRule type="cellIs" dxfId="33" priority="59" operator="equal">
      <formula>"Baja"</formula>
    </cfRule>
    <cfRule type="cellIs" dxfId="32" priority="60" operator="equal">
      <formula>"Muy Baja"</formula>
    </cfRule>
  </conditionalFormatting>
  <conditionalFormatting sqref="R17">
    <cfRule type="cellIs" dxfId="31" priority="52" operator="equal">
      <formula>"Extremo"</formula>
    </cfRule>
    <cfRule type="cellIs" dxfId="30" priority="53" operator="equal">
      <formula>"Alto"</formula>
    </cfRule>
    <cfRule type="cellIs" dxfId="29" priority="54" operator="equal">
      <formula>"Moderado"</formula>
    </cfRule>
    <cfRule type="cellIs" dxfId="28" priority="55" operator="equal">
      <formula>"Bajo"</formula>
    </cfRule>
  </conditionalFormatting>
  <conditionalFormatting sqref="L18">
    <cfRule type="cellIs" dxfId="27" priority="29" operator="equal">
      <formula>"Muy Alta"</formula>
    </cfRule>
    <cfRule type="cellIs" dxfId="26" priority="30" operator="equal">
      <formula>"Alta"</formula>
    </cfRule>
    <cfRule type="cellIs" dxfId="25" priority="31" operator="equal">
      <formula>"Media"</formula>
    </cfRule>
    <cfRule type="cellIs" dxfId="24" priority="32" operator="equal">
      <formula>"Baja"</formula>
    </cfRule>
    <cfRule type="cellIs" dxfId="23" priority="33" operator="equal">
      <formula>"Muy Baja"</formula>
    </cfRule>
  </conditionalFormatting>
  <conditionalFormatting sqref="R18">
    <cfRule type="cellIs" dxfId="22" priority="25" operator="equal">
      <formula>"Extremo"</formula>
    </cfRule>
    <cfRule type="cellIs" dxfId="21" priority="26" operator="equal">
      <formula>"Alto"</formula>
    </cfRule>
    <cfRule type="cellIs" dxfId="20" priority="27" operator="equal">
      <formula>"Moderado"</formula>
    </cfRule>
    <cfRule type="cellIs" dxfId="19" priority="28" operator="equal">
      <formula>"Bajo"</formula>
    </cfRule>
  </conditionalFormatting>
  <conditionalFormatting sqref="AD18">
    <cfRule type="cellIs" dxfId="18" priority="20" operator="equal">
      <formula>"Muy Alta"</formula>
    </cfRule>
    <cfRule type="cellIs" dxfId="17" priority="21" operator="equal">
      <formula>"Alta"</formula>
    </cfRule>
    <cfRule type="cellIs" dxfId="16" priority="22" operator="equal">
      <formula>"Media"</formula>
    </cfRule>
    <cfRule type="cellIs" dxfId="15" priority="23" operator="equal">
      <formula>"Baja"</formula>
    </cfRule>
    <cfRule type="cellIs" dxfId="14" priority="24" operator="equal">
      <formula>"Muy Baja"</formula>
    </cfRule>
  </conditionalFormatting>
  <conditionalFormatting sqref="AF18">
    <cfRule type="cellIs" dxfId="13" priority="15" operator="equal">
      <formula>"Catastrófico"</formula>
    </cfRule>
    <cfRule type="cellIs" dxfId="12" priority="16" operator="equal">
      <formula>"Mayor"</formula>
    </cfRule>
    <cfRule type="cellIs" dxfId="11" priority="17" operator="equal">
      <formula>"Moderado"</formula>
    </cfRule>
    <cfRule type="cellIs" dxfId="10" priority="18" operator="equal">
      <formula>"Menor"</formula>
    </cfRule>
    <cfRule type="cellIs" dxfId="9" priority="19" operator="equal">
      <formula>"Leve"</formula>
    </cfRule>
  </conditionalFormatting>
  <conditionalFormatting sqref="AH18">
    <cfRule type="cellIs" dxfId="8" priority="11" operator="equal">
      <formula>"Extremo"</formula>
    </cfRule>
    <cfRule type="cellIs" dxfId="7" priority="12" operator="equal">
      <formula>"Alto"</formula>
    </cfRule>
    <cfRule type="cellIs" dxfId="6" priority="13" operator="equal">
      <formula>"Moderado"</formula>
    </cfRule>
    <cfRule type="cellIs" dxfId="5" priority="14" operator="equal">
      <formula>"Bajo"</formula>
    </cfRule>
  </conditionalFormatting>
  <conditionalFormatting sqref="O12:O18">
    <cfRule type="containsText" dxfId="4" priority="10" operator="containsText" text="❌">
      <formula>NOT(ISERROR(SEARCH("❌",O12)))</formula>
    </cfRule>
  </conditionalFormatting>
  <dataValidations count="7">
    <dataValidation type="list" allowBlank="1" showInputMessage="1" showErrorMessage="1" sqref="G21">
      <formula1>$G$178:$G$187</formula1>
    </dataValidation>
    <dataValidation type="list" allowBlank="1" showInputMessage="1" showErrorMessage="1" sqref="G23 AE23:AF23">
      <formula1>#REF!</formula1>
    </dataValidation>
    <dataValidation type="list" allowBlank="1" showInputMessage="1" showErrorMessage="1" sqref="V23">
      <formula1>$N$178:$N$179</formula1>
    </dataValidation>
    <dataValidation type="list" allowBlank="1" showInputMessage="1" showErrorMessage="1" sqref="K23">
      <formula1>$K$178:$K$182</formula1>
    </dataValidation>
    <dataValidation type="list" allowBlank="1" showInputMessage="1" showErrorMessage="1" sqref="H23:J23">
      <formula1>$H$178:$H$182</formula1>
    </dataValidation>
    <dataValidation type="list" allowBlank="1" showInputMessage="1" showErrorMessage="1" sqref="AN23 AL23 W23 Y23:AD23">
      <formula1>$AL$178:$AL$185</formula1>
    </dataValidation>
    <dataValidation allowBlank="1" showInputMessage="1" showErrorMessage="1" error="Recuerde que las acciones se generan bajo la medida de mitigar el riesgo" sqref="AN16:AN18"/>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Listas!$A$2:$A$9</xm:f>
          </x14:formula1>
          <xm:sqref>B12 B17:B18 B15</xm:sqref>
        </x14:dataValidation>
        <x14:dataValidation type="list" allowBlank="1" showInputMessage="1" showErrorMessage="1">
          <x14:formula1>
            <xm:f>Listas!$B$2:$B$7</xm:f>
          </x14:formula1>
          <xm:sqref>C12 C17:C18 C15</xm:sqref>
        </x14:dataValidation>
        <x14:dataValidation type="list" allowBlank="1" showInputMessage="1" showErrorMessage="1">
          <x14:formula1>
            <xm:f>Listas!$C$2:$C$6</xm:f>
          </x14:formula1>
          <xm:sqref>I12 I17:I18 I15</xm:sqref>
        </x14:dataValidation>
        <x14:dataValidation type="list" allowBlank="1" showInputMessage="1" showErrorMessage="1">
          <x14:formula1>
            <xm:f>Listas!$D$2:$D$5</xm:f>
          </x14:formula1>
          <xm:sqref>J12 J17:J18 J15</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AN12:AN15</xm:sqref>
        </x14:dataValidation>
        <x14:dataValidation type="custom" allowBlank="1" showInputMessage="1" showErrorMessage="1" error="Recuerde que las acciones se generan bajo la medida de mitigar el riesgo">
          <x14:formula1>
            <xm:f>IF(OR(AI12='Opciones Tratamiento'!$B$2,AI12='Opciones Tratamiento'!$B$3,AI12='Opciones Tratamiento'!$B$4),ISBLANK(AI12),ISTEXT(AI12))</xm:f>
          </x14:formula1>
          <xm:sqref>AP12:AP18 AM12:AM17</xm:sqref>
        </x14:dataValidation>
        <x14:dataValidation type="list" allowBlank="1" showInputMessage="1" showErrorMessage="1">
          <x14:formula1>
            <xm:f>'Opciones Tratamiento'!$B$9:$B$10</xm:f>
          </x14:formula1>
          <xm:sqref>AO12:AO18 AR12:AR18 AU12:AU18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223</v>
      </c>
      <c r="B1" t="s">
        <v>232</v>
      </c>
      <c r="C1" t="s">
        <v>238</v>
      </c>
      <c r="D1" t="s">
        <v>247</v>
      </c>
    </row>
    <row r="2" spans="1:4" x14ac:dyDescent="0.25">
      <c r="A2" t="s">
        <v>231</v>
      </c>
      <c r="B2" t="s">
        <v>233</v>
      </c>
      <c r="C2" t="s">
        <v>239</v>
      </c>
      <c r="D2" t="s">
        <v>244</v>
      </c>
    </row>
    <row r="3" spans="1:4" x14ac:dyDescent="0.25">
      <c r="A3" t="s">
        <v>224</v>
      </c>
      <c r="B3" t="s">
        <v>226</v>
      </c>
      <c r="C3" t="s">
        <v>240</v>
      </c>
      <c r="D3" t="s">
        <v>245</v>
      </c>
    </row>
    <row r="4" spans="1:4" x14ac:dyDescent="0.25">
      <c r="A4" t="s">
        <v>225</v>
      </c>
      <c r="B4" t="s">
        <v>234</v>
      </c>
      <c r="C4" t="s">
        <v>241</v>
      </c>
      <c r="D4" t="s">
        <v>246</v>
      </c>
    </row>
    <row r="5" spans="1:4" x14ac:dyDescent="0.25">
      <c r="A5" t="s">
        <v>226</v>
      </c>
      <c r="B5" t="s">
        <v>235</v>
      </c>
      <c r="C5" t="s">
        <v>242</v>
      </c>
      <c r="D5" t="s">
        <v>243</v>
      </c>
    </row>
    <row r="6" spans="1:4" x14ac:dyDescent="0.25">
      <c r="A6" t="s">
        <v>227</v>
      </c>
      <c r="B6" t="s">
        <v>236</v>
      </c>
      <c r="C6" t="s">
        <v>243</v>
      </c>
    </row>
    <row r="7" spans="1:4" x14ac:dyDescent="0.25">
      <c r="A7" t="s">
        <v>228</v>
      </c>
      <c r="B7" t="s">
        <v>237</v>
      </c>
    </row>
    <row r="8" spans="1:4" x14ac:dyDescent="0.25">
      <c r="A8" t="s">
        <v>229</v>
      </c>
    </row>
    <row r="9" spans="1:4" x14ac:dyDescent="0.25">
      <c r="A9" t="s">
        <v>230</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260" t="s">
        <v>158</v>
      </c>
      <c r="C2" s="260"/>
      <c r="D2" s="260"/>
      <c r="E2" s="260"/>
      <c r="F2" s="260"/>
      <c r="G2" s="260"/>
      <c r="H2" s="260"/>
      <c r="I2" s="260"/>
      <c r="J2" s="298" t="s">
        <v>2</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x14ac:dyDescent="0.25">
      <c r="A3" s="76"/>
      <c r="B3" s="260"/>
      <c r="C3" s="260"/>
      <c r="D3" s="260"/>
      <c r="E3" s="260"/>
      <c r="F3" s="260"/>
      <c r="G3" s="260"/>
      <c r="H3" s="260"/>
      <c r="I3" s="260"/>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x14ac:dyDescent="0.25">
      <c r="A4" s="76"/>
      <c r="B4" s="260"/>
      <c r="C4" s="260"/>
      <c r="D4" s="260"/>
      <c r="E4" s="260"/>
      <c r="F4" s="260"/>
      <c r="G4" s="260"/>
      <c r="H4" s="260"/>
      <c r="I4" s="260"/>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25">
      <c r="A6" s="76"/>
      <c r="B6" s="310" t="s">
        <v>4</v>
      </c>
      <c r="C6" s="310"/>
      <c r="D6" s="311"/>
      <c r="E6" s="299" t="s">
        <v>115</v>
      </c>
      <c r="F6" s="300"/>
      <c r="G6" s="300"/>
      <c r="H6" s="300"/>
      <c r="I6" s="301"/>
      <c r="J6" s="295" t="e">
        <f>IF(AND('Mapa final'!#REF!="Muy Alta",'Mapa final'!#REF!="Leve"),CONCATENATE("R",'Mapa final'!#REF!),"")</f>
        <v>#REF!</v>
      </c>
      <c r="K6" s="296"/>
      <c r="L6" s="296" t="str">
        <f>IF(AND('Mapa final'!$L$12="Muy Alta",'Mapa final'!$P$12="Leve"),CONCATENATE("R",'Mapa final'!$A$12),"")</f>
        <v/>
      </c>
      <c r="M6" s="296"/>
      <c r="N6" s="296" t="e">
        <f>IF(AND('Mapa final'!#REF!="Muy Alta",'Mapa final'!#REF!="Leve"),CONCATENATE("R",'Mapa final'!#REF!),"")</f>
        <v>#REF!</v>
      </c>
      <c r="O6" s="297"/>
      <c r="P6" s="295" t="e">
        <f>IF(AND('Mapa final'!#REF!="Muy Alta",'Mapa final'!#REF!="Menor"),CONCATENATE("R",'Mapa final'!#REF!),"")</f>
        <v>#REF!</v>
      </c>
      <c r="Q6" s="296"/>
      <c r="R6" s="296" t="str">
        <f>IF(AND('Mapa final'!$L$12="Muy Alta",'Mapa final'!$P$12="Menor"),CONCATENATE("R",'Mapa final'!$A$12),"")</f>
        <v/>
      </c>
      <c r="S6" s="296"/>
      <c r="T6" s="296" t="e">
        <f>IF(AND('Mapa final'!#REF!="Muy Alta",'Mapa final'!#REF!="Menor"),CONCATENATE("R",'Mapa final'!#REF!),"")</f>
        <v>#REF!</v>
      </c>
      <c r="U6" s="297"/>
      <c r="V6" s="295" t="e">
        <f>IF(AND('Mapa final'!#REF!="Muy Alta",'Mapa final'!#REF!="Moderado"),CONCATENATE("R",'Mapa final'!#REF!),"")</f>
        <v>#REF!</v>
      </c>
      <c r="W6" s="296"/>
      <c r="X6" s="296" t="str">
        <f>IF(AND('Mapa final'!$L$12="Muy Alta",'Mapa final'!$P$12="Moderado"),CONCATENATE("R",'Mapa final'!$A$12),"")</f>
        <v/>
      </c>
      <c r="Y6" s="296"/>
      <c r="Z6" s="296" t="e">
        <f>IF(AND('Mapa final'!#REF!="Muy Alta",'Mapa final'!#REF!="Moderado"),CONCATENATE("R",'Mapa final'!#REF!),"")</f>
        <v>#REF!</v>
      </c>
      <c r="AA6" s="297"/>
      <c r="AB6" s="295" t="e">
        <f>IF(AND('Mapa final'!#REF!="Muy Alta",'Mapa final'!#REF!="Mayor"),CONCATENATE("R",'Mapa final'!#REF!),"")</f>
        <v>#REF!</v>
      </c>
      <c r="AC6" s="296"/>
      <c r="AD6" s="296" t="str">
        <f>IF(AND('Mapa final'!$L$12="Muy Alta",'Mapa final'!$P$12="Mayor"),CONCATENATE("R",'Mapa final'!$A$12),"")</f>
        <v/>
      </c>
      <c r="AE6" s="296"/>
      <c r="AF6" s="296" t="e">
        <f>IF(AND('Mapa final'!#REF!="Muy Alta",'Mapa final'!#REF!="Mayor"),CONCATENATE("R",'Mapa final'!#REF!),"")</f>
        <v>#REF!</v>
      </c>
      <c r="AG6" s="297"/>
      <c r="AH6" s="285" t="e">
        <f>IF(AND('Mapa final'!#REF!="Muy Alta",'Mapa final'!#REF!="Catastrófico"),CONCATENATE("R",'Mapa final'!#REF!),"")</f>
        <v>#REF!</v>
      </c>
      <c r="AI6" s="286"/>
      <c r="AJ6" s="286" t="str">
        <f>IF(AND('Mapa final'!$L$12="Muy Alta",'Mapa final'!$P$12="Catastrófico"),CONCATENATE("R",'Mapa final'!$A$12),"")</f>
        <v/>
      </c>
      <c r="AK6" s="286"/>
      <c r="AL6" s="286" t="e">
        <f>IF(AND('Mapa final'!#REF!="Muy Alta",'Mapa final'!#REF!="Catastrófico"),CONCATENATE("R",'Mapa final'!#REF!),"")</f>
        <v>#REF!</v>
      </c>
      <c r="AM6" s="287"/>
      <c r="AO6" s="312" t="s">
        <v>78</v>
      </c>
      <c r="AP6" s="313"/>
      <c r="AQ6" s="313"/>
      <c r="AR6" s="313"/>
      <c r="AS6" s="313"/>
      <c r="AT6" s="314"/>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x14ac:dyDescent="0.25">
      <c r="A7" s="76"/>
      <c r="B7" s="310"/>
      <c r="C7" s="310"/>
      <c r="D7" s="311"/>
      <c r="E7" s="302"/>
      <c r="F7" s="303"/>
      <c r="G7" s="303"/>
      <c r="H7" s="303"/>
      <c r="I7" s="304"/>
      <c r="J7" s="288"/>
      <c r="K7" s="289"/>
      <c r="L7" s="289"/>
      <c r="M7" s="289"/>
      <c r="N7" s="289"/>
      <c r="O7" s="291"/>
      <c r="P7" s="288"/>
      <c r="Q7" s="289"/>
      <c r="R7" s="289"/>
      <c r="S7" s="289"/>
      <c r="T7" s="289"/>
      <c r="U7" s="291"/>
      <c r="V7" s="288"/>
      <c r="W7" s="289"/>
      <c r="X7" s="289"/>
      <c r="Y7" s="289"/>
      <c r="Z7" s="289"/>
      <c r="AA7" s="291"/>
      <c r="AB7" s="288"/>
      <c r="AC7" s="289"/>
      <c r="AD7" s="289"/>
      <c r="AE7" s="289"/>
      <c r="AF7" s="289"/>
      <c r="AG7" s="291"/>
      <c r="AH7" s="279"/>
      <c r="AI7" s="280"/>
      <c r="AJ7" s="280"/>
      <c r="AK7" s="280"/>
      <c r="AL7" s="280"/>
      <c r="AM7" s="281"/>
      <c r="AN7" s="76"/>
      <c r="AO7" s="315"/>
      <c r="AP7" s="316"/>
      <c r="AQ7" s="316"/>
      <c r="AR7" s="316"/>
      <c r="AS7" s="316"/>
      <c r="AT7" s="317"/>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x14ac:dyDescent="0.25">
      <c r="A8" s="76"/>
      <c r="B8" s="310"/>
      <c r="C8" s="310"/>
      <c r="D8" s="311"/>
      <c r="E8" s="302"/>
      <c r="F8" s="303"/>
      <c r="G8" s="303"/>
      <c r="H8" s="303"/>
      <c r="I8" s="304"/>
      <c r="J8" s="288" t="e">
        <f>IF(AND('Mapa final'!#REF!="Muy Alta",'Mapa final'!#REF!="Leve"),CONCATENATE("R",'Mapa final'!#REF!),"")</f>
        <v>#REF!</v>
      </c>
      <c r="K8" s="289"/>
      <c r="L8" s="290" t="e">
        <f>IF(AND('Mapa final'!#REF!="Muy Alta",'Mapa final'!#REF!="Leve"),CONCATENATE("R",'Mapa final'!#REF!),"")</f>
        <v>#REF!</v>
      </c>
      <c r="M8" s="290"/>
      <c r="N8" s="290" t="e">
        <f>IF(AND('Mapa final'!#REF!="Muy Alta",'Mapa final'!#REF!="Leve"),CONCATENATE("R",'Mapa final'!#REF!),"")</f>
        <v>#REF!</v>
      </c>
      <c r="O8" s="291"/>
      <c r="P8" s="288" t="e">
        <f>IF(AND('Mapa final'!#REF!="Muy Alta",'Mapa final'!#REF!="Menor"),CONCATENATE("R",'Mapa final'!#REF!),"")</f>
        <v>#REF!</v>
      </c>
      <c r="Q8" s="289"/>
      <c r="R8" s="290" t="e">
        <f>IF(AND('Mapa final'!#REF!="Muy Alta",'Mapa final'!#REF!="Menor"),CONCATENATE("R",'Mapa final'!#REF!),"")</f>
        <v>#REF!</v>
      </c>
      <c r="S8" s="290"/>
      <c r="T8" s="290" t="e">
        <f>IF(AND('Mapa final'!#REF!="Muy Alta",'Mapa final'!#REF!="Menor"),CONCATENATE("R",'Mapa final'!#REF!),"")</f>
        <v>#REF!</v>
      </c>
      <c r="U8" s="291"/>
      <c r="V8" s="288" t="e">
        <f>IF(AND('Mapa final'!#REF!="Muy Alta",'Mapa final'!#REF!="Moderado"),CONCATENATE("R",'Mapa final'!#REF!),"")</f>
        <v>#REF!</v>
      </c>
      <c r="W8" s="289"/>
      <c r="X8" s="290" t="e">
        <f>IF(AND('Mapa final'!#REF!="Muy Alta",'Mapa final'!#REF!="Moderado"),CONCATENATE("R",'Mapa final'!#REF!),"")</f>
        <v>#REF!</v>
      </c>
      <c r="Y8" s="290"/>
      <c r="Z8" s="290" t="e">
        <f>IF(AND('Mapa final'!#REF!="Muy Alta",'Mapa final'!#REF!="Moderado"),CONCATENATE("R",'Mapa final'!#REF!),"")</f>
        <v>#REF!</v>
      </c>
      <c r="AA8" s="291"/>
      <c r="AB8" s="288" t="e">
        <f>IF(AND('Mapa final'!#REF!="Muy Alta",'Mapa final'!#REF!="Mayor"),CONCATENATE("R",'Mapa final'!#REF!),"")</f>
        <v>#REF!</v>
      </c>
      <c r="AC8" s="289"/>
      <c r="AD8" s="290" t="e">
        <f>IF(AND('Mapa final'!#REF!="Muy Alta",'Mapa final'!#REF!="Mayor"),CONCATENATE("R",'Mapa final'!#REF!),"")</f>
        <v>#REF!</v>
      </c>
      <c r="AE8" s="290"/>
      <c r="AF8" s="290" t="e">
        <f>IF(AND('Mapa final'!#REF!="Muy Alta",'Mapa final'!#REF!="Mayor"),CONCATENATE("R",'Mapa final'!#REF!),"")</f>
        <v>#REF!</v>
      </c>
      <c r="AG8" s="291"/>
      <c r="AH8" s="279" t="e">
        <f>IF(AND('Mapa final'!#REF!="Muy Alta",'Mapa final'!#REF!="Catastrófico"),CONCATENATE("R",'Mapa final'!#REF!),"")</f>
        <v>#REF!</v>
      </c>
      <c r="AI8" s="280"/>
      <c r="AJ8" s="280" t="e">
        <f>IF(AND('Mapa final'!#REF!="Muy Alta",'Mapa final'!#REF!="Catastrófico"),CONCATENATE("R",'Mapa final'!#REF!),"")</f>
        <v>#REF!</v>
      </c>
      <c r="AK8" s="280"/>
      <c r="AL8" s="280" t="e">
        <f>IF(AND('Mapa final'!#REF!="Muy Alta",'Mapa final'!#REF!="Catastrófico"),CONCATENATE("R",'Mapa final'!#REF!),"")</f>
        <v>#REF!</v>
      </c>
      <c r="AM8" s="281"/>
      <c r="AN8" s="76"/>
      <c r="AO8" s="315"/>
      <c r="AP8" s="316"/>
      <c r="AQ8" s="316"/>
      <c r="AR8" s="316"/>
      <c r="AS8" s="316"/>
      <c r="AT8" s="317"/>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x14ac:dyDescent="0.25">
      <c r="A9" s="76"/>
      <c r="B9" s="310"/>
      <c r="C9" s="310"/>
      <c r="D9" s="311"/>
      <c r="E9" s="302"/>
      <c r="F9" s="303"/>
      <c r="G9" s="303"/>
      <c r="H9" s="303"/>
      <c r="I9" s="304"/>
      <c r="J9" s="288"/>
      <c r="K9" s="289"/>
      <c r="L9" s="290"/>
      <c r="M9" s="290"/>
      <c r="N9" s="290"/>
      <c r="O9" s="291"/>
      <c r="P9" s="288"/>
      <c r="Q9" s="289"/>
      <c r="R9" s="290"/>
      <c r="S9" s="290"/>
      <c r="T9" s="290"/>
      <c r="U9" s="291"/>
      <c r="V9" s="288"/>
      <c r="W9" s="289"/>
      <c r="X9" s="290"/>
      <c r="Y9" s="290"/>
      <c r="Z9" s="290"/>
      <c r="AA9" s="291"/>
      <c r="AB9" s="288"/>
      <c r="AC9" s="289"/>
      <c r="AD9" s="290"/>
      <c r="AE9" s="290"/>
      <c r="AF9" s="290"/>
      <c r="AG9" s="291"/>
      <c r="AH9" s="279"/>
      <c r="AI9" s="280"/>
      <c r="AJ9" s="280"/>
      <c r="AK9" s="280"/>
      <c r="AL9" s="280"/>
      <c r="AM9" s="281"/>
      <c r="AN9" s="76"/>
      <c r="AO9" s="315"/>
      <c r="AP9" s="316"/>
      <c r="AQ9" s="316"/>
      <c r="AR9" s="316"/>
      <c r="AS9" s="316"/>
      <c r="AT9" s="317"/>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x14ac:dyDescent="0.25">
      <c r="A10" s="76"/>
      <c r="B10" s="310"/>
      <c r="C10" s="310"/>
      <c r="D10" s="311"/>
      <c r="E10" s="302"/>
      <c r="F10" s="303"/>
      <c r="G10" s="303"/>
      <c r="H10" s="303"/>
      <c r="I10" s="304"/>
      <c r="J10" s="288" t="e">
        <f>IF(AND('Mapa final'!#REF!="Muy Alta",'Mapa final'!#REF!="Leve"),CONCATENATE("R",'Mapa final'!#REF!),"")</f>
        <v>#REF!</v>
      </c>
      <c r="K10" s="289"/>
      <c r="L10" s="290" t="e">
        <f>IF(AND('Mapa final'!#REF!="Muy Alta",'Mapa final'!#REF!="Leve"),CONCATENATE("R",'Mapa final'!#REF!),"")</f>
        <v>#REF!</v>
      </c>
      <c r="M10" s="290"/>
      <c r="N10" s="290" t="e">
        <f>IF(AND('Mapa final'!#REF!="Muy Alta",'Mapa final'!#REF!="Leve"),CONCATENATE("R",'Mapa final'!#REF!),"")</f>
        <v>#REF!</v>
      </c>
      <c r="O10" s="291"/>
      <c r="P10" s="288" t="e">
        <f>IF(AND('Mapa final'!#REF!="Muy Alta",'Mapa final'!#REF!="Menor"),CONCATENATE("R",'Mapa final'!#REF!),"")</f>
        <v>#REF!</v>
      </c>
      <c r="Q10" s="289"/>
      <c r="R10" s="290" t="e">
        <f>IF(AND('Mapa final'!#REF!="Muy Alta",'Mapa final'!#REF!="Menor"),CONCATENATE("R",'Mapa final'!#REF!),"")</f>
        <v>#REF!</v>
      </c>
      <c r="S10" s="290"/>
      <c r="T10" s="290" t="e">
        <f>IF(AND('Mapa final'!#REF!="Muy Alta",'Mapa final'!#REF!="Menor"),CONCATENATE("R",'Mapa final'!#REF!),"")</f>
        <v>#REF!</v>
      </c>
      <c r="U10" s="291"/>
      <c r="V10" s="288" t="e">
        <f>IF(AND('Mapa final'!#REF!="Muy Alta",'Mapa final'!#REF!="Moderado"),CONCATENATE("R",'Mapa final'!#REF!),"")</f>
        <v>#REF!</v>
      </c>
      <c r="W10" s="289"/>
      <c r="X10" s="290" t="e">
        <f>IF(AND('Mapa final'!#REF!="Muy Alta",'Mapa final'!#REF!="Moderado"),CONCATENATE("R",'Mapa final'!#REF!),"")</f>
        <v>#REF!</v>
      </c>
      <c r="Y10" s="290"/>
      <c r="Z10" s="290" t="e">
        <f>IF(AND('Mapa final'!#REF!="Muy Alta",'Mapa final'!#REF!="Moderado"),CONCATENATE("R",'Mapa final'!#REF!),"")</f>
        <v>#REF!</v>
      </c>
      <c r="AA10" s="291"/>
      <c r="AB10" s="288" t="e">
        <f>IF(AND('Mapa final'!#REF!="Muy Alta",'Mapa final'!#REF!="Mayor"),CONCATENATE("R",'Mapa final'!#REF!),"")</f>
        <v>#REF!</v>
      </c>
      <c r="AC10" s="289"/>
      <c r="AD10" s="290" t="e">
        <f>IF(AND('Mapa final'!#REF!="Muy Alta",'Mapa final'!#REF!="Mayor"),CONCATENATE("R",'Mapa final'!#REF!),"")</f>
        <v>#REF!</v>
      </c>
      <c r="AE10" s="290"/>
      <c r="AF10" s="290" t="e">
        <f>IF(AND('Mapa final'!#REF!="Muy Alta",'Mapa final'!#REF!="Mayor"),CONCATENATE("R",'Mapa final'!#REF!),"")</f>
        <v>#REF!</v>
      </c>
      <c r="AG10" s="291"/>
      <c r="AH10" s="279" t="e">
        <f>IF(AND('Mapa final'!#REF!="Muy Alta",'Mapa final'!#REF!="Catastrófico"),CONCATENATE("R",'Mapa final'!#REF!),"")</f>
        <v>#REF!</v>
      </c>
      <c r="AI10" s="280"/>
      <c r="AJ10" s="280" t="e">
        <f>IF(AND('Mapa final'!#REF!="Muy Alta",'Mapa final'!#REF!="Catastrófico"),CONCATENATE("R",'Mapa final'!#REF!),"")</f>
        <v>#REF!</v>
      </c>
      <c r="AK10" s="280"/>
      <c r="AL10" s="280" t="e">
        <f>IF(AND('Mapa final'!#REF!="Muy Alta",'Mapa final'!#REF!="Catastrófico"),CONCATENATE("R",'Mapa final'!#REF!),"")</f>
        <v>#REF!</v>
      </c>
      <c r="AM10" s="281"/>
      <c r="AN10" s="76"/>
      <c r="AO10" s="315"/>
      <c r="AP10" s="316"/>
      <c r="AQ10" s="316"/>
      <c r="AR10" s="316"/>
      <c r="AS10" s="316"/>
      <c r="AT10" s="317"/>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x14ac:dyDescent="0.25">
      <c r="A11" s="76"/>
      <c r="B11" s="310"/>
      <c r="C11" s="310"/>
      <c r="D11" s="311"/>
      <c r="E11" s="302"/>
      <c r="F11" s="303"/>
      <c r="G11" s="303"/>
      <c r="H11" s="303"/>
      <c r="I11" s="304"/>
      <c r="J11" s="288"/>
      <c r="K11" s="289"/>
      <c r="L11" s="290"/>
      <c r="M11" s="290"/>
      <c r="N11" s="290"/>
      <c r="O11" s="291"/>
      <c r="P11" s="288"/>
      <c r="Q11" s="289"/>
      <c r="R11" s="290"/>
      <c r="S11" s="290"/>
      <c r="T11" s="290"/>
      <c r="U11" s="291"/>
      <c r="V11" s="288"/>
      <c r="W11" s="289"/>
      <c r="X11" s="290"/>
      <c r="Y11" s="290"/>
      <c r="Z11" s="290"/>
      <c r="AA11" s="291"/>
      <c r="AB11" s="288"/>
      <c r="AC11" s="289"/>
      <c r="AD11" s="290"/>
      <c r="AE11" s="290"/>
      <c r="AF11" s="290"/>
      <c r="AG11" s="291"/>
      <c r="AH11" s="279"/>
      <c r="AI11" s="280"/>
      <c r="AJ11" s="280"/>
      <c r="AK11" s="280"/>
      <c r="AL11" s="280"/>
      <c r="AM11" s="281"/>
      <c r="AN11" s="76"/>
      <c r="AO11" s="315"/>
      <c r="AP11" s="316"/>
      <c r="AQ11" s="316"/>
      <c r="AR11" s="316"/>
      <c r="AS11" s="316"/>
      <c r="AT11" s="317"/>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x14ac:dyDescent="0.25">
      <c r="A12" s="76"/>
      <c r="B12" s="310"/>
      <c r="C12" s="310"/>
      <c r="D12" s="311"/>
      <c r="E12" s="302"/>
      <c r="F12" s="303"/>
      <c r="G12" s="303"/>
      <c r="H12" s="303"/>
      <c r="I12" s="304"/>
      <c r="J12" s="288" t="e">
        <f>IF(AND('Mapa final'!#REF!="Muy Alta",'Mapa final'!#REF!="Leve"),CONCATENATE("R",'Mapa final'!#REF!),"")</f>
        <v>#REF!</v>
      </c>
      <c r="K12" s="289"/>
      <c r="L12" s="290" t="str">
        <f>IF(AND('Mapa final'!$L$19="Muy Alta",'Mapa final'!$P$19="Leve"),CONCATENATE("R",'Mapa final'!$A$19),"")</f>
        <v/>
      </c>
      <c r="M12" s="290"/>
      <c r="N12" s="290" t="str">
        <f>IF(AND('Mapa final'!$L$21="Muy Alta",'Mapa final'!$P$21="Leve"),CONCATENATE("R",'Mapa final'!$A$21),"")</f>
        <v/>
      </c>
      <c r="O12" s="291"/>
      <c r="P12" s="288" t="e">
        <f>IF(AND('Mapa final'!#REF!="Muy Alta",'Mapa final'!#REF!="Menor"),CONCATENATE("R",'Mapa final'!#REF!),"")</f>
        <v>#REF!</v>
      </c>
      <c r="Q12" s="289"/>
      <c r="R12" s="290" t="str">
        <f>IF(AND('Mapa final'!$L$19="Muy Alta",'Mapa final'!$P$19="Menor"),CONCATENATE("R",'Mapa final'!$A$19),"")</f>
        <v/>
      </c>
      <c r="S12" s="290"/>
      <c r="T12" s="290" t="str">
        <f>IF(AND('Mapa final'!$L$21="Muy Alta",'Mapa final'!$P$21="Menor"),CONCATENATE("R",'Mapa final'!$A$21),"")</f>
        <v/>
      </c>
      <c r="U12" s="291"/>
      <c r="V12" s="288" t="e">
        <f>IF(AND('Mapa final'!#REF!="Muy Alta",'Mapa final'!#REF!="Moderado"),CONCATENATE("R",'Mapa final'!#REF!),"")</f>
        <v>#REF!</v>
      </c>
      <c r="W12" s="289"/>
      <c r="X12" s="290" t="str">
        <f>IF(AND('Mapa final'!$L$19="Muy Alta",'Mapa final'!$P$19="Moderado"),CONCATENATE("R",'Mapa final'!$A$19),"")</f>
        <v/>
      </c>
      <c r="Y12" s="290"/>
      <c r="Z12" s="290" t="str">
        <f>IF(AND('Mapa final'!$L$21="Muy Alta",'Mapa final'!$P$21="Moderado"),CONCATENATE("R",'Mapa final'!$A$21),"")</f>
        <v/>
      </c>
      <c r="AA12" s="291"/>
      <c r="AB12" s="288" t="e">
        <f>IF(AND('Mapa final'!#REF!="Muy Alta",'Mapa final'!#REF!="Mayor"),CONCATENATE("R",'Mapa final'!#REF!),"")</f>
        <v>#REF!</v>
      </c>
      <c r="AC12" s="289"/>
      <c r="AD12" s="290" t="str">
        <f>IF(AND('Mapa final'!$L$19="Muy Alta",'Mapa final'!$P$19="Mayor"),CONCATENATE("R",'Mapa final'!$A$19),"")</f>
        <v/>
      </c>
      <c r="AE12" s="290"/>
      <c r="AF12" s="290" t="str">
        <f>IF(AND('Mapa final'!$L$21="Muy Alta",'Mapa final'!$P$21="Mayor"),CONCATENATE("R",'Mapa final'!$A$21),"")</f>
        <v/>
      </c>
      <c r="AG12" s="291"/>
      <c r="AH12" s="279" t="e">
        <f>IF(AND('Mapa final'!#REF!="Muy Alta",'Mapa final'!#REF!="Catastrófico"),CONCATENATE("R",'Mapa final'!#REF!),"")</f>
        <v>#REF!</v>
      </c>
      <c r="AI12" s="280"/>
      <c r="AJ12" s="280" t="str">
        <f>IF(AND('Mapa final'!$L$19="Muy Alta",'Mapa final'!$P$19="Catastrófico"),CONCATENATE("R",'Mapa final'!$A$19),"")</f>
        <v/>
      </c>
      <c r="AK12" s="280"/>
      <c r="AL12" s="280" t="str">
        <f>IF(AND('Mapa final'!$L$21="Muy Alta",'Mapa final'!$P$21="Catastrófico"),CONCATENATE("R",'Mapa final'!$A$21),"")</f>
        <v/>
      </c>
      <c r="AM12" s="281"/>
      <c r="AN12" s="76"/>
      <c r="AO12" s="315"/>
      <c r="AP12" s="316"/>
      <c r="AQ12" s="316"/>
      <c r="AR12" s="316"/>
      <c r="AS12" s="316"/>
      <c r="AT12" s="317"/>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x14ac:dyDescent="0.3">
      <c r="A13" s="76"/>
      <c r="B13" s="310"/>
      <c r="C13" s="310"/>
      <c r="D13" s="311"/>
      <c r="E13" s="305"/>
      <c r="F13" s="306"/>
      <c r="G13" s="306"/>
      <c r="H13" s="306"/>
      <c r="I13" s="307"/>
      <c r="J13" s="288"/>
      <c r="K13" s="289"/>
      <c r="L13" s="289"/>
      <c r="M13" s="289"/>
      <c r="N13" s="289"/>
      <c r="O13" s="291"/>
      <c r="P13" s="288"/>
      <c r="Q13" s="289"/>
      <c r="R13" s="289"/>
      <c r="S13" s="289"/>
      <c r="T13" s="289"/>
      <c r="U13" s="291"/>
      <c r="V13" s="288"/>
      <c r="W13" s="289"/>
      <c r="X13" s="289"/>
      <c r="Y13" s="289"/>
      <c r="Z13" s="289"/>
      <c r="AA13" s="291"/>
      <c r="AB13" s="288"/>
      <c r="AC13" s="289"/>
      <c r="AD13" s="289"/>
      <c r="AE13" s="289"/>
      <c r="AF13" s="289"/>
      <c r="AG13" s="291"/>
      <c r="AH13" s="282"/>
      <c r="AI13" s="283"/>
      <c r="AJ13" s="283"/>
      <c r="AK13" s="283"/>
      <c r="AL13" s="283"/>
      <c r="AM13" s="284"/>
      <c r="AN13" s="76"/>
      <c r="AO13" s="318"/>
      <c r="AP13" s="319"/>
      <c r="AQ13" s="319"/>
      <c r="AR13" s="319"/>
      <c r="AS13" s="319"/>
      <c r="AT13" s="320"/>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x14ac:dyDescent="0.25">
      <c r="A14" s="76"/>
      <c r="B14" s="310"/>
      <c r="C14" s="310"/>
      <c r="D14" s="311"/>
      <c r="E14" s="299" t="s">
        <v>114</v>
      </c>
      <c r="F14" s="300"/>
      <c r="G14" s="300"/>
      <c r="H14" s="300"/>
      <c r="I14" s="300"/>
      <c r="J14" s="276" t="e">
        <f>IF(AND('Mapa final'!#REF!="Alta",'Mapa final'!#REF!="Leve"),CONCATENATE("R",'Mapa final'!#REF!),"")</f>
        <v>#REF!</v>
      </c>
      <c r="K14" s="277"/>
      <c r="L14" s="277" t="str">
        <f>IF(AND('Mapa final'!$L$12="Alta",'Mapa final'!$P$12="Leve"),CONCATENATE("R",'Mapa final'!$A$12),"")</f>
        <v/>
      </c>
      <c r="M14" s="277"/>
      <c r="N14" s="277" t="e">
        <f>IF(AND('Mapa final'!#REF!="Alta",'Mapa final'!#REF!="Leve"),CONCATENATE("R",'Mapa final'!#REF!),"")</f>
        <v>#REF!</v>
      </c>
      <c r="O14" s="278"/>
      <c r="P14" s="276" t="e">
        <f>IF(AND('Mapa final'!#REF!="Alta",'Mapa final'!#REF!="Menor"),CONCATENATE("R",'Mapa final'!#REF!),"")</f>
        <v>#REF!</v>
      </c>
      <c r="Q14" s="277"/>
      <c r="R14" s="277" t="str">
        <f>IF(AND('Mapa final'!$L$12="Alta",'Mapa final'!$P$12="Menor"),CONCATENATE("R",'Mapa final'!$A$12),"")</f>
        <v/>
      </c>
      <c r="S14" s="277"/>
      <c r="T14" s="277" t="e">
        <f>IF(AND('Mapa final'!#REF!="Alta",'Mapa final'!#REF!="Menor"),CONCATENATE("R",'Mapa final'!#REF!),"")</f>
        <v>#REF!</v>
      </c>
      <c r="U14" s="278"/>
      <c r="V14" s="295" t="e">
        <f>IF(AND('Mapa final'!#REF!="Alta",'Mapa final'!#REF!="Moderado"),CONCATENATE("R",'Mapa final'!#REF!),"")</f>
        <v>#REF!</v>
      </c>
      <c r="W14" s="296"/>
      <c r="X14" s="296" t="str">
        <f>IF(AND('Mapa final'!$L$12="Alta",'Mapa final'!$P$12="Moderado"),CONCATENATE("R",'Mapa final'!$A$12),"")</f>
        <v/>
      </c>
      <c r="Y14" s="296"/>
      <c r="Z14" s="296" t="e">
        <f>IF(AND('Mapa final'!#REF!="Alta",'Mapa final'!#REF!="Moderado"),CONCATENATE("R",'Mapa final'!#REF!),"")</f>
        <v>#REF!</v>
      </c>
      <c r="AA14" s="297"/>
      <c r="AB14" s="295" t="e">
        <f>IF(AND('Mapa final'!#REF!="Alta",'Mapa final'!#REF!="Mayor"),CONCATENATE("R",'Mapa final'!#REF!),"")</f>
        <v>#REF!</v>
      </c>
      <c r="AC14" s="296"/>
      <c r="AD14" s="296" t="str">
        <f>IF(AND('Mapa final'!$L$12="Alta",'Mapa final'!$P$12="Mayor"),CONCATENATE("R",'Mapa final'!$A$12),"")</f>
        <v/>
      </c>
      <c r="AE14" s="296"/>
      <c r="AF14" s="296" t="e">
        <f>IF(AND('Mapa final'!#REF!="Alta",'Mapa final'!#REF!="Mayor"),CONCATENATE("R",'Mapa final'!#REF!),"")</f>
        <v>#REF!</v>
      </c>
      <c r="AG14" s="297"/>
      <c r="AH14" s="285" t="e">
        <f>IF(AND('Mapa final'!#REF!="Alta",'Mapa final'!#REF!="Catastrófico"),CONCATENATE("R",'Mapa final'!#REF!),"")</f>
        <v>#REF!</v>
      </c>
      <c r="AI14" s="286"/>
      <c r="AJ14" s="286" t="str">
        <f>IF(AND('Mapa final'!$L$12="Alta",'Mapa final'!$P$12="Catastrófico"),CONCATENATE("R",'Mapa final'!$A$12),"")</f>
        <v/>
      </c>
      <c r="AK14" s="286"/>
      <c r="AL14" s="286" t="e">
        <f>IF(AND('Mapa final'!#REF!="Alta",'Mapa final'!#REF!="Catastrófico"),CONCATENATE("R",'Mapa final'!#REF!),"")</f>
        <v>#REF!</v>
      </c>
      <c r="AM14" s="287"/>
      <c r="AN14" s="76"/>
      <c r="AO14" s="321" t="s">
        <v>79</v>
      </c>
      <c r="AP14" s="322"/>
      <c r="AQ14" s="322"/>
      <c r="AR14" s="322"/>
      <c r="AS14" s="322"/>
      <c r="AT14" s="323"/>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x14ac:dyDescent="0.25">
      <c r="A15" s="76"/>
      <c r="B15" s="310"/>
      <c r="C15" s="310"/>
      <c r="D15" s="311"/>
      <c r="E15" s="302"/>
      <c r="F15" s="303"/>
      <c r="G15" s="303"/>
      <c r="H15" s="303"/>
      <c r="I15" s="308"/>
      <c r="J15" s="270"/>
      <c r="K15" s="271"/>
      <c r="L15" s="271"/>
      <c r="M15" s="271"/>
      <c r="N15" s="271"/>
      <c r="O15" s="272"/>
      <c r="P15" s="270"/>
      <c r="Q15" s="271"/>
      <c r="R15" s="271"/>
      <c r="S15" s="271"/>
      <c r="T15" s="271"/>
      <c r="U15" s="272"/>
      <c r="V15" s="288"/>
      <c r="W15" s="289"/>
      <c r="X15" s="289"/>
      <c r="Y15" s="289"/>
      <c r="Z15" s="289"/>
      <c r="AA15" s="291"/>
      <c r="AB15" s="288"/>
      <c r="AC15" s="289"/>
      <c r="AD15" s="289"/>
      <c r="AE15" s="289"/>
      <c r="AF15" s="289"/>
      <c r="AG15" s="291"/>
      <c r="AH15" s="279"/>
      <c r="AI15" s="280"/>
      <c r="AJ15" s="280"/>
      <c r="AK15" s="280"/>
      <c r="AL15" s="280"/>
      <c r="AM15" s="281"/>
      <c r="AN15" s="76"/>
      <c r="AO15" s="324"/>
      <c r="AP15" s="325"/>
      <c r="AQ15" s="325"/>
      <c r="AR15" s="325"/>
      <c r="AS15" s="325"/>
      <c r="AT15" s="32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x14ac:dyDescent="0.25">
      <c r="A16" s="76"/>
      <c r="B16" s="310"/>
      <c r="C16" s="310"/>
      <c r="D16" s="311"/>
      <c r="E16" s="302"/>
      <c r="F16" s="303"/>
      <c r="G16" s="303"/>
      <c r="H16" s="303"/>
      <c r="I16" s="308"/>
      <c r="J16" s="270" t="e">
        <f>IF(AND('Mapa final'!#REF!="Alta",'Mapa final'!#REF!="Leve"),CONCATENATE("R",'Mapa final'!#REF!),"")</f>
        <v>#REF!</v>
      </c>
      <c r="K16" s="271"/>
      <c r="L16" s="271" t="e">
        <f>IF(AND('Mapa final'!#REF!="Alta",'Mapa final'!#REF!="Leve"),CONCATENATE("R",'Mapa final'!#REF!),"")</f>
        <v>#REF!</v>
      </c>
      <c r="M16" s="271"/>
      <c r="N16" s="271" t="e">
        <f>IF(AND('Mapa final'!#REF!="Alta",'Mapa final'!#REF!="Leve"),CONCATENATE("R",'Mapa final'!#REF!),"")</f>
        <v>#REF!</v>
      </c>
      <c r="O16" s="272"/>
      <c r="P16" s="270" t="e">
        <f>IF(AND('Mapa final'!#REF!="Alta",'Mapa final'!#REF!="Menor"),CONCATENATE("R",'Mapa final'!#REF!),"")</f>
        <v>#REF!</v>
      </c>
      <c r="Q16" s="271"/>
      <c r="R16" s="271" t="e">
        <f>IF(AND('Mapa final'!#REF!="Alta",'Mapa final'!#REF!="Menor"),CONCATENATE("R",'Mapa final'!#REF!),"")</f>
        <v>#REF!</v>
      </c>
      <c r="S16" s="271"/>
      <c r="T16" s="271" t="e">
        <f>IF(AND('Mapa final'!#REF!="Alta",'Mapa final'!#REF!="Menor"),CONCATENATE("R",'Mapa final'!#REF!),"")</f>
        <v>#REF!</v>
      </c>
      <c r="U16" s="272"/>
      <c r="V16" s="288" t="e">
        <f>IF(AND('Mapa final'!#REF!="Alta",'Mapa final'!#REF!="Moderado"),CONCATENATE("R",'Mapa final'!#REF!),"")</f>
        <v>#REF!</v>
      </c>
      <c r="W16" s="289"/>
      <c r="X16" s="290" t="e">
        <f>IF(AND('Mapa final'!#REF!="Alta",'Mapa final'!#REF!="Moderado"),CONCATENATE("R",'Mapa final'!#REF!),"")</f>
        <v>#REF!</v>
      </c>
      <c r="Y16" s="290"/>
      <c r="Z16" s="290" t="e">
        <f>IF(AND('Mapa final'!#REF!="Alta",'Mapa final'!#REF!="Moderado"),CONCATENATE("R",'Mapa final'!#REF!),"")</f>
        <v>#REF!</v>
      </c>
      <c r="AA16" s="291"/>
      <c r="AB16" s="288" t="e">
        <f>IF(AND('Mapa final'!#REF!="Alta",'Mapa final'!#REF!="Mayor"),CONCATENATE("R",'Mapa final'!#REF!),"")</f>
        <v>#REF!</v>
      </c>
      <c r="AC16" s="289"/>
      <c r="AD16" s="290" t="e">
        <f>IF(AND('Mapa final'!#REF!="Alta",'Mapa final'!#REF!="Mayor"),CONCATENATE("R",'Mapa final'!#REF!),"")</f>
        <v>#REF!</v>
      </c>
      <c r="AE16" s="290"/>
      <c r="AF16" s="290" t="e">
        <f>IF(AND('Mapa final'!#REF!="Alta",'Mapa final'!#REF!="Mayor"),CONCATENATE("R",'Mapa final'!#REF!),"")</f>
        <v>#REF!</v>
      </c>
      <c r="AG16" s="291"/>
      <c r="AH16" s="279" t="e">
        <f>IF(AND('Mapa final'!#REF!="Alta",'Mapa final'!#REF!="Catastrófico"),CONCATENATE("R",'Mapa final'!#REF!),"")</f>
        <v>#REF!</v>
      </c>
      <c r="AI16" s="280"/>
      <c r="AJ16" s="280" t="e">
        <f>IF(AND('Mapa final'!#REF!="Alta",'Mapa final'!#REF!="Catastrófico"),CONCATENATE("R",'Mapa final'!#REF!),"")</f>
        <v>#REF!</v>
      </c>
      <c r="AK16" s="280"/>
      <c r="AL16" s="280" t="e">
        <f>IF(AND('Mapa final'!#REF!="Alta",'Mapa final'!#REF!="Catastrófico"),CONCATENATE("R",'Mapa final'!#REF!),"")</f>
        <v>#REF!</v>
      </c>
      <c r="AM16" s="281"/>
      <c r="AN16" s="76"/>
      <c r="AO16" s="324"/>
      <c r="AP16" s="325"/>
      <c r="AQ16" s="325"/>
      <c r="AR16" s="325"/>
      <c r="AS16" s="325"/>
      <c r="AT16" s="32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x14ac:dyDescent="0.25">
      <c r="A17" s="76"/>
      <c r="B17" s="310"/>
      <c r="C17" s="310"/>
      <c r="D17" s="311"/>
      <c r="E17" s="302"/>
      <c r="F17" s="303"/>
      <c r="G17" s="303"/>
      <c r="H17" s="303"/>
      <c r="I17" s="308"/>
      <c r="J17" s="270"/>
      <c r="K17" s="271"/>
      <c r="L17" s="271"/>
      <c r="M17" s="271"/>
      <c r="N17" s="271"/>
      <c r="O17" s="272"/>
      <c r="P17" s="270"/>
      <c r="Q17" s="271"/>
      <c r="R17" s="271"/>
      <c r="S17" s="271"/>
      <c r="T17" s="271"/>
      <c r="U17" s="272"/>
      <c r="V17" s="288"/>
      <c r="W17" s="289"/>
      <c r="X17" s="290"/>
      <c r="Y17" s="290"/>
      <c r="Z17" s="290"/>
      <c r="AA17" s="291"/>
      <c r="AB17" s="288"/>
      <c r="AC17" s="289"/>
      <c r="AD17" s="290"/>
      <c r="AE17" s="290"/>
      <c r="AF17" s="290"/>
      <c r="AG17" s="291"/>
      <c r="AH17" s="279"/>
      <c r="AI17" s="280"/>
      <c r="AJ17" s="280"/>
      <c r="AK17" s="280"/>
      <c r="AL17" s="280"/>
      <c r="AM17" s="281"/>
      <c r="AN17" s="76"/>
      <c r="AO17" s="324"/>
      <c r="AP17" s="325"/>
      <c r="AQ17" s="325"/>
      <c r="AR17" s="325"/>
      <c r="AS17" s="325"/>
      <c r="AT17" s="32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x14ac:dyDescent="0.25">
      <c r="A18" s="76"/>
      <c r="B18" s="310"/>
      <c r="C18" s="310"/>
      <c r="D18" s="311"/>
      <c r="E18" s="302"/>
      <c r="F18" s="303"/>
      <c r="G18" s="303"/>
      <c r="H18" s="303"/>
      <c r="I18" s="308"/>
      <c r="J18" s="270" t="e">
        <f>IF(AND('Mapa final'!#REF!="Alta",'Mapa final'!#REF!="Leve"),CONCATENATE("R",'Mapa final'!#REF!),"")</f>
        <v>#REF!</v>
      </c>
      <c r="K18" s="271"/>
      <c r="L18" s="271" t="e">
        <f>IF(AND('Mapa final'!#REF!="Alta",'Mapa final'!#REF!="Leve"),CONCATENATE("R",'Mapa final'!#REF!),"")</f>
        <v>#REF!</v>
      </c>
      <c r="M18" s="271"/>
      <c r="N18" s="271" t="e">
        <f>IF(AND('Mapa final'!#REF!="Alta",'Mapa final'!#REF!="Leve"),CONCATENATE("R",'Mapa final'!#REF!),"")</f>
        <v>#REF!</v>
      </c>
      <c r="O18" s="272"/>
      <c r="P18" s="270" t="e">
        <f>IF(AND('Mapa final'!#REF!="Alta",'Mapa final'!#REF!="Menor"),CONCATENATE("R",'Mapa final'!#REF!),"")</f>
        <v>#REF!</v>
      </c>
      <c r="Q18" s="271"/>
      <c r="R18" s="271" t="e">
        <f>IF(AND('Mapa final'!#REF!="Alta",'Mapa final'!#REF!="Menor"),CONCATENATE("R",'Mapa final'!#REF!),"")</f>
        <v>#REF!</v>
      </c>
      <c r="S18" s="271"/>
      <c r="T18" s="271" t="e">
        <f>IF(AND('Mapa final'!#REF!="Alta",'Mapa final'!#REF!="Menor"),CONCATENATE("R",'Mapa final'!#REF!),"")</f>
        <v>#REF!</v>
      </c>
      <c r="U18" s="272"/>
      <c r="V18" s="288" t="e">
        <f>IF(AND('Mapa final'!#REF!="Alta",'Mapa final'!#REF!="Moderado"),CONCATENATE("R",'Mapa final'!#REF!),"")</f>
        <v>#REF!</v>
      </c>
      <c r="W18" s="289"/>
      <c r="X18" s="290" t="e">
        <f>IF(AND('Mapa final'!#REF!="Alta",'Mapa final'!#REF!="Moderado"),CONCATENATE("R",'Mapa final'!#REF!),"")</f>
        <v>#REF!</v>
      </c>
      <c r="Y18" s="290"/>
      <c r="Z18" s="290" t="e">
        <f>IF(AND('Mapa final'!#REF!="Alta",'Mapa final'!#REF!="Moderado"),CONCATENATE("R",'Mapa final'!#REF!),"")</f>
        <v>#REF!</v>
      </c>
      <c r="AA18" s="291"/>
      <c r="AB18" s="288" t="e">
        <f>IF(AND('Mapa final'!#REF!="Alta",'Mapa final'!#REF!="Mayor"),CONCATENATE("R",'Mapa final'!#REF!),"")</f>
        <v>#REF!</v>
      </c>
      <c r="AC18" s="289"/>
      <c r="AD18" s="290" t="e">
        <f>IF(AND('Mapa final'!#REF!="Alta",'Mapa final'!#REF!="Mayor"),CONCATENATE("R",'Mapa final'!#REF!),"")</f>
        <v>#REF!</v>
      </c>
      <c r="AE18" s="290"/>
      <c r="AF18" s="290" t="e">
        <f>IF(AND('Mapa final'!#REF!="Alta",'Mapa final'!#REF!="Mayor"),CONCATENATE("R",'Mapa final'!#REF!),"")</f>
        <v>#REF!</v>
      </c>
      <c r="AG18" s="291"/>
      <c r="AH18" s="279" t="e">
        <f>IF(AND('Mapa final'!#REF!="Alta",'Mapa final'!#REF!="Catastrófico"),CONCATENATE("R",'Mapa final'!#REF!),"")</f>
        <v>#REF!</v>
      </c>
      <c r="AI18" s="280"/>
      <c r="AJ18" s="280" t="e">
        <f>IF(AND('Mapa final'!#REF!="Alta",'Mapa final'!#REF!="Catastrófico"),CONCATENATE("R",'Mapa final'!#REF!),"")</f>
        <v>#REF!</v>
      </c>
      <c r="AK18" s="280"/>
      <c r="AL18" s="280" t="e">
        <f>IF(AND('Mapa final'!#REF!="Alta",'Mapa final'!#REF!="Catastrófico"),CONCATENATE("R",'Mapa final'!#REF!),"")</f>
        <v>#REF!</v>
      </c>
      <c r="AM18" s="281"/>
      <c r="AN18" s="76"/>
      <c r="AO18" s="324"/>
      <c r="AP18" s="325"/>
      <c r="AQ18" s="325"/>
      <c r="AR18" s="325"/>
      <c r="AS18" s="325"/>
      <c r="AT18" s="32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x14ac:dyDescent="0.25">
      <c r="A19" s="76"/>
      <c r="B19" s="310"/>
      <c r="C19" s="310"/>
      <c r="D19" s="311"/>
      <c r="E19" s="302"/>
      <c r="F19" s="303"/>
      <c r="G19" s="303"/>
      <c r="H19" s="303"/>
      <c r="I19" s="308"/>
      <c r="J19" s="270"/>
      <c r="K19" s="271"/>
      <c r="L19" s="271"/>
      <c r="M19" s="271"/>
      <c r="N19" s="271"/>
      <c r="O19" s="272"/>
      <c r="P19" s="270"/>
      <c r="Q19" s="271"/>
      <c r="R19" s="271"/>
      <c r="S19" s="271"/>
      <c r="T19" s="271"/>
      <c r="U19" s="272"/>
      <c r="V19" s="288"/>
      <c r="W19" s="289"/>
      <c r="X19" s="290"/>
      <c r="Y19" s="290"/>
      <c r="Z19" s="290"/>
      <c r="AA19" s="291"/>
      <c r="AB19" s="288"/>
      <c r="AC19" s="289"/>
      <c r="AD19" s="290"/>
      <c r="AE19" s="290"/>
      <c r="AF19" s="290"/>
      <c r="AG19" s="291"/>
      <c r="AH19" s="279"/>
      <c r="AI19" s="280"/>
      <c r="AJ19" s="280"/>
      <c r="AK19" s="280"/>
      <c r="AL19" s="280"/>
      <c r="AM19" s="281"/>
      <c r="AN19" s="76"/>
      <c r="AO19" s="324"/>
      <c r="AP19" s="325"/>
      <c r="AQ19" s="325"/>
      <c r="AR19" s="325"/>
      <c r="AS19" s="325"/>
      <c r="AT19" s="32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x14ac:dyDescent="0.25">
      <c r="A20" s="76"/>
      <c r="B20" s="310"/>
      <c r="C20" s="310"/>
      <c r="D20" s="311"/>
      <c r="E20" s="302"/>
      <c r="F20" s="303"/>
      <c r="G20" s="303"/>
      <c r="H20" s="303"/>
      <c r="I20" s="308"/>
      <c r="J20" s="270" t="e">
        <f>IF(AND('Mapa final'!#REF!="Alta",'Mapa final'!#REF!="Leve"),CONCATENATE("R",'Mapa final'!#REF!),"")</f>
        <v>#REF!</v>
      </c>
      <c r="K20" s="271"/>
      <c r="L20" s="271" t="str">
        <f>IF(AND('Mapa final'!$L$19="Alta",'Mapa final'!$P$19="Leve"),CONCATENATE("R",'Mapa final'!$A$19),"")</f>
        <v/>
      </c>
      <c r="M20" s="271"/>
      <c r="N20" s="271" t="str">
        <f>IF(AND('Mapa final'!$L$21="Alta",'Mapa final'!$P$21="Leve"),CONCATENATE("R",'Mapa final'!$A$21),"")</f>
        <v/>
      </c>
      <c r="O20" s="272"/>
      <c r="P20" s="270" t="e">
        <f>IF(AND('Mapa final'!#REF!="Alta",'Mapa final'!#REF!="Menor"),CONCATENATE("R",'Mapa final'!#REF!),"")</f>
        <v>#REF!</v>
      </c>
      <c r="Q20" s="271"/>
      <c r="R20" s="271" t="str">
        <f>IF(AND('Mapa final'!$L$19="Alta",'Mapa final'!$P$19="Menor"),CONCATENATE("R",'Mapa final'!$A$19),"")</f>
        <v/>
      </c>
      <c r="S20" s="271"/>
      <c r="T20" s="271" t="str">
        <f>IF(AND('Mapa final'!$L$21="Alta",'Mapa final'!$P$21="Menor"),CONCATENATE("R",'Mapa final'!$A$21),"")</f>
        <v/>
      </c>
      <c r="U20" s="272"/>
      <c r="V20" s="288" t="e">
        <f>IF(AND('Mapa final'!#REF!="Alta",'Mapa final'!#REF!="Moderado"),CONCATENATE("R",'Mapa final'!#REF!),"")</f>
        <v>#REF!</v>
      </c>
      <c r="W20" s="289"/>
      <c r="X20" s="290" t="str">
        <f>IF(AND('Mapa final'!$L$19="Alta",'Mapa final'!$P$19="Moderado"),CONCATENATE("R",'Mapa final'!$A$19),"")</f>
        <v/>
      </c>
      <c r="Y20" s="290"/>
      <c r="Z20" s="290" t="str">
        <f>IF(AND('Mapa final'!$L$21="Alta",'Mapa final'!$P$21="Moderado"),CONCATENATE("R",'Mapa final'!$A$21),"")</f>
        <v/>
      </c>
      <c r="AA20" s="291"/>
      <c r="AB20" s="288" t="e">
        <f>IF(AND('Mapa final'!#REF!="Alta",'Mapa final'!#REF!="Mayor"),CONCATENATE("R",'Mapa final'!#REF!),"")</f>
        <v>#REF!</v>
      </c>
      <c r="AC20" s="289"/>
      <c r="AD20" s="290" t="str">
        <f>IF(AND('Mapa final'!$L$19="Alta",'Mapa final'!$P$19="Mayor"),CONCATENATE("R",'Mapa final'!$A$19),"")</f>
        <v/>
      </c>
      <c r="AE20" s="290"/>
      <c r="AF20" s="290" t="str">
        <f>IF(AND('Mapa final'!$L$21="Alta",'Mapa final'!$P$21="Mayor"),CONCATENATE("R",'Mapa final'!$A$21),"")</f>
        <v/>
      </c>
      <c r="AG20" s="291"/>
      <c r="AH20" s="279" t="e">
        <f>IF(AND('Mapa final'!#REF!="Alta",'Mapa final'!#REF!="Catastrófico"),CONCATENATE("R",'Mapa final'!#REF!),"")</f>
        <v>#REF!</v>
      </c>
      <c r="AI20" s="280"/>
      <c r="AJ20" s="280" t="str">
        <f>IF(AND('Mapa final'!$L$19="Alta",'Mapa final'!$P$19="Catastrófico"),CONCATENATE("R",'Mapa final'!$A$19),"")</f>
        <v/>
      </c>
      <c r="AK20" s="280"/>
      <c r="AL20" s="280" t="str">
        <f>IF(AND('Mapa final'!$L$21="Alta",'Mapa final'!$P$21="Catastrófico"),CONCATENATE("R",'Mapa final'!$A$21),"")</f>
        <v/>
      </c>
      <c r="AM20" s="281"/>
      <c r="AN20" s="76"/>
      <c r="AO20" s="324"/>
      <c r="AP20" s="325"/>
      <c r="AQ20" s="325"/>
      <c r="AR20" s="325"/>
      <c r="AS20" s="325"/>
      <c r="AT20" s="32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x14ac:dyDescent="0.3">
      <c r="A21" s="76"/>
      <c r="B21" s="310"/>
      <c r="C21" s="310"/>
      <c r="D21" s="311"/>
      <c r="E21" s="305"/>
      <c r="F21" s="306"/>
      <c r="G21" s="306"/>
      <c r="H21" s="306"/>
      <c r="I21" s="306"/>
      <c r="J21" s="273"/>
      <c r="K21" s="274"/>
      <c r="L21" s="274"/>
      <c r="M21" s="274"/>
      <c r="N21" s="274"/>
      <c r="O21" s="275"/>
      <c r="P21" s="273"/>
      <c r="Q21" s="274"/>
      <c r="R21" s="274"/>
      <c r="S21" s="274"/>
      <c r="T21" s="274"/>
      <c r="U21" s="275"/>
      <c r="V21" s="292"/>
      <c r="W21" s="293"/>
      <c r="X21" s="293"/>
      <c r="Y21" s="293"/>
      <c r="Z21" s="293"/>
      <c r="AA21" s="294"/>
      <c r="AB21" s="292"/>
      <c r="AC21" s="293"/>
      <c r="AD21" s="293"/>
      <c r="AE21" s="293"/>
      <c r="AF21" s="293"/>
      <c r="AG21" s="294"/>
      <c r="AH21" s="282"/>
      <c r="AI21" s="283"/>
      <c r="AJ21" s="283"/>
      <c r="AK21" s="283"/>
      <c r="AL21" s="283"/>
      <c r="AM21" s="284"/>
      <c r="AN21" s="76"/>
      <c r="AO21" s="327"/>
      <c r="AP21" s="328"/>
      <c r="AQ21" s="328"/>
      <c r="AR21" s="328"/>
      <c r="AS21" s="328"/>
      <c r="AT21" s="329"/>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x14ac:dyDescent="0.25">
      <c r="A22" s="76"/>
      <c r="B22" s="310"/>
      <c r="C22" s="310"/>
      <c r="D22" s="311"/>
      <c r="E22" s="299" t="s">
        <v>116</v>
      </c>
      <c r="F22" s="300"/>
      <c r="G22" s="300"/>
      <c r="H22" s="300"/>
      <c r="I22" s="301"/>
      <c r="J22" s="276" t="e">
        <f>IF(AND('Mapa final'!#REF!="Media",'Mapa final'!#REF!="Leve"),CONCATENATE("R",'Mapa final'!#REF!),"")</f>
        <v>#REF!</v>
      </c>
      <c r="K22" s="277"/>
      <c r="L22" s="277" t="str">
        <f>IF(AND('Mapa final'!$L$12="Media",'Mapa final'!$P$12="Leve"),CONCATENATE("R",'Mapa final'!$A$12),"")</f>
        <v/>
      </c>
      <c r="M22" s="277"/>
      <c r="N22" s="277" t="e">
        <f>IF(AND('Mapa final'!#REF!="Media",'Mapa final'!#REF!="Leve"),CONCATENATE("R",'Mapa final'!#REF!),"")</f>
        <v>#REF!</v>
      </c>
      <c r="O22" s="278"/>
      <c r="P22" s="276" t="e">
        <f>IF(AND('Mapa final'!#REF!="Media",'Mapa final'!#REF!="Menor"),CONCATENATE("R",'Mapa final'!#REF!),"")</f>
        <v>#REF!</v>
      </c>
      <c r="Q22" s="277"/>
      <c r="R22" s="277" t="str">
        <f>IF(AND('Mapa final'!$L$12="Media",'Mapa final'!$P$12="Menor"),CONCATENATE("R",'Mapa final'!$A$12),"")</f>
        <v>R1</v>
      </c>
      <c r="S22" s="277"/>
      <c r="T22" s="277" t="e">
        <f>IF(AND('Mapa final'!#REF!="Media",'Mapa final'!#REF!="Menor"),CONCATENATE("R",'Mapa final'!#REF!),"")</f>
        <v>#REF!</v>
      </c>
      <c r="U22" s="278"/>
      <c r="V22" s="276" t="e">
        <f>IF(AND('Mapa final'!#REF!="Media",'Mapa final'!#REF!="Moderado"),CONCATENATE("R",'Mapa final'!#REF!),"")</f>
        <v>#REF!</v>
      </c>
      <c r="W22" s="277"/>
      <c r="X22" s="277" t="str">
        <f>IF(AND('Mapa final'!$L$12="Media",'Mapa final'!$P$12="Moderado"),CONCATENATE("R",'Mapa final'!$A$12),"")</f>
        <v/>
      </c>
      <c r="Y22" s="277"/>
      <c r="Z22" s="277" t="e">
        <f>IF(AND('Mapa final'!#REF!="Media",'Mapa final'!#REF!="Moderado"),CONCATENATE("R",'Mapa final'!#REF!),"")</f>
        <v>#REF!</v>
      </c>
      <c r="AA22" s="278"/>
      <c r="AB22" s="295" t="e">
        <f>IF(AND('Mapa final'!#REF!="Media",'Mapa final'!#REF!="Mayor"),CONCATENATE("R",'Mapa final'!#REF!),"")</f>
        <v>#REF!</v>
      </c>
      <c r="AC22" s="296"/>
      <c r="AD22" s="296" t="str">
        <f>IF(AND('Mapa final'!$L$12="Media",'Mapa final'!$P$12="Mayor"),CONCATENATE("R",'Mapa final'!$A$12),"")</f>
        <v/>
      </c>
      <c r="AE22" s="296"/>
      <c r="AF22" s="296" t="e">
        <f>IF(AND('Mapa final'!#REF!="Media",'Mapa final'!#REF!="Mayor"),CONCATENATE("R",'Mapa final'!#REF!),"")</f>
        <v>#REF!</v>
      </c>
      <c r="AG22" s="297"/>
      <c r="AH22" s="285" t="e">
        <f>IF(AND('Mapa final'!#REF!="Media",'Mapa final'!#REF!="Catastrófico"),CONCATENATE("R",'Mapa final'!#REF!),"")</f>
        <v>#REF!</v>
      </c>
      <c r="AI22" s="286"/>
      <c r="AJ22" s="286" t="str">
        <f>IF(AND('Mapa final'!$L$12="Media",'Mapa final'!$P$12="Catastrófico"),CONCATENATE("R",'Mapa final'!$A$12),"")</f>
        <v/>
      </c>
      <c r="AK22" s="286"/>
      <c r="AL22" s="286" t="e">
        <f>IF(AND('Mapa final'!#REF!="Media",'Mapa final'!#REF!="Catastrófico"),CONCATENATE("R",'Mapa final'!#REF!),"")</f>
        <v>#REF!</v>
      </c>
      <c r="AM22" s="287"/>
      <c r="AN22" s="76"/>
      <c r="AO22" s="330" t="s">
        <v>80</v>
      </c>
      <c r="AP22" s="331"/>
      <c r="AQ22" s="331"/>
      <c r="AR22" s="331"/>
      <c r="AS22" s="331"/>
      <c r="AT22" s="332"/>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x14ac:dyDescent="0.25">
      <c r="A23" s="76"/>
      <c r="B23" s="310"/>
      <c r="C23" s="310"/>
      <c r="D23" s="311"/>
      <c r="E23" s="302"/>
      <c r="F23" s="303"/>
      <c r="G23" s="303"/>
      <c r="H23" s="303"/>
      <c r="I23" s="304"/>
      <c r="J23" s="270"/>
      <c r="K23" s="271"/>
      <c r="L23" s="271"/>
      <c r="M23" s="271"/>
      <c r="N23" s="271"/>
      <c r="O23" s="272"/>
      <c r="P23" s="270"/>
      <c r="Q23" s="271"/>
      <c r="R23" s="271"/>
      <c r="S23" s="271"/>
      <c r="T23" s="271"/>
      <c r="U23" s="272"/>
      <c r="V23" s="270"/>
      <c r="W23" s="271"/>
      <c r="X23" s="271"/>
      <c r="Y23" s="271"/>
      <c r="Z23" s="271"/>
      <c r="AA23" s="272"/>
      <c r="AB23" s="288"/>
      <c r="AC23" s="289"/>
      <c r="AD23" s="289"/>
      <c r="AE23" s="289"/>
      <c r="AF23" s="289"/>
      <c r="AG23" s="291"/>
      <c r="AH23" s="279"/>
      <c r="AI23" s="280"/>
      <c r="AJ23" s="280"/>
      <c r="AK23" s="280"/>
      <c r="AL23" s="280"/>
      <c r="AM23" s="281"/>
      <c r="AN23" s="76"/>
      <c r="AO23" s="333"/>
      <c r="AP23" s="334"/>
      <c r="AQ23" s="334"/>
      <c r="AR23" s="334"/>
      <c r="AS23" s="334"/>
      <c r="AT23" s="335"/>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x14ac:dyDescent="0.25">
      <c r="A24" s="76"/>
      <c r="B24" s="310"/>
      <c r="C24" s="310"/>
      <c r="D24" s="311"/>
      <c r="E24" s="302"/>
      <c r="F24" s="303"/>
      <c r="G24" s="303"/>
      <c r="H24" s="303"/>
      <c r="I24" s="304"/>
      <c r="J24" s="270" t="e">
        <f>IF(AND('Mapa final'!#REF!="Media",'Mapa final'!#REF!="Leve"),CONCATENATE("R",'Mapa final'!#REF!),"")</f>
        <v>#REF!</v>
      </c>
      <c r="K24" s="271"/>
      <c r="L24" s="271" t="e">
        <f>IF(AND('Mapa final'!#REF!="Media",'Mapa final'!#REF!="Leve"),CONCATENATE("R",'Mapa final'!#REF!),"")</f>
        <v>#REF!</v>
      </c>
      <c r="M24" s="271"/>
      <c r="N24" s="271" t="e">
        <f>IF(AND('Mapa final'!#REF!="Media",'Mapa final'!#REF!="Leve"),CONCATENATE("R",'Mapa final'!#REF!),"")</f>
        <v>#REF!</v>
      </c>
      <c r="O24" s="272"/>
      <c r="P24" s="270" t="e">
        <f>IF(AND('Mapa final'!#REF!="Media",'Mapa final'!#REF!="Menor"),CONCATENATE("R",'Mapa final'!#REF!),"")</f>
        <v>#REF!</v>
      </c>
      <c r="Q24" s="271"/>
      <c r="R24" s="271" t="e">
        <f>IF(AND('Mapa final'!#REF!="Media",'Mapa final'!#REF!="Menor"),CONCATENATE("R",'Mapa final'!#REF!),"")</f>
        <v>#REF!</v>
      </c>
      <c r="S24" s="271"/>
      <c r="T24" s="271" t="e">
        <f>IF(AND('Mapa final'!#REF!="Media",'Mapa final'!#REF!="Menor"),CONCATENATE("R",'Mapa final'!#REF!),"")</f>
        <v>#REF!</v>
      </c>
      <c r="U24" s="272"/>
      <c r="V24" s="270" t="e">
        <f>IF(AND('Mapa final'!#REF!="Media",'Mapa final'!#REF!="Moderado"),CONCATENATE("R",'Mapa final'!#REF!),"")</f>
        <v>#REF!</v>
      </c>
      <c r="W24" s="271"/>
      <c r="X24" s="271" t="e">
        <f>IF(AND('Mapa final'!#REF!="Media",'Mapa final'!#REF!="Moderado"),CONCATENATE("R",'Mapa final'!#REF!),"")</f>
        <v>#REF!</v>
      </c>
      <c r="Y24" s="271"/>
      <c r="Z24" s="271" t="e">
        <f>IF(AND('Mapa final'!#REF!="Media",'Mapa final'!#REF!="Moderado"),CONCATENATE("R",'Mapa final'!#REF!),"")</f>
        <v>#REF!</v>
      </c>
      <c r="AA24" s="272"/>
      <c r="AB24" s="288" t="e">
        <f>IF(AND('Mapa final'!#REF!="Media",'Mapa final'!#REF!="Mayor"),CONCATENATE("R",'Mapa final'!#REF!),"")</f>
        <v>#REF!</v>
      </c>
      <c r="AC24" s="289"/>
      <c r="AD24" s="290" t="e">
        <f>IF(AND('Mapa final'!#REF!="Media",'Mapa final'!#REF!="Mayor"),CONCATENATE("R",'Mapa final'!#REF!),"")</f>
        <v>#REF!</v>
      </c>
      <c r="AE24" s="290"/>
      <c r="AF24" s="290" t="e">
        <f>IF(AND('Mapa final'!#REF!="Media",'Mapa final'!#REF!="Mayor"),CONCATENATE("R",'Mapa final'!#REF!),"")</f>
        <v>#REF!</v>
      </c>
      <c r="AG24" s="291"/>
      <c r="AH24" s="279" t="e">
        <f>IF(AND('Mapa final'!#REF!="Media",'Mapa final'!#REF!="Catastrófico"),CONCATENATE("R",'Mapa final'!#REF!),"")</f>
        <v>#REF!</v>
      </c>
      <c r="AI24" s="280"/>
      <c r="AJ24" s="280" t="e">
        <f>IF(AND('Mapa final'!#REF!="Media",'Mapa final'!#REF!="Catastrófico"),CONCATENATE("R",'Mapa final'!#REF!),"")</f>
        <v>#REF!</v>
      </c>
      <c r="AK24" s="280"/>
      <c r="AL24" s="280" t="e">
        <f>IF(AND('Mapa final'!#REF!="Media",'Mapa final'!#REF!="Catastrófico"),CONCATENATE("R",'Mapa final'!#REF!),"")</f>
        <v>#REF!</v>
      </c>
      <c r="AM24" s="281"/>
      <c r="AN24" s="76"/>
      <c r="AO24" s="333"/>
      <c r="AP24" s="334"/>
      <c r="AQ24" s="334"/>
      <c r="AR24" s="334"/>
      <c r="AS24" s="334"/>
      <c r="AT24" s="335"/>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x14ac:dyDescent="0.25">
      <c r="A25" s="76"/>
      <c r="B25" s="310"/>
      <c r="C25" s="310"/>
      <c r="D25" s="311"/>
      <c r="E25" s="302"/>
      <c r="F25" s="303"/>
      <c r="G25" s="303"/>
      <c r="H25" s="303"/>
      <c r="I25" s="304"/>
      <c r="J25" s="270"/>
      <c r="K25" s="271"/>
      <c r="L25" s="271"/>
      <c r="M25" s="271"/>
      <c r="N25" s="271"/>
      <c r="O25" s="272"/>
      <c r="P25" s="270"/>
      <c r="Q25" s="271"/>
      <c r="R25" s="271"/>
      <c r="S25" s="271"/>
      <c r="T25" s="271"/>
      <c r="U25" s="272"/>
      <c r="V25" s="270"/>
      <c r="W25" s="271"/>
      <c r="X25" s="271"/>
      <c r="Y25" s="271"/>
      <c r="Z25" s="271"/>
      <c r="AA25" s="272"/>
      <c r="AB25" s="288"/>
      <c r="AC25" s="289"/>
      <c r="AD25" s="290"/>
      <c r="AE25" s="290"/>
      <c r="AF25" s="290"/>
      <c r="AG25" s="291"/>
      <c r="AH25" s="279"/>
      <c r="AI25" s="280"/>
      <c r="AJ25" s="280"/>
      <c r="AK25" s="280"/>
      <c r="AL25" s="280"/>
      <c r="AM25" s="281"/>
      <c r="AN25" s="76"/>
      <c r="AO25" s="333"/>
      <c r="AP25" s="334"/>
      <c r="AQ25" s="334"/>
      <c r="AR25" s="334"/>
      <c r="AS25" s="334"/>
      <c r="AT25" s="335"/>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x14ac:dyDescent="0.25">
      <c r="A26" s="76"/>
      <c r="B26" s="310"/>
      <c r="C26" s="310"/>
      <c r="D26" s="311"/>
      <c r="E26" s="302"/>
      <c r="F26" s="303"/>
      <c r="G26" s="303"/>
      <c r="H26" s="303"/>
      <c r="I26" s="304"/>
      <c r="J26" s="270" t="e">
        <f>IF(AND('Mapa final'!#REF!="Media",'Mapa final'!#REF!="Leve"),CONCATENATE("R",'Mapa final'!#REF!),"")</f>
        <v>#REF!</v>
      </c>
      <c r="K26" s="271"/>
      <c r="L26" s="271" t="e">
        <f>IF(AND('Mapa final'!#REF!="Media",'Mapa final'!#REF!="Leve"),CONCATENATE("R",'Mapa final'!#REF!),"")</f>
        <v>#REF!</v>
      </c>
      <c r="M26" s="271"/>
      <c r="N26" s="271" t="e">
        <f>IF(AND('Mapa final'!#REF!="Media",'Mapa final'!#REF!="Leve"),CONCATENATE("R",'Mapa final'!#REF!),"")</f>
        <v>#REF!</v>
      </c>
      <c r="O26" s="272"/>
      <c r="P26" s="270" t="e">
        <f>IF(AND('Mapa final'!#REF!="Media",'Mapa final'!#REF!="Menor"),CONCATENATE("R",'Mapa final'!#REF!),"")</f>
        <v>#REF!</v>
      </c>
      <c r="Q26" s="271"/>
      <c r="R26" s="271" t="e">
        <f>IF(AND('Mapa final'!#REF!="Media",'Mapa final'!#REF!="Menor"),CONCATENATE("R",'Mapa final'!#REF!),"")</f>
        <v>#REF!</v>
      </c>
      <c r="S26" s="271"/>
      <c r="T26" s="271" t="e">
        <f>IF(AND('Mapa final'!#REF!="Media",'Mapa final'!#REF!="Menor"),CONCATENATE("R",'Mapa final'!#REF!),"")</f>
        <v>#REF!</v>
      </c>
      <c r="U26" s="272"/>
      <c r="V26" s="270" t="e">
        <f>IF(AND('Mapa final'!#REF!="Media",'Mapa final'!#REF!="Moderado"),CONCATENATE("R",'Mapa final'!#REF!),"")</f>
        <v>#REF!</v>
      </c>
      <c r="W26" s="271"/>
      <c r="X26" s="271" t="e">
        <f>IF(AND('Mapa final'!#REF!="Media",'Mapa final'!#REF!="Moderado"),CONCATENATE("R",'Mapa final'!#REF!),"")</f>
        <v>#REF!</v>
      </c>
      <c r="Y26" s="271"/>
      <c r="Z26" s="271" t="e">
        <f>IF(AND('Mapa final'!#REF!="Media",'Mapa final'!#REF!="Moderado"),CONCATENATE("R",'Mapa final'!#REF!),"")</f>
        <v>#REF!</v>
      </c>
      <c r="AA26" s="272"/>
      <c r="AB26" s="288" t="e">
        <f>IF(AND('Mapa final'!#REF!="Media",'Mapa final'!#REF!="Mayor"),CONCATENATE("R",'Mapa final'!#REF!),"")</f>
        <v>#REF!</v>
      </c>
      <c r="AC26" s="289"/>
      <c r="AD26" s="290" t="e">
        <f>IF(AND('Mapa final'!#REF!="Media",'Mapa final'!#REF!="Mayor"),CONCATENATE("R",'Mapa final'!#REF!),"")</f>
        <v>#REF!</v>
      </c>
      <c r="AE26" s="290"/>
      <c r="AF26" s="290" t="e">
        <f>IF(AND('Mapa final'!#REF!="Media",'Mapa final'!#REF!="Mayor"),CONCATENATE("R",'Mapa final'!#REF!),"")</f>
        <v>#REF!</v>
      </c>
      <c r="AG26" s="291"/>
      <c r="AH26" s="279" t="e">
        <f>IF(AND('Mapa final'!#REF!="Media",'Mapa final'!#REF!="Catastrófico"),CONCATENATE("R",'Mapa final'!#REF!),"")</f>
        <v>#REF!</v>
      </c>
      <c r="AI26" s="280"/>
      <c r="AJ26" s="280" t="e">
        <f>IF(AND('Mapa final'!#REF!="Media",'Mapa final'!#REF!="Catastrófico"),CONCATENATE("R",'Mapa final'!#REF!),"")</f>
        <v>#REF!</v>
      </c>
      <c r="AK26" s="280"/>
      <c r="AL26" s="280" t="e">
        <f>IF(AND('Mapa final'!#REF!="Media",'Mapa final'!#REF!="Catastrófico"),CONCATENATE("R",'Mapa final'!#REF!),"")</f>
        <v>#REF!</v>
      </c>
      <c r="AM26" s="281"/>
      <c r="AN26" s="76"/>
      <c r="AO26" s="333"/>
      <c r="AP26" s="334"/>
      <c r="AQ26" s="334"/>
      <c r="AR26" s="334"/>
      <c r="AS26" s="334"/>
      <c r="AT26" s="335"/>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x14ac:dyDescent="0.25">
      <c r="A27" s="76"/>
      <c r="B27" s="310"/>
      <c r="C27" s="310"/>
      <c r="D27" s="311"/>
      <c r="E27" s="302"/>
      <c r="F27" s="303"/>
      <c r="G27" s="303"/>
      <c r="H27" s="303"/>
      <c r="I27" s="304"/>
      <c r="J27" s="270"/>
      <c r="K27" s="271"/>
      <c r="L27" s="271"/>
      <c r="M27" s="271"/>
      <c r="N27" s="271"/>
      <c r="O27" s="272"/>
      <c r="P27" s="270"/>
      <c r="Q27" s="271"/>
      <c r="R27" s="271"/>
      <c r="S27" s="271"/>
      <c r="T27" s="271"/>
      <c r="U27" s="272"/>
      <c r="V27" s="270"/>
      <c r="W27" s="271"/>
      <c r="X27" s="271"/>
      <c r="Y27" s="271"/>
      <c r="Z27" s="271"/>
      <c r="AA27" s="272"/>
      <c r="AB27" s="288"/>
      <c r="AC27" s="289"/>
      <c r="AD27" s="290"/>
      <c r="AE27" s="290"/>
      <c r="AF27" s="290"/>
      <c r="AG27" s="291"/>
      <c r="AH27" s="279"/>
      <c r="AI27" s="280"/>
      <c r="AJ27" s="280"/>
      <c r="AK27" s="280"/>
      <c r="AL27" s="280"/>
      <c r="AM27" s="281"/>
      <c r="AN27" s="76"/>
      <c r="AO27" s="333"/>
      <c r="AP27" s="334"/>
      <c r="AQ27" s="334"/>
      <c r="AR27" s="334"/>
      <c r="AS27" s="334"/>
      <c r="AT27" s="33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x14ac:dyDescent="0.25">
      <c r="A28" s="76"/>
      <c r="B28" s="310"/>
      <c r="C28" s="310"/>
      <c r="D28" s="311"/>
      <c r="E28" s="302"/>
      <c r="F28" s="303"/>
      <c r="G28" s="303"/>
      <c r="H28" s="303"/>
      <c r="I28" s="304"/>
      <c r="J28" s="270" t="e">
        <f>IF(AND('Mapa final'!#REF!="Media",'Mapa final'!#REF!="Leve"),CONCATENATE("R",'Mapa final'!#REF!),"")</f>
        <v>#REF!</v>
      </c>
      <c r="K28" s="271"/>
      <c r="L28" s="271" t="str">
        <f>IF(AND('Mapa final'!$L$19="Media",'Mapa final'!$P$19="Leve"),CONCATENATE("R",'Mapa final'!$A$19),"")</f>
        <v/>
      </c>
      <c r="M28" s="271"/>
      <c r="N28" s="271" t="str">
        <f>IF(AND('Mapa final'!$L$21="Media",'Mapa final'!$P$21="Leve"),CONCATENATE("R",'Mapa final'!$A$21),"")</f>
        <v/>
      </c>
      <c r="O28" s="272"/>
      <c r="P28" s="270" t="e">
        <f>IF(AND('Mapa final'!#REF!="Media",'Mapa final'!#REF!="Menor"),CONCATENATE("R",'Mapa final'!#REF!),"")</f>
        <v>#REF!</v>
      </c>
      <c r="Q28" s="271"/>
      <c r="R28" s="271" t="str">
        <f>IF(AND('Mapa final'!$L$19="Media",'Mapa final'!$P$19="Menor"),CONCATENATE("R",'Mapa final'!$A$19),"")</f>
        <v/>
      </c>
      <c r="S28" s="271"/>
      <c r="T28" s="271" t="str">
        <f>IF(AND('Mapa final'!$L$21="Media",'Mapa final'!$P$21="Menor"),CONCATENATE("R",'Mapa final'!$A$21),"")</f>
        <v/>
      </c>
      <c r="U28" s="272"/>
      <c r="V28" s="270" t="e">
        <f>IF(AND('Mapa final'!#REF!="Media",'Mapa final'!#REF!="Moderado"),CONCATENATE("R",'Mapa final'!#REF!),"")</f>
        <v>#REF!</v>
      </c>
      <c r="W28" s="271"/>
      <c r="X28" s="271" t="str">
        <f>IF(AND('Mapa final'!$L$19="Media",'Mapa final'!$P$19="Moderado"),CONCATENATE("R",'Mapa final'!$A$19),"")</f>
        <v/>
      </c>
      <c r="Y28" s="271"/>
      <c r="Z28" s="271" t="str">
        <f>IF(AND('Mapa final'!$L$21="Media",'Mapa final'!$P$21="Moderado"),CONCATENATE("R",'Mapa final'!$A$21),"")</f>
        <v/>
      </c>
      <c r="AA28" s="272"/>
      <c r="AB28" s="288" t="e">
        <f>IF(AND('Mapa final'!#REF!="Media",'Mapa final'!#REF!="Mayor"),CONCATENATE("R",'Mapa final'!#REF!),"")</f>
        <v>#REF!</v>
      </c>
      <c r="AC28" s="289"/>
      <c r="AD28" s="290" t="str">
        <f>IF(AND('Mapa final'!$L$19="Media",'Mapa final'!$P$19="Mayor"),CONCATENATE("R",'Mapa final'!$A$19),"")</f>
        <v/>
      </c>
      <c r="AE28" s="290"/>
      <c r="AF28" s="290" t="str">
        <f>IF(AND('Mapa final'!$L$21="Media",'Mapa final'!$P$21="Mayor"),CONCATENATE("R",'Mapa final'!$A$21),"")</f>
        <v/>
      </c>
      <c r="AG28" s="291"/>
      <c r="AH28" s="279" t="e">
        <f>IF(AND('Mapa final'!#REF!="Media",'Mapa final'!#REF!="Catastrófico"),CONCATENATE("R",'Mapa final'!#REF!),"")</f>
        <v>#REF!</v>
      </c>
      <c r="AI28" s="280"/>
      <c r="AJ28" s="280" t="str">
        <f>IF(AND('Mapa final'!$L$19="Media",'Mapa final'!$P$19="Catastrófico"),CONCATENATE("R",'Mapa final'!$A$19),"")</f>
        <v/>
      </c>
      <c r="AK28" s="280"/>
      <c r="AL28" s="280" t="str">
        <f>IF(AND('Mapa final'!$L$21="Media",'Mapa final'!$P$21="Catastrófico"),CONCATENATE("R",'Mapa final'!$A$21),"")</f>
        <v/>
      </c>
      <c r="AM28" s="281"/>
      <c r="AN28" s="76"/>
      <c r="AO28" s="333"/>
      <c r="AP28" s="334"/>
      <c r="AQ28" s="334"/>
      <c r="AR28" s="334"/>
      <c r="AS28" s="334"/>
      <c r="AT28" s="33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x14ac:dyDescent="0.3">
      <c r="A29" s="76"/>
      <c r="B29" s="310"/>
      <c r="C29" s="310"/>
      <c r="D29" s="311"/>
      <c r="E29" s="305"/>
      <c r="F29" s="306"/>
      <c r="G29" s="306"/>
      <c r="H29" s="306"/>
      <c r="I29" s="307"/>
      <c r="J29" s="270"/>
      <c r="K29" s="271"/>
      <c r="L29" s="271"/>
      <c r="M29" s="271"/>
      <c r="N29" s="271"/>
      <c r="O29" s="272"/>
      <c r="P29" s="273"/>
      <c r="Q29" s="274"/>
      <c r="R29" s="274"/>
      <c r="S29" s="274"/>
      <c r="T29" s="274"/>
      <c r="U29" s="275"/>
      <c r="V29" s="273"/>
      <c r="W29" s="274"/>
      <c r="X29" s="274"/>
      <c r="Y29" s="274"/>
      <c r="Z29" s="274"/>
      <c r="AA29" s="275"/>
      <c r="AB29" s="292"/>
      <c r="AC29" s="293"/>
      <c r="AD29" s="293"/>
      <c r="AE29" s="293"/>
      <c r="AF29" s="293"/>
      <c r="AG29" s="294"/>
      <c r="AH29" s="282"/>
      <c r="AI29" s="283"/>
      <c r="AJ29" s="283"/>
      <c r="AK29" s="283"/>
      <c r="AL29" s="283"/>
      <c r="AM29" s="284"/>
      <c r="AN29" s="76"/>
      <c r="AO29" s="336"/>
      <c r="AP29" s="337"/>
      <c r="AQ29" s="337"/>
      <c r="AR29" s="337"/>
      <c r="AS29" s="337"/>
      <c r="AT29" s="338"/>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x14ac:dyDescent="0.25">
      <c r="A30" s="76"/>
      <c r="B30" s="310"/>
      <c r="C30" s="310"/>
      <c r="D30" s="311"/>
      <c r="E30" s="299" t="s">
        <v>113</v>
      </c>
      <c r="F30" s="300"/>
      <c r="G30" s="300"/>
      <c r="H30" s="300"/>
      <c r="I30" s="300"/>
      <c r="J30" s="267" t="e">
        <f>IF(AND('Mapa final'!#REF!="Baja",'Mapa final'!#REF!="Leve"),CONCATENATE("R",'Mapa final'!#REF!),"")</f>
        <v>#REF!</v>
      </c>
      <c r="K30" s="268"/>
      <c r="L30" s="268" t="str">
        <f>IF(AND('Mapa final'!$L$12="Baja",'Mapa final'!$P$12="Leve"),CONCATENATE("R",'Mapa final'!$A$12),"")</f>
        <v/>
      </c>
      <c r="M30" s="268"/>
      <c r="N30" s="268" t="e">
        <f>IF(AND('Mapa final'!#REF!="Baja",'Mapa final'!#REF!="Leve"),CONCATENATE("R",'Mapa final'!#REF!),"")</f>
        <v>#REF!</v>
      </c>
      <c r="O30" s="269"/>
      <c r="P30" s="277" t="e">
        <f>IF(AND('Mapa final'!#REF!="Baja",'Mapa final'!#REF!="Menor"),CONCATENATE("R",'Mapa final'!#REF!),"")</f>
        <v>#REF!</v>
      </c>
      <c r="Q30" s="277"/>
      <c r="R30" s="277" t="str">
        <f>IF(AND('Mapa final'!$L$12="Baja",'Mapa final'!$P$12="Menor"),CONCATENATE("R",'Mapa final'!$A$12),"")</f>
        <v/>
      </c>
      <c r="S30" s="277"/>
      <c r="T30" s="277" t="e">
        <f>IF(AND('Mapa final'!#REF!="Baja",'Mapa final'!#REF!="Menor"),CONCATENATE("R",'Mapa final'!#REF!),"")</f>
        <v>#REF!</v>
      </c>
      <c r="U30" s="278"/>
      <c r="V30" s="276" t="e">
        <f>IF(AND('Mapa final'!#REF!="Baja",'Mapa final'!#REF!="Moderado"),CONCATENATE("R",'Mapa final'!#REF!),"")</f>
        <v>#REF!</v>
      </c>
      <c r="W30" s="277"/>
      <c r="X30" s="277" t="str">
        <f>IF(AND('Mapa final'!$L$12="Baja",'Mapa final'!$P$12="Moderado"),CONCATENATE("R",'Mapa final'!$A$12),"")</f>
        <v/>
      </c>
      <c r="Y30" s="277"/>
      <c r="Z30" s="277" t="e">
        <f>IF(AND('Mapa final'!#REF!="Baja",'Mapa final'!#REF!="Moderado"),CONCATENATE("R",'Mapa final'!#REF!),"")</f>
        <v>#REF!</v>
      </c>
      <c r="AA30" s="278"/>
      <c r="AB30" s="295" t="e">
        <f>IF(AND('Mapa final'!#REF!="Baja",'Mapa final'!#REF!="Mayor"),CONCATENATE("R",'Mapa final'!#REF!),"")</f>
        <v>#REF!</v>
      </c>
      <c r="AC30" s="296"/>
      <c r="AD30" s="296" t="str">
        <f>IF(AND('Mapa final'!$L$12="Baja",'Mapa final'!$P$12="Mayor"),CONCATENATE("R",'Mapa final'!$A$12),"")</f>
        <v/>
      </c>
      <c r="AE30" s="296"/>
      <c r="AF30" s="296" t="e">
        <f>IF(AND('Mapa final'!#REF!="Baja",'Mapa final'!#REF!="Mayor"),CONCATENATE("R",'Mapa final'!#REF!),"")</f>
        <v>#REF!</v>
      </c>
      <c r="AG30" s="297"/>
      <c r="AH30" s="285" t="e">
        <f>IF(AND('Mapa final'!#REF!="Baja",'Mapa final'!#REF!="Catastrófico"),CONCATENATE("R",'Mapa final'!#REF!),"")</f>
        <v>#REF!</v>
      </c>
      <c r="AI30" s="286"/>
      <c r="AJ30" s="286" t="str">
        <f>IF(AND('Mapa final'!$L$12="Baja",'Mapa final'!$P$12="Catastrófico"),CONCATENATE("R",'Mapa final'!$A$12),"")</f>
        <v/>
      </c>
      <c r="AK30" s="286"/>
      <c r="AL30" s="286" t="e">
        <f>IF(AND('Mapa final'!#REF!="Baja",'Mapa final'!#REF!="Catastrófico"),CONCATENATE("R",'Mapa final'!#REF!),"")</f>
        <v>#REF!</v>
      </c>
      <c r="AM30" s="287"/>
      <c r="AN30" s="76"/>
      <c r="AO30" s="339" t="s">
        <v>81</v>
      </c>
      <c r="AP30" s="340"/>
      <c r="AQ30" s="340"/>
      <c r="AR30" s="340"/>
      <c r="AS30" s="340"/>
      <c r="AT30" s="341"/>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x14ac:dyDescent="0.25">
      <c r="A31" s="76"/>
      <c r="B31" s="310"/>
      <c r="C31" s="310"/>
      <c r="D31" s="311"/>
      <c r="E31" s="302"/>
      <c r="F31" s="303"/>
      <c r="G31" s="303"/>
      <c r="H31" s="303"/>
      <c r="I31" s="308"/>
      <c r="J31" s="261"/>
      <c r="K31" s="262"/>
      <c r="L31" s="262"/>
      <c r="M31" s="262"/>
      <c r="N31" s="262"/>
      <c r="O31" s="263"/>
      <c r="P31" s="271"/>
      <c r="Q31" s="271"/>
      <c r="R31" s="271"/>
      <c r="S31" s="271"/>
      <c r="T31" s="271"/>
      <c r="U31" s="272"/>
      <c r="V31" s="270"/>
      <c r="W31" s="271"/>
      <c r="X31" s="271"/>
      <c r="Y31" s="271"/>
      <c r="Z31" s="271"/>
      <c r="AA31" s="272"/>
      <c r="AB31" s="288"/>
      <c r="AC31" s="289"/>
      <c r="AD31" s="289"/>
      <c r="AE31" s="289"/>
      <c r="AF31" s="289"/>
      <c r="AG31" s="291"/>
      <c r="AH31" s="279"/>
      <c r="AI31" s="280"/>
      <c r="AJ31" s="280"/>
      <c r="AK31" s="280"/>
      <c r="AL31" s="280"/>
      <c r="AM31" s="281"/>
      <c r="AN31" s="76"/>
      <c r="AO31" s="342"/>
      <c r="AP31" s="343"/>
      <c r="AQ31" s="343"/>
      <c r="AR31" s="343"/>
      <c r="AS31" s="343"/>
      <c r="AT31" s="34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x14ac:dyDescent="0.25">
      <c r="A32" s="76"/>
      <c r="B32" s="310"/>
      <c r="C32" s="310"/>
      <c r="D32" s="311"/>
      <c r="E32" s="302"/>
      <c r="F32" s="303"/>
      <c r="G32" s="303"/>
      <c r="H32" s="303"/>
      <c r="I32" s="308"/>
      <c r="J32" s="261" t="e">
        <f>IF(AND('Mapa final'!#REF!="Baja",'Mapa final'!#REF!="Leve"),CONCATENATE("R",'Mapa final'!#REF!),"")</f>
        <v>#REF!</v>
      </c>
      <c r="K32" s="262"/>
      <c r="L32" s="262" t="e">
        <f>IF(AND('Mapa final'!#REF!="Baja",'Mapa final'!#REF!="Leve"),CONCATENATE("R",'Mapa final'!#REF!),"")</f>
        <v>#REF!</v>
      </c>
      <c r="M32" s="262"/>
      <c r="N32" s="262" t="e">
        <f>IF(AND('Mapa final'!#REF!="Baja",'Mapa final'!#REF!="Leve"),CONCATENATE("R",'Mapa final'!#REF!),"")</f>
        <v>#REF!</v>
      </c>
      <c r="O32" s="263"/>
      <c r="P32" s="271" t="e">
        <f>IF(AND('Mapa final'!#REF!="Baja",'Mapa final'!#REF!="Menor"),CONCATENATE("R",'Mapa final'!#REF!),"")</f>
        <v>#REF!</v>
      </c>
      <c r="Q32" s="271"/>
      <c r="R32" s="271" t="e">
        <f>IF(AND('Mapa final'!#REF!="Baja",'Mapa final'!#REF!="Menor"),CONCATENATE("R",'Mapa final'!#REF!),"")</f>
        <v>#REF!</v>
      </c>
      <c r="S32" s="271"/>
      <c r="T32" s="271" t="e">
        <f>IF(AND('Mapa final'!#REF!="Baja",'Mapa final'!#REF!="Menor"),CONCATENATE("R",'Mapa final'!#REF!),"")</f>
        <v>#REF!</v>
      </c>
      <c r="U32" s="272"/>
      <c r="V32" s="270" t="e">
        <f>IF(AND('Mapa final'!#REF!="Baja",'Mapa final'!#REF!="Moderado"),CONCATENATE("R",'Mapa final'!#REF!),"")</f>
        <v>#REF!</v>
      </c>
      <c r="W32" s="271"/>
      <c r="X32" s="271" t="e">
        <f>IF(AND('Mapa final'!#REF!="Baja",'Mapa final'!#REF!="Moderado"),CONCATENATE("R",'Mapa final'!#REF!),"")</f>
        <v>#REF!</v>
      </c>
      <c r="Y32" s="271"/>
      <c r="Z32" s="271" t="e">
        <f>IF(AND('Mapa final'!#REF!="Baja",'Mapa final'!#REF!="Moderado"),CONCATENATE("R",'Mapa final'!#REF!),"")</f>
        <v>#REF!</v>
      </c>
      <c r="AA32" s="272"/>
      <c r="AB32" s="288" t="e">
        <f>IF(AND('Mapa final'!#REF!="Baja",'Mapa final'!#REF!="Mayor"),CONCATENATE("R",'Mapa final'!#REF!),"")</f>
        <v>#REF!</v>
      </c>
      <c r="AC32" s="289"/>
      <c r="AD32" s="290" t="e">
        <f>IF(AND('Mapa final'!#REF!="Baja",'Mapa final'!#REF!="Mayor"),CONCATENATE("R",'Mapa final'!#REF!),"")</f>
        <v>#REF!</v>
      </c>
      <c r="AE32" s="290"/>
      <c r="AF32" s="290" t="e">
        <f>IF(AND('Mapa final'!#REF!="Baja",'Mapa final'!#REF!="Mayor"),CONCATENATE("R",'Mapa final'!#REF!),"")</f>
        <v>#REF!</v>
      </c>
      <c r="AG32" s="291"/>
      <c r="AH32" s="279" t="e">
        <f>IF(AND('Mapa final'!#REF!="Baja",'Mapa final'!#REF!="Catastrófico"),CONCATENATE("R",'Mapa final'!#REF!),"")</f>
        <v>#REF!</v>
      </c>
      <c r="AI32" s="280"/>
      <c r="AJ32" s="280" t="e">
        <f>IF(AND('Mapa final'!#REF!="Baja",'Mapa final'!#REF!="Catastrófico"),CONCATENATE("R",'Mapa final'!#REF!),"")</f>
        <v>#REF!</v>
      </c>
      <c r="AK32" s="280"/>
      <c r="AL32" s="280" t="e">
        <f>IF(AND('Mapa final'!#REF!="Baja",'Mapa final'!#REF!="Catastrófico"),CONCATENATE("R",'Mapa final'!#REF!),"")</f>
        <v>#REF!</v>
      </c>
      <c r="AM32" s="281"/>
      <c r="AN32" s="76"/>
      <c r="AO32" s="342"/>
      <c r="AP32" s="343"/>
      <c r="AQ32" s="343"/>
      <c r="AR32" s="343"/>
      <c r="AS32" s="343"/>
      <c r="AT32" s="34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x14ac:dyDescent="0.25">
      <c r="A33" s="76"/>
      <c r="B33" s="310"/>
      <c r="C33" s="310"/>
      <c r="D33" s="311"/>
      <c r="E33" s="302"/>
      <c r="F33" s="303"/>
      <c r="G33" s="303"/>
      <c r="H33" s="303"/>
      <c r="I33" s="308"/>
      <c r="J33" s="261"/>
      <c r="K33" s="262"/>
      <c r="L33" s="262"/>
      <c r="M33" s="262"/>
      <c r="N33" s="262"/>
      <c r="O33" s="263"/>
      <c r="P33" s="271"/>
      <c r="Q33" s="271"/>
      <c r="R33" s="271"/>
      <c r="S33" s="271"/>
      <c r="T33" s="271"/>
      <c r="U33" s="272"/>
      <c r="V33" s="270"/>
      <c r="W33" s="271"/>
      <c r="X33" s="271"/>
      <c r="Y33" s="271"/>
      <c r="Z33" s="271"/>
      <c r="AA33" s="272"/>
      <c r="AB33" s="288"/>
      <c r="AC33" s="289"/>
      <c r="AD33" s="290"/>
      <c r="AE33" s="290"/>
      <c r="AF33" s="290"/>
      <c r="AG33" s="291"/>
      <c r="AH33" s="279"/>
      <c r="AI33" s="280"/>
      <c r="AJ33" s="280"/>
      <c r="AK33" s="280"/>
      <c r="AL33" s="280"/>
      <c r="AM33" s="281"/>
      <c r="AN33" s="76"/>
      <c r="AO33" s="342"/>
      <c r="AP33" s="343"/>
      <c r="AQ33" s="343"/>
      <c r="AR33" s="343"/>
      <c r="AS33" s="343"/>
      <c r="AT33" s="34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x14ac:dyDescent="0.25">
      <c r="A34" s="76"/>
      <c r="B34" s="310"/>
      <c r="C34" s="310"/>
      <c r="D34" s="311"/>
      <c r="E34" s="302"/>
      <c r="F34" s="303"/>
      <c r="G34" s="303"/>
      <c r="H34" s="303"/>
      <c r="I34" s="308"/>
      <c r="J34" s="261" t="e">
        <f>IF(AND('Mapa final'!#REF!="Baja",'Mapa final'!#REF!="Leve"),CONCATENATE("R",'Mapa final'!#REF!),"")</f>
        <v>#REF!</v>
      </c>
      <c r="K34" s="262"/>
      <c r="L34" s="262" t="e">
        <f>IF(AND('Mapa final'!#REF!="Baja",'Mapa final'!#REF!="Leve"),CONCATENATE("R",'Mapa final'!#REF!),"")</f>
        <v>#REF!</v>
      </c>
      <c r="M34" s="262"/>
      <c r="N34" s="262" t="e">
        <f>IF(AND('Mapa final'!#REF!="Baja",'Mapa final'!#REF!="Leve"),CONCATENATE("R",'Mapa final'!#REF!),"")</f>
        <v>#REF!</v>
      </c>
      <c r="O34" s="263"/>
      <c r="P34" s="271" t="e">
        <f>IF(AND('Mapa final'!#REF!="Baja",'Mapa final'!#REF!="Menor"),CONCATENATE("R",'Mapa final'!#REF!),"")</f>
        <v>#REF!</v>
      </c>
      <c r="Q34" s="271"/>
      <c r="R34" s="271" t="e">
        <f>IF(AND('Mapa final'!#REF!="Baja",'Mapa final'!#REF!="Menor"),CONCATENATE("R",'Mapa final'!#REF!),"")</f>
        <v>#REF!</v>
      </c>
      <c r="S34" s="271"/>
      <c r="T34" s="271" t="e">
        <f>IF(AND('Mapa final'!#REF!="Baja",'Mapa final'!#REF!="Menor"),CONCATENATE("R",'Mapa final'!#REF!),"")</f>
        <v>#REF!</v>
      </c>
      <c r="U34" s="272"/>
      <c r="V34" s="270" t="e">
        <f>IF(AND('Mapa final'!#REF!="Baja",'Mapa final'!#REF!="Moderado"),CONCATENATE("R",'Mapa final'!#REF!),"")</f>
        <v>#REF!</v>
      </c>
      <c r="W34" s="271"/>
      <c r="X34" s="271" t="e">
        <f>IF(AND('Mapa final'!#REF!="Baja",'Mapa final'!#REF!="Moderado"),CONCATENATE("R",'Mapa final'!#REF!),"")</f>
        <v>#REF!</v>
      </c>
      <c r="Y34" s="271"/>
      <c r="Z34" s="271" t="e">
        <f>IF(AND('Mapa final'!#REF!="Baja",'Mapa final'!#REF!="Moderado"),CONCATENATE("R",'Mapa final'!#REF!),"")</f>
        <v>#REF!</v>
      </c>
      <c r="AA34" s="272"/>
      <c r="AB34" s="288" t="e">
        <f>IF(AND('Mapa final'!#REF!="Baja",'Mapa final'!#REF!="Mayor"),CONCATENATE("R",'Mapa final'!#REF!),"")</f>
        <v>#REF!</v>
      </c>
      <c r="AC34" s="289"/>
      <c r="AD34" s="290" t="e">
        <f>IF(AND('Mapa final'!#REF!="Baja",'Mapa final'!#REF!="Mayor"),CONCATENATE("R",'Mapa final'!#REF!),"")</f>
        <v>#REF!</v>
      </c>
      <c r="AE34" s="290"/>
      <c r="AF34" s="290" t="e">
        <f>IF(AND('Mapa final'!#REF!="Baja",'Mapa final'!#REF!="Mayor"),CONCATENATE("R",'Mapa final'!#REF!),"")</f>
        <v>#REF!</v>
      </c>
      <c r="AG34" s="291"/>
      <c r="AH34" s="279" t="e">
        <f>IF(AND('Mapa final'!#REF!="Baja",'Mapa final'!#REF!="Catastrófico"),CONCATENATE("R",'Mapa final'!#REF!),"")</f>
        <v>#REF!</v>
      </c>
      <c r="AI34" s="280"/>
      <c r="AJ34" s="280" t="e">
        <f>IF(AND('Mapa final'!#REF!="Baja",'Mapa final'!#REF!="Catastrófico"),CONCATENATE("R",'Mapa final'!#REF!),"")</f>
        <v>#REF!</v>
      </c>
      <c r="AK34" s="280"/>
      <c r="AL34" s="280" t="e">
        <f>IF(AND('Mapa final'!#REF!="Baja",'Mapa final'!#REF!="Catastrófico"),CONCATENATE("R",'Mapa final'!#REF!),"")</f>
        <v>#REF!</v>
      </c>
      <c r="AM34" s="281"/>
      <c r="AN34" s="76"/>
      <c r="AO34" s="342"/>
      <c r="AP34" s="343"/>
      <c r="AQ34" s="343"/>
      <c r="AR34" s="343"/>
      <c r="AS34" s="343"/>
      <c r="AT34" s="34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x14ac:dyDescent="0.25">
      <c r="A35" s="76"/>
      <c r="B35" s="310"/>
      <c r="C35" s="310"/>
      <c r="D35" s="311"/>
      <c r="E35" s="302"/>
      <c r="F35" s="303"/>
      <c r="G35" s="303"/>
      <c r="H35" s="303"/>
      <c r="I35" s="308"/>
      <c r="J35" s="261"/>
      <c r="K35" s="262"/>
      <c r="L35" s="262"/>
      <c r="M35" s="262"/>
      <c r="N35" s="262"/>
      <c r="O35" s="263"/>
      <c r="P35" s="271"/>
      <c r="Q35" s="271"/>
      <c r="R35" s="271"/>
      <c r="S35" s="271"/>
      <c r="T35" s="271"/>
      <c r="U35" s="272"/>
      <c r="V35" s="270"/>
      <c r="W35" s="271"/>
      <c r="X35" s="271"/>
      <c r="Y35" s="271"/>
      <c r="Z35" s="271"/>
      <c r="AA35" s="272"/>
      <c r="AB35" s="288"/>
      <c r="AC35" s="289"/>
      <c r="AD35" s="290"/>
      <c r="AE35" s="290"/>
      <c r="AF35" s="290"/>
      <c r="AG35" s="291"/>
      <c r="AH35" s="279"/>
      <c r="AI35" s="280"/>
      <c r="AJ35" s="280"/>
      <c r="AK35" s="280"/>
      <c r="AL35" s="280"/>
      <c r="AM35" s="281"/>
      <c r="AN35" s="76"/>
      <c r="AO35" s="342"/>
      <c r="AP35" s="343"/>
      <c r="AQ35" s="343"/>
      <c r="AR35" s="343"/>
      <c r="AS35" s="343"/>
      <c r="AT35" s="344"/>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x14ac:dyDescent="0.25">
      <c r="A36" s="76"/>
      <c r="B36" s="310"/>
      <c r="C36" s="310"/>
      <c r="D36" s="311"/>
      <c r="E36" s="302"/>
      <c r="F36" s="303"/>
      <c r="G36" s="303"/>
      <c r="H36" s="303"/>
      <c r="I36" s="308"/>
      <c r="J36" s="261" t="e">
        <f>IF(AND('Mapa final'!#REF!="Baja",'Mapa final'!#REF!="Leve"),CONCATENATE("R",'Mapa final'!#REF!),"")</f>
        <v>#REF!</v>
      </c>
      <c r="K36" s="262"/>
      <c r="L36" s="262" t="str">
        <f>IF(AND('Mapa final'!$L$19="Baja",'Mapa final'!$P$19="Leve"),CONCATENATE("R",'Mapa final'!$A$19),"")</f>
        <v/>
      </c>
      <c r="M36" s="262"/>
      <c r="N36" s="262" t="str">
        <f>IF(AND('Mapa final'!$L$21="Baja",'Mapa final'!$P$21="Leve"),CONCATENATE("R",'Mapa final'!$A$21),"")</f>
        <v/>
      </c>
      <c r="O36" s="263"/>
      <c r="P36" s="271" t="e">
        <f>IF(AND('Mapa final'!#REF!="Baja",'Mapa final'!#REF!="Menor"),CONCATENATE("R",'Mapa final'!#REF!),"")</f>
        <v>#REF!</v>
      </c>
      <c r="Q36" s="271"/>
      <c r="R36" s="271" t="str">
        <f>IF(AND('Mapa final'!$L$19="Baja",'Mapa final'!$P$19="Menor"),CONCATENATE("R",'Mapa final'!$A$19),"")</f>
        <v/>
      </c>
      <c r="S36" s="271"/>
      <c r="T36" s="271" t="str">
        <f>IF(AND('Mapa final'!$L$21="Baja",'Mapa final'!$P$21="Menor"),CONCATENATE("R",'Mapa final'!$A$21),"")</f>
        <v/>
      </c>
      <c r="U36" s="272"/>
      <c r="V36" s="270" t="e">
        <f>IF(AND('Mapa final'!#REF!="Baja",'Mapa final'!#REF!="Moderado"),CONCATENATE("R",'Mapa final'!#REF!),"")</f>
        <v>#REF!</v>
      </c>
      <c r="W36" s="271"/>
      <c r="X36" s="271" t="str">
        <f>IF(AND('Mapa final'!$L$19="Baja",'Mapa final'!$P$19="Moderado"),CONCATENATE("R",'Mapa final'!$A$19),"")</f>
        <v/>
      </c>
      <c r="Y36" s="271"/>
      <c r="Z36" s="271" t="str">
        <f>IF(AND('Mapa final'!$L$21="Baja",'Mapa final'!$P$21="Moderado"),CONCATENATE("R",'Mapa final'!$A$21),"")</f>
        <v/>
      </c>
      <c r="AA36" s="272"/>
      <c r="AB36" s="288" t="e">
        <f>IF(AND('Mapa final'!#REF!="Baja",'Mapa final'!#REF!="Mayor"),CONCATENATE("R",'Mapa final'!#REF!),"")</f>
        <v>#REF!</v>
      </c>
      <c r="AC36" s="289"/>
      <c r="AD36" s="290" t="str">
        <f>IF(AND('Mapa final'!$L$19="Baja",'Mapa final'!$P$19="Mayor"),CONCATENATE("R",'Mapa final'!$A$19),"")</f>
        <v/>
      </c>
      <c r="AE36" s="290"/>
      <c r="AF36" s="290" t="str">
        <f>IF(AND('Mapa final'!$L$21="Baja",'Mapa final'!$P$21="Mayor"),CONCATENATE("R",'Mapa final'!$A$21),"")</f>
        <v/>
      </c>
      <c r="AG36" s="291"/>
      <c r="AH36" s="279" t="e">
        <f>IF(AND('Mapa final'!#REF!="Baja",'Mapa final'!#REF!="Catastrófico"),CONCATENATE("R",'Mapa final'!#REF!),"")</f>
        <v>#REF!</v>
      </c>
      <c r="AI36" s="280"/>
      <c r="AJ36" s="280" t="str">
        <f>IF(AND('Mapa final'!$L$19="Baja",'Mapa final'!$P$19="Catastrófico"),CONCATENATE("R",'Mapa final'!$A$19),"")</f>
        <v/>
      </c>
      <c r="AK36" s="280"/>
      <c r="AL36" s="280" t="str">
        <f>IF(AND('Mapa final'!$L$21="Baja",'Mapa final'!$P$21="Catastrófico"),CONCATENATE("R",'Mapa final'!$A$21),"")</f>
        <v/>
      </c>
      <c r="AM36" s="281"/>
      <c r="AN36" s="76"/>
      <c r="AO36" s="342"/>
      <c r="AP36" s="343"/>
      <c r="AQ36" s="343"/>
      <c r="AR36" s="343"/>
      <c r="AS36" s="343"/>
      <c r="AT36" s="344"/>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x14ac:dyDescent="0.3">
      <c r="A37" s="76"/>
      <c r="B37" s="310"/>
      <c r="C37" s="310"/>
      <c r="D37" s="311"/>
      <c r="E37" s="305"/>
      <c r="F37" s="306"/>
      <c r="G37" s="306"/>
      <c r="H37" s="306"/>
      <c r="I37" s="306"/>
      <c r="J37" s="264"/>
      <c r="K37" s="265"/>
      <c r="L37" s="265"/>
      <c r="M37" s="265"/>
      <c r="N37" s="265"/>
      <c r="O37" s="266"/>
      <c r="P37" s="274"/>
      <c r="Q37" s="274"/>
      <c r="R37" s="274"/>
      <c r="S37" s="274"/>
      <c r="T37" s="274"/>
      <c r="U37" s="275"/>
      <c r="V37" s="273"/>
      <c r="W37" s="274"/>
      <c r="X37" s="274"/>
      <c r="Y37" s="274"/>
      <c r="Z37" s="274"/>
      <c r="AA37" s="275"/>
      <c r="AB37" s="292"/>
      <c r="AC37" s="293"/>
      <c r="AD37" s="293"/>
      <c r="AE37" s="293"/>
      <c r="AF37" s="293"/>
      <c r="AG37" s="294"/>
      <c r="AH37" s="282"/>
      <c r="AI37" s="283"/>
      <c r="AJ37" s="283"/>
      <c r="AK37" s="283"/>
      <c r="AL37" s="283"/>
      <c r="AM37" s="284"/>
      <c r="AN37" s="76"/>
      <c r="AO37" s="345"/>
      <c r="AP37" s="346"/>
      <c r="AQ37" s="346"/>
      <c r="AR37" s="346"/>
      <c r="AS37" s="346"/>
      <c r="AT37" s="347"/>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x14ac:dyDescent="0.25">
      <c r="A38" s="76"/>
      <c r="B38" s="310"/>
      <c r="C38" s="310"/>
      <c r="D38" s="311"/>
      <c r="E38" s="299" t="s">
        <v>112</v>
      </c>
      <c r="F38" s="300"/>
      <c r="G38" s="300"/>
      <c r="H38" s="300"/>
      <c r="I38" s="301"/>
      <c r="J38" s="267" t="e">
        <f>IF(AND('Mapa final'!#REF!="Muy Baja",'Mapa final'!#REF!="Leve"),CONCATENATE("R",'Mapa final'!#REF!),"")</f>
        <v>#REF!</v>
      </c>
      <c r="K38" s="268"/>
      <c r="L38" s="268" t="str">
        <f>IF(AND('Mapa final'!$L$12="Muy Baja",'Mapa final'!$P$12="Leve"),CONCATENATE("R",'Mapa final'!$A$12),"")</f>
        <v/>
      </c>
      <c r="M38" s="268"/>
      <c r="N38" s="268" t="e">
        <f>IF(AND('Mapa final'!#REF!="Muy Baja",'Mapa final'!#REF!="Leve"),CONCATENATE("R",'Mapa final'!#REF!),"")</f>
        <v>#REF!</v>
      </c>
      <c r="O38" s="269"/>
      <c r="P38" s="267" t="e">
        <f>IF(AND('Mapa final'!#REF!="Muy Baja",'Mapa final'!#REF!="Menor"),CONCATENATE("R",'Mapa final'!#REF!),"")</f>
        <v>#REF!</v>
      </c>
      <c r="Q38" s="268"/>
      <c r="R38" s="268" t="str">
        <f>IF(AND('Mapa final'!$L$12="Muy Baja",'Mapa final'!$P$12="Menor"),CONCATENATE("R",'Mapa final'!$A$12),"")</f>
        <v/>
      </c>
      <c r="S38" s="268"/>
      <c r="T38" s="268" t="e">
        <f>IF(AND('Mapa final'!#REF!="Muy Baja",'Mapa final'!#REF!="Menor"),CONCATENATE("R",'Mapa final'!#REF!),"")</f>
        <v>#REF!</v>
      </c>
      <c r="U38" s="269"/>
      <c r="V38" s="276" t="e">
        <f>IF(AND('Mapa final'!#REF!="Muy Baja",'Mapa final'!#REF!="Moderado"),CONCATENATE("R",'Mapa final'!#REF!),"")</f>
        <v>#REF!</v>
      </c>
      <c r="W38" s="277"/>
      <c r="X38" s="277" t="str">
        <f>IF(AND('Mapa final'!$L$12="Muy Baja",'Mapa final'!$P$12="Moderado"),CONCATENATE("R",'Mapa final'!$A$12),"")</f>
        <v/>
      </c>
      <c r="Y38" s="277"/>
      <c r="Z38" s="277" t="e">
        <f>IF(AND('Mapa final'!#REF!="Muy Baja",'Mapa final'!#REF!="Moderado"),CONCATENATE("R",'Mapa final'!#REF!),"")</f>
        <v>#REF!</v>
      </c>
      <c r="AA38" s="278"/>
      <c r="AB38" s="295" t="e">
        <f>IF(AND('Mapa final'!#REF!="Muy Baja",'Mapa final'!#REF!="Mayor"),CONCATENATE("R",'Mapa final'!#REF!),"")</f>
        <v>#REF!</v>
      </c>
      <c r="AC38" s="296"/>
      <c r="AD38" s="296" t="str">
        <f>IF(AND('Mapa final'!$L$12="Muy Baja",'Mapa final'!$P$12="Mayor"),CONCATENATE("R",'Mapa final'!$A$12),"")</f>
        <v/>
      </c>
      <c r="AE38" s="296"/>
      <c r="AF38" s="296" t="e">
        <f>IF(AND('Mapa final'!#REF!="Muy Baja",'Mapa final'!#REF!="Mayor"),CONCATENATE("R",'Mapa final'!#REF!),"")</f>
        <v>#REF!</v>
      </c>
      <c r="AG38" s="297"/>
      <c r="AH38" s="285" t="e">
        <f>IF(AND('Mapa final'!#REF!="Muy Baja",'Mapa final'!#REF!="Catastrófico"),CONCATENATE("R",'Mapa final'!#REF!),"")</f>
        <v>#REF!</v>
      </c>
      <c r="AI38" s="286"/>
      <c r="AJ38" s="286" t="str">
        <f>IF(AND('Mapa final'!$L$12="Muy Baja",'Mapa final'!$P$12="Catastrófico"),CONCATENATE("R",'Mapa final'!$A$12),"")</f>
        <v/>
      </c>
      <c r="AK38" s="286"/>
      <c r="AL38" s="286" t="e">
        <f>IF(AND('Mapa final'!#REF!="Muy Baja",'Mapa final'!#REF!="Catastrófico"),CONCATENATE("R",'Mapa final'!#REF!),"")</f>
        <v>#REF!</v>
      </c>
      <c r="AM38" s="287"/>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x14ac:dyDescent="0.25">
      <c r="A39" s="76"/>
      <c r="B39" s="310"/>
      <c r="C39" s="310"/>
      <c r="D39" s="311"/>
      <c r="E39" s="302"/>
      <c r="F39" s="303"/>
      <c r="G39" s="303"/>
      <c r="H39" s="303"/>
      <c r="I39" s="304"/>
      <c r="J39" s="261"/>
      <c r="K39" s="262"/>
      <c r="L39" s="262"/>
      <c r="M39" s="262"/>
      <c r="N39" s="262"/>
      <c r="O39" s="263"/>
      <c r="P39" s="261"/>
      <c r="Q39" s="262"/>
      <c r="R39" s="262"/>
      <c r="S39" s="262"/>
      <c r="T39" s="262"/>
      <c r="U39" s="263"/>
      <c r="V39" s="270"/>
      <c r="W39" s="271"/>
      <c r="X39" s="271"/>
      <c r="Y39" s="271"/>
      <c r="Z39" s="271"/>
      <c r="AA39" s="272"/>
      <c r="AB39" s="288"/>
      <c r="AC39" s="289"/>
      <c r="AD39" s="289"/>
      <c r="AE39" s="289"/>
      <c r="AF39" s="289"/>
      <c r="AG39" s="291"/>
      <c r="AH39" s="279"/>
      <c r="AI39" s="280"/>
      <c r="AJ39" s="280"/>
      <c r="AK39" s="280"/>
      <c r="AL39" s="280"/>
      <c r="AM39" s="281"/>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x14ac:dyDescent="0.25">
      <c r="A40" s="76"/>
      <c r="B40" s="310"/>
      <c r="C40" s="310"/>
      <c r="D40" s="311"/>
      <c r="E40" s="302"/>
      <c r="F40" s="303"/>
      <c r="G40" s="303"/>
      <c r="H40" s="303"/>
      <c r="I40" s="304"/>
      <c r="J40" s="261" t="e">
        <f>IF(AND('Mapa final'!#REF!="Muy Baja",'Mapa final'!#REF!="Leve"),CONCATENATE("R",'Mapa final'!#REF!),"")</f>
        <v>#REF!</v>
      </c>
      <c r="K40" s="262"/>
      <c r="L40" s="262" t="e">
        <f>IF(AND('Mapa final'!#REF!="Muy Baja",'Mapa final'!#REF!="Leve"),CONCATENATE("R",'Mapa final'!#REF!),"")</f>
        <v>#REF!</v>
      </c>
      <c r="M40" s="262"/>
      <c r="N40" s="262" t="e">
        <f>IF(AND('Mapa final'!#REF!="Muy Baja",'Mapa final'!#REF!="Leve"),CONCATENATE("R",'Mapa final'!#REF!),"")</f>
        <v>#REF!</v>
      </c>
      <c r="O40" s="263"/>
      <c r="P40" s="261" t="e">
        <f>IF(AND('Mapa final'!#REF!="Muy Baja",'Mapa final'!#REF!="Menor"),CONCATENATE("R",'Mapa final'!#REF!),"")</f>
        <v>#REF!</v>
      </c>
      <c r="Q40" s="262"/>
      <c r="R40" s="262" t="e">
        <f>IF(AND('Mapa final'!#REF!="Muy Baja",'Mapa final'!#REF!="Menor"),CONCATENATE("R",'Mapa final'!#REF!),"")</f>
        <v>#REF!</v>
      </c>
      <c r="S40" s="262"/>
      <c r="T40" s="262" t="e">
        <f>IF(AND('Mapa final'!#REF!="Muy Baja",'Mapa final'!#REF!="Menor"),CONCATENATE("R",'Mapa final'!#REF!),"")</f>
        <v>#REF!</v>
      </c>
      <c r="U40" s="263"/>
      <c r="V40" s="270" t="e">
        <f>IF(AND('Mapa final'!#REF!="Muy Baja",'Mapa final'!#REF!="Moderado"),CONCATENATE("R",'Mapa final'!#REF!),"")</f>
        <v>#REF!</v>
      </c>
      <c r="W40" s="271"/>
      <c r="X40" s="271" t="e">
        <f>IF(AND('Mapa final'!#REF!="Muy Baja",'Mapa final'!#REF!="Moderado"),CONCATENATE("R",'Mapa final'!#REF!),"")</f>
        <v>#REF!</v>
      </c>
      <c r="Y40" s="271"/>
      <c r="Z40" s="271" t="e">
        <f>IF(AND('Mapa final'!#REF!="Muy Baja",'Mapa final'!#REF!="Moderado"),CONCATENATE("R",'Mapa final'!#REF!),"")</f>
        <v>#REF!</v>
      </c>
      <c r="AA40" s="272"/>
      <c r="AB40" s="288" t="e">
        <f>IF(AND('Mapa final'!#REF!="Muy Baja",'Mapa final'!#REF!="Mayor"),CONCATENATE("R",'Mapa final'!#REF!),"")</f>
        <v>#REF!</v>
      </c>
      <c r="AC40" s="289"/>
      <c r="AD40" s="290" t="e">
        <f>IF(AND('Mapa final'!#REF!="Muy Baja",'Mapa final'!#REF!="Mayor"),CONCATENATE("R",'Mapa final'!#REF!),"")</f>
        <v>#REF!</v>
      </c>
      <c r="AE40" s="290"/>
      <c r="AF40" s="290" t="e">
        <f>IF(AND('Mapa final'!#REF!="Muy Baja",'Mapa final'!#REF!="Mayor"),CONCATENATE("R",'Mapa final'!#REF!),"")</f>
        <v>#REF!</v>
      </c>
      <c r="AG40" s="291"/>
      <c r="AH40" s="279" t="e">
        <f>IF(AND('Mapa final'!#REF!="Muy Baja",'Mapa final'!#REF!="Catastrófico"),CONCATENATE("R",'Mapa final'!#REF!),"")</f>
        <v>#REF!</v>
      </c>
      <c r="AI40" s="280"/>
      <c r="AJ40" s="280" t="e">
        <f>IF(AND('Mapa final'!#REF!="Muy Baja",'Mapa final'!#REF!="Catastrófico"),CONCATENATE("R",'Mapa final'!#REF!),"")</f>
        <v>#REF!</v>
      </c>
      <c r="AK40" s="280"/>
      <c r="AL40" s="280" t="e">
        <f>IF(AND('Mapa final'!#REF!="Muy Baja",'Mapa final'!#REF!="Catastrófico"),CONCATENATE("R",'Mapa final'!#REF!),"")</f>
        <v>#REF!</v>
      </c>
      <c r="AM40" s="281"/>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x14ac:dyDescent="0.25">
      <c r="A41" s="76"/>
      <c r="B41" s="310"/>
      <c r="C41" s="310"/>
      <c r="D41" s="311"/>
      <c r="E41" s="302"/>
      <c r="F41" s="303"/>
      <c r="G41" s="303"/>
      <c r="H41" s="303"/>
      <c r="I41" s="304"/>
      <c r="J41" s="261"/>
      <c r="K41" s="262"/>
      <c r="L41" s="262"/>
      <c r="M41" s="262"/>
      <c r="N41" s="262"/>
      <c r="O41" s="263"/>
      <c r="P41" s="261"/>
      <c r="Q41" s="262"/>
      <c r="R41" s="262"/>
      <c r="S41" s="262"/>
      <c r="T41" s="262"/>
      <c r="U41" s="263"/>
      <c r="V41" s="270"/>
      <c r="W41" s="271"/>
      <c r="X41" s="271"/>
      <c r="Y41" s="271"/>
      <c r="Z41" s="271"/>
      <c r="AA41" s="272"/>
      <c r="AB41" s="288"/>
      <c r="AC41" s="289"/>
      <c r="AD41" s="290"/>
      <c r="AE41" s="290"/>
      <c r="AF41" s="290"/>
      <c r="AG41" s="291"/>
      <c r="AH41" s="279"/>
      <c r="AI41" s="280"/>
      <c r="AJ41" s="280"/>
      <c r="AK41" s="280"/>
      <c r="AL41" s="280"/>
      <c r="AM41" s="281"/>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x14ac:dyDescent="0.25">
      <c r="A42" s="76"/>
      <c r="B42" s="310"/>
      <c r="C42" s="310"/>
      <c r="D42" s="311"/>
      <c r="E42" s="302"/>
      <c r="F42" s="303"/>
      <c r="G42" s="303"/>
      <c r="H42" s="303"/>
      <c r="I42" s="304"/>
      <c r="J42" s="261" t="e">
        <f>IF(AND('Mapa final'!#REF!="Muy Baja",'Mapa final'!#REF!="Leve"),CONCATENATE("R",'Mapa final'!#REF!),"")</f>
        <v>#REF!</v>
      </c>
      <c r="K42" s="262"/>
      <c r="L42" s="262" t="e">
        <f>IF(AND('Mapa final'!#REF!="Muy Baja",'Mapa final'!#REF!="Leve"),CONCATENATE("R",'Mapa final'!#REF!),"")</f>
        <v>#REF!</v>
      </c>
      <c r="M42" s="262"/>
      <c r="N42" s="262" t="e">
        <f>IF(AND('Mapa final'!#REF!="Muy Baja",'Mapa final'!#REF!="Leve"),CONCATENATE("R",'Mapa final'!#REF!),"")</f>
        <v>#REF!</v>
      </c>
      <c r="O42" s="263"/>
      <c r="P42" s="261" t="e">
        <f>IF(AND('Mapa final'!#REF!="Muy Baja",'Mapa final'!#REF!="Menor"),CONCATENATE("R",'Mapa final'!#REF!),"")</f>
        <v>#REF!</v>
      </c>
      <c r="Q42" s="262"/>
      <c r="R42" s="262" t="e">
        <f>IF(AND('Mapa final'!#REF!="Muy Baja",'Mapa final'!#REF!="Menor"),CONCATENATE("R",'Mapa final'!#REF!),"")</f>
        <v>#REF!</v>
      </c>
      <c r="S42" s="262"/>
      <c r="T42" s="262" t="e">
        <f>IF(AND('Mapa final'!#REF!="Muy Baja",'Mapa final'!#REF!="Menor"),CONCATENATE("R",'Mapa final'!#REF!),"")</f>
        <v>#REF!</v>
      </c>
      <c r="U42" s="263"/>
      <c r="V42" s="270" t="e">
        <f>IF(AND('Mapa final'!#REF!="Muy Baja",'Mapa final'!#REF!="Moderado"),CONCATENATE("R",'Mapa final'!#REF!),"")</f>
        <v>#REF!</v>
      </c>
      <c r="W42" s="271"/>
      <c r="X42" s="271" t="e">
        <f>IF(AND('Mapa final'!#REF!="Muy Baja",'Mapa final'!#REF!="Moderado"),CONCATENATE("R",'Mapa final'!#REF!),"")</f>
        <v>#REF!</v>
      </c>
      <c r="Y42" s="271"/>
      <c r="Z42" s="271" t="e">
        <f>IF(AND('Mapa final'!#REF!="Muy Baja",'Mapa final'!#REF!="Moderado"),CONCATENATE("R",'Mapa final'!#REF!),"")</f>
        <v>#REF!</v>
      </c>
      <c r="AA42" s="272"/>
      <c r="AB42" s="288" t="e">
        <f>IF(AND('Mapa final'!#REF!="Muy Baja",'Mapa final'!#REF!="Mayor"),CONCATENATE("R",'Mapa final'!#REF!),"")</f>
        <v>#REF!</v>
      </c>
      <c r="AC42" s="289"/>
      <c r="AD42" s="290" t="e">
        <f>IF(AND('Mapa final'!#REF!="Muy Baja",'Mapa final'!#REF!="Mayor"),CONCATENATE("R",'Mapa final'!#REF!),"")</f>
        <v>#REF!</v>
      </c>
      <c r="AE42" s="290"/>
      <c r="AF42" s="290" t="e">
        <f>IF(AND('Mapa final'!#REF!="Muy Baja",'Mapa final'!#REF!="Mayor"),CONCATENATE("R",'Mapa final'!#REF!),"")</f>
        <v>#REF!</v>
      </c>
      <c r="AG42" s="291"/>
      <c r="AH42" s="279" t="e">
        <f>IF(AND('Mapa final'!#REF!="Muy Baja",'Mapa final'!#REF!="Catastrófico"),CONCATENATE("R",'Mapa final'!#REF!),"")</f>
        <v>#REF!</v>
      </c>
      <c r="AI42" s="280"/>
      <c r="AJ42" s="280" t="e">
        <f>IF(AND('Mapa final'!#REF!="Muy Baja",'Mapa final'!#REF!="Catastrófico"),CONCATENATE("R",'Mapa final'!#REF!),"")</f>
        <v>#REF!</v>
      </c>
      <c r="AK42" s="280"/>
      <c r="AL42" s="280" t="e">
        <f>IF(AND('Mapa final'!#REF!="Muy Baja",'Mapa final'!#REF!="Catastrófico"),CONCATENATE("R",'Mapa final'!#REF!),"")</f>
        <v>#REF!</v>
      </c>
      <c r="AM42" s="281"/>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x14ac:dyDescent="0.25">
      <c r="A43" s="76"/>
      <c r="B43" s="310"/>
      <c r="C43" s="310"/>
      <c r="D43" s="311"/>
      <c r="E43" s="302"/>
      <c r="F43" s="303"/>
      <c r="G43" s="303"/>
      <c r="H43" s="303"/>
      <c r="I43" s="304"/>
      <c r="J43" s="261"/>
      <c r="K43" s="262"/>
      <c r="L43" s="262"/>
      <c r="M43" s="262"/>
      <c r="N43" s="262"/>
      <c r="O43" s="263"/>
      <c r="P43" s="261"/>
      <c r="Q43" s="262"/>
      <c r="R43" s="262"/>
      <c r="S43" s="262"/>
      <c r="T43" s="262"/>
      <c r="U43" s="263"/>
      <c r="V43" s="270"/>
      <c r="W43" s="271"/>
      <c r="X43" s="271"/>
      <c r="Y43" s="271"/>
      <c r="Z43" s="271"/>
      <c r="AA43" s="272"/>
      <c r="AB43" s="288"/>
      <c r="AC43" s="289"/>
      <c r="AD43" s="290"/>
      <c r="AE43" s="290"/>
      <c r="AF43" s="290"/>
      <c r="AG43" s="291"/>
      <c r="AH43" s="279"/>
      <c r="AI43" s="280"/>
      <c r="AJ43" s="280"/>
      <c r="AK43" s="280"/>
      <c r="AL43" s="280"/>
      <c r="AM43" s="281"/>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x14ac:dyDescent="0.25">
      <c r="A44" s="76"/>
      <c r="B44" s="310"/>
      <c r="C44" s="310"/>
      <c r="D44" s="311"/>
      <c r="E44" s="302"/>
      <c r="F44" s="303"/>
      <c r="G44" s="303"/>
      <c r="H44" s="303"/>
      <c r="I44" s="304"/>
      <c r="J44" s="261" t="e">
        <f>IF(AND('Mapa final'!#REF!="Muy Baja",'Mapa final'!#REF!="Leve"),CONCATENATE("R",'Mapa final'!#REF!),"")</f>
        <v>#REF!</v>
      </c>
      <c r="K44" s="262"/>
      <c r="L44" s="262" t="str">
        <f>IF(AND('Mapa final'!$L$19="Muy Baja",'Mapa final'!$P$19="Leve"),CONCATENATE("R",'Mapa final'!$A$19),"")</f>
        <v/>
      </c>
      <c r="M44" s="262"/>
      <c r="N44" s="262" t="str">
        <f>IF(AND('Mapa final'!$L$21="Muy Baja",'Mapa final'!$P$21="Leve"),CONCATENATE("R",'Mapa final'!$A$21),"")</f>
        <v/>
      </c>
      <c r="O44" s="263"/>
      <c r="P44" s="261" t="e">
        <f>IF(AND('Mapa final'!#REF!="Muy Baja",'Mapa final'!#REF!="Menor"),CONCATENATE("R",'Mapa final'!#REF!),"")</f>
        <v>#REF!</v>
      </c>
      <c r="Q44" s="262"/>
      <c r="R44" s="262" t="str">
        <f>IF(AND('Mapa final'!$L$19="Muy Baja",'Mapa final'!$P$19="Menor"),CONCATENATE("R",'Mapa final'!$A$19),"")</f>
        <v/>
      </c>
      <c r="S44" s="262"/>
      <c r="T44" s="262" t="str">
        <f>IF(AND('Mapa final'!$L$21="Muy Baja",'Mapa final'!$P$21="Menor"),CONCATENATE("R",'Mapa final'!$A$21),"")</f>
        <v/>
      </c>
      <c r="U44" s="263"/>
      <c r="V44" s="270" t="e">
        <f>IF(AND('Mapa final'!#REF!="Muy Baja",'Mapa final'!#REF!="Moderado"),CONCATENATE("R",'Mapa final'!#REF!),"")</f>
        <v>#REF!</v>
      </c>
      <c r="W44" s="271"/>
      <c r="X44" s="271" t="str">
        <f>IF(AND('Mapa final'!$L$19="Muy Baja",'Mapa final'!$P$19="Moderado"),CONCATENATE("R",'Mapa final'!$A$19),"")</f>
        <v/>
      </c>
      <c r="Y44" s="271"/>
      <c r="Z44" s="271" t="str">
        <f>IF(AND('Mapa final'!$L$21="Muy Baja",'Mapa final'!$P$21="Moderado"),CONCATENATE("R",'Mapa final'!$A$21),"")</f>
        <v/>
      </c>
      <c r="AA44" s="272"/>
      <c r="AB44" s="288" t="e">
        <f>IF(AND('Mapa final'!#REF!="Muy Baja",'Mapa final'!#REF!="Mayor"),CONCATENATE("R",'Mapa final'!#REF!),"")</f>
        <v>#REF!</v>
      </c>
      <c r="AC44" s="289"/>
      <c r="AD44" s="290" t="str">
        <f>IF(AND('Mapa final'!$L$19="Muy Baja",'Mapa final'!$P$19="Mayor"),CONCATENATE("R",'Mapa final'!$A$19),"")</f>
        <v/>
      </c>
      <c r="AE44" s="290"/>
      <c r="AF44" s="290" t="str">
        <f>IF(AND('Mapa final'!$L$21="Muy Baja",'Mapa final'!$P$21="Mayor"),CONCATENATE("R",'Mapa final'!$A$21),"")</f>
        <v/>
      </c>
      <c r="AG44" s="291"/>
      <c r="AH44" s="279" t="e">
        <f>IF(AND('Mapa final'!#REF!="Muy Baja",'Mapa final'!#REF!="Catastrófico"),CONCATENATE("R",'Mapa final'!#REF!),"")</f>
        <v>#REF!</v>
      </c>
      <c r="AI44" s="280"/>
      <c r="AJ44" s="280" t="str">
        <f>IF(AND('Mapa final'!$L$19="Muy Baja",'Mapa final'!$P$19="Catastrófico"),CONCATENATE("R",'Mapa final'!$A$19),"")</f>
        <v/>
      </c>
      <c r="AK44" s="280"/>
      <c r="AL44" s="280" t="str">
        <f>IF(AND('Mapa final'!$L$21="Muy Baja",'Mapa final'!$P$21="Catastrófico"),CONCATENATE("R",'Mapa final'!$A$21),"")</f>
        <v/>
      </c>
      <c r="AM44" s="281"/>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x14ac:dyDescent="0.3">
      <c r="A45" s="76"/>
      <c r="B45" s="310"/>
      <c r="C45" s="310"/>
      <c r="D45" s="311"/>
      <c r="E45" s="305"/>
      <c r="F45" s="306"/>
      <c r="G45" s="306"/>
      <c r="H45" s="306"/>
      <c r="I45" s="307"/>
      <c r="J45" s="264"/>
      <c r="K45" s="265"/>
      <c r="L45" s="265"/>
      <c r="M45" s="265"/>
      <c r="N45" s="265"/>
      <c r="O45" s="266"/>
      <c r="P45" s="264"/>
      <c r="Q45" s="265"/>
      <c r="R45" s="265"/>
      <c r="S45" s="265"/>
      <c r="T45" s="265"/>
      <c r="U45" s="266"/>
      <c r="V45" s="273"/>
      <c r="W45" s="274"/>
      <c r="X45" s="274"/>
      <c r="Y45" s="274"/>
      <c r="Z45" s="274"/>
      <c r="AA45" s="275"/>
      <c r="AB45" s="292"/>
      <c r="AC45" s="293"/>
      <c r="AD45" s="293"/>
      <c r="AE45" s="293"/>
      <c r="AF45" s="293"/>
      <c r="AG45" s="294"/>
      <c r="AH45" s="282"/>
      <c r="AI45" s="283"/>
      <c r="AJ45" s="283"/>
      <c r="AK45" s="283"/>
      <c r="AL45" s="283"/>
      <c r="AM45" s="284"/>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x14ac:dyDescent="0.25">
      <c r="A46" s="76"/>
      <c r="B46" s="76"/>
      <c r="C46" s="76"/>
      <c r="D46" s="76"/>
      <c r="E46" s="76"/>
      <c r="F46" s="76"/>
      <c r="G46" s="76"/>
      <c r="H46" s="76"/>
      <c r="I46" s="76"/>
      <c r="J46" s="299" t="s">
        <v>111</v>
      </c>
      <c r="K46" s="300"/>
      <c r="L46" s="300"/>
      <c r="M46" s="300"/>
      <c r="N46" s="300"/>
      <c r="O46" s="301"/>
      <c r="P46" s="299" t="s">
        <v>110</v>
      </c>
      <c r="Q46" s="300"/>
      <c r="R46" s="300"/>
      <c r="S46" s="300"/>
      <c r="T46" s="300"/>
      <c r="U46" s="301"/>
      <c r="V46" s="299" t="s">
        <v>109</v>
      </c>
      <c r="W46" s="300"/>
      <c r="X46" s="300"/>
      <c r="Y46" s="300"/>
      <c r="Z46" s="300"/>
      <c r="AA46" s="301"/>
      <c r="AB46" s="299" t="s">
        <v>108</v>
      </c>
      <c r="AC46" s="309"/>
      <c r="AD46" s="300"/>
      <c r="AE46" s="300"/>
      <c r="AF46" s="300"/>
      <c r="AG46" s="301"/>
      <c r="AH46" s="299" t="s">
        <v>107</v>
      </c>
      <c r="AI46" s="300"/>
      <c r="AJ46" s="300"/>
      <c r="AK46" s="300"/>
      <c r="AL46" s="300"/>
      <c r="AM46" s="301"/>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x14ac:dyDescent="0.25">
      <c r="A47" s="76"/>
      <c r="B47" s="76"/>
      <c r="C47" s="76"/>
      <c r="D47" s="76"/>
      <c r="E47" s="76"/>
      <c r="F47" s="76"/>
      <c r="G47" s="76"/>
      <c r="H47" s="76"/>
      <c r="I47" s="76"/>
      <c r="J47" s="302"/>
      <c r="K47" s="303"/>
      <c r="L47" s="303"/>
      <c r="M47" s="303"/>
      <c r="N47" s="303"/>
      <c r="O47" s="304"/>
      <c r="P47" s="302"/>
      <c r="Q47" s="303"/>
      <c r="R47" s="303"/>
      <c r="S47" s="303"/>
      <c r="T47" s="303"/>
      <c r="U47" s="304"/>
      <c r="V47" s="302"/>
      <c r="W47" s="303"/>
      <c r="X47" s="303"/>
      <c r="Y47" s="303"/>
      <c r="Z47" s="303"/>
      <c r="AA47" s="304"/>
      <c r="AB47" s="302"/>
      <c r="AC47" s="303"/>
      <c r="AD47" s="303"/>
      <c r="AE47" s="303"/>
      <c r="AF47" s="303"/>
      <c r="AG47" s="304"/>
      <c r="AH47" s="302"/>
      <c r="AI47" s="303"/>
      <c r="AJ47" s="303"/>
      <c r="AK47" s="303"/>
      <c r="AL47" s="303"/>
      <c r="AM47" s="304"/>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x14ac:dyDescent="0.25">
      <c r="A48" s="76"/>
      <c r="B48" s="76"/>
      <c r="C48" s="76"/>
      <c r="D48" s="76"/>
      <c r="E48" s="76"/>
      <c r="F48" s="76"/>
      <c r="G48" s="76"/>
      <c r="H48" s="76"/>
      <c r="I48" s="76"/>
      <c r="J48" s="302"/>
      <c r="K48" s="303"/>
      <c r="L48" s="303"/>
      <c r="M48" s="303"/>
      <c r="N48" s="303"/>
      <c r="O48" s="304"/>
      <c r="P48" s="302"/>
      <c r="Q48" s="303"/>
      <c r="R48" s="303"/>
      <c r="S48" s="303"/>
      <c r="T48" s="303"/>
      <c r="U48" s="304"/>
      <c r="V48" s="302"/>
      <c r="W48" s="303"/>
      <c r="X48" s="303"/>
      <c r="Y48" s="303"/>
      <c r="Z48" s="303"/>
      <c r="AA48" s="304"/>
      <c r="AB48" s="302"/>
      <c r="AC48" s="303"/>
      <c r="AD48" s="303"/>
      <c r="AE48" s="303"/>
      <c r="AF48" s="303"/>
      <c r="AG48" s="304"/>
      <c r="AH48" s="302"/>
      <c r="AI48" s="303"/>
      <c r="AJ48" s="303"/>
      <c r="AK48" s="303"/>
      <c r="AL48" s="303"/>
      <c r="AM48" s="304"/>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x14ac:dyDescent="0.25">
      <c r="A49" s="76"/>
      <c r="B49" s="76"/>
      <c r="C49" s="76"/>
      <c r="D49" s="76"/>
      <c r="E49" s="76"/>
      <c r="F49" s="76"/>
      <c r="G49" s="76"/>
      <c r="H49" s="76"/>
      <c r="I49" s="76"/>
      <c r="J49" s="302"/>
      <c r="K49" s="303"/>
      <c r="L49" s="303"/>
      <c r="M49" s="303"/>
      <c r="N49" s="303"/>
      <c r="O49" s="304"/>
      <c r="P49" s="302"/>
      <c r="Q49" s="303"/>
      <c r="R49" s="303"/>
      <c r="S49" s="303"/>
      <c r="T49" s="303"/>
      <c r="U49" s="304"/>
      <c r="V49" s="302"/>
      <c r="W49" s="303"/>
      <c r="X49" s="303"/>
      <c r="Y49" s="303"/>
      <c r="Z49" s="303"/>
      <c r="AA49" s="304"/>
      <c r="AB49" s="302"/>
      <c r="AC49" s="303"/>
      <c r="AD49" s="303"/>
      <c r="AE49" s="303"/>
      <c r="AF49" s="303"/>
      <c r="AG49" s="304"/>
      <c r="AH49" s="302"/>
      <c r="AI49" s="303"/>
      <c r="AJ49" s="303"/>
      <c r="AK49" s="303"/>
      <c r="AL49" s="303"/>
      <c r="AM49" s="304"/>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x14ac:dyDescent="0.25">
      <c r="A50" s="76"/>
      <c r="B50" s="76"/>
      <c r="C50" s="76"/>
      <c r="D50" s="76"/>
      <c r="E50" s="76"/>
      <c r="F50" s="76"/>
      <c r="G50" s="76"/>
      <c r="H50" s="76"/>
      <c r="I50" s="76"/>
      <c r="J50" s="302"/>
      <c r="K50" s="303"/>
      <c r="L50" s="303"/>
      <c r="M50" s="303"/>
      <c r="N50" s="303"/>
      <c r="O50" s="304"/>
      <c r="P50" s="302"/>
      <c r="Q50" s="303"/>
      <c r="R50" s="303"/>
      <c r="S50" s="303"/>
      <c r="T50" s="303"/>
      <c r="U50" s="304"/>
      <c r="V50" s="302"/>
      <c r="W50" s="303"/>
      <c r="X50" s="303"/>
      <c r="Y50" s="303"/>
      <c r="Z50" s="303"/>
      <c r="AA50" s="304"/>
      <c r="AB50" s="302"/>
      <c r="AC50" s="303"/>
      <c r="AD50" s="303"/>
      <c r="AE50" s="303"/>
      <c r="AF50" s="303"/>
      <c r="AG50" s="304"/>
      <c r="AH50" s="302"/>
      <c r="AI50" s="303"/>
      <c r="AJ50" s="303"/>
      <c r="AK50" s="303"/>
      <c r="AL50" s="303"/>
      <c r="AM50" s="304"/>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x14ac:dyDescent="0.3">
      <c r="A51" s="76"/>
      <c r="B51" s="76"/>
      <c r="C51" s="76"/>
      <c r="D51" s="76"/>
      <c r="E51" s="76"/>
      <c r="F51" s="76"/>
      <c r="G51" s="76"/>
      <c r="H51" s="76"/>
      <c r="I51" s="76"/>
      <c r="J51" s="305"/>
      <c r="K51" s="306"/>
      <c r="L51" s="306"/>
      <c r="M51" s="306"/>
      <c r="N51" s="306"/>
      <c r="O51" s="307"/>
      <c r="P51" s="305"/>
      <c r="Q51" s="306"/>
      <c r="R51" s="306"/>
      <c r="S51" s="306"/>
      <c r="T51" s="306"/>
      <c r="U51" s="307"/>
      <c r="V51" s="305"/>
      <c r="W51" s="306"/>
      <c r="X51" s="306"/>
      <c r="Y51" s="306"/>
      <c r="Z51" s="306"/>
      <c r="AA51" s="307"/>
      <c r="AB51" s="305"/>
      <c r="AC51" s="306"/>
      <c r="AD51" s="306"/>
      <c r="AE51" s="306"/>
      <c r="AF51" s="306"/>
      <c r="AG51" s="307"/>
      <c r="AH51" s="305"/>
      <c r="AI51" s="306"/>
      <c r="AJ51" s="306"/>
      <c r="AK51" s="306"/>
      <c r="AL51" s="306"/>
      <c r="AM51" s="307"/>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378" t="s">
        <v>157</v>
      </c>
      <c r="C2" s="379"/>
      <c r="D2" s="379"/>
      <c r="E2" s="379"/>
      <c r="F2" s="379"/>
      <c r="G2" s="379"/>
      <c r="H2" s="379"/>
      <c r="I2" s="379"/>
      <c r="J2" s="298" t="s">
        <v>2</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379"/>
      <c r="C3" s="379"/>
      <c r="D3" s="379"/>
      <c r="E3" s="379"/>
      <c r="F3" s="379"/>
      <c r="G3" s="379"/>
      <c r="H3" s="379"/>
      <c r="I3" s="379"/>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379"/>
      <c r="C4" s="379"/>
      <c r="D4" s="379"/>
      <c r="E4" s="379"/>
      <c r="F4" s="379"/>
      <c r="G4" s="379"/>
      <c r="H4" s="379"/>
      <c r="I4" s="379"/>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310" t="s">
        <v>4</v>
      </c>
      <c r="C6" s="310"/>
      <c r="D6" s="311"/>
      <c r="E6" s="348" t="s">
        <v>115</v>
      </c>
      <c r="F6" s="349"/>
      <c r="G6" s="349"/>
      <c r="H6" s="349"/>
      <c r="I6" s="35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6"/>
      <c r="AO6" s="369" t="s">
        <v>78</v>
      </c>
      <c r="AP6" s="370"/>
      <c r="AQ6" s="370"/>
      <c r="AR6" s="370"/>
      <c r="AS6" s="370"/>
      <c r="AT6" s="371"/>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310"/>
      <c r="C7" s="310"/>
      <c r="D7" s="311"/>
      <c r="E7" s="351"/>
      <c r="F7" s="352"/>
      <c r="G7" s="352"/>
      <c r="H7" s="352"/>
      <c r="I7" s="353"/>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6"/>
      <c r="AO7" s="372"/>
      <c r="AP7" s="373"/>
      <c r="AQ7" s="373"/>
      <c r="AR7" s="373"/>
      <c r="AS7" s="373"/>
      <c r="AT7" s="374"/>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310"/>
      <c r="C8" s="310"/>
      <c r="D8" s="311"/>
      <c r="E8" s="351"/>
      <c r="F8" s="352"/>
      <c r="G8" s="352"/>
      <c r="H8" s="352"/>
      <c r="I8" s="35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6"/>
      <c r="AO8" s="372"/>
      <c r="AP8" s="373"/>
      <c r="AQ8" s="373"/>
      <c r="AR8" s="373"/>
      <c r="AS8" s="373"/>
      <c r="AT8" s="374"/>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310"/>
      <c r="C9" s="310"/>
      <c r="D9" s="311"/>
      <c r="E9" s="351"/>
      <c r="F9" s="352"/>
      <c r="G9" s="352"/>
      <c r="H9" s="352"/>
      <c r="I9" s="353"/>
      <c r="J9" s="44" t="e">
        <f>IF(AND('Mapa final'!#REF!="Muy Alta",'Mapa final'!#REF!="Leve"),CONCATENATE("R4C",'Mapa final'!#REF!),"")</f>
        <v>#REF!</v>
      </c>
      <c r="K9" s="45" t="e">
        <f>IF(AND('Mapa final'!#REF!="Muy Alta",'Mapa final'!#REF!="Leve"),CONCATENATE("R4C",'Mapa final'!#REF!),"")</f>
        <v>#REF!</v>
      </c>
      <c r="L9" s="50" t="e">
        <f>IF(AND('Mapa final'!#REF!="Muy Alta",'Mapa final'!#REF!="Leve"),CONCATENATE("R4C",'Mapa final'!#REF!),"")</f>
        <v>#REF!</v>
      </c>
      <c r="M9" s="50" t="e">
        <f>IF(AND('Mapa final'!#REF!="Muy Alta",'Mapa final'!#REF!="Leve"),CONCATENATE("R4C",'Mapa final'!#REF!),"")</f>
        <v>#REF!</v>
      </c>
      <c r="N9" s="50"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50" t="e">
        <f>IF(AND('Mapa final'!#REF!="Muy Alta",'Mapa final'!#REF!="Menor"),CONCATENATE("R4C",'Mapa final'!#REF!),"")</f>
        <v>#REF!</v>
      </c>
      <c r="S9" s="50" t="e">
        <f>IF(AND('Mapa final'!#REF!="Muy Alta",'Mapa final'!#REF!="Menor"),CONCATENATE("R4C",'Mapa final'!#REF!),"")</f>
        <v>#REF!</v>
      </c>
      <c r="T9" s="50"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50" t="e">
        <f>IF(AND('Mapa final'!#REF!="Muy Alta",'Mapa final'!#REF!="Moderado"),CONCATENATE("R4C",'Mapa final'!#REF!),"")</f>
        <v>#REF!</v>
      </c>
      <c r="Y9" s="50" t="e">
        <f>IF(AND('Mapa final'!#REF!="Muy Alta",'Mapa final'!#REF!="Moderado"),CONCATENATE("R4C",'Mapa final'!#REF!),"")</f>
        <v>#REF!</v>
      </c>
      <c r="Z9" s="50"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50" t="e">
        <f>IF(AND('Mapa final'!#REF!="Muy Alta",'Mapa final'!#REF!="Mayor"),CONCATENATE("R4C",'Mapa final'!#REF!),"")</f>
        <v>#REF!</v>
      </c>
      <c r="AE9" s="50" t="e">
        <f>IF(AND('Mapa final'!#REF!="Muy Alta",'Mapa final'!#REF!="Mayor"),CONCATENATE("R4C",'Mapa final'!#REF!),"")</f>
        <v>#REF!</v>
      </c>
      <c r="AF9" s="50"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6"/>
      <c r="AO9" s="372"/>
      <c r="AP9" s="373"/>
      <c r="AQ9" s="373"/>
      <c r="AR9" s="373"/>
      <c r="AS9" s="373"/>
      <c r="AT9" s="374"/>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310"/>
      <c r="C10" s="310"/>
      <c r="D10" s="311"/>
      <c r="E10" s="351"/>
      <c r="F10" s="352"/>
      <c r="G10" s="352"/>
      <c r="H10" s="352"/>
      <c r="I10" s="353"/>
      <c r="J10" s="44" t="e">
        <f>IF(AND('Mapa final'!#REF!="Muy Alta",'Mapa final'!#REF!="Leve"),CONCATENATE("R5C",'Mapa final'!#REF!),"")</f>
        <v>#REF!</v>
      </c>
      <c r="K10" s="45" t="e">
        <f>IF(AND('Mapa final'!#REF!="Muy Alta",'Mapa final'!#REF!="Leve"),CONCATENATE("R5C",'Mapa final'!#REF!),"")</f>
        <v>#REF!</v>
      </c>
      <c r="L10" s="50" t="e">
        <f>IF(AND('Mapa final'!#REF!="Muy Alta",'Mapa final'!#REF!="Leve"),CONCATENATE("R5C",'Mapa final'!#REF!),"")</f>
        <v>#REF!</v>
      </c>
      <c r="M10" s="50" t="e">
        <f>IF(AND('Mapa final'!#REF!="Muy Alta",'Mapa final'!#REF!="Leve"),CONCATENATE("R5C",'Mapa final'!#REF!),"")</f>
        <v>#REF!</v>
      </c>
      <c r="N10" s="50"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50" t="e">
        <f>IF(AND('Mapa final'!#REF!="Muy Alta",'Mapa final'!#REF!="Menor"),CONCATENATE("R5C",'Mapa final'!#REF!),"")</f>
        <v>#REF!</v>
      </c>
      <c r="S10" s="50" t="e">
        <f>IF(AND('Mapa final'!#REF!="Muy Alta",'Mapa final'!#REF!="Menor"),CONCATENATE("R5C",'Mapa final'!#REF!),"")</f>
        <v>#REF!</v>
      </c>
      <c r="T10" s="50"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50" t="e">
        <f>IF(AND('Mapa final'!#REF!="Muy Alta",'Mapa final'!#REF!="Moderado"),CONCATENATE("R5C",'Mapa final'!#REF!),"")</f>
        <v>#REF!</v>
      </c>
      <c r="Y10" s="50" t="e">
        <f>IF(AND('Mapa final'!#REF!="Muy Alta",'Mapa final'!#REF!="Moderado"),CONCATENATE("R5C",'Mapa final'!#REF!),"")</f>
        <v>#REF!</v>
      </c>
      <c r="Z10" s="50"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50" t="e">
        <f>IF(AND('Mapa final'!#REF!="Muy Alta",'Mapa final'!#REF!="Mayor"),CONCATENATE("R5C",'Mapa final'!#REF!),"")</f>
        <v>#REF!</v>
      </c>
      <c r="AE10" s="50" t="e">
        <f>IF(AND('Mapa final'!#REF!="Muy Alta",'Mapa final'!#REF!="Mayor"),CONCATENATE("R5C",'Mapa final'!#REF!),"")</f>
        <v>#REF!</v>
      </c>
      <c r="AF10" s="50"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6"/>
      <c r="AO10" s="372"/>
      <c r="AP10" s="373"/>
      <c r="AQ10" s="373"/>
      <c r="AR10" s="373"/>
      <c r="AS10" s="373"/>
      <c r="AT10" s="374"/>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310"/>
      <c r="C11" s="310"/>
      <c r="D11" s="311"/>
      <c r="E11" s="351"/>
      <c r="F11" s="352"/>
      <c r="G11" s="352"/>
      <c r="H11" s="352"/>
      <c r="I11" s="353"/>
      <c r="J11" s="44" t="e">
        <f>IF(AND('Mapa final'!#REF!="Muy Alta",'Mapa final'!#REF!="Leve"),CONCATENATE("R6C",'Mapa final'!#REF!),"")</f>
        <v>#REF!</v>
      </c>
      <c r="K11" s="45" t="e">
        <f>IF(AND('Mapa final'!#REF!="Muy Alta",'Mapa final'!#REF!="Leve"),CONCATENATE("R6C",'Mapa final'!#REF!),"")</f>
        <v>#REF!</v>
      </c>
      <c r="L11" s="50" t="e">
        <f>IF(AND('Mapa final'!#REF!="Muy Alta",'Mapa final'!#REF!="Leve"),CONCATENATE("R6C",'Mapa final'!#REF!),"")</f>
        <v>#REF!</v>
      </c>
      <c r="M11" s="50" t="e">
        <f>IF(AND('Mapa final'!#REF!="Muy Alta",'Mapa final'!#REF!="Leve"),CONCATENATE("R6C",'Mapa final'!#REF!),"")</f>
        <v>#REF!</v>
      </c>
      <c r="N11" s="50"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50" t="e">
        <f>IF(AND('Mapa final'!#REF!="Muy Alta",'Mapa final'!#REF!="Menor"),CONCATENATE("R6C",'Mapa final'!#REF!),"")</f>
        <v>#REF!</v>
      </c>
      <c r="S11" s="50" t="e">
        <f>IF(AND('Mapa final'!#REF!="Muy Alta",'Mapa final'!#REF!="Menor"),CONCATENATE("R6C",'Mapa final'!#REF!),"")</f>
        <v>#REF!</v>
      </c>
      <c r="T11" s="50"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50" t="e">
        <f>IF(AND('Mapa final'!#REF!="Muy Alta",'Mapa final'!#REF!="Moderado"),CONCATENATE("R6C",'Mapa final'!#REF!),"")</f>
        <v>#REF!</v>
      </c>
      <c r="Y11" s="50" t="e">
        <f>IF(AND('Mapa final'!#REF!="Muy Alta",'Mapa final'!#REF!="Moderado"),CONCATENATE("R6C",'Mapa final'!#REF!),"")</f>
        <v>#REF!</v>
      </c>
      <c r="Z11" s="50"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50" t="e">
        <f>IF(AND('Mapa final'!#REF!="Muy Alta",'Mapa final'!#REF!="Mayor"),CONCATENATE("R6C",'Mapa final'!#REF!),"")</f>
        <v>#REF!</v>
      </c>
      <c r="AE11" s="50" t="e">
        <f>IF(AND('Mapa final'!#REF!="Muy Alta",'Mapa final'!#REF!="Mayor"),CONCATENATE("R6C",'Mapa final'!#REF!),"")</f>
        <v>#REF!</v>
      </c>
      <c r="AF11" s="50"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6"/>
      <c r="AO11" s="372"/>
      <c r="AP11" s="373"/>
      <c r="AQ11" s="373"/>
      <c r="AR11" s="373"/>
      <c r="AS11" s="373"/>
      <c r="AT11" s="374"/>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310"/>
      <c r="C12" s="310"/>
      <c r="D12" s="311"/>
      <c r="E12" s="351"/>
      <c r="F12" s="352"/>
      <c r="G12" s="352"/>
      <c r="H12" s="352"/>
      <c r="I12" s="353"/>
      <c r="J12" s="44" t="e">
        <f>IF(AND('Mapa final'!#REF!="Muy Alta",'Mapa final'!#REF!="Leve"),CONCATENATE("R7C",'Mapa final'!#REF!),"")</f>
        <v>#REF!</v>
      </c>
      <c r="K12" s="45" t="e">
        <f>IF(AND('Mapa final'!#REF!="Muy Alta",'Mapa final'!#REF!="Leve"),CONCATENATE("R7C",'Mapa final'!#REF!),"")</f>
        <v>#REF!</v>
      </c>
      <c r="L12" s="50" t="e">
        <f>IF(AND('Mapa final'!#REF!="Muy Alta",'Mapa final'!#REF!="Leve"),CONCATENATE("R7C",'Mapa final'!#REF!),"")</f>
        <v>#REF!</v>
      </c>
      <c r="M12" s="50" t="e">
        <f>IF(AND('Mapa final'!#REF!="Muy Alta",'Mapa final'!#REF!="Leve"),CONCATENATE("R7C",'Mapa final'!#REF!),"")</f>
        <v>#REF!</v>
      </c>
      <c r="N12" s="50"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50" t="e">
        <f>IF(AND('Mapa final'!#REF!="Muy Alta",'Mapa final'!#REF!="Menor"),CONCATENATE("R7C",'Mapa final'!#REF!),"")</f>
        <v>#REF!</v>
      </c>
      <c r="S12" s="50" t="e">
        <f>IF(AND('Mapa final'!#REF!="Muy Alta",'Mapa final'!#REF!="Menor"),CONCATENATE("R7C",'Mapa final'!#REF!),"")</f>
        <v>#REF!</v>
      </c>
      <c r="T12" s="50"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50" t="e">
        <f>IF(AND('Mapa final'!#REF!="Muy Alta",'Mapa final'!#REF!="Moderado"),CONCATENATE("R7C",'Mapa final'!#REF!),"")</f>
        <v>#REF!</v>
      </c>
      <c r="Y12" s="50" t="e">
        <f>IF(AND('Mapa final'!#REF!="Muy Alta",'Mapa final'!#REF!="Moderado"),CONCATENATE("R7C",'Mapa final'!#REF!),"")</f>
        <v>#REF!</v>
      </c>
      <c r="Z12" s="50"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50" t="e">
        <f>IF(AND('Mapa final'!#REF!="Muy Alta",'Mapa final'!#REF!="Mayor"),CONCATENATE("R7C",'Mapa final'!#REF!),"")</f>
        <v>#REF!</v>
      </c>
      <c r="AE12" s="50" t="e">
        <f>IF(AND('Mapa final'!#REF!="Muy Alta",'Mapa final'!#REF!="Mayor"),CONCATENATE("R7C",'Mapa final'!#REF!),"")</f>
        <v>#REF!</v>
      </c>
      <c r="AF12" s="50"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6"/>
      <c r="AO12" s="372"/>
      <c r="AP12" s="373"/>
      <c r="AQ12" s="373"/>
      <c r="AR12" s="373"/>
      <c r="AS12" s="373"/>
      <c r="AT12" s="374"/>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310"/>
      <c r="C13" s="310"/>
      <c r="D13" s="311"/>
      <c r="E13" s="351"/>
      <c r="F13" s="352"/>
      <c r="G13" s="352"/>
      <c r="H13" s="352"/>
      <c r="I13" s="353"/>
      <c r="J13" s="44" t="e">
        <f>IF(AND('Mapa final'!#REF!="Muy Alta",'Mapa final'!#REF!="Leve"),CONCATENATE("R8C",'Mapa final'!#REF!),"")</f>
        <v>#REF!</v>
      </c>
      <c r="K13" s="45" t="e">
        <f>IF(AND('Mapa final'!#REF!="Muy Alta",'Mapa final'!#REF!="Leve"),CONCATENATE("R8C",'Mapa final'!#REF!),"")</f>
        <v>#REF!</v>
      </c>
      <c r="L13" s="50" t="e">
        <f>IF(AND('Mapa final'!#REF!="Muy Alta",'Mapa final'!#REF!="Leve"),CONCATENATE("R8C",'Mapa final'!#REF!),"")</f>
        <v>#REF!</v>
      </c>
      <c r="M13" s="50" t="e">
        <f>IF(AND('Mapa final'!#REF!="Muy Alta",'Mapa final'!#REF!="Leve"),CONCATENATE("R8C",'Mapa final'!#REF!),"")</f>
        <v>#REF!</v>
      </c>
      <c r="N13" s="50"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50" t="e">
        <f>IF(AND('Mapa final'!#REF!="Muy Alta",'Mapa final'!#REF!="Menor"),CONCATENATE("R8C",'Mapa final'!#REF!),"")</f>
        <v>#REF!</v>
      </c>
      <c r="S13" s="50" t="e">
        <f>IF(AND('Mapa final'!#REF!="Muy Alta",'Mapa final'!#REF!="Menor"),CONCATENATE("R8C",'Mapa final'!#REF!),"")</f>
        <v>#REF!</v>
      </c>
      <c r="T13" s="50"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50" t="e">
        <f>IF(AND('Mapa final'!#REF!="Muy Alta",'Mapa final'!#REF!="Moderado"),CONCATENATE("R8C",'Mapa final'!#REF!),"")</f>
        <v>#REF!</v>
      </c>
      <c r="Y13" s="50" t="e">
        <f>IF(AND('Mapa final'!#REF!="Muy Alta",'Mapa final'!#REF!="Moderado"),CONCATENATE("R8C",'Mapa final'!#REF!),"")</f>
        <v>#REF!</v>
      </c>
      <c r="Z13" s="50"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50" t="e">
        <f>IF(AND('Mapa final'!#REF!="Muy Alta",'Mapa final'!#REF!="Mayor"),CONCATENATE("R8C",'Mapa final'!#REF!),"")</f>
        <v>#REF!</v>
      </c>
      <c r="AE13" s="50" t="e">
        <f>IF(AND('Mapa final'!#REF!="Muy Alta",'Mapa final'!#REF!="Mayor"),CONCATENATE("R8C",'Mapa final'!#REF!),"")</f>
        <v>#REF!</v>
      </c>
      <c r="AF13" s="50"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6"/>
      <c r="AO13" s="372"/>
      <c r="AP13" s="373"/>
      <c r="AQ13" s="373"/>
      <c r="AR13" s="373"/>
      <c r="AS13" s="373"/>
      <c r="AT13" s="374"/>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310"/>
      <c r="C14" s="310"/>
      <c r="D14" s="311"/>
      <c r="E14" s="351"/>
      <c r="F14" s="352"/>
      <c r="G14" s="352"/>
      <c r="H14" s="352"/>
      <c r="I14" s="353"/>
      <c r="J14" s="44" t="e">
        <f>IF(AND('Mapa final'!#REF!="Muy Alta",'Mapa final'!#REF!="Leve"),CONCATENATE("R9C",'Mapa final'!#REF!),"")</f>
        <v>#REF!</v>
      </c>
      <c r="K14" s="45" t="e">
        <f>IF(AND('Mapa final'!#REF!="Muy Alta",'Mapa final'!#REF!="Leve"),CONCATENATE("R9C",'Mapa final'!#REF!),"")</f>
        <v>#REF!</v>
      </c>
      <c r="L14" s="50" t="e">
        <f>IF(AND('Mapa final'!#REF!="Muy Alta",'Mapa final'!#REF!="Leve"),CONCATENATE("R9C",'Mapa final'!#REF!),"")</f>
        <v>#REF!</v>
      </c>
      <c r="M14" s="50" t="e">
        <f>IF(AND('Mapa final'!#REF!="Muy Alta",'Mapa final'!#REF!="Leve"),CONCATENATE("R9C",'Mapa final'!#REF!),"")</f>
        <v>#REF!</v>
      </c>
      <c r="N14" s="50"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50" t="e">
        <f>IF(AND('Mapa final'!#REF!="Muy Alta",'Mapa final'!#REF!="Menor"),CONCATENATE("R9C",'Mapa final'!#REF!),"")</f>
        <v>#REF!</v>
      </c>
      <c r="S14" s="50" t="e">
        <f>IF(AND('Mapa final'!#REF!="Muy Alta",'Mapa final'!#REF!="Menor"),CONCATENATE("R9C",'Mapa final'!#REF!),"")</f>
        <v>#REF!</v>
      </c>
      <c r="T14" s="50"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50" t="e">
        <f>IF(AND('Mapa final'!#REF!="Muy Alta",'Mapa final'!#REF!="Moderado"),CONCATENATE("R9C",'Mapa final'!#REF!),"")</f>
        <v>#REF!</v>
      </c>
      <c r="Y14" s="50" t="e">
        <f>IF(AND('Mapa final'!#REF!="Muy Alta",'Mapa final'!#REF!="Moderado"),CONCATENATE("R9C",'Mapa final'!#REF!),"")</f>
        <v>#REF!</v>
      </c>
      <c r="Z14" s="50"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50" t="e">
        <f>IF(AND('Mapa final'!#REF!="Muy Alta",'Mapa final'!#REF!="Mayor"),CONCATENATE("R9C",'Mapa final'!#REF!),"")</f>
        <v>#REF!</v>
      </c>
      <c r="AE14" s="50" t="e">
        <f>IF(AND('Mapa final'!#REF!="Muy Alta",'Mapa final'!#REF!="Mayor"),CONCATENATE("R9C",'Mapa final'!#REF!),"")</f>
        <v>#REF!</v>
      </c>
      <c r="AF14" s="50"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6"/>
      <c r="AO14" s="372"/>
      <c r="AP14" s="373"/>
      <c r="AQ14" s="373"/>
      <c r="AR14" s="373"/>
      <c r="AS14" s="373"/>
      <c r="AT14" s="374"/>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310"/>
      <c r="C15" s="310"/>
      <c r="D15" s="311"/>
      <c r="E15" s="354"/>
      <c r="F15" s="355"/>
      <c r="G15" s="355"/>
      <c r="H15" s="355"/>
      <c r="I15" s="356"/>
      <c r="J15" s="51" t="e">
        <f>IF(AND('Mapa final'!#REF!="Muy Alta",'Mapa final'!#REF!="Leve"),CONCATENATE("R10C",'Mapa final'!#REF!),"")</f>
        <v>#REF!</v>
      </c>
      <c r="K15" s="52" t="e">
        <f>IF(AND('Mapa final'!#REF!="Muy Alta",'Mapa final'!#REF!="Leve"),CONCATENATE("R10C",'Mapa final'!#REF!),"")</f>
        <v>#REF!</v>
      </c>
      <c r="L15" s="52" t="e">
        <f>IF(AND('Mapa final'!#REF!="Muy Alta",'Mapa final'!#REF!="Leve"),CONCATENATE("R10C",'Mapa final'!#REF!),"")</f>
        <v>#REF!</v>
      </c>
      <c r="M15" s="52" t="e">
        <f>IF(AND('Mapa final'!#REF!="Muy Alta",'Mapa final'!#REF!="Leve"),CONCATENATE("R10C",'Mapa final'!#REF!),"")</f>
        <v>#REF!</v>
      </c>
      <c r="N15" s="52" t="e">
        <f>IF(AND('Mapa final'!#REF!="Muy Alta",'Mapa final'!#REF!="Leve"),CONCATENATE("R10C",'Mapa final'!#REF!),"")</f>
        <v>#REF!</v>
      </c>
      <c r="O15" s="53"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1" t="e">
        <f>IF(AND('Mapa final'!#REF!="Muy Alta",'Mapa final'!#REF!="Moderado"),CONCATENATE("R10C",'Mapa final'!#REF!),"")</f>
        <v>#REF!</v>
      </c>
      <c r="W15" s="52" t="e">
        <f>IF(AND('Mapa final'!#REF!="Muy Alta",'Mapa final'!#REF!="Moderado"),CONCATENATE("R10C",'Mapa final'!#REF!),"")</f>
        <v>#REF!</v>
      </c>
      <c r="X15" s="52" t="e">
        <f>IF(AND('Mapa final'!#REF!="Muy Alta",'Mapa final'!#REF!="Moderado"),CONCATENATE("R10C",'Mapa final'!#REF!),"")</f>
        <v>#REF!</v>
      </c>
      <c r="Y15" s="52" t="e">
        <f>IF(AND('Mapa final'!#REF!="Muy Alta",'Mapa final'!#REF!="Moderado"),CONCATENATE("R10C",'Mapa final'!#REF!),"")</f>
        <v>#REF!</v>
      </c>
      <c r="Z15" s="52" t="e">
        <f>IF(AND('Mapa final'!#REF!="Muy Alta",'Mapa final'!#REF!="Moderado"),CONCATENATE("R10C",'Mapa final'!#REF!),"")</f>
        <v>#REF!</v>
      </c>
      <c r="AA15" s="53"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4" t="e">
        <f>IF(AND('Mapa final'!#REF!="Muy Alta",'Mapa final'!#REF!="Catastrófico"),CONCATENATE("R10C",'Mapa final'!#REF!),"")</f>
        <v>#REF!</v>
      </c>
      <c r="AI15" s="55" t="e">
        <f>IF(AND('Mapa final'!#REF!="Muy Alta",'Mapa final'!#REF!="Catastrófico"),CONCATENATE("R10C",'Mapa final'!#REF!),"")</f>
        <v>#REF!</v>
      </c>
      <c r="AJ15" s="55" t="e">
        <f>IF(AND('Mapa final'!#REF!="Muy Alta",'Mapa final'!#REF!="Catastrófico"),CONCATENATE("R10C",'Mapa final'!#REF!),"")</f>
        <v>#REF!</v>
      </c>
      <c r="AK15" s="55" t="e">
        <f>IF(AND('Mapa final'!#REF!="Muy Alta",'Mapa final'!#REF!="Catastrófico"),CONCATENATE("R10C",'Mapa final'!#REF!),"")</f>
        <v>#REF!</v>
      </c>
      <c r="AL15" s="55" t="e">
        <f>IF(AND('Mapa final'!#REF!="Muy Alta",'Mapa final'!#REF!="Catastrófico"),CONCATENATE("R10C",'Mapa final'!#REF!),"")</f>
        <v>#REF!</v>
      </c>
      <c r="AM15" s="56" t="e">
        <f>IF(AND('Mapa final'!#REF!="Muy Alta",'Mapa final'!#REF!="Catastrófico"),CONCATENATE("R10C",'Mapa final'!#REF!),"")</f>
        <v>#REF!</v>
      </c>
      <c r="AN15" s="76"/>
      <c r="AO15" s="375"/>
      <c r="AP15" s="376"/>
      <c r="AQ15" s="376"/>
      <c r="AR15" s="376"/>
      <c r="AS15" s="376"/>
      <c r="AT15" s="377"/>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310"/>
      <c r="C16" s="310"/>
      <c r="D16" s="311"/>
      <c r="E16" s="348" t="s">
        <v>114</v>
      </c>
      <c r="F16" s="349"/>
      <c r="G16" s="349"/>
      <c r="H16" s="349"/>
      <c r="I16" s="349"/>
      <c r="J16" s="57" t="e">
        <f>IF(AND('Mapa final'!#REF!="Alta",'Mapa final'!#REF!="Leve"),CONCATENATE("R1C",'Mapa final'!#REF!),"")</f>
        <v>#REF!</v>
      </c>
      <c r="K16" s="58" t="e">
        <f>IF(AND('Mapa final'!#REF!="Alta",'Mapa final'!#REF!="Leve"),CONCATENATE("R1C",'Mapa final'!#REF!),"")</f>
        <v>#REF!</v>
      </c>
      <c r="L16" s="58" t="e">
        <f>IF(AND('Mapa final'!#REF!="Alta",'Mapa final'!#REF!="Leve"),CONCATENATE("R1C",'Mapa final'!#REF!),"")</f>
        <v>#REF!</v>
      </c>
      <c r="M16" s="58" t="e">
        <f>IF(AND('Mapa final'!#REF!="Alta",'Mapa final'!#REF!="Leve"),CONCATENATE("R1C",'Mapa final'!#REF!),"")</f>
        <v>#REF!</v>
      </c>
      <c r="N16" s="58" t="e">
        <f>IF(AND('Mapa final'!#REF!="Alta",'Mapa final'!#REF!="Leve"),CONCATENATE("R1C",'Mapa final'!#REF!),"")</f>
        <v>#REF!</v>
      </c>
      <c r="O16" s="59" t="e">
        <f>IF(AND('Mapa final'!#REF!="Alta",'Mapa final'!#REF!="Leve"),CONCATENATE("R1C",'Mapa final'!#REF!),"")</f>
        <v>#REF!</v>
      </c>
      <c r="P16" s="57" t="e">
        <f>IF(AND('Mapa final'!#REF!="Alta",'Mapa final'!#REF!="Menor"),CONCATENATE("R1C",'Mapa final'!#REF!),"")</f>
        <v>#REF!</v>
      </c>
      <c r="Q16" s="58" t="e">
        <f>IF(AND('Mapa final'!#REF!="Alta",'Mapa final'!#REF!="Menor"),CONCATENATE("R1C",'Mapa final'!#REF!),"")</f>
        <v>#REF!</v>
      </c>
      <c r="R16" s="58" t="e">
        <f>IF(AND('Mapa final'!#REF!="Alta",'Mapa final'!#REF!="Menor"),CONCATENATE("R1C",'Mapa final'!#REF!),"")</f>
        <v>#REF!</v>
      </c>
      <c r="S16" s="58" t="e">
        <f>IF(AND('Mapa final'!#REF!="Alta",'Mapa final'!#REF!="Menor"),CONCATENATE("R1C",'Mapa final'!#REF!),"")</f>
        <v>#REF!</v>
      </c>
      <c r="T16" s="58" t="e">
        <f>IF(AND('Mapa final'!#REF!="Alta",'Mapa final'!#REF!="Menor"),CONCATENATE("R1C",'Mapa final'!#REF!),"")</f>
        <v>#REF!</v>
      </c>
      <c r="U16" s="59"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6"/>
      <c r="AO16" s="358" t="s">
        <v>79</v>
      </c>
      <c r="AP16" s="359"/>
      <c r="AQ16" s="359"/>
      <c r="AR16" s="359"/>
      <c r="AS16" s="359"/>
      <c r="AT16" s="360"/>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310"/>
      <c r="C17" s="310"/>
      <c r="D17" s="311"/>
      <c r="E17" s="367"/>
      <c r="F17" s="368"/>
      <c r="G17" s="368"/>
      <c r="H17" s="368"/>
      <c r="I17" s="368"/>
      <c r="J17" s="60" t="str">
        <f>IF(AND('Mapa final'!$AD$12="Alta",'Mapa final'!$AF$12="Leve"),CONCATENATE("R2C",'Mapa final'!$S$12),"")</f>
        <v/>
      </c>
      <c r="K17" s="61" t="str">
        <f>IF(AND('Mapa final'!$AD$13="Alta",'Mapa final'!$AF$13="Leve"),CONCATENATE("R2C",'Mapa final'!$S$13),"")</f>
        <v/>
      </c>
      <c r="L17" s="61" t="e">
        <f>IF(AND('Mapa final'!#REF!="Alta",'Mapa final'!#REF!="Leve"),CONCATENATE("R2C",'Mapa final'!#REF!),"")</f>
        <v>#REF!</v>
      </c>
      <c r="M17" s="61" t="e">
        <f>IF(AND('Mapa final'!#REF!="Alta",'Mapa final'!#REF!="Leve"),CONCATENATE("R2C",'Mapa final'!#REF!),"")</f>
        <v>#REF!</v>
      </c>
      <c r="N17" s="61" t="e">
        <f>IF(AND('Mapa final'!#REF!="Alta",'Mapa final'!#REF!="Leve"),CONCATENATE("R2C",'Mapa final'!#REF!),"")</f>
        <v>#REF!</v>
      </c>
      <c r="O17" s="62" t="e">
        <f>IF(AND('Mapa final'!#REF!="Alta",'Mapa final'!#REF!="Leve"),CONCATENATE("R2C",'Mapa final'!#REF!),"")</f>
        <v>#REF!</v>
      </c>
      <c r="P17" s="60" t="str">
        <f>IF(AND('Mapa final'!$AD$12="Alta",'Mapa final'!$AF$12="Menor"),CONCATENATE("R2C",'Mapa final'!$S$12),"")</f>
        <v/>
      </c>
      <c r="Q17" s="61" t="str">
        <f>IF(AND('Mapa final'!$AD$13="Alta",'Mapa final'!$AF$13="Menor"),CONCATENATE("R2C",'Mapa final'!$S$13),"")</f>
        <v/>
      </c>
      <c r="R17" s="61" t="e">
        <f>IF(AND('Mapa final'!#REF!="Alta",'Mapa final'!#REF!="Menor"),CONCATENATE("R2C",'Mapa final'!#REF!),"")</f>
        <v>#REF!</v>
      </c>
      <c r="S17" s="61" t="e">
        <f>IF(AND('Mapa final'!#REF!="Alta",'Mapa final'!#REF!="Menor"),CONCATENATE("R2C",'Mapa final'!#REF!),"")</f>
        <v>#REF!</v>
      </c>
      <c r="T17" s="61" t="e">
        <f>IF(AND('Mapa final'!#REF!="Alta",'Mapa final'!#REF!="Menor"),CONCATENATE("R2C",'Mapa final'!#REF!),"")</f>
        <v>#REF!</v>
      </c>
      <c r="U17" s="62"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6"/>
      <c r="AO17" s="361"/>
      <c r="AP17" s="362"/>
      <c r="AQ17" s="362"/>
      <c r="AR17" s="362"/>
      <c r="AS17" s="362"/>
      <c r="AT17" s="363"/>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310"/>
      <c r="C18" s="310"/>
      <c r="D18" s="311"/>
      <c r="E18" s="351"/>
      <c r="F18" s="352"/>
      <c r="G18" s="352"/>
      <c r="H18" s="352"/>
      <c r="I18" s="368"/>
      <c r="J18" s="60" t="e">
        <f>IF(AND('Mapa final'!#REF!="Alta",'Mapa final'!#REF!="Leve"),CONCATENATE("R3C",'Mapa final'!#REF!),"")</f>
        <v>#REF!</v>
      </c>
      <c r="K18" s="61" t="e">
        <f>IF(AND('Mapa final'!#REF!="Alta",'Mapa final'!#REF!="Leve"),CONCATENATE("R3C",'Mapa final'!#REF!),"")</f>
        <v>#REF!</v>
      </c>
      <c r="L18" s="61" t="e">
        <f>IF(AND('Mapa final'!#REF!="Alta",'Mapa final'!#REF!="Leve"),CONCATENATE("R3C",'Mapa final'!#REF!),"")</f>
        <v>#REF!</v>
      </c>
      <c r="M18" s="61" t="e">
        <f>IF(AND('Mapa final'!#REF!="Alta",'Mapa final'!#REF!="Leve"),CONCATENATE("R3C",'Mapa final'!#REF!),"")</f>
        <v>#REF!</v>
      </c>
      <c r="N18" s="61" t="e">
        <f>IF(AND('Mapa final'!#REF!="Alta",'Mapa final'!#REF!="Leve"),CONCATENATE("R3C",'Mapa final'!#REF!),"")</f>
        <v>#REF!</v>
      </c>
      <c r="O18" s="62" t="e">
        <f>IF(AND('Mapa final'!#REF!="Alta",'Mapa final'!#REF!="Leve"),CONCATENATE("R3C",'Mapa final'!#REF!),"")</f>
        <v>#REF!</v>
      </c>
      <c r="P18" s="60" t="e">
        <f>IF(AND('Mapa final'!#REF!="Alta",'Mapa final'!#REF!="Menor"),CONCATENATE("R3C",'Mapa final'!#REF!),"")</f>
        <v>#REF!</v>
      </c>
      <c r="Q18" s="61" t="e">
        <f>IF(AND('Mapa final'!#REF!="Alta",'Mapa final'!#REF!="Menor"),CONCATENATE("R3C",'Mapa final'!#REF!),"")</f>
        <v>#REF!</v>
      </c>
      <c r="R18" s="61" t="e">
        <f>IF(AND('Mapa final'!#REF!="Alta",'Mapa final'!#REF!="Menor"),CONCATENATE("R3C",'Mapa final'!#REF!),"")</f>
        <v>#REF!</v>
      </c>
      <c r="S18" s="61" t="e">
        <f>IF(AND('Mapa final'!#REF!="Alta",'Mapa final'!#REF!="Menor"),CONCATENATE("R3C",'Mapa final'!#REF!),"")</f>
        <v>#REF!</v>
      </c>
      <c r="T18" s="61" t="e">
        <f>IF(AND('Mapa final'!#REF!="Alta",'Mapa final'!#REF!="Menor"),CONCATENATE("R3C",'Mapa final'!#REF!),"")</f>
        <v>#REF!</v>
      </c>
      <c r="U18" s="62"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6"/>
      <c r="AO18" s="361"/>
      <c r="AP18" s="362"/>
      <c r="AQ18" s="362"/>
      <c r="AR18" s="362"/>
      <c r="AS18" s="362"/>
      <c r="AT18" s="363"/>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310"/>
      <c r="C19" s="310"/>
      <c r="D19" s="311"/>
      <c r="E19" s="351"/>
      <c r="F19" s="352"/>
      <c r="G19" s="352"/>
      <c r="H19" s="352"/>
      <c r="I19" s="368"/>
      <c r="J19" s="60" t="e">
        <f>IF(AND('Mapa final'!#REF!="Alta",'Mapa final'!#REF!="Leve"),CONCATENATE("R4C",'Mapa final'!#REF!),"")</f>
        <v>#REF!</v>
      </c>
      <c r="K19" s="61" t="e">
        <f>IF(AND('Mapa final'!#REF!="Alta",'Mapa final'!#REF!="Leve"),CONCATENATE("R4C",'Mapa final'!#REF!),"")</f>
        <v>#REF!</v>
      </c>
      <c r="L19" s="61" t="e">
        <f>IF(AND('Mapa final'!#REF!="Alta",'Mapa final'!#REF!="Leve"),CONCATENATE("R4C",'Mapa final'!#REF!),"")</f>
        <v>#REF!</v>
      </c>
      <c r="M19" s="61" t="e">
        <f>IF(AND('Mapa final'!#REF!="Alta",'Mapa final'!#REF!="Leve"),CONCATENATE("R4C",'Mapa final'!#REF!),"")</f>
        <v>#REF!</v>
      </c>
      <c r="N19" s="61" t="e">
        <f>IF(AND('Mapa final'!#REF!="Alta",'Mapa final'!#REF!="Leve"),CONCATENATE("R4C",'Mapa final'!#REF!),"")</f>
        <v>#REF!</v>
      </c>
      <c r="O19" s="62" t="e">
        <f>IF(AND('Mapa final'!#REF!="Alta",'Mapa final'!#REF!="Leve"),CONCATENATE("R4C",'Mapa final'!#REF!),"")</f>
        <v>#REF!</v>
      </c>
      <c r="P19" s="60" t="e">
        <f>IF(AND('Mapa final'!#REF!="Alta",'Mapa final'!#REF!="Menor"),CONCATENATE("R4C",'Mapa final'!#REF!),"")</f>
        <v>#REF!</v>
      </c>
      <c r="Q19" s="61" t="e">
        <f>IF(AND('Mapa final'!#REF!="Alta",'Mapa final'!#REF!="Menor"),CONCATENATE("R4C",'Mapa final'!#REF!),"")</f>
        <v>#REF!</v>
      </c>
      <c r="R19" s="61" t="e">
        <f>IF(AND('Mapa final'!#REF!="Alta",'Mapa final'!#REF!="Menor"),CONCATENATE("R4C",'Mapa final'!#REF!),"")</f>
        <v>#REF!</v>
      </c>
      <c r="S19" s="61" t="e">
        <f>IF(AND('Mapa final'!#REF!="Alta",'Mapa final'!#REF!="Menor"),CONCATENATE("R4C",'Mapa final'!#REF!),"")</f>
        <v>#REF!</v>
      </c>
      <c r="T19" s="61" t="e">
        <f>IF(AND('Mapa final'!#REF!="Alta",'Mapa final'!#REF!="Menor"),CONCATENATE("R4C",'Mapa final'!#REF!),"")</f>
        <v>#REF!</v>
      </c>
      <c r="U19" s="62"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50" t="e">
        <f>IF(AND('Mapa final'!#REF!="Alta",'Mapa final'!#REF!="Moderado"),CONCATENATE("R4C",'Mapa final'!#REF!),"")</f>
        <v>#REF!</v>
      </c>
      <c r="Y19" s="50" t="e">
        <f>IF(AND('Mapa final'!#REF!="Alta",'Mapa final'!#REF!="Moderado"),CONCATENATE("R4C",'Mapa final'!#REF!),"")</f>
        <v>#REF!</v>
      </c>
      <c r="Z19" s="50"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50" t="e">
        <f>IF(AND('Mapa final'!#REF!="Alta",'Mapa final'!#REF!="Mayor"),CONCATENATE("R4C",'Mapa final'!#REF!),"")</f>
        <v>#REF!</v>
      </c>
      <c r="AE19" s="50" t="e">
        <f>IF(AND('Mapa final'!#REF!="Alta",'Mapa final'!#REF!="Mayor"),CONCATENATE("R4C",'Mapa final'!#REF!),"")</f>
        <v>#REF!</v>
      </c>
      <c r="AF19" s="50"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6"/>
      <c r="AO19" s="361"/>
      <c r="AP19" s="362"/>
      <c r="AQ19" s="362"/>
      <c r="AR19" s="362"/>
      <c r="AS19" s="362"/>
      <c r="AT19" s="363"/>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310"/>
      <c r="C20" s="310"/>
      <c r="D20" s="311"/>
      <c r="E20" s="351"/>
      <c r="F20" s="352"/>
      <c r="G20" s="352"/>
      <c r="H20" s="352"/>
      <c r="I20" s="368"/>
      <c r="J20" s="60" t="e">
        <f>IF(AND('Mapa final'!#REF!="Alta",'Mapa final'!#REF!="Leve"),CONCATENATE("R5C",'Mapa final'!#REF!),"")</f>
        <v>#REF!</v>
      </c>
      <c r="K20" s="61" t="e">
        <f>IF(AND('Mapa final'!#REF!="Alta",'Mapa final'!#REF!="Leve"),CONCATENATE("R5C",'Mapa final'!#REF!),"")</f>
        <v>#REF!</v>
      </c>
      <c r="L20" s="61" t="e">
        <f>IF(AND('Mapa final'!#REF!="Alta",'Mapa final'!#REF!="Leve"),CONCATENATE("R5C",'Mapa final'!#REF!),"")</f>
        <v>#REF!</v>
      </c>
      <c r="M20" s="61" t="e">
        <f>IF(AND('Mapa final'!#REF!="Alta",'Mapa final'!#REF!="Leve"),CONCATENATE("R5C",'Mapa final'!#REF!),"")</f>
        <v>#REF!</v>
      </c>
      <c r="N20" s="61" t="e">
        <f>IF(AND('Mapa final'!#REF!="Alta",'Mapa final'!#REF!="Leve"),CONCATENATE("R5C",'Mapa final'!#REF!),"")</f>
        <v>#REF!</v>
      </c>
      <c r="O20" s="62" t="e">
        <f>IF(AND('Mapa final'!#REF!="Alta",'Mapa final'!#REF!="Leve"),CONCATENATE("R5C",'Mapa final'!#REF!),"")</f>
        <v>#REF!</v>
      </c>
      <c r="P20" s="60" t="e">
        <f>IF(AND('Mapa final'!#REF!="Alta",'Mapa final'!#REF!="Menor"),CONCATENATE("R5C",'Mapa final'!#REF!),"")</f>
        <v>#REF!</v>
      </c>
      <c r="Q20" s="61" t="e">
        <f>IF(AND('Mapa final'!#REF!="Alta",'Mapa final'!#REF!="Menor"),CONCATENATE("R5C",'Mapa final'!#REF!),"")</f>
        <v>#REF!</v>
      </c>
      <c r="R20" s="61" t="e">
        <f>IF(AND('Mapa final'!#REF!="Alta",'Mapa final'!#REF!="Menor"),CONCATENATE("R5C",'Mapa final'!#REF!),"")</f>
        <v>#REF!</v>
      </c>
      <c r="S20" s="61" t="e">
        <f>IF(AND('Mapa final'!#REF!="Alta",'Mapa final'!#REF!="Menor"),CONCATENATE("R5C",'Mapa final'!#REF!),"")</f>
        <v>#REF!</v>
      </c>
      <c r="T20" s="61" t="e">
        <f>IF(AND('Mapa final'!#REF!="Alta",'Mapa final'!#REF!="Menor"),CONCATENATE("R5C",'Mapa final'!#REF!),"")</f>
        <v>#REF!</v>
      </c>
      <c r="U20" s="62"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50" t="e">
        <f>IF(AND('Mapa final'!#REF!="Alta",'Mapa final'!#REF!="Moderado"),CONCATENATE("R5C",'Mapa final'!#REF!),"")</f>
        <v>#REF!</v>
      </c>
      <c r="Y20" s="50" t="e">
        <f>IF(AND('Mapa final'!#REF!="Alta",'Mapa final'!#REF!="Moderado"),CONCATENATE("R5C",'Mapa final'!#REF!),"")</f>
        <v>#REF!</v>
      </c>
      <c r="Z20" s="50"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50" t="e">
        <f>IF(AND('Mapa final'!#REF!="Alta",'Mapa final'!#REF!="Mayor"),CONCATENATE("R5C",'Mapa final'!#REF!),"")</f>
        <v>#REF!</v>
      </c>
      <c r="AE20" s="50" t="e">
        <f>IF(AND('Mapa final'!#REF!="Alta",'Mapa final'!#REF!="Mayor"),CONCATENATE("R5C",'Mapa final'!#REF!),"")</f>
        <v>#REF!</v>
      </c>
      <c r="AF20" s="50"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6"/>
      <c r="AO20" s="361"/>
      <c r="AP20" s="362"/>
      <c r="AQ20" s="362"/>
      <c r="AR20" s="362"/>
      <c r="AS20" s="362"/>
      <c r="AT20" s="363"/>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310"/>
      <c r="C21" s="310"/>
      <c r="D21" s="311"/>
      <c r="E21" s="351"/>
      <c r="F21" s="352"/>
      <c r="G21" s="352"/>
      <c r="H21" s="352"/>
      <c r="I21" s="368"/>
      <c r="J21" s="60" t="e">
        <f>IF(AND('Mapa final'!#REF!="Alta",'Mapa final'!#REF!="Leve"),CONCATENATE("R6C",'Mapa final'!#REF!),"")</f>
        <v>#REF!</v>
      </c>
      <c r="K21" s="61" t="e">
        <f>IF(AND('Mapa final'!#REF!="Alta",'Mapa final'!#REF!="Leve"),CONCATENATE("R6C",'Mapa final'!#REF!),"")</f>
        <v>#REF!</v>
      </c>
      <c r="L21" s="61" t="e">
        <f>IF(AND('Mapa final'!#REF!="Alta",'Mapa final'!#REF!="Leve"),CONCATENATE("R6C",'Mapa final'!#REF!),"")</f>
        <v>#REF!</v>
      </c>
      <c r="M21" s="61" t="e">
        <f>IF(AND('Mapa final'!#REF!="Alta",'Mapa final'!#REF!="Leve"),CONCATENATE("R6C",'Mapa final'!#REF!),"")</f>
        <v>#REF!</v>
      </c>
      <c r="N21" s="61" t="e">
        <f>IF(AND('Mapa final'!#REF!="Alta",'Mapa final'!#REF!="Leve"),CONCATENATE("R6C",'Mapa final'!#REF!),"")</f>
        <v>#REF!</v>
      </c>
      <c r="O21" s="62" t="e">
        <f>IF(AND('Mapa final'!#REF!="Alta",'Mapa final'!#REF!="Leve"),CONCATENATE("R6C",'Mapa final'!#REF!),"")</f>
        <v>#REF!</v>
      </c>
      <c r="P21" s="60" t="e">
        <f>IF(AND('Mapa final'!#REF!="Alta",'Mapa final'!#REF!="Menor"),CONCATENATE("R6C",'Mapa final'!#REF!),"")</f>
        <v>#REF!</v>
      </c>
      <c r="Q21" s="61" t="e">
        <f>IF(AND('Mapa final'!#REF!="Alta",'Mapa final'!#REF!="Menor"),CONCATENATE("R6C",'Mapa final'!#REF!),"")</f>
        <v>#REF!</v>
      </c>
      <c r="R21" s="61" t="e">
        <f>IF(AND('Mapa final'!#REF!="Alta",'Mapa final'!#REF!="Menor"),CONCATENATE("R6C",'Mapa final'!#REF!),"")</f>
        <v>#REF!</v>
      </c>
      <c r="S21" s="61" t="e">
        <f>IF(AND('Mapa final'!#REF!="Alta",'Mapa final'!#REF!="Menor"),CONCATENATE("R6C",'Mapa final'!#REF!),"")</f>
        <v>#REF!</v>
      </c>
      <c r="T21" s="61" t="e">
        <f>IF(AND('Mapa final'!#REF!="Alta",'Mapa final'!#REF!="Menor"),CONCATENATE("R6C",'Mapa final'!#REF!),"")</f>
        <v>#REF!</v>
      </c>
      <c r="U21" s="62"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50" t="e">
        <f>IF(AND('Mapa final'!#REF!="Alta",'Mapa final'!#REF!="Moderado"),CONCATENATE("R6C",'Mapa final'!#REF!),"")</f>
        <v>#REF!</v>
      </c>
      <c r="Y21" s="50" t="e">
        <f>IF(AND('Mapa final'!#REF!="Alta",'Mapa final'!#REF!="Moderado"),CONCATENATE("R6C",'Mapa final'!#REF!),"")</f>
        <v>#REF!</v>
      </c>
      <c r="Z21" s="50"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50" t="e">
        <f>IF(AND('Mapa final'!#REF!="Alta",'Mapa final'!#REF!="Mayor"),CONCATENATE("R6C",'Mapa final'!#REF!),"")</f>
        <v>#REF!</v>
      </c>
      <c r="AE21" s="50" t="e">
        <f>IF(AND('Mapa final'!#REF!="Alta",'Mapa final'!#REF!="Mayor"),CONCATENATE("R6C",'Mapa final'!#REF!),"")</f>
        <v>#REF!</v>
      </c>
      <c r="AF21" s="50"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6"/>
      <c r="AO21" s="361"/>
      <c r="AP21" s="362"/>
      <c r="AQ21" s="362"/>
      <c r="AR21" s="362"/>
      <c r="AS21" s="362"/>
      <c r="AT21" s="363"/>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310"/>
      <c r="C22" s="310"/>
      <c r="D22" s="311"/>
      <c r="E22" s="351"/>
      <c r="F22" s="352"/>
      <c r="G22" s="352"/>
      <c r="H22" s="352"/>
      <c r="I22" s="368"/>
      <c r="J22" s="60" t="e">
        <f>IF(AND('Mapa final'!#REF!="Alta",'Mapa final'!#REF!="Leve"),CONCATENATE("R7C",'Mapa final'!#REF!),"")</f>
        <v>#REF!</v>
      </c>
      <c r="K22" s="61" t="e">
        <f>IF(AND('Mapa final'!#REF!="Alta",'Mapa final'!#REF!="Leve"),CONCATENATE("R7C",'Mapa final'!#REF!),"")</f>
        <v>#REF!</v>
      </c>
      <c r="L22" s="61" t="e">
        <f>IF(AND('Mapa final'!#REF!="Alta",'Mapa final'!#REF!="Leve"),CONCATENATE("R7C",'Mapa final'!#REF!),"")</f>
        <v>#REF!</v>
      </c>
      <c r="M22" s="61" t="e">
        <f>IF(AND('Mapa final'!#REF!="Alta",'Mapa final'!#REF!="Leve"),CONCATENATE("R7C",'Mapa final'!#REF!),"")</f>
        <v>#REF!</v>
      </c>
      <c r="N22" s="61" t="e">
        <f>IF(AND('Mapa final'!#REF!="Alta",'Mapa final'!#REF!="Leve"),CONCATENATE("R7C",'Mapa final'!#REF!),"")</f>
        <v>#REF!</v>
      </c>
      <c r="O22" s="62" t="e">
        <f>IF(AND('Mapa final'!#REF!="Alta",'Mapa final'!#REF!="Leve"),CONCATENATE("R7C",'Mapa final'!#REF!),"")</f>
        <v>#REF!</v>
      </c>
      <c r="P22" s="60" t="e">
        <f>IF(AND('Mapa final'!#REF!="Alta",'Mapa final'!#REF!="Menor"),CONCATENATE("R7C",'Mapa final'!#REF!),"")</f>
        <v>#REF!</v>
      </c>
      <c r="Q22" s="61" t="e">
        <f>IF(AND('Mapa final'!#REF!="Alta",'Mapa final'!#REF!="Menor"),CONCATENATE("R7C",'Mapa final'!#REF!),"")</f>
        <v>#REF!</v>
      </c>
      <c r="R22" s="61" t="e">
        <f>IF(AND('Mapa final'!#REF!="Alta",'Mapa final'!#REF!="Menor"),CONCATENATE("R7C",'Mapa final'!#REF!),"")</f>
        <v>#REF!</v>
      </c>
      <c r="S22" s="61" t="e">
        <f>IF(AND('Mapa final'!#REF!="Alta",'Mapa final'!#REF!="Menor"),CONCATENATE("R7C",'Mapa final'!#REF!),"")</f>
        <v>#REF!</v>
      </c>
      <c r="T22" s="61" t="e">
        <f>IF(AND('Mapa final'!#REF!="Alta",'Mapa final'!#REF!="Menor"),CONCATENATE("R7C",'Mapa final'!#REF!),"")</f>
        <v>#REF!</v>
      </c>
      <c r="U22" s="62"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50" t="e">
        <f>IF(AND('Mapa final'!#REF!="Alta",'Mapa final'!#REF!="Moderado"),CONCATENATE("R7C",'Mapa final'!#REF!),"")</f>
        <v>#REF!</v>
      </c>
      <c r="Y22" s="50" t="e">
        <f>IF(AND('Mapa final'!#REF!="Alta",'Mapa final'!#REF!="Moderado"),CONCATENATE("R7C",'Mapa final'!#REF!),"")</f>
        <v>#REF!</v>
      </c>
      <c r="Z22" s="50"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50" t="e">
        <f>IF(AND('Mapa final'!#REF!="Alta",'Mapa final'!#REF!="Mayor"),CONCATENATE("R7C",'Mapa final'!#REF!),"")</f>
        <v>#REF!</v>
      </c>
      <c r="AE22" s="50" t="e">
        <f>IF(AND('Mapa final'!#REF!="Alta",'Mapa final'!#REF!="Mayor"),CONCATENATE("R7C",'Mapa final'!#REF!),"")</f>
        <v>#REF!</v>
      </c>
      <c r="AF22" s="50"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6"/>
      <c r="AO22" s="361"/>
      <c r="AP22" s="362"/>
      <c r="AQ22" s="362"/>
      <c r="AR22" s="362"/>
      <c r="AS22" s="362"/>
      <c r="AT22" s="363"/>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310"/>
      <c r="C23" s="310"/>
      <c r="D23" s="311"/>
      <c r="E23" s="351"/>
      <c r="F23" s="352"/>
      <c r="G23" s="352"/>
      <c r="H23" s="352"/>
      <c r="I23" s="368"/>
      <c r="J23" s="60" t="e">
        <f>IF(AND('Mapa final'!#REF!="Alta",'Mapa final'!#REF!="Leve"),CONCATENATE("R8C",'Mapa final'!#REF!),"")</f>
        <v>#REF!</v>
      </c>
      <c r="K23" s="61" t="e">
        <f>IF(AND('Mapa final'!#REF!="Alta",'Mapa final'!#REF!="Leve"),CONCATENATE("R8C",'Mapa final'!#REF!),"")</f>
        <v>#REF!</v>
      </c>
      <c r="L23" s="61" t="e">
        <f>IF(AND('Mapa final'!#REF!="Alta",'Mapa final'!#REF!="Leve"),CONCATENATE("R8C",'Mapa final'!#REF!),"")</f>
        <v>#REF!</v>
      </c>
      <c r="M23" s="61" t="e">
        <f>IF(AND('Mapa final'!#REF!="Alta",'Mapa final'!#REF!="Leve"),CONCATENATE("R8C",'Mapa final'!#REF!),"")</f>
        <v>#REF!</v>
      </c>
      <c r="N23" s="61" t="e">
        <f>IF(AND('Mapa final'!#REF!="Alta",'Mapa final'!#REF!="Leve"),CONCATENATE("R8C",'Mapa final'!#REF!),"")</f>
        <v>#REF!</v>
      </c>
      <c r="O23" s="62" t="e">
        <f>IF(AND('Mapa final'!#REF!="Alta",'Mapa final'!#REF!="Leve"),CONCATENATE("R8C",'Mapa final'!#REF!),"")</f>
        <v>#REF!</v>
      </c>
      <c r="P23" s="60" t="e">
        <f>IF(AND('Mapa final'!#REF!="Alta",'Mapa final'!#REF!="Menor"),CONCATENATE("R8C",'Mapa final'!#REF!),"")</f>
        <v>#REF!</v>
      </c>
      <c r="Q23" s="61" t="e">
        <f>IF(AND('Mapa final'!#REF!="Alta",'Mapa final'!#REF!="Menor"),CONCATENATE("R8C",'Mapa final'!#REF!),"")</f>
        <v>#REF!</v>
      </c>
      <c r="R23" s="61" t="e">
        <f>IF(AND('Mapa final'!#REF!="Alta",'Mapa final'!#REF!="Menor"),CONCATENATE("R8C",'Mapa final'!#REF!),"")</f>
        <v>#REF!</v>
      </c>
      <c r="S23" s="61" t="e">
        <f>IF(AND('Mapa final'!#REF!="Alta",'Mapa final'!#REF!="Menor"),CONCATENATE("R8C",'Mapa final'!#REF!),"")</f>
        <v>#REF!</v>
      </c>
      <c r="T23" s="61" t="e">
        <f>IF(AND('Mapa final'!#REF!="Alta",'Mapa final'!#REF!="Menor"),CONCATENATE("R8C",'Mapa final'!#REF!),"")</f>
        <v>#REF!</v>
      </c>
      <c r="U23" s="62"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50" t="e">
        <f>IF(AND('Mapa final'!#REF!="Alta",'Mapa final'!#REF!="Moderado"),CONCATENATE("R8C",'Mapa final'!#REF!),"")</f>
        <v>#REF!</v>
      </c>
      <c r="Y23" s="50" t="e">
        <f>IF(AND('Mapa final'!#REF!="Alta",'Mapa final'!#REF!="Moderado"),CONCATENATE("R8C",'Mapa final'!#REF!),"")</f>
        <v>#REF!</v>
      </c>
      <c r="Z23" s="50"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50" t="e">
        <f>IF(AND('Mapa final'!#REF!="Alta",'Mapa final'!#REF!="Mayor"),CONCATENATE("R8C",'Mapa final'!#REF!),"")</f>
        <v>#REF!</v>
      </c>
      <c r="AE23" s="50" t="e">
        <f>IF(AND('Mapa final'!#REF!="Alta",'Mapa final'!#REF!="Mayor"),CONCATENATE("R8C",'Mapa final'!#REF!),"")</f>
        <v>#REF!</v>
      </c>
      <c r="AF23" s="50"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6"/>
      <c r="AO23" s="361"/>
      <c r="AP23" s="362"/>
      <c r="AQ23" s="362"/>
      <c r="AR23" s="362"/>
      <c r="AS23" s="362"/>
      <c r="AT23" s="363"/>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310"/>
      <c r="C24" s="310"/>
      <c r="D24" s="311"/>
      <c r="E24" s="351"/>
      <c r="F24" s="352"/>
      <c r="G24" s="352"/>
      <c r="H24" s="352"/>
      <c r="I24" s="368"/>
      <c r="J24" s="60" t="e">
        <f>IF(AND('Mapa final'!#REF!="Alta",'Mapa final'!#REF!="Leve"),CONCATENATE("R9C",'Mapa final'!#REF!),"")</f>
        <v>#REF!</v>
      </c>
      <c r="K24" s="61" t="e">
        <f>IF(AND('Mapa final'!#REF!="Alta",'Mapa final'!#REF!="Leve"),CONCATENATE("R9C",'Mapa final'!#REF!),"")</f>
        <v>#REF!</v>
      </c>
      <c r="L24" s="61" t="e">
        <f>IF(AND('Mapa final'!#REF!="Alta",'Mapa final'!#REF!="Leve"),CONCATENATE("R9C",'Mapa final'!#REF!),"")</f>
        <v>#REF!</v>
      </c>
      <c r="M24" s="61" t="e">
        <f>IF(AND('Mapa final'!#REF!="Alta",'Mapa final'!#REF!="Leve"),CONCATENATE("R9C",'Mapa final'!#REF!),"")</f>
        <v>#REF!</v>
      </c>
      <c r="N24" s="61" t="e">
        <f>IF(AND('Mapa final'!#REF!="Alta",'Mapa final'!#REF!="Leve"),CONCATENATE("R9C",'Mapa final'!#REF!),"")</f>
        <v>#REF!</v>
      </c>
      <c r="O24" s="62" t="e">
        <f>IF(AND('Mapa final'!#REF!="Alta",'Mapa final'!#REF!="Leve"),CONCATENATE("R9C",'Mapa final'!#REF!),"")</f>
        <v>#REF!</v>
      </c>
      <c r="P24" s="60" t="e">
        <f>IF(AND('Mapa final'!#REF!="Alta",'Mapa final'!#REF!="Menor"),CONCATENATE("R9C",'Mapa final'!#REF!),"")</f>
        <v>#REF!</v>
      </c>
      <c r="Q24" s="61" t="e">
        <f>IF(AND('Mapa final'!#REF!="Alta",'Mapa final'!#REF!="Menor"),CONCATENATE("R9C",'Mapa final'!#REF!),"")</f>
        <v>#REF!</v>
      </c>
      <c r="R24" s="61" t="e">
        <f>IF(AND('Mapa final'!#REF!="Alta",'Mapa final'!#REF!="Menor"),CONCATENATE("R9C",'Mapa final'!#REF!),"")</f>
        <v>#REF!</v>
      </c>
      <c r="S24" s="61" t="e">
        <f>IF(AND('Mapa final'!#REF!="Alta",'Mapa final'!#REF!="Menor"),CONCATENATE("R9C",'Mapa final'!#REF!),"")</f>
        <v>#REF!</v>
      </c>
      <c r="T24" s="61" t="e">
        <f>IF(AND('Mapa final'!#REF!="Alta",'Mapa final'!#REF!="Menor"),CONCATENATE("R9C",'Mapa final'!#REF!),"")</f>
        <v>#REF!</v>
      </c>
      <c r="U24" s="62"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50" t="e">
        <f>IF(AND('Mapa final'!#REF!="Alta",'Mapa final'!#REF!="Moderado"),CONCATENATE("R9C",'Mapa final'!#REF!),"")</f>
        <v>#REF!</v>
      </c>
      <c r="Y24" s="50" t="e">
        <f>IF(AND('Mapa final'!#REF!="Alta",'Mapa final'!#REF!="Moderado"),CONCATENATE("R9C",'Mapa final'!#REF!),"")</f>
        <v>#REF!</v>
      </c>
      <c r="Z24" s="50"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50" t="e">
        <f>IF(AND('Mapa final'!#REF!="Alta",'Mapa final'!#REF!="Mayor"),CONCATENATE("R9C",'Mapa final'!#REF!),"")</f>
        <v>#REF!</v>
      </c>
      <c r="AE24" s="50" t="e">
        <f>IF(AND('Mapa final'!#REF!="Alta",'Mapa final'!#REF!="Mayor"),CONCATENATE("R9C",'Mapa final'!#REF!),"")</f>
        <v>#REF!</v>
      </c>
      <c r="AF24" s="50"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6"/>
      <c r="AO24" s="361"/>
      <c r="AP24" s="362"/>
      <c r="AQ24" s="362"/>
      <c r="AR24" s="362"/>
      <c r="AS24" s="362"/>
      <c r="AT24" s="363"/>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310"/>
      <c r="C25" s="310"/>
      <c r="D25" s="311"/>
      <c r="E25" s="354"/>
      <c r="F25" s="355"/>
      <c r="G25" s="355"/>
      <c r="H25" s="355"/>
      <c r="I25" s="355"/>
      <c r="J25" s="63" t="e">
        <f>IF(AND('Mapa final'!#REF!="Alta",'Mapa final'!#REF!="Leve"),CONCATENATE("R10C",'Mapa final'!#REF!),"")</f>
        <v>#REF!</v>
      </c>
      <c r="K25" s="64" t="e">
        <f>IF(AND('Mapa final'!#REF!="Alta",'Mapa final'!#REF!="Leve"),CONCATENATE("R10C",'Mapa final'!#REF!),"")</f>
        <v>#REF!</v>
      </c>
      <c r="L25" s="64" t="e">
        <f>IF(AND('Mapa final'!#REF!="Alta",'Mapa final'!#REF!="Leve"),CONCATENATE("R10C",'Mapa final'!#REF!),"")</f>
        <v>#REF!</v>
      </c>
      <c r="M25" s="64" t="e">
        <f>IF(AND('Mapa final'!#REF!="Alta",'Mapa final'!#REF!="Leve"),CONCATENATE("R10C",'Mapa final'!#REF!),"")</f>
        <v>#REF!</v>
      </c>
      <c r="N25" s="64" t="e">
        <f>IF(AND('Mapa final'!#REF!="Alta",'Mapa final'!#REF!="Leve"),CONCATENATE("R10C",'Mapa final'!#REF!),"")</f>
        <v>#REF!</v>
      </c>
      <c r="O25" s="65" t="e">
        <f>IF(AND('Mapa final'!#REF!="Alta",'Mapa final'!#REF!="Leve"),CONCATENATE("R10C",'Mapa final'!#REF!),"")</f>
        <v>#REF!</v>
      </c>
      <c r="P25" s="63" t="e">
        <f>IF(AND('Mapa final'!#REF!="Alta",'Mapa final'!#REF!="Menor"),CONCATENATE("R10C",'Mapa final'!#REF!),"")</f>
        <v>#REF!</v>
      </c>
      <c r="Q25" s="64" t="e">
        <f>IF(AND('Mapa final'!#REF!="Alta",'Mapa final'!#REF!="Menor"),CONCATENATE("R10C",'Mapa final'!#REF!),"")</f>
        <v>#REF!</v>
      </c>
      <c r="R25" s="64" t="e">
        <f>IF(AND('Mapa final'!#REF!="Alta",'Mapa final'!#REF!="Menor"),CONCATENATE("R10C",'Mapa final'!#REF!),"")</f>
        <v>#REF!</v>
      </c>
      <c r="S25" s="64" t="e">
        <f>IF(AND('Mapa final'!#REF!="Alta",'Mapa final'!#REF!="Menor"),CONCATENATE("R10C",'Mapa final'!#REF!),"")</f>
        <v>#REF!</v>
      </c>
      <c r="T25" s="64" t="e">
        <f>IF(AND('Mapa final'!#REF!="Alta",'Mapa final'!#REF!="Menor"),CONCATENATE("R10C",'Mapa final'!#REF!),"")</f>
        <v>#REF!</v>
      </c>
      <c r="U25" s="65" t="e">
        <f>IF(AND('Mapa final'!#REF!="Alta",'Mapa final'!#REF!="Menor"),CONCATENATE("R10C",'Mapa final'!#REF!),"")</f>
        <v>#REF!</v>
      </c>
      <c r="V25" s="51" t="e">
        <f>IF(AND('Mapa final'!#REF!="Alta",'Mapa final'!#REF!="Moderado"),CONCATENATE("R10C",'Mapa final'!#REF!),"")</f>
        <v>#REF!</v>
      </c>
      <c r="W25" s="52" t="e">
        <f>IF(AND('Mapa final'!#REF!="Alta",'Mapa final'!#REF!="Moderado"),CONCATENATE("R10C",'Mapa final'!#REF!),"")</f>
        <v>#REF!</v>
      </c>
      <c r="X25" s="52" t="e">
        <f>IF(AND('Mapa final'!#REF!="Alta",'Mapa final'!#REF!="Moderado"),CONCATENATE("R10C",'Mapa final'!#REF!),"")</f>
        <v>#REF!</v>
      </c>
      <c r="Y25" s="52" t="e">
        <f>IF(AND('Mapa final'!#REF!="Alta",'Mapa final'!#REF!="Moderado"),CONCATENATE("R10C",'Mapa final'!#REF!),"")</f>
        <v>#REF!</v>
      </c>
      <c r="Z25" s="52" t="e">
        <f>IF(AND('Mapa final'!#REF!="Alta",'Mapa final'!#REF!="Moderado"),CONCATENATE("R10C",'Mapa final'!#REF!),"")</f>
        <v>#REF!</v>
      </c>
      <c r="AA25" s="53" t="e">
        <f>IF(AND('Mapa final'!#REF!="Alta",'Mapa final'!#REF!="Moderado"),CONCATENATE("R10C",'Mapa final'!#REF!),"")</f>
        <v>#REF!</v>
      </c>
      <c r="AB25" s="51" t="e">
        <f>IF(AND('Mapa final'!#REF!="Alta",'Mapa final'!#REF!="Mayor"),CONCATENATE("R10C",'Mapa final'!#REF!),"")</f>
        <v>#REF!</v>
      </c>
      <c r="AC25" s="52" t="e">
        <f>IF(AND('Mapa final'!#REF!="Alta",'Mapa final'!#REF!="Mayor"),CONCATENATE("R10C",'Mapa final'!#REF!),"")</f>
        <v>#REF!</v>
      </c>
      <c r="AD25" s="52" t="e">
        <f>IF(AND('Mapa final'!#REF!="Alta",'Mapa final'!#REF!="Mayor"),CONCATENATE("R10C",'Mapa final'!#REF!),"")</f>
        <v>#REF!</v>
      </c>
      <c r="AE25" s="52" t="e">
        <f>IF(AND('Mapa final'!#REF!="Alta",'Mapa final'!#REF!="Mayor"),CONCATENATE("R10C",'Mapa final'!#REF!),"")</f>
        <v>#REF!</v>
      </c>
      <c r="AF25" s="52" t="e">
        <f>IF(AND('Mapa final'!#REF!="Alta",'Mapa final'!#REF!="Mayor"),CONCATENATE("R10C",'Mapa final'!#REF!),"")</f>
        <v>#REF!</v>
      </c>
      <c r="AG25" s="53" t="e">
        <f>IF(AND('Mapa final'!#REF!="Alta",'Mapa final'!#REF!="Mayor"),CONCATENATE("R10C",'Mapa final'!#REF!),"")</f>
        <v>#REF!</v>
      </c>
      <c r="AH25" s="54" t="e">
        <f>IF(AND('Mapa final'!#REF!="Alta",'Mapa final'!#REF!="Catastrófico"),CONCATENATE("R10C",'Mapa final'!#REF!),"")</f>
        <v>#REF!</v>
      </c>
      <c r="AI25" s="55" t="e">
        <f>IF(AND('Mapa final'!#REF!="Alta",'Mapa final'!#REF!="Catastrófico"),CONCATENATE("R10C",'Mapa final'!#REF!),"")</f>
        <v>#REF!</v>
      </c>
      <c r="AJ25" s="55" t="e">
        <f>IF(AND('Mapa final'!#REF!="Alta",'Mapa final'!#REF!="Catastrófico"),CONCATENATE("R10C",'Mapa final'!#REF!),"")</f>
        <v>#REF!</v>
      </c>
      <c r="AK25" s="55" t="e">
        <f>IF(AND('Mapa final'!#REF!="Alta",'Mapa final'!#REF!="Catastrófico"),CONCATENATE("R10C",'Mapa final'!#REF!),"")</f>
        <v>#REF!</v>
      </c>
      <c r="AL25" s="55" t="e">
        <f>IF(AND('Mapa final'!#REF!="Alta",'Mapa final'!#REF!="Catastrófico"),CONCATENATE("R10C",'Mapa final'!#REF!),"")</f>
        <v>#REF!</v>
      </c>
      <c r="AM25" s="56" t="e">
        <f>IF(AND('Mapa final'!#REF!="Alta",'Mapa final'!#REF!="Catastrófico"),CONCATENATE("R10C",'Mapa final'!#REF!),"")</f>
        <v>#REF!</v>
      </c>
      <c r="AN25" s="76"/>
      <c r="AO25" s="364"/>
      <c r="AP25" s="365"/>
      <c r="AQ25" s="365"/>
      <c r="AR25" s="365"/>
      <c r="AS25" s="365"/>
      <c r="AT25" s="36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310"/>
      <c r="C26" s="310"/>
      <c r="D26" s="311"/>
      <c r="E26" s="348" t="s">
        <v>116</v>
      </c>
      <c r="F26" s="349"/>
      <c r="G26" s="349"/>
      <c r="H26" s="349"/>
      <c r="I26" s="350"/>
      <c r="J26" s="57" t="e">
        <f>IF(AND('Mapa final'!#REF!="Media",'Mapa final'!#REF!="Leve"),CONCATENATE("R1C",'Mapa final'!#REF!),"")</f>
        <v>#REF!</v>
      </c>
      <c r="K26" s="58" t="e">
        <f>IF(AND('Mapa final'!#REF!="Media",'Mapa final'!#REF!="Leve"),CONCATENATE("R1C",'Mapa final'!#REF!),"")</f>
        <v>#REF!</v>
      </c>
      <c r="L26" s="58" t="e">
        <f>IF(AND('Mapa final'!#REF!="Media",'Mapa final'!#REF!="Leve"),CONCATENATE("R1C",'Mapa final'!#REF!),"")</f>
        <v>#REF!</v>
      </c>
      <c r="M26" s="58" t="e">
        <f>IF(AND('Mapa final'!#REF!="Media",'Mapa final'!#REF!="Leve"),CONCATENATE("R1C",'Mapa final'!#REF!),"")</f>
        <v>#REF!</v>
      </c>
      <c r="N26" s="58" t="e">
        <f>IF(AND('Mapa final'!#REF!="Media",'Mapa final'!#REF!="Leve"),CONCATENATE("R1C",'Mapa final'!#REF!),"")</f>
        <v>#REF!</v>
      </c>
      <c r="O26" s="59" t="e">
        <f>IF(AND('Mapa final'!#REF!="Media",'Mapa final'!#REF!="Leve"),CONCATENATE("R1C",'Mapa final'!#REF!),"")</f>
        <v>#REF!</v>
      </c>
      <c r="P26" s="57" t="e">
        <f>IF(AND('Mapa final'!#REF!="Media",'Mapa final'!#REF!="Menor"),CONCATENATE("R1C",'Mapa final'!#REF!),"")</f>
        <v>#REF!</v>
      </c>
      <c r="Q26" s="58" t="e">
        <f>IF(AND('Mapa final'!#REF!="Media",'Mapa final'!#REF!="Menor"),CONCATENATE("R1C",'Mapa final'!#REF!),"")</f>
        <v>#REF!</v>
      </c>
      <c r="R26" s="58" t="e">
        <f>IF(AND('Mapa final'!#REF!="Media",'Mapa final'!#REF!="Menor"),CONCATENATE("R1C",'Mapa final'!#REF!),"")</f>
        <v>#REF!</v>
      </c>
      <c r="S26" s="58" t="e">
        <f>IF(AND('Mapa final'!#REF!="Media",'Mapa final'!#REF!="Menor"),CONCATENATE("R1C",'Mapa final'!#REF!),"")</f>
        <v>#REF!</v>
      </c>
      <c r="T26" s="58" t="e">
        <f>IF(AND('Mapa final'!#REF!="Media",'Mapa final'!#REF!="Menor"),CONCATENATE("R1C",'Mapa final'!#REF!),"")</f>
        <v>#REF!</v>
      </c>
      <c r="U26" s="59" t="e">
        <f>IF(AND('Mapa final'!#REF!="Media",'Mapa final'!#REF!="Menor"),CONCATENATE("R1C",'Mapa final'!#REF!),"")</f>
        <v>#REF!</v>
      </c>
      <c r="V26" s="57" t="e">
        <f>IF(AND('Mapa final'!#REF!="Media",'Mapa final'!#REF!="Moderado"),CONCATENATE("R1C",'Mapa final'!#REF!),"")</f>
        <v>#REF!</v>
      </c>
      <c r="W26" s="58" t="e">
        <f>IF(AND('Mapa final'!#REF!="Media",'Mapa final'!#REF!="Moderado"),CONCATENATE("R1C",'Mapa final'!#REF!),"")</f>
        <v>#REF!</v>
      </c>
      <c r="X26" s="58" t="e">
        <f>IF(AND('Mapa final'!#REF!="Media",'Mapa final'!#REF!="Moderado"),CONCATENATE("R1C",'Mapa final'!#REF!),"")</f>
        <v>#REF!</v>
      </c>
      <c r="Y26" s="58" t="e">
        <f>IF(AND('Mapa final'!#REF!="Media",'Mapa final'!#REF!="Moderado"),CONCATENATE("R1C",'Mapa final'!#REF!),"")</f>
        <v>#REF!</v>
      </c>
      <c r="Z26" s="58" t="e">
        <f>IF(AND('Mapa final'!#REF!="Media",'Mapa final'!#REF!="Moderado"),CONCATENATE("R1C",'Mapa final'!#REF!),"")</f>
        <v>#REF!</v>
      </c>
      <c r="AA26" s="59"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6"/>
      <c r="AO26" s="389" t="s">
        <v>80</v>
      </c>
      <c r="AP26" s="390"/>
      <c r="AQ26" s="390"/>
      <c r="AR26" s="390"/>
      <c r="AS26" s="390"/>
      <c r="AT26" s="391"/>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310"/>
      <c r="C27" s="310"/>
      <c r="D27" s="311"/>
      <c r="E27" s="367"/>
      <c r="F27" s="368"/>
      <c r="G27" s="368"/>
      <c r="H27" s="368"/>
      <c r="I27" s="353"/>
      <c r="J27" s="60" t="str">
        <f>IF(AND('Mapa final'!$AD$12="Media",'Mapa final'!$AF$12="Leve"),CONCATENATE("R2C",'Mapa final'!$S$12),"")</f>
        <v/>
      </c>
      <c r="K27" s="61" t="str">
        <f>IF(AND('Mapa final'!$AD$13="Media",'Mapa final'!$AF$13="Leve"),CONCATENATE("R2C",'Mapa final'!$S$13),"")</f>
        <v/>
      </c>
      <c r="L27" s="61" t="e">
        <f>IF(AND('Mapa final'!#REF!="Media",'Mapa final'!#REF!="Leve"),CONCATENATE("R2C",'Mapa final'!#REF!),"")</f>
        <v>#REF!</v>
      </c>
      <c r="M27" s="61" t="e">
        <f>IF(AND('Mapa final'!#REF!="Media",'Mapa final'!#REF!="Leve"),CONCATENATE("R2C",'Mapa final'!#REF!),"")</f>
        <v>#REF!</v>
      </c>
      <c r="N27" s="61" t="e">
        <f>IF(AND('Mapa final'!#REF!="Media",'Mapa final'!#REF!="Leve"),CONCATENATE("R2C",'Mapa final'!#REF!),"")</f>
        <v>#REF!</v>
      </c>
      <c r="O27" s="62" t="e">
        <f>IF(AND('Mapa final'!#REF!="Media",'Mapa final'!#REF!="Leve"),CONCATENATE("R2C",'Mapa final'!#REF!),"")</f>
        <v>#REF!</v>
      </c>
      <c r="P27" s="60" t="str">
        <f>IF(AND('Mapa final'!$AD$12="Media",'Mapa final'!$AF$12="Menor"),CONCATENATE("R2C",'Mapa final'!$S$12),"")</f>
        <v>R2C1</v>
      </c>
      <c r="Q27" s="61" t="str">
        <f>IF(AND('Mapa final'!$AD$13="Media",'Mapa final'!$AF$13="Menor"),CONCATENATE("R2C",'Mapa final'!$S$13),"")</f>
        <v/>
      </c>
      <c r="R27" s="61" t="e">
        <f>IF(AND('Mapa final'!#REF!="Media",'Mapa final'!#REF!="Menor"),CONCATENATE("R2C",'Mapa final'!#REF!),"")</f>
        <v>#REF!</v>
      </c>
      <c r="S27" s="61" t="e">
        <f>IF(AND('Mapa final'!#REF!="Media",'Mapa final'!#REF!="Menor"),CONCATENATE("R2C",'Mapa final'!#REF!),"")</f>
        <v>#REF!</v>
      </c>
      <c r="T27" s="61" t="e">
        <f>IF(AND('Mapa final'!#REF!="Media",'Mapa final'!#REF!="Menor"),CONCATENATE("R2C",'Mapa final'!#REF!),"")</f>
        <v>#REF!</v>
      </c>
      <c r="U27" s="62" t="e">
        <f>IF(AND('Mapa final'!#REF!="Media",'Mapa final'!#REF!="Menor"),CONCATENATE("R2C",'Mapa final'!#REF!),"")</f>
        <v>#REF!</v>
      </c>
      <c r="V27" s="60" t="str">
        <f>IF(AND('Mapa final'!$AD$12="Media",'Mapa final'!$AF$12="Moderado"),CONCATENATE("R2C",'Mapa final'!$S$12),"")</f>
        <v/>
      </c>
      <c r="W27" s="61" t="str">
        <f>IF(AND('Mapa final'!$AD$13="Media",'Mapa final'!$AF$13="Moderado"),CONCATENATE("R2C",'Mapa final'!$S$13),"")</f>
        <v/>
      </c>
      <c r="X27" s="61" t="e">
        <f>IF(AND('Mapa final'!#REF!="Media",'Mapa final'!#REF!="Moderado"),CONCATENATE("R2C",'Mapa final'!#REF!),"")</f>
        <v>#REF!</v>
      </c>
      <c r="Y27" s="61" t="e">
        <f>IF(AND('Mapa final'!#REF!="Media",'Mapa final'!#REF!="Moderado"),CONCATENATE("R2C",'Mapa final'!#REF!),"")</f>
        <v>#REF!</v>
      </c>
      <c r="Z27" s="61" t="e">
        <f>IF(AND('Mapa final'!#REF!="Media",'Mapa final'!#REF!="Moderado"),CONCATENATE("R2C",'Mapa final'!#REF!),"")</f>
        <v>#REF!</v>
      </c>
      <c r="AA27" s="62"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6"/>
      <c r="AO27" s="392"/>
      <c r="AP27" s="393"/>
      <c r="AQ27" s="393"/>
      <c r="AR27" s="393"/>
      <c r="AS27" s="393"/>
      <c r="AT27" s="394"/>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310"/>
      <c r="C28" s="310"/>
      <c r="D28" s="311"/>
      <c r="E28" s="351"/>
      <c r="F28" s="352"/>
      <c r="G28" s="352"/>
      <c r="H28" s="352"/>
      <c r="I28" s="353"/>
      <c r="J28" s="60" t="e">
        <f>IF(AND('Mapa final'!#REF!="Media",'Mapa final'!#REF!="Leve"),CONCATENATE("R3C",'Mapa final'!#REF!),"")</f>
        <v>#REF!</v>
      </c>
      <c r="K28" s="61" t="e">
        <f>IF(AND('Mapa final'!#REF!="Media",'Mapa final'!#REF!="Leve"),CONCATENATE("R3C",'Mapa final'!#REF!),"")</f>
        <v>#REF!</v>
      </c>
      <c r="L28" s="61" t="e">
        <f>IF(AND('Mapa final'!#REF!="Media",'Mapa final'!#REF!="Leve"),CONCATENATE("R3C",'Mapa final'!#REF!),"")</f>
        <v>#REF!</v>
      </c>
      <c r="M28" s="61" t="e">
        <f>IF(AND('Mapa final'!#REF!="Media",'Mapa final'!#REF!="Leve"),CONCATENATE("R3C",'Mapa final'!#REF!),"")</f>
        <v>#REF!</v>
      </c>
      <c r="N28" s="61" t="e">
        <f>IF(AND('Mapa final'!#REF!="Media",'Mapa final'!#REF!="Leve"),CONCATENATE("R3C",'Mapa final'!#REF!),"")</f>
        <v>#REF!</v>
      </c>
      <c r="O28" s="62" t="e">
        <f>IF(AND('Mapa final'!#REF!="Media",'Mapa final'!#REF!="Leve"),CONCATENATE("R3C",'Mapa final'!#REF!),"")</f>
        <v>#REF!</v>
      </c>
      <c r="P28" s="60" t="e">
        <f>IF(AND('Mapa final'!#REF!="Media",'Mapa final'!#REF!="Menor"),CONCATENATE("R3C",'Mapa final'!#REF!),"")</f>
        <v>#REF!</v>
      </c>
      <c r="Q28" s="61" t="e">
        <f>IF(AND('Mapa final'!#REF!="Media",'Mapa final'!#REF!="Menor"),CONCATENATE("R3C",'Mapa final'!#REF!),"")</f>
        <v>#REF!</v>
      </c>
      <c r="R28" s="61" t="e">
        <f>IF(AND('Mapa final'!#REF!="Media",'Mapa final'!#REF!="Menor"),CONCATENATE("R3C",'Mapa final'!#REF!),"")</f>
        <v>#REF!</v>
      </c>
      <c r="S28" s="61" t="e">
        <f>IF(AND('Mapa final'!#REF!="Media",'Mapa final'!#REF!="Menor"),CONCATENATE("R3C",'Mapa final'!#REF!),"")</f>
        <v>#REF!</v>
      </c>
      <c r="T28" s="61" t="e">
        <f>IF(AND('Mapa final'!#REF!="Media",'Mapa final'!#REF!="Menor"),CONCATENATE("R3C",'Mapa final'!#REF!),"")</f>
        <v>#REF!</v>
      </c>
      <c r="U28" s="62" t="e">
        <f>IF(AND('Mapa final'!#REF!="Media",'Mapa final'!#REF!="Menor"),CONCATENATE("R3C",'Mapa final'!#REF!),"")</f>
        <v>#REF!</v>
      </c>
      <c r="V28" s="60" t="e">
        <f>IF(AND('Mapa final'!#REF!="Media",'Mapa final'!#REF!="Moderado"),CONCATENATE("R3C",'Mapa final'!#REF!),"")</f>
        <v>#REF!</v>
      </c>
      <c r="W28" s="61" t="e">
        <f>IF(AND('Mapa final'!#REF!="Media",'Mapa final'!#REF!="Moderado"),CONCATENATE("R3C",'Mapa final'!#REF!),"")</f>
        <v>#REF!</v>
      </c>
      <c r="X28" s="61" t="e">
        <f>IF(AND('Mapa final'!#REF!="Media",'Mapa final'!#REF!="Moderado"),CONCATENATE("R3C",'Mapa final'!#REF!),"")</f>
        <v>#REF!</v>
      </c>
      <c r="Y28" s="61" t="e">
        <f>IF(AND('Mapa final'!#REF!="Media",'Mapa final'!#REF!="Moderado"),CONCATENATE("R3C",'Mapa final'!#REF!),"")</f>
        <v>#REF!</v>
      </c>
      <c r="Z28" s="61" t="e">
        <f>IF(AND('Mapa final'!#REF!="Media",'Mapa final'!#REF!="Moderado"),CONCATENATE("R3C",'Mapa final'!#REF!),"")</f>
        <v>#REF!</v>
      </c>
      <c r="AA28" s="62"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6"/>
      <c r="AO28" s="392"/>
      <c r="AP28" s="393"/>
      <c r="AQ28" s="393"/>
      <c r="AR28" s="393"/>
      <c r="AS28" s="393"/>
      <c r="AT28" s="394"/>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310"/>
      <c r="C29" s="310"/>
      <c r="D29" s="311"/>
      <c r="E29" s="351"/>
      <c r="F29" s="352"/>
      <c r="G29" s="352"/>
      <c r="H29" s="352"/>
      <c r="I29" s="353"/>
      <c r="J29" s="60" t="e">
        <f>IF(AND('Mapa final'!#REF!="Media",'Mapa final'!#REF!="Leve"),CONCATENATE("R4C",'Mapa final'!#REF!),"")</f>
        <v>#REF!</v>
      </c>
      <c r="K29" s="61" t="e">
        <f>IF(AND('Mapa final'!#REF!="Media",'Mapa final'!#REF!="Leve"),CONCATENATE("R4C",'Mapa final'!#REF!),"")</f>
        <v>#REF!</v>
      </c>
      <c r="L29" s="61" t="e">
        <f>IF(AND('Mapa final'!#REF!="Media",'Mapa final'!#REF!="Leve"),CONCATENATE("R4C",'Mapa final'!#REF!),"")</f>
        <v>#REF!</v>
      </c>
      <c r="M29" s="61" t="e">
        <f>IF(AND('Mapa final'!#REF!="Media",'Mapa final'!#REF!="Leve"),CONCATENATE("R4C",'Mapa final'!#REF!),"")</f>
        <v>#REF!</v>
      </c>
      <c r="N29" s="61" t="e">
        <f>IF(AND('Mapa final'!#REF!="Media",'Mapa final'!#REF!="Leve"),CONCATENATE("R4C",'Mapa final'!#REF!),"")</f>
        <v>#REF!</v>
      </c>
      <c r="O29" s="62" t="e">
        <f>IF(AND('Mapa final'!#REF!="Media",'Mapa final'!#REF!="Leve"),CONCATENATE("R4C",'Mapa final'!#REF!),"")</f>
        <v>#REF!</v>
      </c>
      <c r="P29" s="60" t="e">
        <f>IF(AND('Mapa final'!#REF!="Media",'Mapa final'!#REF!="Menor"),CONCATENATE("R4C",'Mapa final'!#REF!),"")</f>
        <v>#REF!</v>
      </c>
      <c r="Q29" s="61" t="e">
        <f>IF(AND('Mapa final'!#REF!="Media",'Mapa final'!#REF!="Menor"),CONCATENATE("R4C",'Mapa final'!#REF!),"")</f>
        <v>#REF!</v>
      </c>
      <c r="R29" s="61" t="e">
        <f>IF(AND('Mapa final'!#REF!="Media",'Mapa final'!#REF!="Menor"),CONCATENATE("R4C",'Mapa final'!#REF!),"")</f>
        <v>#REF!</v>
      </c>
      <c r="S29" s="61" t="e">
        <f>IF(AND('Mapa final'!#REF!="Media",'Mapa final'!#REF!="Menor"),CONCATENATE("R4C",'Mapa final'!#REF!),"")</f>
        <v>#REF!</v>
      </c>
      <c r="T29" s="61" t="e">
        <f>IF(AND('Mapa final'!#REF!="Media",'Mapa final'!#REF!="Menor"),CONCATENATE("R4C",'Mapa final'!#REF!),"")</f>
        <v>#REF!</v>
      </c>
      <c r="U29" s="62" t="e">
        <f>IF(AND('Mapa final'!#REF!="Media",'Mapa final'!#REF!="Menor"),CONCATENATE("R4C",'Mapa final'!#REF!),"")</f>
        <v>#REF!</v>
      </c>
      <c r="V29" s="60" t="e">
        <f>IF(AND('Mapa final'!#REF!="Media",'Mapa final'!#REF!="Moderado"),CONCATENATE("R4C",'Mapa final'!#REF!),"")</f>
        <v>#REF!</v>
      </c>
      <c r="W29" s="61" t="e">
        <f>IF(AND('Mapa final'!#REF!="Media",'Mapa final'!#REF!="Moderado"),CONCATENATE("R4C",'Mapa final'!#REF!),"")</f>
        <v>#REF!</v>
      </c>
      <c r="X29" s="61" t="e">
        <f>IF(AND('Mapa final'!#REF!="Media",'Mapa final'!#REF!="Moderado"),CONCATENATE("R4C",'Mapa final'!#REF!),"")</f>
        <v>#REF!</v>
      </c>
      <c r="Y29" s="61" t="e">
        <f>IF(AND('Mapa final'!#REF!="Media",'Mapa final'!#REF!="Moderado"),CONCATENATE("R4C",'Mapa final'!#REF!),"")</f>
        <v>#REF!</v>
      </c>
      <c r="Z29" s="61" t="e">
        <f>IF(AND('Mapa final'!#REF!="Media",'Mapa final'!#REF!="Moderado"),CONCATENATE("R4C",'Mapa final'!#REF!),"")</f>
        <v>#REF!</v>
      </c>
      <c r="AA29" s="62"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50" t="e">
        <f>IF(AND('Mapa final'!#REF!="Media",'Mapa final'!#REF!="Mayor"),CONCATENATE("R4C",'Mapa final'!#REF!),"")</f>
        <v>#REF!</v>
      </c>
      <c r="AE29" s="50" t="e">
        <f>IF(AND('Mapa final'!#REF!="Media",'Mapa final'!#REF!="Mayor"),CONCATENATE("R4C",'Mapa final'!#REF!),"")</f>
        <v>#REF!</v>
      </c>
      <c r="AF29" s="50"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6"/>
      <c r="AO29" s="392"/>
      <c r="AP29" s="393"/>
      <c r="AQ29" s="393"/>
      <c r="AR29" s="393"/>
      <c r="AS29" s="393"/>
      <c r="AT29" s="394"/>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310"/>
      <c r="C30" s="310"/>
      <c r="D30" s="311"/>
      <c r="E30" s="351"/>
      <c r="F30" s="352"/>
      <c r="G30" s="352"/>
      <c r="H30" s="352"/>
      <c r="I30" s="353"/>
      <c r="J30" s="60" t="e">
        <f>IF(AND('Mapa final'!#REF!="Media",'Mapa final'!#REF!="Leve"),CONCATENATE("R5C",'Mapa final'!#REF!),"")</f>
        <v>#REF!</v>
      </c>
      <c r="K30" s="61" t="e">
        <f>IF(AND('Mapa final'!#REF!="Media",'Mapa final'!#REF!="Leve"),CONCATENATE("R5C",'Mapa final'!#REF!),"")</f>
        <v>#REF!</v>
      </c>
      <c r="L30" s="61" t="e">
        <f>IF(AND('Mapa final'!#REF!="Media",'Mapa final'!#REF!="Leve"),CONCATENATE("R5C",'Mapa final'!#REF!),"")</f>
        <v>#REF!</v>
      </c>
      <c r="M30" s="61" t="e">
        <f>IF(AND('Mapa final'!#REF!="Media",'Mapa final'!#REF!="Leve"),CONCATENATE("R5C",'Mapa final'!#REF!),"")</f>
        <v>#REF!</v>
      </c>
      <c r="N30" s="61" t="e">
        <f>IF(AND('Mapa final'!#REF!="Media",'Mapa final'!#REF!="Leve"),CONCATENATE("R5C",'Mapa final'!#REF!),"")</f>
        <v>#REF!</v>
      </c>
      <c r="O30" s="62" t="e">
        <f>IF(AND('Mapa final'!#REF!="Media",'Mapa final'!#REF!="Leve"),CONCATENATE("R5C",'Mapa final'!#REF!),"")</f>
        <v>#REF!</v>
      </c>
      <c r="P30" s="60" t="e">
        <f>IF(AND('Mapa final'!#REF!="Media",'Mapa final'!#REF!="Menor"),CONCATENATE("R5C",'Mapa final'!#REF!),"")</f>
        <v>#REF!</v>
      </c>
      <c r="Q30" s="61" t="e">
        <f>IF(AND('Mapa final'!#REF!="Media",'Mapa final'!#REF!="Menor"),CONCATENATE("R5C",'Mapa final'!#REF!),"")</f>
        <v>#REF!</v>
      </c>
      <c r="R30" s="61" t="e">
        <f>IF(AND('Mapa final'!#REF!="Media",'Mapa final'!#REF!="Menor"),CONCATENATE("R5C",'Mapa final'!#REF!),"")</f>
        <v>#REF!</v>
      </c>
      <c r="S30" s="61" t="e">
        <f>IF(AND('Mapa final'!#REF!="Media",'Mapa final'!#REF!="Menor"),CONCATENATE("R5C",'Mapa final'!#REF!),"")</f>
        <v>#REF!</v>
      </c>
      <c r="T30" s="61" t="e">
        <f>IF(AND('Mapa final'!#REF!="Media",'Mapa final'!#REF!="Menor"),CONCATENATE("R5C",'Mapa final'!#REF!),"")</f>
        <v>#REF!</v>
      </c>
      <c r="U30" s="62" t="e">
        <f>IF(AND('Mapa final'!#REF!="Media",'Mapa final'!#REF!="Menor"),CONCATENATE("R5C",'Mapa final'!#REF!),"")</f>
        <v>#REF!</v>
      </c>
      <c r="V30" s="60" t="e">
        <f>IF(AND('Mapa final'!#REF!="Media",'Mapa final'!#REF!="Moderado"),CONCATENATE("R5C",'Mapa final'!#REF!),"")</f>
        <v>#REF!</v>
      </c>
      <c r="W30" s="61" t="e">
        <f>IF(AND('Mapa final'!#REF!="Media",'Mapa final'!#REF!="Moderado"),CONCATENATE("R5C",'Mapa final'!#REF!),"")</f>
        <v>#REF!</v>
      </c>
      <c r="X30" s="61" t="e">
        <f>IF(AND('Mapa final'!#REF!="Media",'Mapa final'!#REF!="Moderado"),CONCATENATE("R5C",'Mapa final'!#REF!),"")</f>
        <v>#REF!</v>
      </c>
      <c r="Y30" s="61" t="e">
        <f>IF(AND('Mapa final'!#REF!="Media",'Mapa final'!#REF!="Moderado"),CONCATENATE("R5C",'Mapa final'!#REF!),"")</f>
        <v>#REF!</v>
      </c>
      <c r="Z30" s="61" t="e">
        <f>IF(AND('Mapa final'!#REF!="Media",'Mapa final'!#REF!="Moderado"),CONCATENATE("R5C",'Mapa final'!#REF!),"")</f>
        <v>#REF!</v>
      </c>
      <c r="AA30" s="62"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50" t="e">
        <f>IF(AND('Mapa final'!#REF!="Media",'Mapa final'!#REF!="Mayor"),CONCATENATE("R5C",'Mapa final'!#REF!),"")</f>
        <v>#REF!</v>
      </c>
      <c r="AE30" s="50" t="e">
        <f>IF(AND('Mapa final'!#REF!="Media",'Mapa final'!#REF!="Mayor"),CONCATENATE("R5C",'Mapa final'!#REF!),"")</f>
        <v>#REF!</v>
      </c>
      <c r="AF30" s="50"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6"/>
      <c r="AO30" s="392"/>
      <c r="AP30" s="393"/>
      <c r="AQ30" s="393"/>
      <c r="AR30" s="393"/>
      <c r="AS30" s="393"/>
      <c r="AT30" s="394"/>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310"/>
      <c r="C31" s="310"/>
      <c r="D31" s="311"/>
      <c r="E31" s="351"/>
      <c r="F31" s="352"/>
      <c r="G31" s="352"/>
      <c r="H31" s="352"/>
      <c r="I31" s="353"/>
      <c r="J31" s="60" t="e">
        <f>IF(AND('Mapa final'!#REF!="Media",'Mapa final'!#REF!="Leve"),CONCATENATE("R6C",'Mapa final'!#REF!),"")</f>
        <v>#REF!</v>
      </c>
      <c r="K31" s="61" t="e">
        <f>IF(AND('Mapa final'!#REF!="Media",'Mapa final'!#REF!="Leve"),CONCATENATE("R6C",'Mapa final'!#REF!),"")</f>
        <v>#REF!</v>
      </c>
      <c r="L31" s="61" t="e">
        <f>IF(AND('Mapa final'!#REF!="Media",'Mapa final'!#REF!="Leve"),CONCATENATE("R6C",'Mapa final'!#REF!),"")</f>
        <v>#REF!</v>
      </c>
      <c r="M31" s="61" t="e">
        <f>IF(AND('Mapa final'!#REF!="Media",'Mapa final'!#REF!="Leve"),CONCATENATE("R6C",'Mapa final'!#REF!),"")</f>
        <v>#REF!</v>
      </c>
      <c r="N31" s="61" t="e">
        <f>IF(AND('Mapa final'!#REF!="Media",'Mapa final'!#REF!="Leve"),CONCATENATE("R6C",'Mapa final'!#REF!),"")</f>
        <v>#REF!</v>
      </c>
      <c r="O31" s="62" t="e">
        <f>IF(AND('Mapa final'!#REF!="Media",'Mapa final'!#REF!="Leve"),CONCATENATE("R6C",'Mapa final'!#REF!),"")</f>
        <v>#REF!</v>
      </c>
      <c r="P31" s="60" t="e">
        <f>IF(AND('Mapa final'!#REF!="Media",'Mapa final'!#REF!="Menor"),CONCATENATE("R6C",'Mapa final'!#REF!),"")</f>
        <v>#REF!</v>
      </c>
      <c r="Q31" s="61" t="e">
        <f>IF(AND('Mapa final'!#REF!="Media",'Mapa final'!#REF!="Menor"),CONCATENATE("R6C",'Mapa final'!#REF!),"")</f>
        <v>#REF!</v>
      </c>
      <c r="R31" s="61" t="e">
        <f>IF(AND('Mapa final'!#REF!="Media",'Mapa final'!#REF!="Menor"),CONCATENATE("R6C",'Mapa final'!#REF!),"")</f>
        <v>#REF!</v>
      </c>
      <c r="S31" s="61" t="e">
        <f>IF(AND('Mapa final'!#REF!="Media",'Mapa final'!#REF!="Menor"),CONCATENATE("R6C",'Mapa final'!#REF!),"")</f>
        <v>#REF!</v>
      </c>
      <c r="T31" s="61" t="e">
        <f>IF(AND('Mapa final'!#REF!="Media",'Mapa final'!#REF!="Menor"),CONCATENATE("R6C",'Mapa final'!#REF!),"")</f>
        <v>#REF!</v>
      </c>
      <c r="U31" s="62" t="e">
        <f>IF(AND('Mapa final'!#REF!="Media",'Mapa final'!#REF!="Menor"),CONCATENATE("R6C",'Mapa final'!#REF!),"")</f>
        <v>#REF!</v>
      </c>
      <c r="V31" s="60" t="e">
        <f>IF(AND('Mapa final'!#REF!="Media",'Mapa final'!#REF!="Moderado"),CONCATENATE("R6C",'Mapa final'!#REF!),"")</f>
        <v>#REF!</v>
      </c>
      <c r="W31" s="61" t="e">
        <f>IF(AND('Mapa final'!#REF!="Media",'Mapa final'!#REF!="Moderado"),CONCATENATE("R6C",'Mapa final'!#REF!),"")</f>
        <v>#REF!</v>
      </c>
      <c r="X31" s="61" t="e">
        <f>IF(AND('Mapa final'!#REF!="Media",'Mapa final'!#REF!="Moderado"),CONCATENATE("R6C",'Mapa final'!#REF!),"")</f>
        <v>#REF!</v>
      </c>
      <c r="Y31" s="61" t="e">
        <f>IF(AND('Mapa final'!#REF!="Media",'Mapa final'!#REF!="Moderado"),CONCATENATE("R6C",'Mapa final'!#REF!),"")</f>
        <v>#REF!</v>
      </c>
      <c r="Z31" s="61" t="e">
        <f>IF(AND('Mapa final'!#REF!="Media",'Mapa final'!#REF!="Moderado"),CONCATENATE("R6C",'Mapa final'!#REF!),"")</f>
        <v>#REF!</v>
      </c>
      <c r="AA31" s="62"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50" t="e">
        <f>IF(AND('Mapa final'!#REF!="Media",'Mapa final'!#REF!="Mayor"),CONCATENATE("R6C",'Mapa final'!#REF!),"")</f>
        <v>#REF!</v>
      </c>
      <c r="AE31" s="50" t="e">
        <f>IF(AND('Mapa final'!#REF!="Media",'Mapa final'!#REF!="Mayor"),CONCATENATE("R6C",'Mapa final'!#REF!),"")</f>
        <v>#REF!</v>
      </c>
      <c r="AF31" s="50"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6"/>
      <c r="AO31" s="392"/>
      <c r="AP31" s="393"/>
      <c r="AQ31" s="393"/>
      <c r="AR31" s="393"/>
      <c r="AS31" s="393"/>
      <c r="AT31" s="39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310"/>
      <c r="C32" s="310"/>
      <c r="D32" s="311"/>
      <c r="E32" s="351"/>
      <c r="F32" s="352"/>
      <c r="G32" s="352"/>
      <c r="H32" s="352"/>
      <c r="I32" s="353"/>
      <c r="J32" s="60" t="e">
        <f>IF(AND('Mapa final'!#REF!="Media",'Mapa final'!#REF!="Leve"),CONCATENATE("R7C",'Mapa final'!#REF!),"")</f>
        <v>#REF!</v>
      </c>
      <c r="K32" s="61" t="e">
        <f>IF(AND('Mapa final'!#REF!="Media",'Mapa final'!#REF!="Leve"),CONCATENATE("R7C",'Mapa final'!#REF!),"")</f>
        <v>#REF!</v>
      </c>
      <c r="L32" s="61" t="e">
        <f>IF(AND('Mapa final'!#REF!="Media",'Mapa final'!#REF!="Leve"),CONCATENATE("R7C",'Mapa final'!#REF!),"")</f>
        <v>#REF!</v>
      </c>
      <c r="M32" s="61" t="e">
        <f>IF(AND('Mapa final'!#REF!="Media",'Mapa final'!#REF!="Leve"),CONCATENATE("R7C",'Mapa final'!#REF!),"")</f>
        <v>#REF!</v>
      </c>
      <c r="N32" s="61" t="e">
        <f>IF(AND('Mapa final'!#REF!="Media",'Mapa final'!#REF!="Leve"),CONCATENATE("R7C",'Mapa final'!#REF!),"")</f>
        <v>#REF!</v>
      </c>
      <c r="O32" s="62" t="e">
        <f>IF(AND('Mapa final'!#REF!="Media",'Mapa final'!#REF!="Leve"),CONCATENATE("R7C",'Mapa final'!#REF!),"")</f>
        <v>#REF!</v>
      </c>
      <c r="P32" s="60" t="e">
        <f>IF(AND('Mapa final'!#REF!="Media",'Mapa final'!#REF!="Menor"),CONCATENATE("R7C",'Mapa final'!#REF!),"")</f>
        <v>#REF!</v>
      </c>
      <c r="Q32" s="61" t="e">
        <f>IF(AND('Mapa final'!#REF!="Media",'Mapa final'!#REF!="Menor"),CONCATENATE("R7C",'Mapa final'!#REF!),"")</f>
        <v>#REF!</v>
      </c>
      <c r="R32" s="61" t="e">
        <f>IF(AND('Mapa final'!#REF!="Media",'Mapa final'!#REF!="Menor"),CONCATENATE("R7C",'Mapa final'!#REF!),"")</f>
        <v>#REF!</v>
      </c>
      <c r="S32" s="61" t="e">
        <f>IF(AND('Mapa final'!#REF!="Media",'Mapa final'!#REF!="Menor"),CONCATENATE("R7C",'Mapa final'!#REF!),"")</f>
        <v>#REF!</v>
      </c>
      <c r="T32" s="61" t="e">
        <f>IF(AND('Mapa final'!#REF!="Media",'Mapa final'!#REF!="Menor"),CONCATENATE("R7C",'Mapa final'!#REF!),"")</f>
        <v>#REF!</v>
      </c>
      <c r="U32" s="62" t="e">
        <f>IF(AND('Mapa final'!#REF!="Media",'Mapa final'!#REF!="Menor"),CONCATENATE("R7C",'Mapa final'!#REF!),"")</f>
        <v>#REF!</v>
      </c>
      <c r="V32" s="60" t="e">
        <f>IF(AND('Mapa final'!#REF!="Media",'Mapa final'!#REF!="Moderado"),CONCATENATE("R7C",'Mapa final'!#REF!),"")</f>
        <v>#REF!</v>
      </c>
      <c r="W32" s="61" t="e">
        <f>IF(AND('Mapa final'!#REF!="Media",'Mapa final'!#REF!="Moderado"),CONCATENATE("R7C",'Mapa final'!#REF!),"")</f>
        <v>#REF!</v>
      </c>
      <c r="X32" s="61" t="e">
        <f>IF(AND('Mapa final'!#REF!="Media",'Mapa final'!#REF!="Moderado"),CONCATENATE("R7C",'Mapa final'!#REF!),"")</f>
        <v>#REF!</v>
      </c>
      <c r="Y32" s="61" t="e">
        <f>IF(AND('Mapa final'!#REF!="Media",'Mapa final'!#REF!="Moderado"),CONCATENATE("R7C",'Mapa final'!#REF!),"")</f>
        <v>#REF!</v>
      </c>
      <c r="Z32" s="61" t="e">
        <f>IF(AND('Mapa final'!#REF!="Media",'Mapa final'!#REF!="Moderado"),CONCATENATE("R7C",'Mapa final'!#REF!),"")</f>
        <v>#REF!</v>
      </c>
      <c r="AA32" s="62"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50" t="e">
        <f>IF(AND('Mapa final'!#REF!="Media",'Mapa final'!#REF!="Mayor"),CONCATENATE("R7C",'Mapa final'!#REF!),"")</f>
        <v>#REF!</v>
      </c>
      <c r="AE32" s="50" t="e">
        <f>IF(AND('Mapa final'!#REF!="Media",'Mapa final'!#REF!="Mayor"),CONCATENATE("R7C",'Mapa final'!#REF!),"")</f>
        <v>#REF!</v>
      </c>
      <c r="AF32" s="50"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6"/>
      <c r="AO32" s="392"/>
      <c r="AP32" s="393"/>
      <c r="AQ32" s="393"/>
      <c r="AR32" s="393"/>
      <c r="AS32" s="393"/>
      <c r="AT32" s="39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310"/>
      <c r="C33" s="310"/>
      <c r="D33" s="311"/>
      <c r="E33" s="351"/>
      <c r="F33" s="352"/>
      <c r="G33" s="352"/>
      <c r="H33" s="352"/>
      <c r="I33" s="353"/>
      <c r="J33" s="60" t="e">
        <f>IF(AND('Mapa final'!#REF!="Media",'Mapa final'!#REF!="Leve"),CONCATENATE("R8C",'Mapa final'!#REF!),"")</f>
        <v>#REF!</v>
      </c>
      <c r="K33" s="61" t="e">
        <f>IF(AND('Mapa final'!#REF!="Media",'Mapa final'!#REF!="Leve"),CONCATENATE("R8C",'Mapa final'!#REF!),"")</f>
        <v>#REF!</v>
      </c>
      <c r="L33" s="61" t="e">
        <f>IF(AND('Mapa final'!#REF!="Media",'Mapa final'!#REF!="Leve"),CONCATENATE("R8C",'Mapa final'!#REF!),"")</f>
        <v>#REF!</v>
      </c>
      <c r="M33" s="61" t="e">
        <f>IF(AND('Mapa final'!#REF!="Media",'Mapa final'!#REF!="Leve"),CONCATENATE("R8C",'Mapa final'!#REF!),"")</f>
        <v>#REF!</v>
      </c>
      <c r="N33" s="61" t="e">
        <f>IF(AND('Mapa final'!#REF!="Media",'Mapa final'!#REF!="Leve"),CONCATENATE("R8C",'Mapa final'!#REF!),"")</f>
        <v>#REF!</v>
      </c>
      <c r="O33" s="62" t="e">
        <f>IF(AND('Mapa final'!#REF!="Media",'Mapa final'!#REF!="Leve"),CONCATENATE("R8C",'Mapa final'!#REF!),"")</f>
        <v>#REF!</v>
      </c>
      <c r="P33" s="60" t="e">
        <f>IF(AND('Mapa final'!#REF!="Media",'Mapa final'!#REF!="Menor"),CONCATENATE("R8C",'Mapa final'!#REF!),"")</f>
        <v>#REF!</v>
      </c>
      <c r="Q33" s="61" t="e">
        <f>IF(AND('Mapa final'!#REF!="Media",'Mapa final'!#REF!="Menor"),CONCATENATE("R8C",'Mapa final'!#REF!),"")</f>
        <v>#REF!</v>
      </c>
      <c r="R33" s="61" t="e">
        <f>IF(AND('Mapa final'!#REF!="Media",'Mapa final'!#REF!="Menor"),CONCATENATE("R8C",'Mapa final'!#REF!),"")</f>
        <v>#REF!</v>
      </c>
      <c r="S33" s="61" t="e">
        <f>IF(AND('Mapa final'!#REF!="Media",'Mapa final'!#REF!="Menor"),CONCATENATE("R8C",'Mapa final'!#REF!),"")</f>
        <v>#REF!</v>
      </c>
      <c r="T33" s="61" t="e">
        <f>IF(AND('Mapa final'!#REF!="Media",'Mapa final'!#REF!="Menor"),CONCATENATE("R8C",'Mapa final'!#REF!),"")</f>
        <v>#REF!</v>
      </c>
      <c r="U33" s="62" t="e">
        <f>IF(AND('Mapa final'!#REF!="Media",'Mapa final'!#REF!="Menor"),CONCATENATE("R8C",'Mapa final'!#REF!),"")</f>
        <v>#REF!</v>
      </c>
      <c r="V33" s="60" t="e">
        <f>IF(AND('Mapa final'!#REF!="Media",'Mapa final'!#REF!="Moderado"),CONCATENATE("R8C",'Mapa final'!#REF!),"")</f>
        <v>#REF!</v>
      </c>
      <c r="W33" s="61" t="e">
        <f>IF(AND('Mapa final'!#REF!="Media",'Mapa final'!#REF!="Moderado"),CONCATENATE("R8C",'Mapa final'!#REF!),"")</f>
        <v>#REF!</v>
      </c>
      <c r="X33" s="61" t="e">
        <f>IF(AND('Mapa final'!#REF!="Media",'Mapa final'!#REF!="Moderado"),CONCATENATE("R8C",'Mapa final'!#REF!),"")</f>
        <v>#REF!</v>
      </c>
      <c r="Y33" s="61" t="e">
        <f>IF(AND('Mapa final'!#REF!="Media",'Mapa final'!#REF!="Moderado"),CONCATENATE("R8C",'Mapa final'!#REF!),"")</f>
        <v>#REF!</v>
      </c>
      <c r="Z33" s="61" t="e">
        <f>IF(AND('Mapa final'!#REF!="Media",'Mapa final'!#REF!="Moderado"),CONCATENATE("R8C",'Mapa final'!#REF!),"")</f>
        <v>#REF!</v>
      </c>
      <c r="AA33" s="62"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50" t="e">
        <f>IF(AND('Mapa final'!#REF!="Media",'Mapa final'!#REF!="Mayor"),CONCATENATE("R8C",'Mapa final'!#REF!),"")</f>
        <v>#REF!</v>
      </c>
      <c r="AE33" s="50" t="e">
        <f>IF(AND('Mapa final'!#REF!="Media",'Mapa final'!#REF!="Mayor"),CONCATENATE("R8C",'Mapa final'!#REF!),"")</f>
        <v>#REF!</v>
      </c>
      <c r="AF33" s="50"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6"/>
      <c r="AO33" s="392"/>
      <c r="AP33" s="393"/>
      <c r="AQ33" s="393"/>
      <c r="AR33" s="393"/>
      <c r="AS33" s="393"/>
      <c r="AT33" s="39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310"/>
      <c r="C34" s="310"/>
      <c r="D34" s="311"/>
      <c r="E34" s="351"/>
      <c r="F34" s="352"/>
      <c r="G34" s="352"/>
      <c r="H34" s="352"/>
      <c r="I34" s="353"/>
      <c r="J34" s="60" t="e">
        <f>IF(AND('Mapa final'!#REF!="Media",'Mapa final'!#REF!="Leve"),CONCATENATE("R9C",'Mapa final'!#REF!),"")</f>
        <v>#REF!</v>
      </c>
      <c r="K34" s="61" t="e">
        <f>IF(AND('Mapa final'!#REF!="Media",'Mapa final'!#REF!="Leve"),CONCATENATE("R9C",'Mapa final'!#REF!),"")</f>
        <v>#REF!</v>
      </c>
      <c r="L34" s="61" t="e">
        <f>IF(AND('Mapa final'!#REF!="Media",'Mapa final'!#REF!="Leve"),CONCATENATE("R9C",'Mapa final'!#REF!),"")</f>
        <v>#REF!</v>
      </c>
      <c r="M34" s="61" t="e">
        <f>IF(AND('Mapa final'!#REF!="Media",'Mapa final'!#REF!="Leve"),CONCATENATE("R9C",'Mapa final'!#REF!),"")</f>
        <v>#REF!</v>
      </c>
      <c r="N34" s="61" t="e">
        <f>IF(AND('Mapa final'!#REF!="Media",'Mapa final'!#REF!="Leve"),CONCATENATE("R9C",'Mapa final'!#REF!),"")</f>
        <v>#REF!</v>
      </c>
      <c r="O34" s="62" t="e">
        <f>IF(AND('Mapa final'!#REF!="Media",'Mapa final'!#REF!="Leve"),CONCATENATE("R9C",'Mapa final'!#REF!),"")</f>
        <v>#REF!</v>
      </c>
      <c r="P34" s="60" t="e">
        <f>IF(AND('Mapa final'!#REF!="Media",'Mapa final'!#REF!="Menor"),CONCATENATE("R9C",'Mapa final'!#REF!),"")</f>
        <v>#REF!</v>
      </c>
      <c r="Q34" s="61" t="e">
        <f>IF(AND('Mapa final'!#REF!="Media",'Mapa final'!#REF!="Menor"),CONCATENATE("R9C",'Mapa final'!#REF!),"")</f>
        <v>#REF!</v>
      </c>
      <c r="R34" s="61" t="e">
        <f>IF(AND('Mapa final'!#REF!="Media",'Mapa final'!#REF!="Menor"),CONCATENATE("R9C",'Mapa final'!#REF!),"")</f>
        <v>#REF!</v>
      </c>
      <c r="S34" s="61" t="e">
        <f>IF(AND('Mapa final'!#REF!="Media",'Mapa final'!#REF!="Menor"),CONCATENATE("R9C",'Mapa final'!#REF!),"")</f>
        <v>#REF!</v>
      </c>
      <c r="T34" s="61" t="e">
        <f>IF(AND('Mapa final'!#REF!="Media",'Mapa final'!#REF!="Menor"),CONCATENATE("R9C",'Mapa final'!#REF!),"")</f>
        <v>#REF!</v>
      </c>
      <c r="U34" s="62" t="e">
        <f>IF(AND('Mapa final'!#REF!="Media",'Mapa final'!#REF!="Menor"),CONCATENATE("R9C",'Mapa final'!#REF!),"")</f>
        <v>#REF!</v>
      </c>
      <c r="V34" s="60" t="e">
        <f>IF(AND('Mapa final'!#REF!="Media",'Mapa final'!#REF!="Moderado"),CONCATENATE("R9C",'Mapa final'!#REF!),"")</f>
        <v>#REF!</v>
      </c>
      <c r="W34" s="61" t="e">
        <f>IF(AND('Mapa final'!#REF!="Media",'Mapa final'!#REF!="Moderado"),CONCATENATE("R9C",'Mapa final'!#REF!),"")</f>
        <v>#REF!</v>
      </c>
      <c r="X34" s="61" t="e">
        <f>IF(AND('Mapa final'!#REF!="Media",'Mapa final'!#REF!="Moderado"),CONCATENATE("R9C",'Mapa final'!#REF!),"")</f>
        <v>#REF!</v>
      </c>
      <c r="Y34" s="61" t="e">
        <f>IF(AND('Mapa final'!#REF!="Media",'Mapa final'!#REF!="Moderado"),CONCATENATE("R9C",'Mapa final'!#REF!),"")</f>
        <v>#REF!</v>
      </c>
      <c r="Z34" s="61" t="e">
        <f>IF(AND('Mapa final'!#REF!="Media",'Mapa final'!#REF!="Moderado"),CONCATENATE("R9C",'Mapa final'!#REF!),"")</f>
        <v>#REF!</v>
      </c>
      <c r="AA34" s="62"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50" t="e">
        <f>IF(AND('Mapa final'!#REF!="Media",'Mapa final'!#REF!="Mayor"),CONCATENATE("R9C",'Mapa final'!#REF!),"")</f>
        <v>#REF!</v>
      </c>
      <c r="AE34" s="50" t="e">
        <f>IF(AND('Mapa final'!#REF!="Media",'Mapa final'!#REF!="Mayor"),CONCATENATE("R9C",'Mapa final'!#REF!),"")</f>
        <v>#REF!</v>
      </c>
      <c r="AF34" s="50"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6"/>
      <c r="AO34" s="392"/>
      <c r="AP34" s="393"/>
      <c r="AQ34" s="393"/>
      <c r="AR34" s="393"/>
      <c r="AS34" s="393"/>
      <c r="AT34" s="39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310"/>
      <c r="C35" s="310"/>
      <c r="D35" s="311"/>
      <c r="E35" s="354"/>
      <c r="F35" s="355"/>
      <c r="G35" s="355"/>
      <c r="H35" s="355"/>
      <c r="I35" s="356"/>
      <c r="J35" s="60" t="e">
        <f>IF(AND('Mapa final'!#REF!="Media",'Mapa final'!#REF!="Leve"),CONCATENATE("R10C",'Mapa final'!#REF!),"")</f>
        <v>#REF!</v>
      </c>
      <c r="K35" s="61" t="e">
        <f>IF(AND('Mapa final'!#REF!="Media",'Mapa final'!#REF!="Leve"),CONCATENATE("R10C",'Mapa final'!#REF!),"")</f>
        <v>#REF!</v>
      </c>
      <c r="L35" s="61" t="e">
        <f>IF(AND('Mapa final'!#REF!="Media",'Mapa final'!#REF!="Leve"),CONCATENATE("R10C",'Mapa final'!#REF!),"")</f>
        <v>#REF!</v>
      </c>
      <c r="M35" s="61" t="e">
        <f>IF(AND('Mapa final'!#REF!="Media",'Mapa final'!#REF!="Leve"),CONCATENATE("R10C",'Mapa final'!#REF!),"")</f>
        <v>#REF!</v>
      </c>
      <c r="N35" s="61" t="e">
        <f>IF(AND('Mapa final'!#REF!="Media",'Mapa final'!#REF!="Leve"),CONCATENATE("R10C",'Mapa final'!#REF!),"")</f>
        <v>#REF!</v>
      </c>
      <c r="O35" s="62" t="e">
        <f>IF(AND('Mapa final'!#REF!="Media",'Mapa final'!#REF!="Leve"),CONCATENATE("R10C",'Mapa final'!#REF!),"")</f>
        <v>#REF!</v>
      </c>
      <c r="P35" s="60" t="e">
        <f>IF(AND('Mapa final'!#REF!="Media",'Mapa final'!#REF!="Menor"),CONCATENATE("R10C",'Mapa final'!#REF!),"")</f>
        <v>#REF!</v>
      </c>
      <c r="Q35" s="61" t="e">
        <f>IF(AND('Mapa final'!#REF!="Media",'Mapa final'!#REF!="Menor"),CONCATENATE("R10C",'Mapa final'!#REF!),"")</f>
        <v>#REF!</v>
      </c>
      <c r="R35" s="61" t="e">
        <f>IF(AND('Mapa final'!#REF!="Media",'Mapa final'!#REF!="Menor"),CONCATENATE("R10C",'Mapa final'!#REF!),"")</f>
        <v>#REF!</v>
      </c>
      <c r="S35" s="61" t="e">
        <f>IF(AND('Mapa final'!#REF!="Media",'Mapa final'!#REF!="Menor"),CONCATENATE("R10C",'Mapa final'!#REF!),"")</f>
        <v>#REF!</v>
      </c>
      <c r="T35" s="61" t="e">
        <f>IF(AND('Mapa final'!#REF!="Media",'Mapa final'!#REF!="Menor"),CONCATENATE("R10C",'Mapa final'!#REF!),"")</f>
        <v>#REF!</v>
      </c>
      <c r="U35" s="62" t="e">
        <f>IF(AND('Mapa final'!#REF!="Media",'Mapa final'!#REF!="Menor"),CONCATENATE("R10C",'Mapa final'!#REF!),"")</f>
        <v>#REF!</v>
      </c>
      <c r="V35" s="60" t="e">
        <f>IF(AND('Mapa final'!#REF!="Media",'Mapa final'!#REF!="Moderado"),CONCATENATE("R10C",'Mapa final'!#REF!),"")</f>
        <v>#REF!</v>
      </c>
      <c r="W35" s="61" t="e">
        <f>IF(AND('Mapa final'!#REF!="Media",'Mapa final'!#REF!="Moderado"),CONCATENATE("R10C",'Mapa final'!#REF!),"")</f>
        <v>#REF!</v>
      </c>
      <c r="X35" s="61" t="e">
        <f>IF(AND('Mapa final'!#REF!="Media",'Mapa final'!#REF!="Moderado"),CONCATENATE("R10C",'Mapa final'!#REF!),"")</f>
        <v>#REF!</v>
      </c>
      <c r="Y35" s="61" t="e">
        <f>IF(AND('Mapa final'!#REF!="Media",'Mapa final'!#REF!="Moderado"),CONCATENATE("R10C",'Mapa final'!#REF!),"")</f>
        <v>#REF!</v>
      </c>
      <c r="Z35" s="61" t="e">
        <f>IF(AND('Mapa final'!#REF!="Media",'Mapa final'!#REF!="Moderado"),CONCATENATE("R10C",'Mapa final'!#REF!),"")</f>
        <v>#REF!</v>
      </c>
      <c r="AA35" s="62" t="e">
        <f>IF(AND('Mapa final'!#REF!="Media",'Mapa final'!#REF!="Moderado"),CONCATENATE("R10C",'Mapa final'!#REF!),"")</f>
        <v>#REF!</v>
      </c>
      <c r="AB35" s="51" t="e">
        <f>IF(AND('Mapa final'!#REF!="Media",'Mapa final'!#REF!="Mayor"),CONCATENATE("R10C",'Mapa final'!#REF!),"")</f>
        <v>#REF!</v>
      </c>
      <c r="AC35" s="52" t="e">
        <f>IF(AND('Mapa final'!#REF!="Media",'Mapa final'!#REF!="Mayor"),CONCATENATE("R10C",'Mapa final'!#REF!),"")</f>
        <v>#REF!</v>
      </c>
      <c r="AD35" s="52" t="e">
        <f>IF(AND('Mapa final'!#REF!="Media",'Mapa final'!#REF!="Mayor"),CONCATENATE("R10C",'Mapa final'!#REF!),"")</f>
        <v>#REF!</v>
      </c>
      <c r="AE35" s="52" t="e">
        <f>IF(AND('Mapa final'!#REF!="Media",'Mapa final'!#REF!="Mayor"),CONCATENATE("R10C",'Mapa final'!#REF!),"")</f>
        <v>#REF!</v>
      </c>
      <c r="AF35" s="52" t="e">
        <f>IF(AND('Mapa final'!#REF!="Media",'Mapa final'!#REF!="Mayor"),CONCATENATE("R10C",'Mapa final'!#REF!),"")</f>
        <v>#REF!</v>
      </c>
      <c r="AG35" s="53" t="e">
        <f>IF(AND('Mapa final'!#REF!="Media",'Mapa final'!#REF!="Mayor"),CONCATENATE("R10C",'Mapa final'!#REF!),"")</f>
        <v>#REF!</v>
      </c>
      <c r="AH35" s="54" t="e">
        <f>IF(AND('Mapa final'!#REF!="Media",'Mapa final'!#REF!="Catastrófico"),CONCATENATE("R10C",'Mapa final'!#REF!),"")</f>
        <v>#REF!</v>
      </c>
      <c r="AI35" s="55" t="e">
        <f>IF(AND('Mapa final'!#REF!="Media",'Mapa final'!#REF!="Catastrófico"),CONCATENATE("R10C",'Mapa final'!#REF!),"")</f>
        <v>#REF!</v>
      </c>
      <c r="AJ35" s="55" t="e">
        <f>IF(AND('Mapa final'!#REF!="Media",'Mapa final'!#REF!="Catastrófico"),CONCATENATE("R10C",'Mapa final'!#REF!),"")</f>
        <v>#REF!</v>
      </c>
      <c r="AK35" s="55" t="e">
        <f>IF(AND('Mapa final'!#REF!="Media",'Mapa final'!#REF!="Catastrófico"),CONCATENATE("R10C",'Mapa final'!#REF!),"")</f>
        <v>#REF!</v>
      </c>
      <c r="AL35" s="55" t="e">
        <f>IF(AND('Mapa final'!#REF!="Media",'Mapa final'!#REF!="Catastrófico"),CONCATENATE("R10C",'Mapa final'!#REF!),"")</f>
        <v>#REF!</v>
      </c>
      <c r="AM35" s="56" t="e">
        <f>IF(AND('Mapa final'!#REF!="Media",'Mapa final'!#REF!="Catastrófico"),CONCATENATE("R10C",'Mapa final'!#REF!),"")</f>
        <v>#REF!</v>
      </c>
      <c r="AN35" s="76"/>
      <c r="AO35" s="395"/>
      <c r="AP35" s="396"/>
      <c r="AQ35" s="396"/>
      <c r="AR35" s="396"/>
      <c r="AS35" s="396"/>
      <c r="AT35" s="397"/>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310"/>
      <c r="C36" s="310"/>
      <c r="D36" s="311"/>
      <c r="E36" s="348" t="s">
        <v>113</v>
      </c>
      <c r="F36" s="349"/>
      <c r="G36" s="349"/>
      <c r="H36" s="349"/>
      <c r="I36" s="349"/>
      <c r="J36" s="66" t="e">
        <f>IF(AND('Mapa final'!#REF!="Baja",'Mapa final'!#REF!="Leve"),CONCATENATE("R1C",'Mapa final'!#REF!),"")</f>
        <v>#REF!</v>
      </c>
      <c r="K36" s="67" t="e">
        <f>IF(AND('Mapa final'!#REF!="Baja",'Mapa final'!#REF!="Leve"),CONCATENATE("R1C",'Mapa final'!#REF!),"")</f>
        <v>#REF!</v>
      </c>
      <c r="L36" s="67" t="e">
        <f>IF(AND('Mapa final'!#REF!="Baja",'Mapa final'!#REF!="Leve"),CONCATENATE("R1C",'Mapa final'!#REF!),"")</f>
        <v>#REF!</v>
      </c>
      <c r="M36" s="67" t="e">
        <f>IF(AND('Mapa final'!#REF!="Baja",'Mapa final'!#REF!="Leve"),CONCATENATE("R1C",'Mapa final'!#REF!),"")</f>
        <v>#REF!</v>
      </c>
      <c r="N36" s="67" t="e">
        <f>IF(AND('Mapa final'!#REF!="Baja",'Mapa final'!#REF!="Leve"),CONCATENATE("R1C",'Mapa final'!#REF!),"")</f>
        <v>#REF!</v>
      </c>
      <c r="O36" s="68" t="e">
        <f>IF(AND('Mapa final'!#REF!="Baja",'Mapa final'!#REF!="Leve"),CONCATENATE("R1C",'Mapa final'!#REF!),"")</f>
        <v>#REF!</v>
      </c>
      <c r="P36" s="57" t="e">
        <f>IF(AND('Mapa final'!#REF!="Baja",'Mapa final'!#REF!="Menor"),CONCATENATE("R1C",'Mapa final'!#REF!),"")</f>
        <v>#REF!</v>
      </c>
      <c r="Q36" s="58" t="e">
        <f>IF(AND('Mapa final'!#REF!="Baja",'Mapa final'!#REF!="Menor"),CONCATENATE("R1C",'Mapa final'!#REF!),"")</f>
        <v>#REF!</v>
      </c>
      <c r="R36" s="58" t="e">
        <f>IF(AND('Mapa final'!#REF!="Baja",'Mapa final'!#REF!="Menor"),CONCATENATE("R1C",'Mapa final'!#REF!),"")</f>
        <v>#REF!</v>
      </c>
      <c r="S36" s="58" t="e">
        <f>IF(AND('Mapa final'!#REF!="Baja",'Mapa final'!#REF!="Menor"),CONCATENATE("R1C",'Mapa final'!#REF!),"")</f>
        <v>#REF!</v>
      </c>
      <c r="T36" s="58" t="e">
        <f>IF(AND('Mapa final'!#REF!="Baja",'Mapa final'!#REF!="Menor"),CONCATENATE("R1C",'Mapa final'!#REF!),"")</f>
        <v>#REF!</v>
      </c>
      <c r="U36" s="59" t="e">
        <f>IF(AND('Mapa final'!#REF!="Baja",'Mapa final'!#REF!="Menor"),CONCATENATE("R1C",'Mapa final'!#REF!),"")</f>
        <v>#REF!</v>
      </c>
      <c r="V36" s="57" t="e">
        <f>IF(AND('Mapa final'!#REF!="Baja",'Mapa final'!#REF!="Moderado"),CONCATENATE("R1C",'Mapa final'!#REF!),"")</f>
        <v>#REF!</v>
      </c>
      <c r="W36" s="58" t="e">
        <f>IF(AND('Mapa final'!#REF!="Baja",'Mapa final'!#REF!="Moderado"),CONCATENATE("R1C",'Mapa final'!#REF!),"")</f>
        <v>#REF!</v>
      </c>
      <c r="X36" s="58" t="e">
        <f>IF(AND('Mapa final'!#REF!="Baja",'Mapa final'!#REF!="Moderado"),CONCATENATE("R1C",'Mapa final'!#REF!),"")</f>
        <v>#REF!</v>
      </c>
      <c r="Y36" s="58" t="e">
        <f>IF(AND('Mapa final'!#REF!="Baja",'Mapa final'!#REF!="Moderado"),CONCATENATE("R1C",'Mapa final'!#REF!),"")</f>
        <v>#REF!</v>
      </c>
      <c r="Z36" s="58" t="e">
        <f>IF(AND('Mapa final'!#REF!="Baja",'Mapa final'!#REF!="Moderado"),CONCATENATE("R1C",'Mapa final'!#REF!),"")</f>
        <v>#REF!</v>
      </c>
      <c r="AA36" s="59"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6"/>
      <c r="AO36" s="380" t="s">
        <v>81</v>
      </c>
      <c r="AP36" s="381"/>
      <c r="AQ36" s="381"/>
      <c r="AR36" s="381"/>
      <c r="AS36" s="381"/>
      <c r="AT36" s="382"/>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310"/>
      <c r="C37" s="310"/>
      <c r="D37" s="311"/>
      <c r="E37" s="367"/>
      <c r="F37" s="368"/>
      <c r="G37" s="368"/>
      <c r="H37" s="368"/>
      <c r="I37" s="368"/>
      <c r="J37" s="69" t="str">
        <f>IF(AND('Mapa final'!$AD$12="Baja",'Mapa final'!$AF$12="Leve"),CONCATENATE("R2C",'Mapa final'!$S$12),"")</f>
        <v/>
      </c>
      <c r="K37" s="70" t="str">
        <f>IF(AND('Mapa final'!$AD$13="Baja",'Mapa final'!$AF$13="Leve"),CONCATENATE("R2C",'Mapa final'!$S$13),"")</f>
        <v/>
      </c>
      <c r="L37" s="70" t="e">
        <f>IF(AND('Mapa final'!#REF!="Baja",'Mapa final'!#REF!="Leve"),CONCATENATE("R2C",'Mapa final'!#REF!),"")</f>
        <v>#REF!</v>
      </c>
      <c r="M37" s="70" t="e">
        <f>IF(AND('Mapa final'!#REF!="Baja",'Mapa final'!#REF!="Leve"),CONCATENATE("R2C",'Mapa final'!#REF!),"")</f>
        <v>#REF!</v>
      </c>
      <c r="N37" s="70" t="e">
        <f>IF(AND('Mapa final'!#REF!="Baja",'Mapa final'!#REF!="Leve"),CONCATENATE("R2C",'Mapa final'!#REF!),"")</f>
        <v>#REF!</v>
      </c>
      <c r="O37" s="71" t="e">
        <f>IF(AND('Mapa final'!#REF!="Baja",'Mapa final'!#REF!="Leve"),CONCATENATE("R2C",'Mapa final'!#REF!),"")</f>
        <v>#REF!</v>
      </c>
      <c r="P37" s="60" t="str">
        <f>IF(AND('Mapa final'!$AD$12="Baja",'Mapa final'!$AF$12="Menor"),CONCATENATE("R2C",'Mapa final'!$S$12),"")</f>
        <v/>
      </c>
      <c r="Q37" s="61" t="str">
        <f>IF(AND('Mapa final'!$AD$13="Baja",'Mapa final'!$AF$13="Menor"),CONCATENATE("R2C",'Mapa final'!$S$13),"")</f>
        <v>R2C2</v>
      </c>
      <c r="R37" s="61" t="e">
        <f>IF(AND('Mapa final'!#REF!="Baja",'Mapa final'!#REF!="Menor"),CONCATENATE("R2C",'Mapa final'!#REF!),"")</f>
        <v>#REF!</v>
      </c>
      <c r="S37" s="61" t="e">
        <f>IF(AND('Mapa final'!#REF!="Baja",'Mapa final'!#REF!="Menor"),CONCATENATE("R2C",'Mapa final'!#REF!),"")</f>
        <v>#REF!</v>
      </c>
      <c r="T37" s="61" t="e">
        <f>IF(AND('Mapa final'!#REF!="Baja",'Mapa final'!#REF!="Menor"),CONCATENATE("R2C",'Mapa final'!#REF!),"")</f>
        <v>#REF!</v>
      </c>
      <c r="U37" s="62" t="e">
        <f>IF(AND('Mapa final'!#REF!="Baja",'Mapa final'!#REF!="Menor"),CONCATENATE("R2C",'Mapa final'!#REF!),"")</f>
        <v>#REF!</v>
      </c>
      <c r="V37" s="60" t="str">
        <f>IF(AND('Mapa final'!$AD$12="Baja",'Mapa final'!$AF$12="Moderado"),CONCATENATE("R2C",'Mapa final'!$S$12),"")</f>
        <v/>
      </c>
      <c r="W37" s="61" t="str">
        <f>IF(AND('Mapa final'!$AD$13="Baja",'Mapa final'!$AF$13="Moderado"),CONCATENATE("R2C",'Mapa final'!$S$13),"")</f>
        <v/>
      </c>
      <c r="X37" s="61" t="e">
        <f>IF(AND('Mapa final'!#REF!="Baja",'Mapa final'!#REF!="Moderado"),CONCATENATE("R2C",'Mapa final'!#REF!),"")</f>
        <v>#REF!</v>
      </c>
      <c r="Y37" s="61" t="e">
        <f>IF(AND('Mapa final'!#REF!="Baja",'Mapa final'!#REF!="Moderado"),CONCATENATE("R2C",'Mapa final'!#REF!),"")</f>
        <v>#REF!</v>
      </c>
      <c r="Z37" s="61" t="e">
        <f>IF(AND('Mapa final'!#REF!="Baja",'Mapa final'!#REF!="Moderado"),CONCATENATE("R2C",'Mapa final'!#REF!),"")</f>
        <v>#REF!</v>
      </c>
      <c r="AA37" s="62"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6"/>
      <c r="AO37" s="383"/>
      <c r="AP37" s="384"/>
      <c r="AQ37" s="384"/>
      <c r="AR37" s="384"/>
      <c r="AS37" s="384"/>
      <c r="AT37" s="385"/>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310"/>
      <c r="C38" s="310"/>
      <c r="D38" s="311"/>
      <c r="E38" s="351"/>
      <c r="F38" s="352"/>
      <c r="G38" s="352"/>
      <c r="H38" s="352"/>
      <c r="I38" s="368"/>
      <c r="J38" s="69" t="e">
        <f>IF(AND('Mapa final'!#REF!="Baja",'Mapa final'!#REF!="Leve"),CONCATENATE("R3C",'Mapa final'!#REF!),"")</f>
        <v>#REF!</v>
      </c>
      <c r="K38" s="70" t="e">
        <f>IF(AND('Mapa final'!#REF!="Baja",'Mapa final'!#REF!="Leve"),CONCATENATE("R3C",'Mapa final'!#REF!),"")</f>
        <v>#REF!</v>
      </c>
      <c r="L38" s="70" t="e">
        <f>IF(AND('Mapa final'!#REF!="Baja",'Mapa final'!#REF!="Leve"),CONCATENATE("R3C",'Mapa final'!#REF!),"")</f>
        <v>#REF!</v>
      </c>
      <c r="M38" s="70" t="e">
        <f>IF(AND('Mapa final'!#REF!="Baja",'Mapa final'!#REF!="Leve"),CONCATENATE("R3C",'Mapa final'!#REF!),"")</f>
        <v>#REF!</v>
      </c>
      <c r="N38" s="70" t="e">
        <f>IF(AND('Mapa final'!#REF!="Baja",'Mapa final'!#REF!="Leve"),CONCATENATE("R3C",'Mapa final'!#REF!),"")</f>
        <v>#REF!</v>
      </c>
      <c r="O38" s="71" t="e">
        <f>IF(AND('Mapa final'!#REF!="Baja",'Mapa final'!#REF!="Leve"),CONCATENATE("R3C",'Mapa final'!#REF!),"")</f>
        <v>#REF!</v>
      </c>
      <c r="P38" s="60" t="e">
        <f>IF(AND('Mapa final'!#REF!="Baja",'Mapa final'!#REF!="Menor"),CONCATENATE("R3C",'Mapa final'!#REF!),"")</f>
        <v>#REF!</v>
      </c>
      <c r="Q38" s="61" t="e">
        <f>IF(AND('Mapa final'!#REF!="Baja",'Mapa final'!#REF!="Menor"),CONCATENATE("R3C",'Mapa final'!#REF!),"")</f>
        <v>#REF!</v>
      </c>
      <c r="R38" s="61" t="e">
        <f>IF(AND('Mapa final'!#REF!="Baja",'Mapa final'!#REF!="Menor"),CONCATENATE("R3C",'Mapa final'!#REF!),"")</f>
        <v>#REF!</v>
      </c>
      <c r="S38" s="61" t="e">
        <f>IF(AND('Mapa final'!#REF!="Baja",'Mapa final'!#REF!="Menor"),CONCATENATE("R3C",'Mapa final'!#REF!),"")</f>
        <v>#REF!</v>
      </c>
      <c r="T38" s="61" t="e">
        <f>IF(AND('Mapa final'!#REF!="Baja",'Mapa final'!#REF!="Menor"),CONCATENATE("R3C",'Mapa final'!#REF!),"")</f>
        <v>#REF!</v>
      </c>
      <c r="U38" s="62" t="e">
        <f>IF(AND('Mapa final'!#REF!="Baja",'Mapa final'!#REF!="Menor"),CONCATENATE("R3C",'Mapa final'!#REF!),"")</f>
        <v>#REF!</v>
      </c>
      <c r="V38" s="60" t="e">
        <f>IF(AND('Mapa final'!#REF!="Baja",'Mapa final'!#REF!="Moderado"),CONCATENATE("R3C",'Mapa final'!#REF!),"")</f>
        <v>#REF!</v>
      </c>
      <c r="W38" s="61" t="e">
        <f>IF(AND('Mapa final'!#REF!="Baja",'Mapa final'!#REF!="Moderado"),CONCATENATE("R3C",'Mapa final'!#REF!),"")</f>
        <v>#REF!</v>
      </c>
      <c r="X38" s="61" t="e">
        <f>IF(AND('Mapa final'!#REF!="Baja",'Mapa final'!#REF!="Moderado"),CONCATENATE("R3C",'Mapa final'!#REF!),"")</f>
        <v>#REF!</v>
      </c>
      <c r="Y38" s="61" t="e">
        <f>IF(AND('Mapa final'!#REF!="Baja",'Mapa final'!#REF!="Moderado"),CONCATENATE("R3C",'Mapa final'!#REF!),"")</f>
        <v>#REF!</v>
      </c>
      <c r="Z38" s="61" t="e">
        <f>IF(AND('Mapa final'!#REF!="Baja",'Mapa final'!#REF!="Moderado"),CONCATENATE("R3C",'Mapa final'!#REF!),"")</f>
        <v>#REF!</v>
      </c>
      <c r="AA38" s="62"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6"/>
      <c r="AO38" s="383"/>
      <c r="AP38" s="384"/>
      <c r="AQ38" s="384"/>
      <c r="AR38" s="384"/>
      <c r="AS38" s="384"/>
      <c r="AT38" s="38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310"/>
      <c r="C39" s="310"/>
      <c r="D39" s="311"/>
      <c r="E39" s="351"/>
      <c r="F39" s="352"/>
      <c r="G39" s="352"/>
      <c r="H39" s="352"/>
      <c r="I39" s="368"/>
      <c r="J39" s="69" t="e">
        <f>IF(AND('Mapa final'!#REF!="Baja",'Mapa final'!#REF!="Leve"),CONCATENATE("R4C",'Mapa final'!#REF!),"")</f>
        <v>#REF!</v>
      </c>
      <c r="K39" s="70" t="e">
        <f>IF(AND('Mapa final'!#REF!="Baja",'Mapa final'!#REF!="Leve"),CONCATENATE("R4C",'Mapa final'!#REF!),"")</f>
        <v>#REF!</v>
      </c>
      <c r="L39" s="70" t="e">
        <f>IF(AND('Mapa final'!#REF!="Baja",'Mapa final'!#REF!="Leve"),CONCATENATE("R4C",'Mapa final'!#REF!),"")</f>
        <v>#REF!</v>
      </c>
      <c r="M39" s="70" t="e">
        <f>IF(AND('Mapa final'!#REF!="Baja",'Mapa final'!#REF!="Leve"),CONCATENATE("R4C",'Mapa final'!#REF!),"")</f>
        <v>#REF!</v>
      </c>
      <c r="N39" s="70" t="e">
        <f>IF(AND('Mapa final'!#REF!="Baja",'Mapa final'!#REF!="Leve"),CONCATENATE("R4C",'Mapa final'!#REF!),"")</f>
        <v>#REF!</v>
      </c>
      <c r="O39" s="71" t="e">
        <f>IF(AND('Mapa final'!#REF!="Baja",'Mapa final'!#REF!="Leve"),CONCATENATE("R4C",'Mapa final'!#REF!),"")</f>
        <v>#REF!</v>
      </c>
      <c r="P39" s="60" t="e">
        <f>IF(AND('Mapa final'!#REF!="Baja",'Mapa final'!#REF!="Menor"),CONCATENATE("R4C",'Mapa final'!#REF!),"")</f>
        <v>#REF!</v>
      </c>
      <c r="Q39" s="61" t="e">
        <f>IF(AND('Mapa final'!#REF!="Baja",'Mapa final'!#REF!="Menor"),CONCATENATE("R4C",'Mapa final'!#REF!),"")</f>
        <v>#REF!</v>
      </c>
      <c r="R39" s="61" t="e">
        <f>IF(AND('Mapa final'!#REF!="Baja",'Mapa final'!#REF!="Menor"),CONCATENATE("R4C",'Mapa final'!#REF!),"")</f>
        <v>#REF!</v>
      </c>
      <c r="S39" s="61" t="e">
        <f>IF(AND('Mapa final'!#REF!="Baja",'Mapa final'!#REF!="Menor"),CONCATENATE("R4C",'Mapa final'!#REF!),"")</f>
        <v>#REF!</v>
      </c>
      <c r="T39" s="61" t="e">
        <f>IF(AND('Mapa final'!#REF!="Baja",'Mapa final'!#REF!="Menor"),CONCATENATE("R4C",'Mapa final'!#REF!),"")</f>
        <v>#REF!</v>
      </c>
      <c r="U39" s="62" t="e">
        <f>IF(AND('Mapa final'!#REF!="Baja",'Mapa final'!#REF!="Menor"),CONCATENATE("R4C",'Mapa final'!#REF!),"")</f>
        <v>#REF!</v>
      </c>
      <c r="V39" s="60" t="e">
        <f>IF(AND('Mapa final'!#REF!="Baja",'Mapa final'!#REF!="Moderado"),CONCATENATE("R4C",'Mapa final'!#REF!),"")</f>
        <v>#REF!</v>
      </c>
      <c r="W39" s="61" t="e">
        <f>IF(AND('Mapa final'!#REF!="Baja",'Mapa final'!#REF!="Moderado"),CONCATENATE("R4C",'Mapa final'!#REF!),"")</f>
        <v>#REF!</v>
      </c>
      <c r="X39" s="61" t="e">
        <f>IF(AND('Mapa final'!#REF!="Baja",'Mapa final'!#REF!="Moderado"),CONCATENATE("R4C",'Mapa final'!#REF!),"")</f>
        <v>#REF!</v>
      </c>
      <c r="Y39" s="61" t="e">
        <f>IF(AND('Mapa final'!#REF!="Baja",'Mapa final'!#REF!="Moderado"),CONCATENATE("R4C",'Mapa final'!#REF!),"")</f>
        <v>#REF!</v>
      </c>
      <c r="Z39" s="61" t="e">
        <f>IF(AND('Mapa final'!#REF!="Baja",'Mapa final'!#REF!="Moderado"),CONCATENATE("R4C",'Mapa final'!#REF!),"")</f>
        <v>#REF!</v>
      </c>
      <c r="AA39" s="62"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6"/>
      <c r="AO39" s="383"/>
      <c r="AP39" s="384"/>
      <c r="AQ39" s="384"/>
      <c r="AR39" s="384"/>
      <c r="AS39" s="384"/>
      <c r="AT39" s="385"/>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310"/>
      <c r="C40" s="310"/>
      <c r="D40" s="311"/>
      <c r="E40" s="351"/>
      <c r="F40" s="352"/>
      <c r="G40" s="352"/>
      <c r="H40" s="352"/>
      <c r="I40" s="368"/>
      <c r="J40" s="69" t="e">
        <f>IF(AND('Mapa final'!#REF!="Baja",'Mapa final'!#REF!="Leve"),CONCATENATE("R5C",'Mapa final'!#REF!),"")</f>
        <v>#REF!</v>
      </c>
      <c r="K40" s="70" t="e">
        <f>IF(AND('Mapa final'!#REF!="Baja",'Mapa final'!#REF!="Leve"),CONCATENATE("R5C",'Mapa final'!#REF!),"")</f>
        <v>#REF!</v>
      </c>
      <c r="L40" s="70" t="e">
        <f>IF(AND('Mapa final'!#REF!="Baja",'Mapa final'!#REF!="Leve"),CONCATENATE("R5C",'Mapa final'!#REF!),"")</f>
        <v>#REF!</v>
      </c>
      <c r="M40" s="70" t="e">
        <f>IF(AND('Mapa final'!#REF!="Baja",'Mapa final'!#REF!="Leve"),CONCATENATE("R5C",'Mapa final'!#REF!),"")</f>
        <v>#REF!</v>
      </c>
      <c r="N40" s="70" t="e">
        <f>IF(AND('Mapa final'!#REF!="Baja",'Mapa final'!#REF!="Leve"),CONCATENATE("R5C",'Mapa final'!#REF!),"")</f>
        <v>#REF!</v>
      </c>
      <c r="O40" s="71" t="e">
        <f>IF(AND('Mapa final'!#REF!="Baja",'Mapa final'!#REF!="Leve"),CONCATENATE("R5C",'Mapa final'!#REF!),"")</f>
        <v>#REF!</v>
      </c>
      <c r="P40" s="60" t="e">
        <f>IF(AND('Mapa final'!#REF!="Baja",'Mapa final'!#REF!="Menor"),CONCATENATE("R5C",'Mapa final'!#REF!),"")</f>
        <v>#REF!</v>
      </c>
      <c r="Q40" s="61" t="e">
        <f>IF(AND('Mapa final'!#REF!="Baja",'Mapa final'!#REF!="Menor"),CONCATENATE("R5C",'Mapa final'!#REF!),"")</f>
        <v>#REF!</v>
      </c>
      <c r="R40" s="61" t="e">
        <f>IF(AND('Mapa final'!#REF!="Baja",'Mapa final'!#REF!="Menor"),CONCATENATE("R5C",'Mapa final'!#REF!),"")</f>
        <v>#REF!</v>
      </c>
      <c r="S40" s="61" t="e">
        <f>IF(AND('Mapa final'!#REF!="Baja",'Mapa final'!#REF!="Menor"),CONCATENATE("R5C",'Mapa final'!#REF!),"")</f>
        <v>#REF!</v>
      </c>
      <c r="T40" s="61" t="e">
        <f>IF(AND('Mapa final'!#REF!="Baja",'Mapa final'!#REF!="Menor"),CONCATENATE("R5C",'Mapa final'!#REF!),"")</f>
        <v>#REF!</v>
      </c>
      <c r="U40" s="62" t="e">
        <f>IF(AND('Mapa final'!#REF!="Baja",'Mapa final'!#REF!="Menor"),CONCATENATE("R5C",'Mapa final'!#REF!),"")</f>
        <v>#REF!</v>
      </c>
      <c r="V40" s="60" t="e">
        <f>IF(AND('Mapa final'!#REF!="Baja",'Mapa final'!#REF!="Moderado"),CONCATENATE("R5C",'Mapa final'!#REF!),"")</f>
        <v>#REF!</v>
      </c>
      <c r="W40" s="61" t="e">
        <f>IF(AND('Mapa final'!#REF!="Baja",'Mapa final'!#REF!="Moderado"),CONCATENATE("R5C",'Mapa final'!#REF!),"")</f>
        <v>#REF!</v>
      </c>
      <c r="X40" s="61" t="e">
        <f>IF(AND('Mapa final'!#REF!="Baja",'Mapa final'!#REF!="Moderado"),CONCATENATE("R5C",'Mapa final'!#REF!),"")</f>
        <v>#REF!</v>
      </c>
      <c r="Y40" s="61" t="e">
        <f>IF(AND('Mapa final'!#REF!="Baja",'Mapa final'!#REF!="Moderado"),CONCATENATE("R5C",'Mapa final'!#REF!),"")</f>
        <v>#REF!</v>
      </c>
      <c r="Z40" s="61" t="e">
        <f>IF(AND('Mapa final'!#REF!="Baja",'Mapa final'!#REF!="Moderado"),CONCATENATE("R5C",'Mapa final'!#REF!),"")</f>
        <v>#REF!</v>
      </c>
      <c r="AA40" s="62"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50" t="e">
        <f>IF(AND('Mapa final'!#REF!="Baja",'Mapa final'!#REF!="Mayor"),CONCATENATE("R5C",'Mapa final'!#REF!),"")</f>
        <v>#REF!</v>
      </c>
      <c r="AE40" s="50" t="e">
        <f>IF(AND('Mapa final'!#REF!="Baja",'Mapa final'!#REF!="Mayor"),CONCATENATE("R5C",'Mapa final'!#REF!),"")</f>
        <v>#REF!</v>
      </c>
      <c r="AF40" s="50"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6"/>
      <c r="AO40" s="383"/>
      <c r="AP40" s="384"/>
      <c r="AQ40" s="384"/>
      <c r="AR40" s="384"/>
      <c r="AS40" s="384"/>
      <c r="AT40" s="385"/>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310"/>
      <c r="C41" s="310"/>
      <c r="D41" s="311"/>
      <c r="E41" s="351"/>
      <c r="F41" s="352"/>
      <c r="G41" s="352"/>
      <c r="H41" s="352"/>
      <c r="I41" s="368"/>
      <c r="J41" s="69" t="e">
        <f>IF(AND('Mapa final'!#REF!="Baja",'Mapa final'!#REF!="Leve"),CONCATENATE("R6C",'Mapa final'!#REF!),"")</f>
        <v>#REF!</v>
      </c>
      <c r="K41" s="70" t="e">
        <f>IF(AND('Mapa final'!#REF!="Baja",'Mapa final'!#REF!="Leve"),CONCATENATE("R6C",'Mapa final'!#REF!),"")</f>
        <v>#REF!</v>
      </c>
      <c r="L41" s="70" t="e">
        <f>IF(AND('Mapa final'!#REF!="Baja",'Mapa final'!#REF!="Leve"),CONCATENATE("R6C",'Mapa final'!#REF!),"")</f>
        <v>#REF!</v>
      </c>
      <c r="M41" s="70" t="e">
        <f>IF(AND('Mapa final'!#REF!="Baja",'Mapa final'!#REF!="Leve"),CONCATENATE("R6C",'Mapa final'!#REF!),"")</f>
        <v>#REF!</v>
      </c>
      <c r="N41" s="70" t="e">
        <f>IF(AND('Mapa final'!#REF!="Baja",'Mapa final'!#REF!="Leve"),CONCATENATE("R6C",'Mapa final'!#REF!),"")</f>
        <v>#REF!</v>
      </c>
      <c r="O41" s="71" t="e">
        <f>IF(AND('Mapa final'!#REF!="Baja",'Mapa final'!#REF!="Leve"),CONCATENATE("R6C",'Mapa final'!#REF!),"")</f>
        <v>#REF!</v>
      </c>
      <c r="P41" s="60" t="e">
        <f>IF(AND('Mapa final'!#REF!="Baja",'Mapa final'!#REF!="Menor"),CONCATENATE("R6C",'Mapa final'!#REF!),"")</f>
        <v>#REF!</v>
      </c>
      <c r="Q41" s="61" t="e">
        <f>IF(AND('Mapa final'!#REF!="Baja",'Mapa final'!#REF!="Menor"),CONCATENATE("R6C",'Mapa final'!#REF!),"")</f>
        <v>#REF!</v>
      </c>
      <c r="R41" s="61" t="e">
        <f>IF(AND('Mapa final'!#REF!="Baja",'Mapa final'!#REF!="Menor"),CONCATENATE("R6C",'Mapa final'!#REF!),"")</f>
        <v>#REF!</v>
      </c>
      <c r="S41" s="61" t="e">
        <f>IF(AND('Mapa final'!#REF!="Baja",'Mapa final'!#REF!="Menor"),CONCATENATE("R6C",'Mapa final'!#REF!),"")</f>
        <v>#REF!</v>
      </c>
      <c r="T41" s="61" t="e">
        <f>IF(AND('Mapa final'!#REF!="Baja",'Mapa final'!#REF!="Menor"),CONCATENATE("R6C",'Mapa final'!#REF!),"")</f>
        <v>#REF!</v>
      </c>
      <c r="U41" s="62" t="e">
        <f>IF(AND('Mapa final'!#REF!="Baja",'Mapa final'!#REF!="Menor"),CONCATENATE("R6C",'Mapa final'!#REF!),"")</f>
        <v>#REF!</v>
      </c>
      <c r="V41" s="60" t="e">
        <f>IF(AND('Mapa final'!#REF!="Baja",'Mapa final'!#REF!="Moderado"),CONCATENATE("R6C",'Mapa final'!#REF!),"")</f>
        <v>#REF!</v>
      </c>
      <c r="W41" s="61" t="e">
        <f>IF(AND('Mapa final'!#REF!="Baja",'Mapa final'!#REF!="Moderado"),CONCATENATE("R6C",'Mapa final'!#REF!),"")</f>
        <v>#REF!</v>
      </c>
      <c r="X41" s="61" t="e">
        <f>IF(AND('Mapa final'!#REF!="Baja",'Mapa final'!#REF!="Moderado"),CONCATENATE("R6C",'Mapa final'!#REF!),"")</f>
        <v>#REF!</v>
      </c>
      <c r="Y41" s="61" t="e">
        <f>IF(AND('Mapa final'!#REF!="Baja",'Mapa final'!#REF!="Moderado"),CONCATENATE("R6C",'Mapa final'!#REF!),"")</f>
        <v>#REF!</v>
      </c>
      <c r="Z41" s="61" t="e">
        <f>IF(AND('Mapa final'!#REF!="Baja",'Mapa final'!#REF!="Moderado"),CONCATENATE("R6C",'Mapa final'!#REF!),"")</f>
        <v>#REF!</v>
      </c>
      <c r="AA41" s="62"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50" t="e">
        <f>IF(AND('Mapa final'!#REF!="Baja",'Mapa final'!#REF!="Mayor"),CONCATENATE("R6C",'Mapa final'!#REF!),"")</f>
        <v>#REF!</v>
      </c>
      <c r="AE41" s="50" t="e">
        <f>IF(AND('Mapa final'!#REF!="Baja",'Mapa final'!#REF!="Mayor"),CONCATENATE("R6C",'Mapa final'!#REF!),"")</f>
        <v>#REF!</v>
      </c>
      <c r="AF41" s="50"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6"/>
      <c r="AO41" s="383"/>
      <c r="AP41" s="384"/>
      <c r="AQ41" s="384"/>
      <c r="AR41" s="384"/>
      <c r="AS41" s="384"/>
      <c r="AT41" s="385"/>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310"/>
      <c r="C42" s="310"/>
      <c r="D42" s="311"/>
      <c r="E42" s="351"/>
      <c r="F42" s="352"/>
      <c r="G42" s="352"/>
      <c r="H42" s="352"/>
      <c r="I42" s="368"/>
      <c r="J42" s="69" t="e">
        <f>IF(AND('Mapa final'!#REF!="Baja",'Mapa final'!#REF!="Leve"),CONCATENATE("R7C",'Mapa final'!#REF!),"")</f>
        <v>#REF!</v>
      </c>
      <c r="K42" s="70" t="e">
        <f>IF(AND('Mapa final'!#REF!="Baja",'Mapa final'!#REF!="Leve"),CONCATENATE("R7C",'Mapa final'!#REF!),"")</f>
        <v>#REF!</v>
      </c>
      <c r="L42" s="70" t="e">
        <f>IF(AND('Mapa final'!#REF!="Baja",'Mapa final'!#REF!="Leve"),CONCATENATE("R7C",'Mapa final'!#REF!),"")</f>
        <v>#REF!</v>
      </c>
      <c r="M42" s="70" t="e">
        <f>IF(AND('Mapa final'!#REF!="Baja",'Mapa final'!#REF!="Leve"),CONCATENATE("R7C",'Mapa final'!#REF!),"")</f>
        <v>#REF!</v>
      </c>
      <c r="N42" s="70" t="e">
        <f>IF(AND('Mapa final'!#REF!="Baja",'Mapa final'!#REF!="Leve"),CONCATENATE("R7C",'Mapa final'!#REF!),"")</f>
        <v>#REF!</v>
      </c>
      <c r="O42" s="71" t="e">
        <f>IF(AND('Mapa final'!#REF!="Baja",'Mapa final'!#REF!="Leve"),CONCATENATE("R7C",'Mapa final'!#REF!),"")</f>
        <v>#REF!</v>
      </c>
      <c r="P42" s="60" t="e">
        <f>IF(AND('Mapa final'!#REF!="Baja",'Mapa final'!#REF!="Menor"),CONCATENATE("R7C",'Mapa final'!#REF!),"")</f>
        <v>#REF!</v>
      </c>
      <c r="Q42" s="61" t="e">
        <f>IF(AND('Mapa final'!#REF!="Baja",'Mapa final'!#REF!="Menor"),CONCATENATE("R7C",'Mapa final'!#REF!),"")</f>
        <v>#REF!</v>
      </c>
      <c r="R42" s="61" t="e">
        <f>IF(AND('Mapa final'!#REF!="Baja",'Mapa final'!#REF!="Menor"),CONCATENATE("R7C",'Mapa final'!#REF!),"")</f>
        <v>#REF!</v>
      </c>
      <c r="S42" s="61" t="e">
        <f>IF(AND('Mapa final'!#REF!="Baja",'Mapa final'!#REF!="Menor"),CONCATENATE("R7C",'Mapa final'!#REF!),"")</f>
        <v>#REF!</v>
      </c>
      <c r="T42" s="61" t="e">
        <f>IF(AND('Mapa final'!#REF!="Baja",'Mapa final'!#REF!="Menor"),CONCATENATE("R7C",'Mapa final'!#REF!),"")</f>
        <v>#REF!</v>
      </c>
      <c r="U42" s="62" t="e">
        <f>IF(AND('Mapa final'!#REF!="Baja",'Mapa final'!#REF!="Menor"),CONCATENATE("R7C",'Mapa final'!#REF!),"")</f>
        <v>#REF!</v>
      </c>
      <c r="V42" s="60" t="e">
        <f>IF(AND('Mapa final'!#REF!="Baja",'Mapa final'!#REF!="Moderado"),CONCATENATE("R7C",'Mapa final'!#REF!),"")</f>
        <v>#REF!</v>
      </c>
      <c r="W42" s="61" t="e">
        <f>IF(AND('Mapa final'!#REF!="Baja",'Mapa final'!#REF!="Moderado"),CONCATENATE("R7C",'Mapa final'!#REF!),"")</f>
        <v>#REF!</v>
      </c>
      <c r="X42" s="61" t="e">
        <f>IF(AND('Mapa final'!#REF!="Baja",'Mapa final'!#REF!="Moderado"),CONCATENATE("R7C",'Mapa final'!#REF!),"")</f>
        <v>#REF!</v>
      </c>
      <c r="Y42" s="61" t="e">
        <f>IF(AND('Mapa final'!#REF!="Baja",'Mapa final'!#REF!="Moderado"),CONCATENATE("R7C",'Mapa final'!#REF!),"")</f>
        <v>#REF!</v>
      </c>
      <c r="Z42" s="61" t="e">
        <f>IF(AND('Mapa final'!#REF!="Baja",'Mapa final'!#REF!="Moderado"),CONCATENATE("R7C",'Mapa final'!#REF!),"")</f>
        <v>#REF!</v>
      </c>
      <c r="AA42" s="62"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50" t="e">
        <f>IF(AND('Mapa final'!#REF!="Baja",'Mapa final'!#REF!="Mayor"),CONCATENATE("R7C",'Mapa final'!#REF!),"")</f>
        <v>#REF!</v>
      </c>
      <c r="AE42" s="50" t="e">
        <f>IF(AND('Mapa final'!#REF!="Baja",'Mapa final'!#REF!="Mayor"),CONCATENATE("R7C",'Mapa final'!#REF!),"")</f>
        <v>#REF!</v>
      </c>
      <c r="AF42" s="50"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6"/>
      <c r="AO42" s="383"/>
      <c r="AP42" s="384"/>
      <c r="AQ42" s="384"/>
      <c r="AR42" s="384"/>
      <c r="AS42" s="384"/>
      <c r="AT42" s="385"/>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310"/>
      <c r="C43" s="310"/>
      <c r="D43" s="311"/>
      <c r="E43" s="351"/>
      <c r="F43" s="352"/>
      <c r="G43" s="352"/>
      <c r="H43" s="352"/>
      <c r="I43" s="368"/>
      <c r="J43" s="69" t="e">
        <f>IF(AND('Mapa final'!#REF!="Baja",'Mapa final'!#REF!="Leve"),CONCATENATE("R8C",'Mapa final'!#REF!),"")</f>
        <v>#REF!</v>
      </c>
      <c r="K43" s="70" t="e">
        <f>IF(AND('Mapa final'!#REF!="Baja",'Mapa final'!#REF!="Leve"),CONCATENATE("R8C",'Mapa final'!#REF!),"")</f>
        <v>#REF!</v>
      </c>
      <c r="L43" s="70" t="e">
        <f>IF(AND('Mapa final'!#REF!="Baja",'Mapa final'!#REF!="Leve"),CONCATENATE("R8C",'Mapa final'!#REF!),"")</f>
        <v>#REF!</v>
      </c>
      <c r="M43" s="70" t="e">
        <f>IF(AND('Mapa final'!#REF!="Baja",'Mapa final'!#REF!="Leve"),CONCATENATE("R8C",'Mapa final'!#REF!),"")</f>
        <v>#REF!</v>
      </c>
      <c r="N43" s="70" t="e">
        <f>IF(AND('Mapa final'!#REF!="Baja",'Mapa final'!#REF!="Leve"),CONCATENATE("R8C",'Mapa final'!#REF!),"")</f>
        <v>#REF!</v>
      </c>
      <c r="O43" s="71" t="e">
        <f>IF(AND('Mapa final'!#REF!="Baja",'Mapa final'!#REF!="Leve"),CONCATENATE("R8C",'Mapa final'!#REF!),"")</f>
        <v>#REF!</v>
      </c>
      <c r="P43" s="60" t="e">
        <f>IF(AND('Mapa final'!#REF!="Baja",'Mapa final'!#REF!="Menor"),CONCATENATE("R8C",'Mapa final'!#REF!),"")</f>
        <v>#REF!</v>
      </c>
      <c r="Q43" s="61" t="e">
        <f>IF(AND('Mapa final'!#REF!="Baja",'Mapa final'!#REF!="Menor"),CONCATENATE("R8C",'Mapa final'!#REF!),"")</f>
        <v>#REF!</v>
      </c>
      <c r="R43" s="61" t="e">
        <f>IF(AND('Mapa final'!#REF!="Baja",'Mapa final'!#REF!="Menor"),CONCATENATE("R8C",'Mapa final'!#REF!),"")</f>
        <v>#REF!</v>
      </c>
      <c r="S43" s="61" t="e">
        <f>IF(AND('Mapa final'!#REF!="Baja",'Mapa final'!#REF!="Menor"),CONCATENATE("R8C",'Mapa final'!#REF!),"")</f>
        <v>#REF!</v>
      </c>
      <c r="T43" s="61" t="e">
        <f>IF(AND('Mapa final'!#REF!="Baja",'Mapa final'!#REF!="Menor"),CONCATENATE("R8C",'Mapa final'!#REF!),"")</f>
        <v>#REF!</v>
      </c>
      <c r="U43" s="62" t="e">
        <f>IF(AND('Mapa final'!#REF!="Baja",'Mapa final'!#REF!="Menor"),CONCATENATE("R8C",'Mapa final'!#REF!),"")</f>
        <v>#REF!</v>
      </c>
      <c r="V43" s="60" t="e">
        <f>IF(AND('Mapa final'!#REF!="Baja",'Mapa final'!#REF!="Moderado"),CONCATENATE("R8C",'Mapa final'!#REF!),"")</f>
        <v>#REF!</v>
      </c>
      <c r="W43" s="61" t="e">
        <f>IF(AND('Mapa final'!#REF!="Baja",'Mapa final'!#REF!="Moderado"),CONCATENATE("R8C",'Mapa final'!#REF!),"")</f>
        <v>#REF!</v>
      </c>
      <c r="X43" s="61" t="e">
        <f>IF(AND('Mapa final'!#REF!="Baja",'Mapa final'!#REF!="Moderado"),CONCATENATE("R8C",'Mapa final'!#REF!),"")</f>
        <v>#REF!</v>
      </c>
      <c r="Y43" s="61" t="e">
        <f>IF(AND('Mapa final'!#REF!="Baja",'Mapa final'!#REF!="Moderado"),CONCATENATE("R8C",'Mapa final'!#REF!),"")</f>
        <v>#REF!</v>
      </c>
      <c r="Z43" s="61" t="e">
        <f>IF(AND('Mapa final'!#REF!="Baja",'Mapa final'!#REF!="Moderado"),CONCATENATE("R8C",'Mapa final'!#REF!),"")</f>
        <v>#REF!</v>
      </c>
      <c r="AA43" s="62"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50" t="e">
        <f>IF(AND('Mapa final'!#REF!="Baja",'Mapa final'!#REF!="Mayor"),CONCATENATE("R8C",'Mapa final'!#REF!),"")</f>
        <v>#REF!</v>
      </c>
      <c r="AE43" s="50" t="e">
        <f>IF(AND('Mapa final'!#REF!="Baja",'Mapa final'!#REF!="Mayor"),CONCATENATE("R8C",'Mapa final'!#REF!),"")</f>
        <v>#REF!</v>
      </c>
      <c r="AF43" s="50"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6"/>
      <c r="AO43" s="383"/>
      <c r="AP43" s="384"/>
      <c r="AQ43" s="384"/>
      <c r="AR43" s="384"/>
      <c r="AS43" s="384"/>
      <c r="AT43" s="385"/>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310"/>
      <c r="C44" s="310"/>
      <c r="D44" s="311"/>
      <c r="E44" s="351"/>
      <c r="F44" s="352"/>
      <c r="G44" s="352"/>
      <c r="H44" s="352"/>
      <c r="I44" s="368"/>
      <c r="J44" s="69" t="e">
        <f>IF(AND('Mapa final'!#REF!="Baja",'Mapa final'!#REF!="Leve"),CONCATENATE("R9C",'Mapa final'!#REF!),"")</f>
        <v>#REF!</v>
      </c>
      <c r="K44" s="70" t="e">
        <f>IF(AND('Mapa final'!#REF!="Baja",'Mapa final'!#REF!="Leve"),CONCATENATE("R9C",'Mapa final'!#REF!),"")</f>
        <v>#REF!</v>
      </c>
      <c r="L44" s="70" t="e">
        <f>IF(AND('Mapa final'!#REF!="Baja",'Mapa final'!#REF!="Leve"),CONCATENATE("R9C",'Mapa final'!#REF!),"")</f>
        <v>#REF!</v>
      </c>
      <c r="M44" s="70" t="e">
        <f>IF(AND('Mapa final'!#REF!="Baja",'Mapa final'!#REF!="Leve"),CONCATENATE("R9C",'Mapa final'!#REF!),"")</f>
        <v>#REF!</v>
      </c>
      <c r="N44" s="70" t="e">
        <f>IF(AND('Mapa final'!#REF!="Baja",'Mapa final'!#REF!="Leve"),CONCATENATE("R9C",'Mapa final'!#REF!),"")</f>
        <v>#REF!</v>
      </c>
      <c r="O44" s="71" t="e">
        <f>IF(AND('Mapa final'!#REF!="Baja",'Mapa final'!#REF!="Leve"),CONCATENATE("R9C",'Mapa final'!#REF!),"")</f>
        <v>#REF!</v>
      </c>
      <c r="P44" s="60" t="e">
        <f>IF(AND('Mapa final'!#REF!="Baja",'Mapa final'!#REF!="Menor"),CONCATENATE("R9C",'Mapa final'!#REF!),"")</f>
        <v>#REF!</v>
      </c>
      <c r="Q44" s="61" t="e">
        <f>IF(AND('Mapa final'!#REF!="Baja",'Mapa final'!#REF!="Menor"),CONCATENATE("R9C",'Mapa final'!#REF!),"")</f>
        <v>#REF!</v>
      </c>
      <c r="R44" s="61" t="e">
        <f>IF(AND('Mapa final'!#REF!="Baja",'Mapa final'!#REF!="Menor"),CONCATENATE("R9C",'Mapa final'!#REF!),"")</f>
        <v>#REF!</v>
      </c>
      <c r="S44" s="61" t="e">
        <f>IF(AND('Mapa final'!#REF!="Baja",'Mapa final'!#REF!="Menor"),CONCATENATE("R9C",'Mapa final'!#REF!),"")</f>
        <v>#REF!</v>
      </c>
      <c r="T44" s="61" t="e">
        <f>IF(AND('Mapa final'!#REF!="Baja",'Mapa final'!#REF!="Menor"),CONCATENATE("R9C",'Mapa final'!#REF!),"")</f>
        <v>#REF!</v>
      </c>
      <c r="U44" s="62" t="e">
        <f>IF(AND('Mapa final'!#REF!="Baja",'Mapa final'!#REF!="Menor"),CONCATENATE("R9C",'Mapa final'!#REF!),"")</f>
        <v>#REF!</v>
      </c>
      <c r="V44" s="60" t="e">
        <f>IF(AND('Mapa final'!#REF!="Baja",'Mapa final'!#REF!="Moderado"),CONCATENATE("R9C",'Mapa final'!#REF!),"")</f>
        <v>#REF!</v>
      </c>
      <c r="W44" s="61" t="e">
        <f>IF(AND('Mapa final'!#REF!="Baja",'Mapa final'!#REF!="Moderado"),CONCATENATE("R9C",'Mapa final'!#REF!),"")</f>
        <v>#REF!</v>
      </c>
      <c r="X44" s="61" t="e">
        <f>IF(AND('Mapa final'!#REF!="Baja",'Mapa final'!#REF!="Moderado"),CONCATENATE("R9C",'Mapa final'!#REF!),"")</f>
        <v>#REF!</v>
      </c>
      <c r="Y44" s="61" t="e">
        <f>IF(AND('Mapa final'!#REF!="Baja",'Mapa final'!#REF!="Moderado"),CONCATENATE("R9C",'Mapa final'!#REF!),"")</f>
        <v>#REF!</v>
      </c>
      <c r="Z44" s="61" t="e">
        <f>IF(AND('Mapa final'!#REF!="Baja",'Mapa final'!#REF!="Moderado"),CONCATENATE("R9C",'Mapa final'!#REF!),"")</f>
        <v>#REF!</v>
      </c>
      <c r="AA44" s="62"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50" t="e">
        <f>IF(AND('Mapa final'!#REF!="Baja",'Mapa final'!#REF!="Mayor"),CONCATENATE("R9C",'Mapa final'!#REF!),"")</f>
        <v>#REF!</v>
      </c>
      <c r="AE44" s="50" t="e">
        <f>IF(AND('Mapa final'!#REF!="Baja",'Mapa final'!#REF!="Mayor"),CONCATENATE("R9C",'Mapa final'!#REF!),"")</f>
        <v>#REF!</v>
      </c>
      <c r="AF44" s="50"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6"/>
      <c r="AO44" s="383"/>
      <c r="AP44" s="384"/>
      <c r="AQ44" s="384"/>
      <c r="AR44" s="384"/>
      <c r="AS44" s="384"/>
      <c r="AT44" s="385"/>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310"/>
      <c r="C45" s="310"/>
      <c r="D45" s="311"/>
      <c r="E45" s="354"/>
      <c r="F45" s="355"/>
      <c r="G45" s="355"/>
      <c r="H45" s="355"/>
      <c r="I45" s="355"/>
      <c r="J45" s="72" t="e">
        <f>IF(AND('Mapa final'!#REF!="Baja",'Mapa final'!#REF!="Leve"),CONCATENATE("R10C",'Mapa final'!#REF!),"")</f>
        <v>#REF!</v>
      </c>
      <c r="K45" s="73" t="e">
        <f>IF(AND('Mapa final'!#REF!="Baja",'Mapa final'!#REF!="Leve"),CONCATENATE("R10C",'Mapa final'!#REF!),"")</f>
        <v>#REF!</v>
      </c>
      <c r="L45" s="73" t="e">
        <f>IF(AND('Mapa final'!#REF!="Baja",'Mapa final'!#REF!="Leve"),CONCATENATE("R10C",'Mapa final'!#REF!),"")</f>
        <v>#REF!</v>
      </c>
      <c r="M45" s="73" t="e">
        <f>IF(AND('Mapa final'!#REF!="Baja",'Mapa final'!#REF!="Leve"),CONCATENATE("R10C",'Mapa final'!#REF!),"")</f>
        <v>#REF!</v>
      </c>
      <c r="N45" s="73" t="e">
        <f>IF(AND('Mapa final'!#REF!="Baja",'Mapa final'!#REF!="Leve"),CONCATENATE("R10C",'Mapa final'!#REF!),"")</f>
        <v>#REF!</v>
      </c>
      <c r="O45" s="74" t="e">
        <f>IF(AND('Mapa final'!#REF!="Baja",'Mapa final'!#REF!="Leve"),CONCATENATE("R10C",'Mapa final'!#REF!),"")</f>
        <v>#REF!</v>
      </c>
      <c r="P45" s="60" t="e">
        <f>IF(AND('Mapa final'!#REF!="Baja",'Mapa final'!#REF!="Menor"),CONCATENATE("R10C",'Mapa final'!#REF!),"")</f>
        <v>#REF!</v>
      </c>
      <c r="Q45" s="61" t="e">
        <f>IF(AND('Mapa final'!#REF!="Baja",'Mapa final'!#REF!="Menor"),CONCATENATE("R10C",'Mapa final'!#REF!),"")</f>
        <v>#REF!</v>
      </c>
      <c r="R45" s="61" t="e">
        <f>IF(AND('Mapa final'!#REF!="Baja",'Mapa final'!#REF!="Menor"),CONCATENATE("R10C",'Mapa final'!#REF!),"")</f>
        <v>#REF!</v>
      </c>
      <c r="S45" s="61" t="e">
        <f>IF(AND('Mapa final'!#REF!="Baja",'Mapa final'!#REF!="Menor"),CONCATENATE("R10C",'Mapa final'!#REF!),"")</f>
        <v>#REF!</v>
      </c>
      <c r="T45" s="61" t="e">
        <f>IF(AND('Mapa final'!#REF!="Baja",'Mapa final'!#REF!="Menor"),CONCATENATE("R10C",'Mapa final'!#REF!),"")</f>
        <v>#REF!</v>
      </c>
      <c r="U45" s="62" t="e">
        <f>IF(AND('Mapa final'!#REF!="Baja",'Mapa final'!#REF!="Menor"),CONCATENATE("R10C",'Mapa final'!#REF!),"")</f>
        <v>#REF!</v>
      </c>
      <c r="V45" s="63" t="e">
        <f>IF(AND('Mapa final'!#REF!="Baja",'Mapa final'!#REF!="Moderado"),CONCATENATE("R10C",'Mapa final'!#REF!),"")</f>
        <v>#REF!</v>
      </c>
      <c r="W45" s="64" t="e">
        <f>IF(AND('Mapa final'!#REF!="Baja",'Mapa final'!#REF!="Moderado"),CONCATENATE("R10C",'Mapa final'!#REF!),"")</f>
        <v>#REF!</v>
      </c>
      <c r="X45" s="64" t="e">
        <f>IF(AND('Mapa final'!#REF!="Baja",'Mapa final'!#REF!="Moderado"),CONCATENATE("R10C",'Mapa final'!#REF!),"")</f>
        <v>#REF!</v>
      </c>
      <c r="Y45" s="64" t="e">
        <f>IF(AND('Mapa final'!#REF!="Baja",'Mapa final'!#REF!="Moderado"),CONCATENATE("R10C",'Mapa final'!#REF!),"")</f>
        <v>#REF!</v>
      </c>
      <c r="Z45" s="64" t="e">
        <f>IF(AND('Mapa final'!#REF!="Baja",'Mapa final'!#REF!="Moderado"),CONCATENATE("R10C",'Mapa final'!#REF!),"")</f>
        <v>#REF!</v>
      </c>
      <c r="AA45" s="65" t="e">
        <f>IF(AND('Mapa final'!#REF!="Baja",'Mapa final'!#REF!="Moderado"),CONCATENATE("R10C",'Mapa final'!#REF!),"")</f>
        <v>#REF!</v>
      </c>
      <c r="AB45" s="51" t="e">
        <f>IF(AND('Mapa final'!#REF!="Baja",'Mapa final'!#REF!="Mayor"),CONCATENATE("R10C",'Mapa final'!#REF!),"")</f>
        <v>#REF!</v>
      </c>
      <c r="AC45" s="52" t="e">
        <f>IF(AND('Mapa final'!#REF!="Baja",'Mapa final'!#REF!="Mayor"),CONCATENATE("R10C",'Mapa final'!#REF!),"")</f>
        <v>#REF!</v>
      </c>
      <c r="AD45" s="52" t="e">
        <f>IF(AND('Mapa final'!#REF!="Baja",'Mapa final'!#REF!="Mayor"),CONCATENATE("R10C",'Mapa final'!#REF!),"")</f>
        <v>#REF!</v>
      </c>
      <c r="AE45" s="52" t="e">
        <f>IF(AND('Mapa final'!#REF!="Baja",'Mapa final'!#REF!="Mayor"),CONCATENATE("R10C",'Mapa final'!#REF!),"")</f>
        <v>#REF!</v>
      </c>
      <c r="AF45" s="52" t="e">
        <f>IF(AND('Mapa final'!#REF!="Baja",'Mapa final'!#REF!="Mayor"),CONCATENATE("R10C",'Mapa final'!#REF!),"")</f>
        <v>#REF!</v>
      </c>
      <c r="AG45" s="53" t="e">
        <f>IF(AND('Mapa final'!#REF!="Baja",'Mapa final'!#REF!="Mayor"),CONCATENATE("R10C",'Mapa final'!#REF!),"")</f>
        <v>#REF!</v>
      </c>
      <c r="AH45" s="54" t="e">
        <f>IF(AND('Mapa final'!#REF!="Baja",'Mapa final'!#REF!="Catastrófico"),CONCATENATE("R10C",'Mapa final'!#REF!),"")</f>
        <v>#REF!</v>
      </c>
      <c r="AI45" s="55" t="e">
        <f>IF(AND('Mapa final'!#REF!="Baja",'Mapa final'!#REF!="Catastrófico"),CONCATENATE("R10C",'Mapa final'!#REF!),"")</f>
        <v>#REF!</v>
      </c>
      <c r="AJ45" s="55" t="e">
        <f>IF(AND('Mapa final'!#REF!="Baja",'Mapa final'!#REF!="Catastrófico"),CONCATENATE("R10C",'Mapa final'!#REF!),"")</f>
        <v>#REF!</v>
      </c>
      <c r="AK45" s="55" t="e">
        <f>IF(AND('Mapa final'!#REF!="Baja",'Mapa final'!#REF!="Catastrófico"),CONCATENATE("R10C",'Mapa final'!#REF!),"")</f>
        <v>#REF!</v>
      </c>
      <c r="AL45" s="55" t="e">
        <f>IF(AND('Mapa final'!#REF!="Baja",'Mapa final'!#REF!="Catastrófico"),CONCATENATE("R10C",'Mapa final'!#REF!),"")</f>
        <v>#REF!</v>
      </c>
      <c r="AM45" s="56" t="e">
        <f>IF(AND('Mapa final'!#REF!="Baja",'Mapa final'!#REF!="Catastrófico"),CONCATENATE("R10C",'Mapa final'!#REF!),"")</f>
        <v>#REF!</v>
      </c>
      <c r="AN45" s="76"/>
      <c r="AO45" s="386"/>
      <c r="AP45" s="387"/>
      <c r="AQ45" s="387"/>
      <c r="AR45" s="387"/>
      <c r="AS45" s="387"/>
      <c r="AT45" s="388"/>
    </row>
    <row r="46" spans="1:80" ht="46.5" customHeight="1" x14ac:dyDescent="0.35">
      <c r="A46" s="76"/>
      <c r="B46" s="310"/>
      <c r="C46" s="310"/>
      <c r="D46" s="311"/>
      <c r="E46" s="348" t="s">
        <v>112</v>
      </c>
      <c r="F46" s="349"/>
      <c r="G46" s="349"/>
      <c r="H46" s="349"/>
      <c r="I46" s="350"/>
      <c r="J46" s="66" t="e">
        <f>IF(AND('Mapa final'!#REF!="Muy Baja",'Mapa final'!#REF!="Leve"),CONCATENATE("R1C",'Mapa final'!#REF!),"")</f>
        <v>#REF!</v>
      </c>
      <c r="K46" s="67" t="e">
        <f>IF(AND('Mapa final'!#REF!="Muy Baja",'Mapa final'!#REF!="Leve"),CONCATENATE("R1C",'Mapa final'!#REF!),"")</f>
        <v>#REF!</v>
      </c>
      <c r="L46" s="67" t="e">
        <f>IF(AND('Mapa final'!#REF!="Muy Baja",'Mapa final'!#REF!="Leve"),CONCATENATE("R1C",'Mapa final'!#REF!),"")</f>
        <v>#REF!</v>
      </c>
      <c r="M46" s="67" t="e">
        <f>IF(AND('Mapa final'!#REF!="Muy Baja",'Mapa final'!#REF!="Leve"),CONCATENATE("R1C",'Mapa final'!#REF!),"")</f>
        <v>#REF!</v>
      </c>
      <c r="N46" s="67" t="e">
        <f>IF(AND('Mapa final'!#REF!="Muy Baja",'Mapa final'!#REF!="Leve"),CONCATENATE("R1C",'Mapa final'!#REF!),"")</f>
        <v>#REF!</v>
      </c>
      <c r="O46" s="68" t="e">
        <f>IF(AND('Mapa final'!#REF!="Muy Baja",'Mapa final'!#REF!="Leve"),CONCATENATE("R1C",'Mapa final'!#REF!),"")</f>
        <v>#REF!</v>
      </c>
      <c r="P46" s="66" t="e">
        <f>IF(AND('Mapa final'!#REF!="Muy Baja",'Mapa final'!#REF!="Menor"),CONCATENATE("R1C",'Mapa final'!#REF!),"")</f>
        <v>#REF!</v>
      </c>
      <c r="Q46" s="67" t="e">
        <f>IF(AND('Mapa final'!#REF!="Muy Baja",'Mapa final'!#REF!="Menor"),CONCATENATE("R1C",'Mapa final'!#REF!),"")</f>
        <v>#REF!</v>
      </c>
      <c r="R46" s="67" t="e">
        <f>IF(AND('Mapa final'!#REF!="Muy Baja",'Mapa final'!#REF!="Menor"),CONCATENATE("R1C",'Mapa final'!#REF!),"")</f>
        <v>#REF!</v>
      </c>
      <c r="S46" s="67" t="e">
        <f>IF(AND('Mapa final'!#REF!="Muy Baja",'Mapa final'!#REF!="Menor"),CONCATENATE("R1C",'Mapa final'!#REF!),"")</f>
        <v>#REF!</v>
      </c>
      <c r="T46" s="67" t="e">
        <f>IF(AND('Mapa final'!#REF!="Muy Baja",'Mapa final'!#REF!="Menor"),CONCATENATE("R1C",'Mapa final'!#REF!),"")</f>
        <v>#REF!</v>
      </c>
      <c r="U46" s="68" t="e">
        <f>IF(AND('Mapa final'!#REF!="Muy Baja",'Mapa final'!#REF!="Menor"),CONCATENATE("R1C",'Mapa final'!#REF!),"")</f>
        <v>#REF!</v>
      </c>
      <c r="V46" s="57" t="e">
        <f>IF(AND('Mapa final'!#REF!="Muy Baja",'Mapa final'!#REF!="Moderado"),CONCATENATE("R1C",'Mapa final'!#REF!),"")</f>
        <v>#REF!</v>
      </c>
      <c r="W46" s="75" t="e">
        <f>IF(AND('Mapa final'!#REF!="Muy Baja",'Mapa final'!#REF!="Moderado"),CONCATENATE("R1C",'Mapa final'!#REF!),"")</f>
        <v>#REF!</v>
      </c>
      <c r="X46" s="58" t="e">
        <f>IF(AND('Mapa final'!#REF!="Muy Baja",'Mapa final'!#REF!="Moderado"),CONCATENATE("R1C",'Mapa final'!#REF!),"")</f>
        <v>#REF!</v>
      </c>
      <c r="Y46" s="58" t="e">
        <f>IF(AND('Mapa final'!#REF!="Muy Baja",'Mapa final'!#REF!="Moderado"),CONCATENATE("R1C",'Mapa final'!#REF!),"")</f>
        <v>#REF!</v>
      </c>
      <c r="Z46" s="58" t="e">
        <f>IF(AND('Mapa final'!#REF!="Muy Baja",'Mapa final'!#REF!="Moderado"),CONCATENATE("R1C",'Mapa final'!#REF!),"")</f>
        <v>#REF!</v>
      </c>
      <c r="AA46" s="59"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310"/>
      <c r="C47" s="310"/>
      <c r="D47" s="311"/>
      <c r="E47" s="367"/>
      <c r="F47" s="368"/>
      <c r="G47" s="368"/>
      <c r="H47" s="368"/>
      <c r="I47" s="353"/>
      <c r="J47" s="69" t="str">
        <f>IF(AND('Mapa final'!$AD$12="Muy Baja",'Mapa final'!$AF$12="Leve"),CONCATENATE("R2C",'Mapa final'!$S$12),"")</f>
        <v/>
      </c>
      <c r="K47" s="70" t="str">
        <f>IF(AND('Mapa final'!$AD$13="Muy Baja",'Mapa final'!$AF$13="Leve"),CONCATENATE("R2C",'Mapa final'!$S$13),"")</f>
        <v/>
      </c>
      <c r="L47" s="70" t="e">
        <f>IF(AND('Mapa final'!#REF!="Muy Baja",'Mapa final'!#REF!="Leve"),CONCATENATE("R2C",'Mapa final'!#REF!),"")</f>
        <v>#REF!</v>
      </c>
      <c r="M47" s="70" t="e">
        <f>IF(AND('Mapa final'!#REF!="Muy Baja",'Mapa final'!#REF!="Leve"),CONCATENATE("R2C",'Mapa final'!#REF!),"")</f>
        <v>#REF!</v>
      </c>
      <c r="N47" s="70" t="e">
        <f>IF(AND('Mapa final'!#REF!="Muy Baja",'Mapa final'!#REF!="Leve"),CONCATENATE("R2C",'Mapa final'!#REF!),"")</f>
        <v>#REF!</v>
      </c>
      <c r="O47" s="71" t="e">
        <f>IF(AND('Mapa final'!#REF!="Muy Baja",'Mapa final'!#REF!="Leve"),CONCATENATE("R2C",'Mapa final'!#REF!),"")</f>
        <v>#REF!</v>
      </c>
      <c r="P47" s="69" t="str">
        <f>IF(AND('Mapa final'!$AD$12="Muy Baja",'Mapa final'!$AF$12="Menor"),CONCATENATE("R2C",'Mapa final'!$S$12),"")</f>
        <v/>
      </c>
      <c r="Q47" s="70" t="str">
        <f>IF(AND('Mapa final'!$AD$13="Muy Baja",'Mapa final'!$AF$13="Menor"),CONCATENATE("R2C",'Mapa final'!$S$13),"")</f>
        <v/>
      </c>
      <c r="R47" s="70" t="e">
        <f>IF(AND('Mapa final'!#REF!="Muy Baja",'Mapa final'!#REF!="Menor"),CONCATENATE("R2C",'Mapa final'!#REF!),"")</f>
        <v>#REF!</v>
      </c>
      <c r="S47" s="70" t="e">
        <f>IF(AND('Mapa final'!#REF!="Muy Baja",'Mapa final'!#REF!="Menor"),CONCATENATE("R2C",'Mapa final'!#REF!),"")</f>
        <v>#REF!</v>
      </c>
      <c r="T47" s="70" t="e">
        <f>IF(AND('Mapa final'!#REF!="Muy Baja",'Mapa final'!#REF!="Menor"),CONCATENATE("R2C",'Mapa final'!#REF!),"")</f>
        <v>#REF!</v>
      </c>
      <c r="U47" s="71" t="e">
        <f>IF(AND('Mapa final'!#REF!="Muy Baja",'Mapa final'!#REF!="Menor"),CONCATENATE("R2C",'Mapa final'!#REF!),"")</f>
        <v>#REF!</v>
      </c>
      <c r="V47" s="60" t="str">
        <f>IF(AND('Mapa final'!$AD$12="Muy Baja",'Mapa final'!$AF$12="Moderado"),CONCATENATE("R2C",'Mapa final'!$S$12),"")</f>
        <v/>
      </c>
      <c r="W47" s="61" t="str">
        <f>IF(AND('Mapa final'!$AD$13="Muy Baja",'Mapa final'!$AF$13="Moderado"),CONCATENATE("R2C",'Mapa final'!$S$13),"")</f>
        <v/>
      </c>
      <c r="X47" s="61" t="e">
        <f>IF(AND('Mapa final'!#REF!="Muy Baja",'Mapa final'!#REF!="Moderado"),CONCATENATE("R2C",'Mapa final'!#REF!),"")</f>
        <v>#REF!</v>
      </c>
      <c r="Y47" s="61" t="e">
        <f>IF(AND('Mapa final'!#REF!="Muy Baja",'Mapa final'!#REF!="Moderado"),CONCATENATE("R2C",'Mapa final'!#REF!),"")</f>
        <v>#REF!</v>
      </c>
      <c r="Z47" s="61" t="e">
        <f>IF(AND('Mapa final'!#REF!="Muy Baja",'Mapa final'!#REF!="Moderado"),CONCATENATE("R2C",'Mapa final'!#REF!),"")</f>
        <v>#REF!</v>
      </c>
      <c r="AA47" s="62"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310"/>
      <c r="C48" s="310"/>
      <c r="D48" s="311"/>
      <c r="E48" s="367"/>
      <c r="F48" s="368"/>
      <c r="G48" s="368"/>
      <c r="H48" s="368"/>
      <c r="I48" s="353"/>
      <c r="J48" s="69" t="e">
        <f>IF(AND('Mapa final'!#REF!="Muy Baja",'Mapa final'!#REF!="Leve"),CONCATENATE("R3C",'Mapa final'!#REF!),"")</f>
        <v>#REF!</v>
      </c>
      <c r="K48" s="70" t="e">
        <f>IF(AND('Mapa final'!#REF!="Muy Baja",'Mapa final'!#REF!="Leve"),CONCATENATE("R3C",'Mapa final'!#REF!),"")</f>
        <v>#REF!</v>
      </c>
      <c r="L48" s="70" t="e">
        <f>IF(AND('Mapa final'!#REF!="Muy Baja",'Mapa final'!#REF!="Leve"),CONCATENATE("R3C",'Mapa final'!#REF!),"")</f>
        <v>#REF!</v>
      </c>
      <c r="M48" s="70" t="e">
        <f>IF(AND('Mapa final'!#REF!="Muy Baja",'Mapa final'!#REF!="Leve"),CONCATENATE("R3C",'Mapa final'!#REF!),"")</f>
        <v>#REF!</v>
      </c>
      <c r="N48" s="70" t="e">
        <f>IF(AND('Mapa final'!#REF!="Muy Baja",'Mapa final'!#REF!="Leve"),CONCATENATE("R3C",'Mapa final'!#REF!),"")</f>
        <v>#REF!</v>
      </c>
      <c r="O48" s="71" t="e">
        <f>IF(AND('Mapa final'!#REF!="Muy Baja",'Mapa final'!#REF!="Leve"),CONCATENATE("R3C",'Mapa final'!#REF!),"")</f>
        <v>#REF!</v>
      </c>
      <c r="P48" s="69" t="e">
        <f>IF(AND('Mapa final'!#REF!="Muy Baja",'Mapa final'!#REF!="Menor"),CONCATENATE("R3C",'Mapa final'!#REF!),"")</f>
        <v>#REF!</v>
      </c>
      <c r="Q48" s="70" t="e">
        <f>IF(AND('Mapa final'!#REF!="Muy Baja",'Mapa final'!#REF!="Menor"),CONCATENATE("R3C",'Mapa final'!#REF!),"")</f>
        <v>#REF!</v>
      </c>
      <c r="R48" s="70" t="e">
        <f>IF(AND('Mapa final'!#REF!="Muy Baja",'Mapa final'!#REF!="Menor"),CONCATENATE("R3C",'Mapa final'!#REF!),"")</f>
        <v>#REF!</v>
      </c>
      <c r="S48" s="70" t="e">
        <f>IF(AND('Mapa final'!#REF!="Muy Baja",'Mapa final'!#REF!="Menor"),CONCATENATE("R3C",'Mapa final'!#REF!),"")</f>
        <v>#REF!</v>
      </c>
      <c r="T48" s="70" t="e">
        <f>IF(AND('Mapa final'!#REF!="Muy Baja",'Mapa final'!#REF!="Menor"),CONCATENATE("R3C",'Mapa final'!#REF!),"")</f>
        <v>#REF!</v>
      </c>
      <c r="U48" s="71" t="e">
        <f>IF(AND('Mapa final'!#REF!="Muy Baja",'Mapa final'!#REF!="Menor"),CONCATENATE("R3C",'Mapa final'!#REF!),"")</f>
        <v>#REF!</v>
      </c>
      <c r="V48" s="60" t="e">
        <f>IF(AND('Mapa final'!#REF!="Muy Baja",'Mapa final'!#REF!="Moderado"),CONCATENATE("R3C",'Mapa final'!#REF!),"")</f>
        <v>#REF!</v>
      </c>
      <c r="W48" s="61" t="e">
        <f>IF(AND('Mapa final'!#REF!="Muy Baja",'Mapa final'!#REF!="Moderado"),CONCATENATE("R3C",'Mapa final'!#REF!),"")</f>
        <v>#REF!</v>
      </c>
      <c r="X48" s="61" t="e">
        <f>IF(AND('Mapa final'!#REF!="Muy Baja",'Mapa final'!#REF!="Moderado"),CONCATENATE("R3C",'Mapa final'!#REF!),"")</f>
        <v>#REF!</v>
      </c>
      <c r="Y48" s="61" t="e">
        <f>IF(AND('Mapa final'!#REF!="Muy Baja",'Mapa final'!#REF!="Moderado"),CONCATENATE("R3C",'Mapa final'!#REF!),"")</f>
        <v>#REF!</v>
      </c>
      <c r="Z48" s="61" t="e">
        <f>IF(AND('Mapa final'!#REF!="Muy Baja",'Mapa final'!#REF!="Moderado"),CONCATENATE("R3C",'Mapa final'!#REF!),"")</f>
        <v>#REF!</v>
      </c>
      <c r="AA48" s="62"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310"/>
      <c r="C49" s="310"/>
      <c r="D49" s="311"/>
      <c r="E49" s="351"/>
      <c r="F49" s="352"/>
      <c r="G49" s="352"/>
      <c r="H49" s="352"/>
      <c r="I49" s="353"/>
      <c r="J49" s="69" t="e">
        <f>IF(AND('Mapa final'!#REF!="Muy Baja",'Mapa final'!#REF!="Leve"),CONCATENATE("R4C",'Mapa final'!#REF!),"")</f>
        <v>#REF!</v>
      </c>
      <c r="K49" s="70" t="e">
        <f>IF(AND('Mapa final'!#REF!="Muy Baja",'Mapa final'!#REF!="Leve"),CONCATENATE("R4C",'Mapa final'!#REF!),"")</f>
        <v>#REF!</v>
      </c>
      <c r="L49" s="70" t="e">
        <f>IF(AND('Mapa final'!#REF!="Muy Baja",'Mapa final'!#REF!="Leve"),CONCATENATE("R4C",'Mapa final'!#REF!),"")</f>
        <v>#REF!</v>
      </c>
      <c r="M49" s="70" t="e">
        <f>IF(AND('Mapa final'!#REF!="Muy Baja",'Mapa final'!#REF!="Leve"),CONCATENATE("R4C",'Mapa final'!#REF!),"")</f>
        <v>#REF!</v>
      </c>
      <c r="N49" s="70" t="e">
        <f>IF(AND('Mapa final'!#REF!="Muy Baja",'Mapa final'!#REF!="Leve"),CONCATENATE("R4C",'Mapa final'!#REF!),"")</f>
        <v>#REF!</v>
      </c>
      <c r="O49" s="71" t="e">
        <f>IF(AND('Mapa final'!#REF!="Muy Baja",'Mapa final'!#REF!="Leve"),CONCATENATE("R4C",'Mapa final'!#REF!),"")</f>
        <v>#REF!</v>
      </c>
      <c r="P49" s="69" t="e">
        <f>IF(AND('Mapa final'!#REF!="Muy Baja",'Mapa final'!#REF!="Menor"),CONCATENATE("R4C",'Mapa final'!#REF!),"")</f>
        <v>#REF!</v>
      </c>
      <c r="Q49" s="70" t="e">
        <f>IF(AND('Mapa final'!#REF!="Muy Baja",'Mapa final'!#REF!="Menor"),CONCATENATE("R4C",'Mapa final'!#REF!),"")</f>
        <v>#REF!</v>
      </c>
      <c r="R49" s="70" t="e">
        <f>IF(AND('Mapa final'!#REF!="Muy Baja",'Mapa final'!#REF!="Menor"),CONCATENATE("R4C",'Mapa final'!#REF!),"")</f>
        <v>#REF!</v>
      </c>
      <c r="S49" s="70" t="e">
        <f>IF(AND('Mapa final'!#REF!="Muy Baja",'Mapa final'!#REF!="Menor"),CONCATENATE("R4C",'Mapa final'!#REF!),"")</f>
        <v>#REF!</v>
      </c>
      <c r="T49" s="70" t="e">
        <f>IF(AND('Mapa final'!#REF!="Muy Baja",'Mapa final'!#REF!="Menor"),CONCATENATE("R4C",'Mapa final'!#REF!),"")</f>
        <v>#REF!</v>
      </c>
      <c r="U49" s="71" t="e">
        <f>IF(AND('Mapa final'!#REF!="Muy Baja",'Mapa final'!#REF!="Menor"),CONCATENATE("R4C",'Mapa final'!#REF!),"")</f>
        <v>#REF!</v>
      </c>
      <c r="V49" s="60" t="e">
        <f>IF(AND('Mapa final'!#REF!="Muy Baja",'Mapa final'!#REF!="Moderado"),CONCATENATE("R4C",'Mapa final'!#REF!),"")</f>
        <v>#REF!</v>
      </c>
      <c r="W49" s="61" t="e">
        <f>IF(AND('Mapa final'!#REF!="Muy Baja",'Mapa final'!#REF!="Moderado"),CONCATENATE("R4C",'Mapa final'!#REF!),"")</f>
        <v>#REF!</v>
      </c>
      <c r="X49" s="61" t="e">
        <f>IF(AND('Mapa final'!#REF!="Muy Baja",'Mapa final'!#REF!="Moderado"),CONCATENATE("R4C",'Mapa final'!#REF!),"")</f>
        <v>#REF!</v>
      </c>
      <c r="Y49" s="61" t="e">
        <f>IF(AND('Mapa final'!#REF!="Muy Baja",'Mapa final'!#REF!="Moderado"),CONCATENATE("R4C",'Mapa final'!#REF!),"")</f>
        <v>#REF!</v>
      </c>
      <c r="Z49" s="61" t="e">
        <f>IF(AND('Mapa final'!#REF!="Muy Baja",'Mapa final'!#REF!="Moderado"),CONCATENATE("R4C",'Mapa final'!#REF!),"")</f>
        <v>#REF!</v>
      </c>
      <c r="AA49" s="62"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310"/>
      <c r="C50" s="310"/>
      <c r="D50" s="311"/>
      <c r="E50" s="351"/>
      <c r="F50" s="352"/>
      <c r="G50" s="352"/>
      <c r="H50" s="352"/>
      <c r="I50" s="353"/>
      <c r="J50" s="69" t="e">
        <f>IF(AND('Mapa final'!#REF!="Muy Baja",'Mapa final'!#REF!="Leve"),CONCATENATE("R5C",'Mapa final'!#REF!),"")</f>
        <v>#REF!</v>
      </c>
      <c r="K50" s="70" t="e">
        <f>IF(AND('Mapa final'!#REF!="Muy Baja",'Mapa final'!#REF!="Leve"),CONCATENATE("R5C",'Mapa final'!#REF!),"")</f>
        <v>#REF!</v>
      </c>
      <c r="L50" s="70" t="e">
        <f>IF(AND('Mapa final'!#REF!="Muy Baja",'Mapa final'!#REF!="Leve"),CONCATENATE("R5C",'Mapa final'!#REF!),"")</f>
        <v>#REF!</v>
      </c>
      <c r="M50" s="70" t="e">
        <f>IF(AND('Mapa final'!#REF!="Muy Baja",'Mapa final'!#REF!="Leve"),CONCATENATE("R5C",'Mapa final'!#REF!),"")</f>
        <v>#REF!</v>
      </c>
      <c r="N50" s="70" t="e">
        <f>IF(AND('Mapa final'!#REF!="Muy Baja",'Mapa final'!#REF!="Leve"),CONCATENATE("R5C",'Mapa final'!#REF!),"")</f>
        <v>#REF!</v>
      </c>
      <c r="O50" s="71" t="e">
        <f>IF(AND('Mapa final'!#REF!="Muy Baja",'Mapa final'!#REF!="Leve"),CONCATENATE("R5C",'Mapa final'!#REF!),"")</f>
        <v>#REF!</v>
      </c>
      <c r="P50" s="69" t="e">
        <f>IF(AND('Mapa final'!#REF!="Muy Baja",'Mapa final'!#REF!="Menor"),CONCATENATE("R5C",'Mapa final'!#REF!),"")</f>
        <v>#REF!</v>
      </c>
      <c r="Q50" s="70" t="e">
        <f>IF(AND('Mapa final'!#REF!="Muy Baja",'Mapa final'!#REF!="Menor"),CONCATENATE("R5C",'Mapa final'!#REF!),"")</f>
        <v>#REF!</v>
      </c>
      <c r="R50" s="70" t="e">
        <f>IF(AND('Mapa final'!#REF!="Muy Baja",'Mapa final'!#REF!="Menor"),CONCATENATE("R5C",'Mapa final'!#REF!),"")</f>
        <v>#REF!</v>
      </c>
      <c r="S50" s="70" t="e">
        <f>IF(AND('Mapa final'!#REF!="Muy Baja",'Mapa final'!#REF!="Menor"),CONCATENATE("R5C",'Mapa final'!#REF!),"")</f>
        <v>#REF!</v>
      </c>
      <c r="T50" s="70" t="e">
        <f>IF(AND('Mapa final'!#REF!="Muy Baja",'Mapa final'!#REF!="Menor"),CONCATENATE("R5C",'Mapa final'!#REF!),"")</f>
        <v>#REF!</v>
      </c>
      <c r="U50" s="71" t="e">
        <f>IF(AND('Mapa final'!#REF!="Muy Baja",'Mapa final'!#REF!="Menor"),CONCATENATE("R5C",'Mapa final'!#REF!),"")</f>
        <v>#REF!</v>
      </c>
      <c r="V50" s="60" t="e">
        <f>IF(AND('Mapa final'!#REF!="Muy Baja",'Mapa final'!#REF!="Moderado"),CONCATENATE("R5C",'Mapa final'!#REF!),"")</f>
        <v>#REF!</v>
      </c>
      <c r="W50" s="61" t="e">
        <f>IF(AND('Mapa final'!#REF!="Muy Baja",'Mapa final'!#REF!="Moderado"),CONCATENATE("R5C",'Mapa final'!#REF!),"")</f>
        <v>#REF!</v>
      </c>
      <c r="X50" s="61" t="e">
        <f>IF(AND('Mapa final'!#REF!="Muy Baja",'Mapa final'!#REF!="Moderado"),CONCATENATE("R5C",'Mapa final'!#REF!),"")</f>
        <v>#REF!</v>
      </c>
      <c r="Y50" s="61" t="e">
        <f>IF(AND('Mapa final'!#REF!="Muy Baja",'Mapa final'!#REF!="Moderado"),CONCATENATE("R5C",'Mapa final'!#REF!),"")</f>
        <v>#REF!</v>
      </c>
      <c r="Z50" s="61" t="e">
        <f>IF(AND('Mapa final'!#REF!="Muy Baja",'Mapa final'!#REF!="Moderado"),CONCATENATE("R5C",'Mapa final'!#REF!),"")</f>
        <v>#REF!</v>
      </c>
      <c r="AA50" s="62"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50" t="e">
        <f>IF(AND('Mapa final'!#REF!="Muy Baja",'Mapa final'!#REF!="Mayor"),CONCATENATE("R5C",'Mapa final'!#REF!),"")</f>
        <v>#REF!</v>
      </c>
      <c r="AE50" s="50" t="e">
        <f>IF(AND('Mapa final'!#REF!="Muy Baja",'Mapa final'!#REF!="Mayor"),CONCATENATE("R5C",'Mapa final'!#REF!),"")</f>
        <v>#REF!</v>
      </c>
      <c r="AF50" s="50"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310"/>
      <c r="C51" s="310"/>
      <c r="D51" s="311"/>
      <c r="E51" s="351"/>
      <c r="F51" s="352"/>
      <c r="G51" s="352"/>
      <c r="H51" s="352"/>
      <c r="I51" s="353"/>
      <c r="J51" s="69" t="e">
        <f>IF(AND('Mapa final'!#REF!="Muy Baja",'Mapa final'!#REF!="Leve"),CONCATENATE("R6C",'Mapa final'!#REF!),"")</f>
        <v>#REF!</v>
      </c>
      <c r="K51" s="70" t="e">
        <f>IF(AND('Mapa final'!#REF!="Muy Baja",'Mapa final'!#REF!="Leve"),CONCATENATE("R6C",'Mapa final'!#REF!),"")</f>
        <v>#REF!</v>
      </c>
      <c r="L51" s="70" t="e">
        <f>IF(AND('Mapa final'!#REF!="Muy Baja",'Mapa final'!#REF!="Leve"),CONCATENATE("R6C",'Mapa final'!#REF!),"")</f>
        <v>#REF!</v>
      </c>
      <c r="M51" s="70" t="e">
        <f>IF(AND('Mapa final'!#REF!="Muy Baja",'Mapa final'!#REF!="Leve"),CONCATENATE("R6C",'Mapa final'!#REF!),"")</f>
        <v>#REF!</v>
      </c>
      <c r="N51" s="70" t="e">
        <f>IF(AND('Mapa final'!#REF!="Muy Baja",'Mapa final'!#REF!="Leve"),CONCATENATE("R6C",'Mapa final'!#REF!),"")</f>
        <v>#REF!</v>
      </c>
      <c r="O51" s="71" t="e">
        <f>IF(AND('Mapa final'!#REF!="Muy Baja",'Mapa final'!#REF!="Leve"),CONCATENATE("R6C",'Mapa final'!#REF!),"")</f>
        <v>#REF!</v>
      </c>
      <c r="P51" s="69" t="e">
        <f>IF(AND('Mapa final'!#REF!="Muy Baja",'Mapa final'!#REF!="Menor"),CONCATENATE("R6C",'Mapa final'!#REF!),"")</f>
        <v>#REF!</v>
      </c>
      <c r="Q51" s="70" t="e">
        <f>IF(AND('Mapa final'!#REF!="Muy Baja",'Mapa final'!#REF!="Menor"),CONCATENATE("R6C",'Mapa final'!#REF!),"")</f>
        <v>#REF!</v>
      </c>
      <c r="R51" s="70" t="e">
        <f>IF(AND('Mapa final'!#REF!="Muy Baja",'Mapa final'!#REF!="Menor"),CONCATENATE("R6C",'Mapa final'!#REF!),"")</f>
        <v>#REF!</v>
      </c>
      <c r="S51" s="70" t="e">
        <f>IF(AND('Mapa final'!#REF!="Muy Baja",'Mapa final'!#REF!="Menor"),CONCATENATE("R6C",'Mapa final'!#REF!),"")</f>
        <v>#REF!</v>
      </c>
      <c r="T51" s="70" t="e">
        <f>IF(AND('Mapa final'!#REF!="Muy Baja",'Mapa final'!#REF!="Menor"),CONCATENATE("R6C",'Mapa final'!#REF!),"")</f>
        <v>#REF!</v>
      </c>
      <c r="U51" s="71" t="e">
        <f>IF(AND('Mapa final'!#REF!="Muy Baja",'Mapa final'!#REF!="Menor"),CONCATENATE("R6C",'Mapa final'!#REF!),"")</f>
        <v>#REF!</v>
      </c>
      <c r="V51" s="60" t="e">
        <f>IF(AND('Mapa final'!#REF!="Muy Baja",'Mapa final'!#REF!="Moderado"),CONCATENATE("R6C",'Mapa final'!#REF!),"")</f>
        <v>#REF!</v>
      </c>
      <c r="W51" s="61" t="e">
        <f>IF(AND('Mapa final'!#REF!="Muy Baja",'Mapa final'!#REF!="Moderado"),CONCATENATE("R6C",'Mapa final'!#REF!),"")</f>
        <v>#REF!</v>
      </c>
      <c r="X51" s="61" t="e">
        <f>IF(AND('Mapa final'!#REF!="Muy Baja",'Mapa final'!#REF!="Moderado"),CONCATENATE("R6C",'Mapa final'!#REF!),"")</f>
        <v>#REF!</v>
      </c>
      <c r="Y51" s="61" t="e">
        <f>IF(AND('Mapa final'!#REF!="Muy Baja",'Mapa final'!#REF!="Moderado"),CONCATENATE("R6C",'Mapa final'!#REF!),"")</f>
        <v>#REF!</v>
      </c>
      <c r="Z51" s="61" t="e">
        <f>IF(AND('Mapa final'!#REF!="Muy Baja",'Mapa final'!#REF!="Moderado"),CONCATENATE("R6C",'Mapa final'!#REF!),"")</f>
        <v>#REF!</v>
      </c>
      <c r="AA51" s="62"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50" t="e">
        <f>IF(AND('Mapa final'!#REF!="Muy Baja",'Mapa final'!#REF!="Mayor"),CONCATENATE("R6C",'Mapa final'!#REF!),"")</f>
        <v>#REF!</v>
      </c>
      <c r="AE51" s="50" t="e">
        <f>IF(AND('Mapa final'!#REF!="Muy Baja",'Mapa final'!#REF!="Mayor"),CONCATENATE("R6C",'Mapa final'!#REF!),"")</f>
        <v>#REF!</v>
      </c>
      <c r="AF51" s="50"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310"/>
      <c r="C52" s="310"/>
      <c r="D52" s="311"/>
      <c r="E52" s="351"/>
      <c r="F52" s="352"/>
      <c r="G52" s="352"/>
      <c r="H52" s="352"/>
      <c r="I52" s="353"/>
      <c r="J52" s="69" t="e">
        <f>IF(AND('Mapa final'!#REF!="Muy Baja",'Mapa final'!#REF!="Leve"),CONCATENATE("R7C",'Mapa final'!#REF!),"")</f>
        <v>#REF!</v>
      </c>
      <c r="K52" s="70" t="e">
        <f>IF(AND('Mapa final'!#REF!="Muy Baja",'Mapa final'!#REF!="Leve"),CONCATENATE("R7C",'Mapa final'!#REF!),"")</f>
        <v>#REF!</v>
      </c>
      <c r="L52" s="70" t="e">
        <f>IF(AND('Mapa final'!#REF!="Muy Baja",'Mapa final'!#REF!="Leve"),CONCATENATE("R7C",'Mapa final'!#REF!),"")</f>
        <v>#REF!</v>
      </c>
      <c r="M52" s="70" t="e">
        <f>IF(AND('Mapa final'!#REF!="Muy Baja",'Mapa final'!#REF!="Leve"),CONCATENATE("R7C",'Mapa final'!#REF!),"")</f>
        <v>#REF!</v>
      </c>
      <c r="N52" s="70" t="e">
        <f>IF(AND('Mapa final'!#REF!="Muy Baja",'Mapa final'!#REF!="Leve"),CONCATENATE("R7C",'Mapa final'!#REF!),"")</f>
        <v>#REF!</v>
      </c>
      <c r="O52" s="71" t="e">
        <f>IF(AND('Mapa final'!#REF!="Muy Baja",'Mapa final'!#REF!="Leve"),CONCATENATE("R7C",'Mapa final'!#REF!),"")</f>
        <v>#REF!</v>
      </c>
      <c r="P52" s="69" t="e">
        <f>IF(AND('Mapa final'!#REF!="Muy Baja",'Mapa final'!#REF!="Menor"),CONCATENATE("R7C",'Mapa final'!#REF!),"")</f>
        <v>#REF!</v>
      </c>
      <c r="Q52" s="70" t="e">
        <f>IF(AND('Mapa final'!#REF!="Muy Baja",'Mapa final'!#REF!="Menor"),CONCATENATE("R7C",'Mapa final'!#REF!),"")</f>
        <v>#REF!</v>
      </c>
      <c r="R52" s="70" t="e">
        <f>IF(AND('Mapa final'!#REF!="Muy Baja",'Mapa final'!#REF!="Menor"),CONCATENATE("R7C",'Mapa final'!#REF!),"")</f>
        <v>#REF!</v>
      </c>
      <c r="S52" s="70" t="e">
        <f>IF(AND('Mapa final'!#REF!="Muy Baja",'Mapa final'!#REF!="Menor"),CONCATENATE("R7C",'Mapa final'!#REF!),"")</f>
        <v>#REF!</v>
      </c>
      <c r="T52" s="70" t="e">
        <f>IF(AND('Mapa final'!#REF!="Muy Baja",'Mapa final'!#REF!="Menor"),CONCATENATE("R7C",'Mapa final'!#REF!),"")</f>
        <v>#REF!</v>
      </c>
      <c r="U52" s="71" t="e">
        <f>IF(AND('Mapa final'!#REF!="Muy Baja",'Mapa final'!#REF!="Menor"),CONCATENATE("R7C",'Mapa final'!#REF!),"")</f>
        <v>#REF!</v>
      </c>
      <c r="V52" s="60" t="e">
        <f>IF(AND('Mapa final'!#REF!="Muy Baja",'Mapa final'!#REF!="Moderado"),CONCATENATE("R7C",'Mapa final'!#REF!),"")</f>
        <v>#REF!</v>
      </c>
      <c r="W52" s="61" t="e">
        <f>IF(AND('Mapa final'!#REF!="Muy Baja",'Mapa final'!#REF!="Moderado"),CONCATENATE("R7C",'Mapa final'!#REF!),"")</f>
        <v>#REF!</v>
      </c>
      <c r="X52" s="61" t="e">
        <f>IF(AND('Mapa final'!#REF!="Muy Baja",'Mapa final'!#REF!="Moderado"),CONCATENATE("R7C",'Mapa final'!#REF!),"")</f>
        <v>#REF!</v>
      </c>
      <c r="Y52" s="61" t="e">
        <f>IF(AND('Mapa final'!#REF!="Muy Baja",'Mapa final'!#REF!="Moderado"),CONCATENATE("R7C",'Mapa final'!#REF!),"")</f>
        <v>#REF!</v>
      </c>
      <c r="Z52" s="61" t="e">
        <f>IF(AND('Mapa final'!#REF!="Muy Baja",'Mapa final'!#REF!="Moderado"),CONCATENATE("R7C",'Mapa final'!#REF!),"")</f>
        <v>#REF!</v>
      </c>
      <c r="AA52" s="62"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50" t="e">
        <f>IF(AND('Mapa final'!#REF!="Muy Baja",'Mapa final'!#REF!="Mayor"),CONCATENATE("R7C",'Mapa final'!#REF!),"")</f>
        <v>#REF!</v>
      </c>
      <c r="AE52" s="50" t="e">
        <f>IF(AND('Mapa final'!#REF!="Muy Baja",'Mapa final'!#REF!="Mayor"),CONCATENATE("R7C",'Mapa final'!#REF!),"")</f>
        <v>#REF!</v>
      </c>
      <c r="AF52" s="50"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310"/>
      <c r="C53" s="310"/>
      <c r="D53" s="311"/>
      <c r="E53" s="351"/>
      <c r="F53" s="352"/>
      <c r="G53" s="352"/>
      <c r="H53" s="352"/>
      <c r="I53" s="353"/>
      <c r="J53" s="69" t="e">
        <f>IF(AND('Mapa final'!#REF!="Muy Baja",'Mapa final'!#REF!="Leve"),CONCATENATE("R8C",'Mapa final'!#REF!),"")</f>
        <v>#REF!</v>
      </c>
      <c r="K53" s="70" t="e">
        <f>IF(AND('Mapa final'!#REF!="Muy Baja",'Mapa final'!#REF!="Leve"),CONCATENATE("R8C",'Mapa final'!#REF!),"")</f>
        <v>#REF!</v>
      </c>
      <c r="L53" s="70" t="e">
        <f>IF(AND('Mapa final'!#REF!="Muy Baja",'Mapa final'!#REF!="Leve"),CONCATENATE("R8C",'Mapa final'!#REF!),"")</f>
        <v>#REF!</v>
      </c>
      <c r="M53" s="70" t="e">
        <f>IF(AND('Mapa final'!#REF!="Muy Baja",'Mapa final'!#REF!="Leve"),CONCATENATE("R8C",'Mapa final'!#REF!),"")</f>
        <v>#REF!</v>
      </c>
      <c r="N53" s="70" t="e">
        <f>IF(AND('Mapa final'!#REF!="Muy Baja",'Mapa final'!#REF!="Leve"),CONCATENATE("R8C",'Mapa final'!#REF!),"")</f>
        <v>#REF!</v>
      </c>
      <c r="O53" s="71" t="e">
        <f>IF(AND('Mapa final'!#REF!="Muy Baja",'Mapa final'!#REF!="Leve"),CONCATENATE("R8C",'Mapa final'!#REF!),"")</f>
        <v>#REF!</v>
      </c>
      <c r="P53" s="69" t="e">
        <f>IF(AND('Mapa final'!#REF!="Muy Baja",'Mapa final'!#REF!="Menor"),CONCATENATE("R8C",'Mapa final'!#REF!),"")</f>
        <v>#REF!</v>
      </c>
      <c r="Q53" s="70" t="e">
        <f>IF(AND('Mapa final'!#REF!="Muy Baja",'Mapa final'!#REF!="Menor"),CONCATENATE("R8C",'Mapa final'!#REF!),"")</f>
        <v>#REF!</v>
      </c>
      <c r="R53" s="70" t="e">
        <f>IF(AND('Mapa final'!#REF!="Muy Baja",'Mapa final'!#REF!="Menor"),CONCATENATE("R8C",'Mapa final'!#REF!),"")</f>
        <v>#REF!</v>
      </c>
      <c r="S53" s="70" t="e">
        <f>IF(AND('Mapa final'!#REF!="Muy Baja",'Mapa final'!#REF!="Menor"),CONCATENATE("R8C",'Mapa final'!#REF!),"")</f>
        <v>#REF!</v>
      </c>
      <c r="T53" s="70" t="e">
        <f>IF(AND('Mapa final'!#REF!="Muy Baja",'Mapa final'!#REF!="Menor"),CONCATENATE("R8C",'Mapa final'!#REF!),"")</f>
        <v>#REF!</v>
      </c>
      <c r="U53" s="71" t="e">
        <f>IF(AND('Mapa final'!#REF!="Muy Baja",'Mapa final'!#REF!="Menor"),CONCATENATE("R8C",'Mapa final'!#REF!),"")</f>
        <v>#REF!</v>
      </c>
      <c r="V53" s="60" t="e">
        <f>IF(AND('Mapa final'!#REF!="Muy Baja",'Mapa final'!#REF!="Moderado"),CONCATENATE("R8C",'Mapa final'!#REF!),"")</f>
        <v>#REF!</v>
      </c>
      <c r="W53" s="61" t="e">
        <f>IF(AND('Mapa final'!#REF!="Muy Baja",'Mapa final'!#REF!="Moderado"),CONCATENATE("R8C",'Mapa final'!#REF!),"")</f>
        <v>#REF!</v>
      </c>
      <c r="X53" s="61" t="e">
        <f>IF(AND('Mapa final'!#REF!="Muy Baja",'Mapa final'!#REF!="Moderado"),CONCATENATE("R8C",'Mapa final'!#REF!),"")</f>
        <v>#REF!</v>
      </c>
      <c r="Y53" s="61" t="e">
        <f>IF(AND('Mapa final'!#REF!="Muy Baja",'Mapa final'!#REF!="Moderado"),CONCATENATE("R8C",'Mapa final'!#REF!),"")</f>
        <v>#REF!</v>
      </c>
      <c r="Z53" s="61" t="e">
        <f>IF(AND('Mapa final'!#REF!="Muy Baja",'Mapa final'!#REF!="Moderado"),CONCATENATE("R8C",'Mapa final'!#REF!),"")</f>
        <v>#REF!</v>
      </c>
      <c r="AA53" s="62"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50" t="e">
        <f>IF(AND('Mapa final'!#REF!="Muy Baja",'Mapa final'!#REF!="Mayor"),CONCATENATE("R8C",'Mapa final'!#REF!),"")</f>
        <v>#REF!</v>
      </c>
      <c r="AE53" s="50" t="e">
        <f>IF(AND('Mapa final'!#REF!="Muy Baja",'Mapa final'!#REF!="Mayor"),CONCATENATE("R8C",'Mapa final'!#REF!),"")</f>
        <v>#REF!</v>
      </c>
      <c r="AF53" s="50"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310"/>
      <c r="C54" s="310"/>
      <c r="D54" s="311"/>
      <c r="E54" s="351"/>
      <c r="F54" s="352"/>
      <c r="G54" s="352"/>
      <c r="H54" s="352"/>
      <c r="I54" s="353"/>
      <c r="J54" s="69" t="e">
        <f>IF(AND('Mapa final'!#REF!="Muy Baja",'Mapa final'!#REF!="Leve"),CONCATENATE("R9C",'Mapa final'!#REF!),"")</f>
        <v>#REF!</v>
      </c>
      <c r="K54" s="70" t="e">
        <f>IF(AND('Mapa final'!#REF!="Muy Baja",'Mapa final'!#REF!="Leve"),CONCATENATE("R9C",'Mapa final'!#REF!),"")</f>
        <v>#REF!</v>
      </c>
      <c r="L54" s="70" t="e">
        <f>IF(AND('Mapa final'!#REF!="Muy Baja",'Mapa final'!#REF!="Leve"),CONCATENATE("R9C",'Mapa final'!#REF!),"")</f>
        <v>#REF!</v>
      </c>
      <c r="M54" s="70" t="e">
        <f>IF(AND('Mapa final'!#REF!="Muy Baja",'Mapa final'!#REF!="Leve"),CONCATENATE("R9C",'Mapa final'!#REF!),"")</f>
        <v>#REF!</v>
      </c>
      <c r="N54" s="70" t="e">
        <f>IF(AND('Mapa final'!#REF!="Muy Baja",'Mapa final'!#REF!="Leve"),CONCATENATE("R9C",'Mapa final'!#REF!),"")</f>
        <v>#REF!</v>
      </c>
      <c r="O54" s="71" t="e">
        <f>IF(AND('Mapa final'!#REF!="Muy Baja",'Mapa final'!#REF!="Leve"),CONCATENATE("R9C",'Mapa final'!#REF!),"")</f>
        <v>#REF!</v>
      </c>
      <c r="P54" s="69" t="e">
        <f>IF(AND('Mapa final'!#REF!="Muy Baja",'Mapa final'!#REF!="Menor"),CONCATENATE("R9C",'Mapa final'!#REF!),"")</f>
        <v>#REF!</v>
      </c>
      <c r="Q54" s="70" t="e">
        <f>IF(AND('Mapa final'!#REF!="Muy Baja",'Mapa final'!#REF!="Menor"),CONCATENATE("R9C",'Mapa final'!#REF!),"")</f>
        <v>#REF!</v>
      </c>
      <c r="R54" s="70" t="e">
        <f>IF(AND('Mapa final'!#REF!="Muy Baja",'Mapa final'!#REF!="Menor"),CONCATENATE("R9C",'Mapa final'!#REF!),"")</f>
        <v>#REF!</v>
      </c>
      <c r="S54" s="70" t="e">
        <f>IF(AND('Mapa final'!#REF!="Muy Baja",'Mapa final'!#REF!="Menor"),CONCATENATE("R9C",'Mapa final'!#REF!),"")</f>
        <v>#REF!</v>
      </c>
      <c r="T54" s="70" t="e">
        <f>IF(AND('Mapa final'!#REF!="Muy Baja",'Mapa final'!#REF!="Menor"),CONCATENATE("R9C",'Mapa final'!#REF!),"")</f>
        <v>#REF!</v>
      </c>
      <c r="U54" s="71" t="e">
        <f>IF(AND('Mapa final'!#REF!="Muy Baja",'Mapa final'!#REF!="Menor"),CONCATENATE("R9C",'Mapa final'!#REF!),"")</f>
        <v>#REF!</v>
      </c>
      <c r="V54" s="60" t="e">
        <f>IF(AND('Mapa final'!#REF!="Muy Baja",'Mapa final'!#REF!="Moderado"),CONCATENATE("R9C",'Mapa final'!#REF!),"")</f>
        <v>#REF!</v>
      </c>
      <c r="W54" s="61" t="e">
        <f>IF(AND('Mapa final'!#REF!="Muy Baja",'Mapa final'!#REF!="Moderado"),CONCATENATE("R9C",'Mapa final'!#REF!),"")</f>
        <v>#REF!</v>
      </c>
      <c r="X54" s="61" t="e">
        <f>IF(AND('Mapa final'!#REF!="Muy Baja",'Mapa final'!#REF!="Moderado"),CONCATENATE("R9C",'Mapa final'!#REF!),"")</f>
        <v>#REF!</v>
      </c>
      <c r="Y54" s="61" t="e">
        <f>IF(AND('Mapa final'!#REF!="Muy Baja",'Mapa final'!#REF!="Moderado"),CONCATENATE("R9C",'Mapa final'!#REF!),"")</f>
        <v>#REF!</v>
      </c>
      <c r="Z54" s="61" t="e">
        <f>IF(AND('Mapa final'!#REF!="Muy Baja",'Mapa final'!#REF!="Moderado"),CONCATENATE("R9C",'Mapa final'!#REF!),"")</f>
        <v>#REF!</v>
      </c>
      <c r="AA54" s="62"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50" t="e">
        <f>IF(AND('Mapa final'!#REF!="Muy Baja",'Mapa final'!#REF!="Mayor"),CONCATENATE("R9C",'Mapa final'!#REF!),"")</f>
        <v>#REF!</v>
      </c>
      <c r="AE54" s="50" t="e">
        <f>IF(AND('Mapa final'!#REF!="Muy Baja",'Mapa final'!#REF!="Mayor"),CONCATENATE("R9C",'Mapa final'!#REF!),"")</f>
        <v>#REF!</v>
      </c>
      <c r="AF54" s="50"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310"/>
      <c r="C55" s="310"/>
      <c r="D55" s="311"/>
      <c r="E55" s="354"/>
      <c r="F55" s="355"/>
      <c r="G55" s="355"/>
      <c r="H55" s="355"/>
      <c r="I55" s="356"/>
      <c r="J55" s="72" t="e">
        <f>IF(AND('Mapa final'!#REF!="Muy Baja",'Mapa final'!#REF!="Leve"),CONCATENATE("R10C",'Mapa final'!#REF!),"")</f>
        <v>#REF!</v>
      </c>
      <c r="K55" s="73" t="e">
        <f>IF(AND('Mapa final'!#REF!="Muy Baja",'Mapa final'!#REF!="Leve"),CONCATENATE("R10C",'Mapa final'!#REF!),"")</f>
        <v>#REF!</v>
      </c>
      <c r="L55" s="73" t="e">
        <f>IF(AND('Mapa final'!#REF!="Muy Baja",'Mapa final'!#REF!="Leve"),CONCATENATE("R10C",'Mapa final'!#REF!),"")</f>
        <v>#REF!</v>
      </c>
      <c r="M55" s="73" t="e">
        <f>IF(AND('Mapa final'!#REF!="Muy Baja",'Mapa final'!#REF!="Leve"),CONCATENATE("R10C",'Mapa final'!#REF!),"")</f>
        <v>#REF!</v>
      </c>
      <c r="N55" s="73" t="e">
        <f>IF(AND('Mapa final'!#REF!="Muy Baja",'Mapa final'!#REF!="Leve"),CONCATENATE("R10C",'Mapa final'!#REF!),"")</f>
        <v>#REF!</v>
      </c>
      <c r="O55" s="74" t="e">
        <f>IF(AND('Mapa final'!#REF!="Muy Baja",'Mapa final'!#REF!="Leve"),CONCATENATE("R10C",'Mapa final'!#REF!),"")</f>
        <v>#REF!</v>
      </c>
      <c r="P55" s="72" t="e">
        <f>IF(AND('Mapa final'!#REF!="Muy Baja",'Mapa final'!#REF!="Menor"),CONCATENATE("R10C",'Mapa final'!#REF!),"")</f>
        <v>#REF!</v>
      </c>
      <c r="Q55" s="73" t="e">
        <f>IF(AND('Mapa final'!#REF!="Muy Baja",'Mapa final'!#REF!="Menor"),CONCATENATE("R10C",'Mapa final'!#REF!),"")</f>
        <v>#REF!</v>
      </c>
      <c r="R55" s="73" t="e">
        <f>IF(AND('Mapa final'!#REF!="Muy Baja",'Mapa final'!#REF!="Menor"),CONCATENATE("R10C",'Mapa final'!#REF!),"")</f>
        <v>#REF!</v>
      </c>
      <c r="S55" s="73" t="e">
        <f>IF(AND('Mapa final'!#REF!="Muy Baja",'Mapa final'!#REF!="Menor"),CONCATENATE("R10C",'Mapa final'!#REF!),"")</f>
        <v>#REF!</v>
      </c>
      <c r="T55" s="73" t="e">
        <f>IF(AND('Mapa final'!#REF!="Muy Baja",'Mapa final'!#REF!="Menor"),CONCATENATE("R10C",'Mapa final'!#REF!),"")</f>
        <v>#REF!</v>
      </c>
      <c r="U55" s="74" t="e">
        <f>IF(AND('Mapa final'!#REF!="Muy Baja",'Mapa final'!#REF!="Menor"),CONCATENATE("R10C",'Mapa final'!#REF!),"")</f>
        <v>#REF!</v>
      </c>
      <c r="V55" s="63" t="e">
        <f>IF(AND('Mapa final'!#REF!="Muy Baja",'Mapa final'!#REF!="Moderado"),CONCATENATE("R10C",'Mapa final'!#REF!),"")</f>
        <v>#REF!</v>
      </c>
      <c r="W55" s="64" t="e">
        <f>IF(AND('Mapa final'!#REF!="Muy Baja",'Mapa final'!#REF!="Moderado"),CONCATENATE("R10C",'Mapa final'!#REF!),"")</f>
        <v>#REF!</v>
      </c>
      <c r="X55" s="64" t="e">
        <f>IF(AND('Mapa final'!#REF!="Muy Baja",'Mapa final'!#REF!="Moderado"),CONCATENATE("R10C",'Mapa final'!#REF!),"")</f>
        <v>#REF!</v>
      </c>
      <c r="Y55" s="64" t="e">
        <f>IF(AND('Mapa final'!#REF!="Muy Baja",'Mapa final'!#REF!="Moderado"),CONCATENATE("R10C",'Mapa final'!#REF!),"")</f>
        <v>#REF!</v>
      </c>
      <c r="Z55" s="64" t="e">
        <f>IF(AND('Mapa final'!#REF!="Muy Baja",'Mapa final'!#REF!="Moderado"),CONCATENATE("R10C",'Mapa final'!#REF!),"")</f>
        <v>#REF!</v>
      </c>
      <c r="AA55" s="65" t="e">
        <f>IF(AND('Mapa final'!#REF!="Muy Baja",'Mapa final'!#REF!="Moderado"),CONCATENATE("R10C",'Mapa final'!#REF!),"")</f>
        <v>#REF!</v>
      </c>
      <c r="AB55" s="51" t="e">
        <f>IF(AND('Mapa final'!#REF!="Muy Baja",'Mapa final'!#REF!="Mayor"),CONCATENATE("R10C",'Mapa final'!#REF!),"")</f>
        <v>#REF!</v>
      </c>
      <c r="AC55" s="52" t="e">
        <f>IF(AND('Mapa final'!#REF!="Muy Baja",'Mapa final'!#REF!="Mayor"),CONCATENATE("R10C",'Mapa final'!#REF!),"")</f>
        <v>#REF!</v>
      </c>
      <c r="AD55" s="52" t="e">
        <f>IF(AND('Mapa final'!#REF!="Muy Baja",'Mapa final'!#REF!="Mayor"),CONCATENATE("R10C",'Mapa final'!#REF!),"")</f>
        <v>#REF!</v>
      </c>
      <c r="AE55" s="52" t="e">
        <f>IF(AND('Mapa final'!#REF!="Muy Baja",'Mapa final'!#REF!="Mayor"),CONCATENATE("R10C",'Mapa final'!#REF!),"")</f>
        <v>#REF!</v>
      </c>
      <c r="AF55" s="52" t="e">
        <f>IF(AND('Mapa final'!#REF!="Muy Baja",'Mapa final'!#REF!="Mayor"),CONCATENATE("R10C",'Mapa final'!#REF!),"")</f>
        <v>#REF!</v>
      </c>
      <c r="AG55" s="53" t="e">
        <f>IF(AND('Mapa final'!#REF!="Muy Baja",'Mapa final'!#REF!="Mayor"),CONCATENATE("R10C",'Mapa final'!#REF!),"")</f>
        <v>#REF!</v>
      </c>
      <c r="AH55" s="54" t="e">
        <f>IF(AND('Mapa final'!#REF!="Muy Baja",'Mapa final'!#REF!="Catastrófico"),CONCATENATE("R10C",'Mapa final'!#REF!),"")</f>
        <v>#REF!</v>
      </c>
      <c r="AI55" s="55" t="e">
        <f>IF(AND('Mapa final'!#REF!="Muy Baja",'Mapa final'!#REF!="Catastrófico"),CONCATENATE("R10C",'Mapa final'!#REF!),"")</f>
        <v>#REF!</v>
      </c>
      <c r="AJ55" s="55" t="e">
        <f>IF(AND('Mapa final'!#REF!="Muy Baja",'Mapa final'!#REF!="Catastrófico"),CONCATENATE("R10C",'Mapa final'!#REF!),"")</f>
        <v>#REF!</v>
      </c>
      <c r="AK55" s="55" t="e">
        <f>IF(AND('Mapa final'!#REF!="Muy Baja",'Mapa final'!#REF!="Catastrófico"),CONCATENATE("R10C",'Mapa final'!#REF!),"")</f>
        <v>#REF!</v>
      </c>
      <c r="AL55" s="55" t="e">
        <f>IF(AND('Mapa final'!#REF!="Muy Baja",'Mapa final'!#REF!="Catastrófico"),CONCATENATE("R10C",'Mapa final'!#REF!),"")</f>
        <v>#REF!</v>
      </c>
      <c r="AM55" s="56" t="e">
        <f>IF(AND('Mapa final'!#REF!="Muy Baja",'Mapa final'!#REF!="Catastrófico"),CONCATENATE("R10C",'Mapa final'!#REF!),"")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348" t="s">
        <v>111</v>
      </c>
      <c r="K56" s="349"/>
      <c r="L56" s="349"/>
      <c r="M56" s="349"/>
      <c r="N56" s="349"/>
      <c r="O56" s="350"/>
      <c r="P56" s="348" t="s">
        <v>110</v>
      </c>
      <c r="Q56" s="349"/>
      <c r="R56" s="349"/>
      <c r="S56" s="349"/>
      <c r="T56" s="349"/>
      <c r="U56" s="350"/>
      <c r="V56" s="348" t="s">
        <v>109</v>
      </c>
      <c r="W56" s="349"/>
      <c r="X56" s="349"/>
      <c r="Y56" s="349"/>
      <c r="Z56" s="349"/>
      <c r="AA56" s="350"/>
      <c r="AB56" s="348" t="s">
        <v>108</v>
      </c>
      <c r="AC56" s="357"/>
      <c r="AD56" s="349"/>
      <c r="AE56" s="349"/>
      <c r="AF56" s="349"/>
      <c r="AG56" s="350"/>
      <c r="AH56" s="348" t="s">
        <v>107</v>
      </c>
      <c r="AI56" s="349"/>
      <c r="AJ56" s="349"/>
      <c r="AK56" s="349"/>
      <c r="AL56" s="349"/>
      <c r="AM56" s="350"/>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351"/>
      <c r="K57" s="352"/>
      <c r="L57" s="352"/>
      <c r="M57" s="352"/>
      <c r="N57" s="352"/>
      <c r="O57" s="353"/>
      <c r="P57" s="351"/>
      <c r="Q57" s="352"/>
      <c r="R57" s="352"/>
      <c r="S57" s="352"/>
      <c r="T57" s="352"/>
      <c r="U57" s="353"/>
      <c r="V57" s="351"/>
      <c r="W57" s="352"/>
      <c r="X57" s="352"/>
      <c r="Y57" s="352"/>
      <c r="Z57" s="352"/>
      <c r="AA57" s="353"/>
      <c r="AB57" s="351"/>
      <c r="AC57" s="352"/>
      <c r="AD57" s="352"/>
      <c r="AE57" s="352"/>
      <c r="AF57" s="352"/>
      <c r="AG57" s="353"/>
      <c r="AH57" s="351"/>
      <c r="AI57" s="352"/>
      <c r="AJ57" s="352"/>
      <c r="AK57" s="352"/>
      <c r="AL57" s="352"/>
      <c r="AM57" s="353"/>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351"/>
      <c r="K58" s="352"/>
      <c r="L58" s="352"/>
      <c r="M58" s="352"/>
      <c r="N58" s="352"/>
      <c r="O58" s="353"/>
      <c r="P58" s="351"/>
      <c r="Q58" s="352"/>
      <c r="R58" s="352"/>
      <c r="S58" s="352"/>
      <c r="T58" s="352"/>
      <c r="U58" s="353"/>
      <c r="V58" s="351"/>
      <c r="W58" s="352"/>
      <c r="X58" s="352"/>
      <c r="Y58" s="352"/>
      <c r="Z58" s="352"/>
      <c r="AA58" s="353"/>
      <c r="AB58" s="351"/>
      <c r="AC58" s="352"/>
      <c r="AD58" s="352"/>
      <c r="AE58" s="352"/>
      <c r="AF58" s="352"/>
      <c r="AG58" s="353"/>
      <c r="AH58" s="351"/>
      <c r="AI58" s="352"/>
      <c r="AJ58" s="352"/>
      <c r="AK58" s="352"/>
      <c r="AL58" s="352"/>
      <c r="AM58" s="353"/>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351"/>
      <c r="K59" s="352"/>
      <c r="L59" s="352"/>
      <c r="M59" s="352"/>
      <c r="N59" s="352"/>
      <c r="O59" s="353"/>
      <c r="P59" s="351"/>
      <c r="Q59" s="352"/>
      <c r="R59" s="352"/>
      <c r="S59" s="352"/>
      <c r="T59" s="352"/>
      <c r="U59" s="353"/>
      <c r="V59" s="351"/>
      <c r="W59" s="352"/>
      <c r="X59" s="352"/>
      <c r="Y59" s="352"/>
      <c r="Z59" s="352"/>
      <c r="AA59" s="353"/>
      <c r="AB59" s="351"/>
      <c r="AC59" s="352"/>
      <c r="AD59" s="352"/>
      <c r="AE59" s="352"/>
      <c r="AF59" s="352"/>
      <c r="AG59" s="353"/>
      <c r="AH59" s="351"/>
      <c r="AI59" s="352"/>
      <c r="AJ59" s="352"/>
      <c r="AK59" s="352"/>
      <c r="AL59" s="352"/>
      <c r="AM59" s="353"/>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351"/>
      <c r="K60" s="352"/>
      <c r="L60" s="352"/>
      <c r="M60" s="352"/>
      <c r="N60" s="352"/>
      <c r="O60" s="353"/>
      <c r="P60" s="351"/>
      <c r="Q60" s="352"/>
      <c r="R60" s="352"/>
      <c r="S60" s="352"/>
      <c r="T60" s="352"/>
      <c r="U60" s="353"/>
      <c r="V60" s="351"/>
      <c r="W60" s="352"/>
      <c r="X60" s="352"/>
      <c r="Y60" s="352"/>
      <c r="Z60" s="352"/>
      <c r="AA60" s="353"/>
      <c r="AB60" s="351"/>
      <c r="AC60" s="352"/>
      <c r="AD60" s="352"/>
      <c r="AE60" s="352"/>
      <c r="AF60" s="352"/>
      <c r="AG60" s="353"/>
      <c r="AH60" s="351"/>
      <c r="AI60" s="352"/>
      <c r="AJ60" s="352"/>
      <c r="AK60" s="352"/>
      <c r="AL60" s="352"/>
      <c r="AM60" s="353"/>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354"/>
      <c r="K61" s="355"/>
      <c r="L61" s="355"/>
      <c r="M61" s="355"/>
      <c r="N61" s="355"/>
      <c r="O61" s="356"/>
      <c r="P61" s="354"/>
      <c r="Q61" s="355"/>
      <c r="R61" s="355"/>
      <c r="S61" s="355"/>
      <c r="T61" s="355"/>
      <c r="U61" s="356"/>
      <c r="V61" s="354"/>
      <c r="W61" s="355"/>
      <c r="X61" s="355"/>
      <c r="Y61" s="355"/>
      <c r="Z61" s="355"/>
      <c r="AA61" s="356"/>
      <c r="AB61" s="354"/>
      <c r="AC61" s="355"/>
      <c r="AD61" s="355"/>
      <c r="AE61" s="355"/>
      <c r="AF61" s="355"/>
      <c r="AG61" s="356"/>
      <c r="AH61" s="354"/>
      <c r="AI61" s="355"/>
      <c r="AJ61" s="355"/>
      <c r="AK61" s="355"/>
      <c r="AL61" s="355"/>
      <c r="AM61" s="35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6"/>
      <c r="B1" s="398" t="s">
        <v>54</v>
      </c>
      <c r="C1" s="398"/>
      <c r="D1" s="398"/>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8"/>
      <c r="C3" s="9" t="s">
        <v>51</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10" t="s">
        <v>50</v>
      </c>
      <c r="C4" s="11" t="s">
        <v>101</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3" t="s">
        <v>52</v>
      </c>
      <c r="C5" s="14" t="s">
        <v>102</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6" t="s">
        <v>106</v>
      </c>
      <c r="C6" s="14" t="s">
        <v>103</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7" t="s">
        <v>6</v>
      </c>
      <c r="C7" s="14" t="s">
        <v>104</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8" t="s">
        <v>53</v>
      </c>
      <c r="C8" s="14" t="s">
        <v>105</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100"/>
      <c r="C9" s="100"/>
      <c r="D9" s="100"/>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101"/>
      <c r="C10" s="100"/>
      <c r="D10" s="100"/>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100"/>
      <c r="C11" s="100"/>
      <c r="D11" s="100"/>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100"/>
      <c r="C12" s="100"/>
      <c r="D12" s="100"/>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100"/>
      <c r="C13" s="100"/>
      <c r="D13" s="100"/>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100"/>
      <c r="C14" s="100"/>
      <c r="D14" s="10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100"/>
      <c r="C15" s="100"/>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100"/>
      <c r="C16" s="100"/>
      <c r="D16" s="10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100"/>
      <c r="C17" s="100"/>
      <c r="D17" s="100"/>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100"/>
      <c r="C18" s="100"/>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6"/>
      <c r="B1" s="399" t="s">
        <v>62</v>
      </c>
      <c r="C1" s="399"/>
      <c r="D1" s="399"/>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7"/>
      <c r="C3" s="28" t="s">
        <v>55</v>
      </c>
      <c r="D3" s="28" t="s">
        <v>56</v>
      </c>
      <c r="E3" s="76"/>
      <c r="F3" s="76"/>
      <c r="G3" s="76"/>
      <c r="H3" s="76"/>
      <c r="I3" s="76"/>
      <c r="J3" s="76"/>
      <c r="K3" s="76"/>
      <c r="L3" s="76"/>
      <c r="M3" s="76"/>
      <c r="N3" s="76"/>
      <c r="O3" s="76"/>
      <c r="P3" s="76"/>
      <c r="Q3" s="76"/>
      <c r="R3" s="76"/>
      <c r="S3" s="76"/>
      <c r="T3" s="76"/>
      <c r="U3" s="76"/>
    </row>
    <row r="4" spans="1:21" ht="33.75" x14ac:dyDescent="0.25">
      <c r="A4" s="96" t="s">
        <v>82</v>
      </c>
      <c r="B4" s="31" t="s">
        <v>100</v>
      </c>
      <c r="C4" s="36" t="s">
        <v>155</v>
      </c>
      <c r="D4" s="29" t="s">
        <v>96</v>
      </c>
      <c r="E4" s="76"/>
      <c r="F4" s="76"/>
      <c r="G4" s="76"/>
      <c r="H4" s="76"/>
      <c r="I4" s="76"/>
      <c r="J4" s="76"/>
      <c r="K4" s="76"/>
      <c r="L4" s="76"/>
      <c r="M4" s="76"/>
      <c r="N4" s="76"/>
      <c r="O4" s="76"/>
      <c r="P4" s="76"/>
      <c r="Q4" s="76"/>
      <c r="R4" s="76"/>
      <c r="S4" s="76"/>
      <c r="T4" s="76"/>
      <c r="U4" s="76"/>
    </row>
    <row r="5" spans="1:21" ht="67.5" x14ac:dyDescent="0.25">
      <c r="A5" s="96" t="s">
        <v>83</v>
      </c>
      <c r="B5" s="32" t="s">
        <v>58</v>
      </c>
      <c r="C5" s="37" t="s">
        <v>92</v>
      </c>
      <c r="D5" s="30" t="s">
        <v>97</v>
      </c>
      <c r="E5" s="76"/>
      <c r="F5" s="76"/>
      <c r="G5" s="76"/>
      <c r="H5" s="76"/>
      <c r="I5" s="76"/>
      <c r="J5" s="76"/>
      <c r="K5" s="76"/>
      <c r="L5" s="76"/>
      <c r="M5" s="76"/>
      <c r="N5" s="76"/>
      <c r="O5" s="76"/>
      <c r="P5" s="76"/>
      <c r="Q5" s="76"/>
      <c r="R5" s="76"/>
      <c r="S5" s="76"/>
      <c r="T5" s="76"/>
      <c r="U5" s="76"/>
    </row>
    <row r="6" spans="1:21" ht="67.5" x14ac:dyDescent="0.25">
      <c r="A6" s="96" t="s">
        <v>80</v>
      </c>
      <c r="B6" s="33" t="s">
        <v>59</v>
      </c>
      <c r="C6" s="37" t="s">
        <v>93</v>
      </c>
      <c r="D6" s="30" t="s">
        <v>99</v>
      </c>
      <c r="E6" s="76"/>
      <c r="F6" s="76"/>
      <c r="G6" s="76"/>
      <c r="H6" s="76"/>
      <c r="I6" s="76"/>
      <c r="J6" s="76"/>
      <c r="K6" s="76"/>
      <c r="L6" s="76"/>
      <c r="M6" s="76"/>
      <c r="N6" s="76"/>
      <c r="O6" s="76"/>
      <c r="P6" s="76"/>
      <c r="Q6" s="76"/>
      <c r="R6" s="76"/>
      <c r="S6" s="76"/>
      <c r="T6" s="76"/>
      <c r="U6" s="76"/>
    </row>
    <row r="7" spans="1:21" ht="101.25" x14ac:dyDescent="0.25">
      <c r="A7" s="96" t="s">
        <v>7</v>
      </c>
      <c r="B7" s="34" t="s">
        <v>60</v>
      </c>
      <c r="C7" s="37" t="s">
        <v>94</v>
      </c>
      <c r="D7" s="30" t="s">
        <v>211</v>
      </c>
      <c r="E7" s="76"/>
      <c r="F7" s="76"/>
      <c r="G7" s="76"/>
      <c r="H7" s="76"/>
      <c r="I7" s="76"/>
      <c r="J7" s="76"/>
      <c r="K7" s="76"/>
      <c r="L7" s="76"/>
      <c r="M7" s="76"/>
      <c r="N7" s="76"/>
      <c r="O7" s="76"/>
      <c r="P7" s="76"/>
      <c r="Q7" s="76"/>
      <c r="R7" s="76"/>
      <c r="S7" s="76"/>
      <c r="T7" s="76"/>
      <c r="U7" s="76"/>
    </row>
    <row r="8" spans="1:21" ht="67.5" x14ac:dyDescent="0.25">
      <c r="A8" s="96" t="s">
        <v>84</v>
      </c>
      <c r="B8" s="35" t="s">
        <v>61</v>
      </c>
      <c r="C8" s="37" t="s">
        <v>95</v>
      </c>
      <c r="D8" s="30" t="s">
        <v>117</v>
      </c>
      <c r="E8" s="76"/>
      <c r="F8" s="76"/>
      <c r="G8" s="76"/>
      <c r="H8" s="76"/>
      <c r="I8" s="76"/>
      <c r="J8" s="76"/>
      <c r="K8" s="76"/>
      <c r="L8" s="76"/>
      <c r="M8" s="76"/>
      <c r="N8" s="76"/>
      <c r="O8" s="76"/>
      <c r="P8" s="76"/>
      <c r="Q8" s="76"/>
      <c r="R8" s="76"/>
      <c r="S8" s="76"/>
      <c r="T8" s="76"/>
      <c r="U8" s="76"/>
    </row>
    <row r="9" spans="1:21" ht="20.25" x14ac:dyDescent="0.25">
      <c r="A9" s="96"/>
      <c r="B9" s="96"/>
      <c r="C9" s="98"/>
      <c r="D9" s="98"/>
      <c r="E9" s="76"/>
      <c r="F9" s="76"/>
      <c r="G9" s="76"/>
      <c r="H9" s="76"/>
      <c r="I9" s="76"/>
      <c r="J9" s="76"/>
      <c r="K9" s="76"/>
      <c r="L9" s="76"/>
      <c r="M9" s="76"/>
      <c r="N9" s="76"/>
      <c r="O9" s="76"/>
      <c r="P9" s="76"/>
      <c r="Q9" s="76"/>
      <c r="R9" s="76"/>
      <c r="S9" s="76"/>
      <c r="T9" s="76"/>
      <c r="U9" s="76"/>
    </row>
    <row r="10" spans="1:21" ht="16.5" x14ac:dyDescent="0.25">
      <c r="A10" s="96"/>
      <c r="B10" s="99"/>
      <c r="C10" s="99"/>
      <c r="D10" s="99"/>
      <c r="E10" s="76"/>
      <c r="F10" s="76"/>
      <c r="G10" s="76"/>
      <c r="H10" s="76"/>
      <c r="I10" s="76"/>
      <c r="J10" s="76"/>
      <c r="K10" s="76"/>
      <c r="L10" s="76"/>
      <c r="M10" s="76"/>
      <c r="N10" s="76"/>
      <c r="O10" s="76"/>
      <c r="P10" s="76"/>
      <c r="Q10" s="76"/>
      <c r="R10" s="76"/>
      <c r="S10" s="76"/>
      <c r="T10" s="76"/>
      <c r="U10" s="76"/>
    </row>
    <row r="11" spans="1:21" x14ac:dyDescent="0.25">
      <c r="A11" s="96"/>
      <c r="B11" s="96" t="s">
        <v>90</v>
      </c>
      <c r="C11" s="96" t="s">
        <v>143</v>
      </c>
      <c r="D11" s="96" t="s">
        <v>150</v>
      </c>
      <c r="E11" s="76"/>
      <c r="F11" s="76"/>
      <c r="G11" s="76"/>
      <c r="H11" s="76"/>
      <c r="I11" s="76"/>
      <c r="J11" s="76"/>
      <c r="K11" s="76"/>
      <c r="L11" s="76"/>
      <c r="M11" s="76"/>
      <c r="N11" s="76"/>
      <c r="O11" s="76"/>
      <c r="P11" s="76"/>
      <c r="Q11" s="76"/>
      <c r="R11" s="76"/>
      <c r="S11" s="76"/>
      <c r="T11" s="76"/>
      <c r="U11" s="76"/>
    </row>
    <row r="12" spans="1:21" x14ac:dyDescent="0.25">
      <c r="A12" s="96"/>
      <c r="B12" s="96" t="s">
        <v>88</v>
      </c>
      <c r="C12" s="96" t="s">
        <v>147</v>
      </c>
      <c r="D12" s="96" t="s">
        <v>151</v>
      </c>
      <c r="E12" s="76"/>
      <c r="F12" s="76"/>
      <c r="G12" s="76"/>
      <c r="H12" s="76"/>
      <c r="I12" s="76"/>
      <c r="J12" s="76"/>
      <c r="K12" s="76"/>
      <c r="L12" s="76"/>
      <c r="M12" s="76"/>
      <c r="N12" s="76"/>
      <c r="O12" s="76"/>
      <c r="P12" s="76"/>
      <c r="Q12" s="76"/>
      <c r="R12" s="76"/>
      <c r="S12" s="76"/>
      <c r="T12" s="76"/>
      <c r="U12" s="76"/>
    </row>
    <row r="13" spans="1:21" x14ac:dyDescent="0.25">
      <c r="A13" s="96"/>
      <c r="B13" s="96"/>
      <c r="C13" s="96" t="s">
        <v>146</v>
      </c>
      <c r="D13" s="96" t="s">
        <v>152</v>
      </c>
      <c r="E13" s="76"/>
      <c r="F13" s="76"/>
      <c r="G13" s="76"/>
      <c r="H13" s="76"/>
      <c r="I13" s="76"/>
      <c r="J13" s="76"/>
      <c r="K13" s="76"/>
      <c r="L13" s="76"/>
      <c r="M13" s="76"/>
      <c r="N13" s="76"/>
      <c r="O13" s="76"/>
      <c r="P13" s="76"/>
      <c r="Q13" s="76"/>
      <c r="R13" s="76"/>
      <c r="S13" s="76"/>
      <c r="T13" s="76"/>
      <c r="U13" s="76"/>
    </row>
    <row r="14" spans="1:21" x14ac:dyDescent="0.25">
      <c r="A14" s="96"/>
      <c r="B14" s="96"/>
      <c r="C14" s="96" t="s">
        <v>148</v>
      </c>
      <c r="D14" s="96" t="s">
        <v>153</v>
      </c>
      <c r="E14" s="76"/>
      <c r="F14" s="76"/>
      <c r="G14" s="76"/>
      <c r="H14" s="76"/>
      <c r="I14" s="76"/>
      <c r="J14" s="76"/>
      <c r="K14" s="76"/>
      <c r="L14" s="76"/>
      <c r="M14" s="76"/>
      <c r="N14" s="76"/>
      <c r="O14" s="76"/>
      <c r="P14" s="76"/>
      <c r="Q14" s="76"/>
      <c r="R14" s="76"/>
      <c r="S14" s="76"/>
      <c r="T14" s="76"/>
      <c r="U14" s="76"/>
    </row>
    <row r="15" spans="1:21" x14ac:dyDescent="0.25">
      <c r="A15" s="96"/>
      <c r="B15" s="96"/>
      <c r="C15" s="96" t="s">
        <v>149</v>
      </c>
      <c r="D15" s="96" t="s">
        <v>154</v>
      </c>
      <c r="E15" s="76"/>
      <c r="F15" s="76"/>
      <c r="G15" s="76"/>
      <c r="H15" s="76"/>
      <c r="I15" s="76"/>
      <c r="J15" s="76"/>
      <c r="K15" s="76"/>
      <c r="L15" s="76"/>
      <c r="M15" s="76"/>
      <c r="N15" s="76"/>
      <c r="O15" s="76"/>
      <c r="P15" s="76"/>
      <c r="Q15" s="76"/>
      <c r="R15" s="76"/>
      <c r="S15" s="76"/>
      <c r="T15" s="76"/>
      <c r="U15" s="76"/>
    </row>
    <row r="16" spans="1:21" x14ac:dyDescent="0.25">
      <c r="A16" s="96"/>
      <c r="B16" s="96"/>
      <c r="C16" s="96"/>
      <c r="D16" s="96"/>
      <c r="E16" s="76"/>
      <c r="F16" s="76"/>
      <c r="G16" s="76"/>
      <c r="H16" s="76"/>
      <c r="I16" s="76"/>
      <c r="J16" s="76"/>
      <c r="K16" s="76"/>
      <c r="L16" s="76"/>
      <c r="M16" s="76"/>
      <c r="N16" s="76"/>
      <c r="O16" s="76"/>
    </row>
    <row r="17" spans="1:15" x14ac:dyDescent="0.25">
      <c r="A17" s="96"/>
      <c r="B17" s="96"/>
      <c r="C17" s="96"/>
      <c r="D17" s="96"/>
      <c r="E17" s="76"/>
      <c r="F17" s="76"/>
      <c r="G17" s="76"/>
      <c r="H17" s="76"/>
      <c r="I17" s="76"/>
      <c r="J17" s="76"/>
      <c r="K17" s="76"/>
      <c r="L17" s="76"/>
      <c r="M17" s="76"/>
      <c r="N17" s="76"/>
      <c r="O17" s="76"/>
    </row>
    <row r="18" spans="1:15" x14ac:dyDescent="0.25">
      <c r="A18" s="96"/>
      <c r="B18" s="100"/>
      <c r="C18" s="100"/>
      <c r="D18" s="100"/>
      <c r="E18" s="76"/>
      <c r="F18" s="76"/>
      <c r="G18" s="76"/>
      <c r="H18" s="76"/>
      <c r="I18" s="76"/>
      <c r="J18" s="76"/>
      <c r="K18" s="76"/>
      <c r="L18" s="76"/>
      <c r="M18" s="76"/>
      <c r="N18" s="76"/>
      <c r="O18" s="76"/>
    </row>
    <row r="19" spans="1:15" x14ac:dyDescent="0.25">
      <c r="A19" s="96"/>
      <c r="B19" s="100"/>
      <c r="C19" s="100"/>
      <c r="D19" s="100"/>
      <c r="E19" s="76"/>
      <c r="F19" s="76"/>
      <c r="G19" s="76"/>
      <c r="H19" s="76"/>
      <c r="I19" s="76"/>
      <c r="J19" s="76"/>
      <c r="K19" s="76"/>
      <c r="L19" s="76"/>
      <c r="M19" s="76"/>
      <c r="N19" s="76"/>
      <c r="O19" s="76"/>
    </row>
    <row r="20" spans="1:15" x14ac:dyDescent="0.25">
      <c r="A20" s="96"/>
      <c r="B20" s="100"/>
      <c r="C20" s="100"/>
      <c r="D20" s="100"/>
      <c r="E20" s="76"/>
      <c r="F20" s="76"/>
      <c r="G20" s="76"/>
      <c r="H20" s="76"/>
      <c r="I20" s="76"/>
      <c r="J20" s="76"/>
      <c r="K20" s="76"/>
      <c r="L20" s="76"/>
      <c r="M20" s="76"/>
      <c r="N20" s="76"/>
      <c r="O20" s="76"/>
    </row>
    <row r="21" spans="1:15" x14ac:dyDescent="0.25">
      <c r="A21" s="96"/>
      <c r="B21" s="100"/>
      <c r="C21" s="100"/>
      <c r="D21" s="100"/>
      <c r="E21" s="76"/>
      <c r="F21" s="76"/>
      <c r="G21" s="76"/>
      <c r="H21" s="76"/>
      <c r="I21" s="76"/>
      <c r="J21" s="76"/>
      <c r="K21" s="76"/>
      <c r="L21" s="76"/>
      <c r="M21" s="76"/>
      <c r="N21" s="76"/>
      <c r="O21" s="76"/>
    </row>
    <row r="22" spans="1:15" ht="20.25" x14ac:dyDescent="0.25">
      <c r="A22" s="96"/>
      <c r="B22" s="96"/>
      <c r="C22" s="98"/>
      <c r="D22" s="98"/>
      <c r="E22" s="76"/>
      <c r="F22" s="76"/>
      <c r="G22" s="76"/>
      <c r="H22" s="76"/>
      <c r="I22" s="76"/>
      <c r="J22" s="76"/>
      <c r="K22" s="76"/>
      <c r="L22" s="76"/>
      <c r="M22" s="76"/>
      <c r="N22" s="76"/>
      <c r="O22" s="76"/>
    </row>
    <row r="23" spans="1:15" ht="20.25" x14ac:dyDescent="0.25">
      <c r="A23" s="96"/>
      <c r="B23" s="96"/>
      <c r="C23" s="98"/>
      <c r="D23" s="98"/>
      <c r="E23" s="76"/>
      <c r="F23" s="76"/>
      <c r="G23" s="76"/>
      <c r="H23" s="76"/>
      <c r="I23" s="76"/>
      <c r="J23" s="76"/>
      <c r="K23" s="76"/>
      <c r="L23" s="76"/>
      <c r="M23" s="76"/>
      <c r="N23" s="76"/>
      <c r="O23" s="76"/>
    </row>
    <row r="24" spans="1:15" ht="20.25" x14ac:dyDescent="0.25">
      <c r="A24" s="96"/>
      <c r="B24" s="96"/>
      <c r="C24" s="98"/>
      <c r="D24" s="98"/>
      <c r="E24" s="76"/>
      <c r="F24" s="76"/>
      <c r="G24" s="76"/>
      <c r="H24" s="76"/>
      <c r="I24" s="76"/>
      <c r="J24" s="76"/>
      <c r="K24" s="76"/>
      <c r="L24" s="76"/>
      <c r="M24" s="76"/>
      <c r="N24" s="76"/>
      <c r="O24" s="76"/>
    </row>
    <row r="25" spans="1:15" ht="20.25" x14ac:dyDescent="0.25">
      <c r="A25" s="96"/>
      <c r="B25" s="96"/>
      <c r="C25" s="98"/>
      <c r="D25" s="98"/>
      <c r="E25" s="76"/>
      <c r="F25" s="76"/>
      <c r="G25" s="76"/>
      <c r="H25" s="76"/>
      <c r="I25" s="76"/>
      <c r="J25" s="76"/>
      <c r="K25" s="76"/>
      <c r="L25" s="76"/>
      <c r="M25" s="76"/>
      <c r="N25" s="76"/>
      <c r="O25" s="76"/>
    </row>
    <row r="26" spans="1:15" ht="20.25" x14ac:dyDescent="0.25">
      <c r="A26" s="96"/>
      <c r="B26" s="96"/>
      <c r="C26" s="98"/>
      <c r="D26" s="98"/>
      <c r="E26" s="76"/>
      <c r="F26" s="76"/>
      <c r="G26" s="76"/>
      <c r="H26" s="76"/>
      <c r="I26" s="76"/>
      <c r="J26" s="76"/>
      <c r="K26" s="76"/>
      <c r="L26" s="76"/>
      <c r="M26" s="76"/>
      <c r="N26" s="76"/>
      <c r="O26" s="76"/>
    </row>
    <row r="27" spans="1:15" ht="20.25" x14ac:dyDescent="0.25">
      <c r="A27" s="96"/>
      <c r="B27" s="96"/>
      <c r="C27" s="98"/>
      <c r="D27" s="98"/>
      <c r="E27" s="76"/>
      <c r="F27" s="76"/>
      <c r="G27" s="76"/>
      <c r="H27" s="76"/>
      <c r="I27" s="76"/>
      <c r="J27" s="76"/>
      <c r="K27" s="76"/>
      <c r="L27" s="76"/>
      <c r="M27" s="76"/>
      <c r="N27" s="76"/>
      <c r="O27" s="76"/>
    </row>
    <row r="28" spans="1:15" ht="20.25" x14ac:dyDescent="0.25">
      <c r="A28" s="96"/>
      <c r="B28" s="96"/>
      <c r="C28" s="98"/>
      <c r="D28" s="98"/>
      <c r="E28" s="76"/>
      <c r="F28" s="76"/>
      <c r="G28" s="76"/>
      <c r="H28" s="76"/>
      <c r="I28" s="76"/>
      <c r="J28" s="76"/>
      <c r="K28" s="76"/>
      <c r="L28" s="76"/>
      <c r="M28" s="76"/>
      <c r="N28" s="76"/>
      <c r="O28" s="76"/>
    </row>
    <row r="29" spans="1:15" ht="20.25" x14ac:dyDescent="0.25">
      <c r="A29" s="96"/>
      <c r="B29" s="96"/>
      <c r="C29" s="98"/>
      <c r="D29" s="98"/>
      <c r="E29" s="76"/>
      <c r="F29" s="76"/>
      <c r="G29" s="76"/>
      <c r="H29" s="76"/>
      <c r="I29" s="76"/>
      <c r="J29" s="76"/>
      <c r="K29" s="76"/>
      <c r="L29" s="76"/>
      <c r="M29" s="76"/>
      <c r="N29" s="76"/>
      <c r="O29" s="76"/>
    </row>
    <row r="30" spans="1:15" ht="20.25" x14ac:dyDescent="0.25">
      <c r="A30" s="96"/>
      <c r="B30" s="96"/>
      <c r="C30" s="98"/>
      <c r="D30" s="98"/>
      <c r="E30" s="76"/>
      <c r="F30" s="76"/>
      <c r="G30" s="76"/>
      <c r="H30" s="76"/>
      <c r="I30" s="76"/>
      <c r="J30" s="76"/>
      <c r="K30" s="76"/>
      <c r="L30" s="76"/>
      <c r="M30" s="76"/>
      <c r="N30" s="76"/>
      <c r="O30" s="76"/>
    </row>
    <row r="31" spans="1:15" ht="20.25" x14ac:dyDescent="0.25">
      <c r="A31" s="96"/>
      <c r="B31" s="96"/>
      <c r="C31" s="98"/>
      <c r="D31" s="98"/>
      <c r="E31" s="76"/>
      <c r="F31" s="76"/>
      <c r="G31" s="76"/>
      <c r="H31" s="76"/>
      <c r="I31" s="76"/>
      <c r="J31" s="76"/>
      <c r="K31" s="76"/>
      <c r="L31" s="76"/>
      <c r="M31" s="76"/>
      <c r="N31" s="76"/>
      <c r="O31" s="76"/>
    </row>
    <row r="32" spans="1:15" ht="20.25" x14ac:dyDescent="0.25">
      <c r="A32" s="96"/>
      <c r="B32" s="96"/>
      <c r="C32" s="98"/>
      <c r="D32" s="98"/>
      <c r="E32" s="76"/>
      <c r="F32" s="76"/>
      <c r="G32" s="76"/>
      <c r="H32" s="76"/>
      <c r="I32" s="76"/>
      <c r="J32" s="76"/>
      <c r="K32" s="76"/>
      <c r="L32" s="76"/>
      <c r="M32" s="76"/>
      <c r="N32" s="76"/>
      <c r="O32" s="76"/>
    </row>
    <row r="33" spans="1:15" ht="20.25" x14ac:dyDescent="0.25">
      <c r="A33" s="96"/>
      <c r="B33" s="96"/>
      <c r="C33" s="98"/>
      <c r="D33" s="98"/>
      <c r="E33" s="76"/>
      <c r="F33" s="76"/>
      <c r="G33" s="76"/>
      <c r="H33" s="76"/>
      <c r="I33" s="76"/>
      <c r="J33" s="76"/>
      <c r="K33" s="76"/>
      <c r="L33" s="76"/>
      <c r="M33" s="76"/>
      <c r="N33" s="76"/>
      <c r="O33" s="76"/>
    </row>
    <row r="34" spans="1:15" ht="20.25" x14ac:dyDescent="0.25">
      <c r="A34" s="96"/>
      <c r="B34" s="96"/>
      <c r="C34" s="98"/>
      <c r="D34" s="98"/>
      <c r="E34" s="76"/>
      <c r="F34" s="76"/>
      <c r="G34" s="76"/>
      <c r="H34" s="76"/>
      <c r="I34" s="76"/>
      <c r="J34" s="76"/>
      <c r="K34" s="76"/>
      <c r="L34" s="76"/>
      <c r="M34" s="76"/>
      <c r="N34" s="76"/>
      <c r="O34" s="76"/>
    </row>
    <row r="35" spans="1:15" ht="20.25" x14ac:dyDescent="0.25">
      <c r="A35" s="96"/>
      <c r="B35" s="96"/>
      <c r="C35" s="98"/>
      <c r="D35" s="98"/>
      <c r="E35" s="76"/>
      <c r="F35" s="76"/>
      <c r="G35" s="76"/>
      <c r="H35" s="76"/>
      <c r="I35" s="76"/>
      <c r="J35" s="76"/>
      <c r="K35" s="76"/>
      <c r="L35" s="76"/>
      <c r="M35" s="76"/>
      <c r="N35" s="76"/>
      <c r="O35" s="76"/>
    </row>
    <row r="36" spans="1:15" ht="20.25" x14ac:dyDescent="0.25">
      <c r="A36" s="96"/>
      <c r="B36" s="96"/>
      <c r="C36" s="98"/>
      <c r="D36" s="98"/>
      <c r="E36" s="76"/>
      <c r="F36" s="76"/>
      <c r="G36" s="76"/>
      <c r="H36" s="76"/>
      <c r="I36" s="76"/>
      <c r="J36" s="76"/>
      <c r="K36" s="76"/>
      <c r="L36" s="76"/>
      <c r="M36" s="76"/>
      <c r="N36" s="76"/>
      <c r="O36" s="76"/>
    </row>
    <row r="37" spans="1:15" ht="20.25" x14ac:dyDescent="0.25">
      <c r="A37" s="96"/>
      <c r="B37" s="96"/>
      <c r="C37" s="98"/>
      <c r="D37" s="98"/>
      <c r="E37" s="76"/>
      <c r="F37" s="76"/>
      <c r="G37" s="76"/>
      <c r="H37" s="76"/>
      <c r="I37" s="76"/>
      <c r="J37" s="76"/>
      <c r="K37" s="76"/>
      <c r="L37" s="76"/>
      <c r="M37" s="76"/>
      <c r="N37" s="76"/>
      <c r="O37" s="76"/>
    </row>
    <row r="38" spans="1:15" ht="20.25" x14ac:dyDescent="0.25">
      <c r="A38" s="96"/>
      <c r="B38" s="96"/>
      <c r="C38" s="98"/>
      <c r="D38" s="98"/>
      <c r="E38" s="76"/>
      <c r="F38" s="76"/>
      <c r="G38" s="76"/>
      <c r="H38" s="76"/>
      <c r="I38" s="76"/>
      <c r="J38" s="76"/>
      <c r="K38" s="76"/>
      <c r="L38" s="76"/>
      <c r="M38" s="76"/>
      <c r="N38" s="76"/>
      <c r="O38" s="76"/>
    </row>
    <row r="39" spans="1:15" ht="20.25" x14ac:dyDescent="0.25">
      <c r="A39" s="96"/>
      <c r="B39" s="96"/>
      <c r="C39" s="98"/>
      <c r="D39" s="98"/>
      <c r="E39" s="76"/>
      <c r="F39" s="76"/>
      <c r="G39" s="76"/>
      <c r="H39" s="76"/>
      <c r="I39" s="76"/>
      <c r="J39" s="76"/>
      <c r="K39" s="76"/>
      <c r="L39" s="76"/>
      <c r="M39" s="76"/>
      <c r="N39" s="76"/>
      <c r="O39" s="76"/>
    </row>
    <row r="40" spans="1:15" ht="20.25" x14ac:dyDescent="0.25">
      <c r="A40" s="96"/>
      <c r="B40" s="96"/>
      <c r="C40" s="98"/>
      <c r="D40" s="98"/>
      <c r="E40" s="76"/>
      <c r="F40" s="76"/>
      <c r="G40" s="76"/>
      <c r="H40" s="76"/>
      <c r="I40" s="76"/>
      <c r="J40" s="76"/>
      <c r="K40" s="76"/>
      <c r="L40" s="76"/>
      <c r="M40" s="76"/>
      <c r="N40" s="76"/>
      <c r="O40" s="76"/>
    </row>
    <row r="41" spans="1:15" ht="20.25" x14ac:dyDescent="0.25">
      <c r="A41" s="96"/>
      <c r="B41" s="96"/>
      <c r="C41" s="98"/>
      <c r="D41" s="98"/>
      <c r="E41" s="76"/>
      <c r="F41" s="76"/>
      <c r="G41" s="76"/>
      <c r="H41" s="76"/>
      <c r="I41" s="76"/>
      <c r="J41" s="76"/>
      <c r="K41" s="76"/>
      <c r="L41" s="76"/>
      <c r="M41" s="76"/>
      <c r="N41" s="76"/>
      <c r="O41" s="76"/>
    </row>
    <row r="42" spans="1:15" ht="20.25" x14ac:dyDescent="0.25">
      <c r="A42" s="96"/>
      <c r="B42" s="96"/>
      <c r="C42" s="98"/>
      <c r="D42" s="98"/>
      <c r="E42" s="76"/>
      <c r="F42" s="76"/>
      <c r="G42" s="76"/>
      <c r="H42" s="76"/>
      <c r="I42" s="76"/>
      <c r="J42" s="76"/>
      <c r="K42" s="76"/>
      <c r="L42" s="76"/>
      <c r="M42" s="76"/>
      <c r="N42" s="76"/>
      <c r="O42" s="76"/>
    </row>
    <row r="43" spans="1:15" ht="20.25" x14ac:dyDescent="0.25">
      <c r="A43" s="96"/>
      <c r="B43" s="96"/>
      <c r="C43" s="98"/>
      <c r="D43" s="98"/>
      <c r="E43" s="76"/>
      <c r="F43" s="76"/>
      <c r="G43" s="76"/>
      <c r="H43" s="76"/>
      <c r="I43" s="76"/>
      <c r="J43" s="76"/>
      <c r="K43" s="76"/>
      <c r="L43" s="76"/>
      <c r="M43" s="76"/>
      <c r="N43" s="76"/>
      <c r="O43" s="76"/>
    </row>
    <row r="44" spans="1:15" ht="20.25" x14ac:dyDescent="0.25">
      <c r="A44" s="96"/>
      <c r="B44" s="96"/>
      <c r="C44" s="98"/>
      <c r="D44" s="98"/>
      <c r="E44" s="76"/>
      <c r="F44" s="76"/>
      <c r="G44" s="76"/>
      <c r="H44" s="76"/>
      <c r="I44" s="76"/>
      <c r="J44" s="76"/>
      <c r="K44" s="76"/>
      <c r="L44" s="76"/>
      <c r="M44" s="76"/>
      <c r="N44" s="76"/>
      <c r="O44" s="76"/>
    </row>
    <row r="45" spans="1:15" ht="20.25" x14ac:dyDescent="0.25">
      <c r="A45" s="96"/>
      <c r="B45" s="96"/>
      <c r="C45" s="98"/>
      <c r="D45" s="98"/>
      <c r="E45" s="76"/>
      <c r="F45" s="76"/>
      <c r="G45" s="76"/>
      <c r="H45" s="76"/>
      <c r="I45" s="76"/>
      <c r="J45" s="76"/>
      <c r="K45" s="76"/>
      <c r="L45" s="76"/>
      <c r="M45" s="76"/>
      <c r="N45" s="76"/>
      <c r="O45" s="76"/>
    </row>
    <row r="46" spans="1:15" ht="20.25" x14ac:dyDescent="0.25">
      <c r="A46" s="96"/>
      <c r="B46" s="96"/>
      <c r="C46" s="98"/>
      <c r="D46" s="98"/>
      <c r="E46" s="76"/>
      <c r="F46" s="76"/>
      <c r="G46" s="76"/>
      <c r="H46" s="76"/>
      <c r="I46" s="76"/>
      <c r="J46" s="76"/>
      <c r="K46" s="76"/>
      <c r="L46" s="76"/>
      <c r="M46" s="76"/>
      <c r="N46" s="76"/>
      <c r="O46" s="76"/>
    </row>
    <row r="47" spans="1:15" ht="20.25" x14ac:dyDescent="0.25">
      <c r="A47" s="96"/>
      <c r="B47" s="96"/>
      <c r="C47" s="98"/>
      <c r="D47" s="98"/>
      <c r="E47" s="76"/>
      <c r="F47" s="76"/>
      <c r="G47" s="76"/>
      <c r="H47" s="76"/>
      <c r="I47" s="76"/>
      <c r="J47" s="76"/>
      <c r="K47" s="76"/>
      <c r="L47" s="76"/>
      <c r="M47" s="76"/>
      <c r="N47" s="76"/>
      <c r="O47" s="76"/>
    </row>
    <row r="48" spans="1:15" ht="20.25" x14ac:dyDescent="0.25">
      <c r="A48" s="96"/>
      <c r="B48" s="96"/>
      <c r="C48" s="98"/>
      <c r="D48" s="98"/>
      <c r="E48" s="76"/>
      <c r="F48" s="76"/>
      <c r="G48" s="76"/>
      <c r="H48" s="76"/>
      <c r="I48" s="76"/>
      <c r="J48" s="76"/>
      <c r="K48" s="76"/>
      <c r="L48" s="76"/>
      <c r="M48" s="76"/>
      <c r="N48" s="76"/>
      <c r="O48" s="76"/>
    </row>
    <row r="49" spans="1:15" ht="20.25" x14ac:dyDescent="0.25">
      <c r="A49" s="96"/>
      <c r="B49" s="96"/>
      <c r="C49" s="98"/>
      <c r="D49" s="98"/>
      <c r="E49" s="76"/>
      <c r="F49" s="76"/>
      <c r="G49" s="76"/>
      <c r="H49" s="76"/>
      <c r="I49" s="76"/>
      <c r="J49" s="76"/>
      <c r="K49" s="76"/>
      <c r="L49" s="76"/>
      <c r="M49" s="76"/>
      <c r="N49" s="76"/>
      <c r="O49" s="76"/>
    </row>
    <row r="50" spans="1:15" ht="20.25" x14ac:dyDescent="0.25">
      <c r="A50" s="96"/>
      <c r="B50" s="96"/>
      <c r="C50" s="98"/>
      <c r="D50" s="98"/>
      <c r="E50" s="76"/>
      <c r="F50" s="76"/>
      <c r="G50" s="76"/>
      <c r="H50" s="76"/>
      <c r="I50" s="76"/>
      <c r="J50" s="76"/>
      <c r="K50" s="76"/>
      <c r="L50" s="76"/>
      <c r="M50" s="76"/>
      <c r="N50" s="76"/>
      <c r="O50" s="76"/>
    </row>
    <row r="51" spans="1:15" ht="20.25" x14ac:dyDescent="0.25">
      <c r="A51" s="96"/>
      <c r="B51" s="96"/>
      <c r="C51" s="98"/>
      <c r="D51" s="98"/>
      <c r="E51" s="76"/>
      <c r="F51" s="76"/>
      <c r="G51" s="76"/>
      <c r="H51" s="76"/>
      <c r="I51" s="76"/>
      <c r="J51" s="76"/>
      <c r="K51" s="76"/>
      <c r="L51" s="76"/>
      <c r="M51" s="76"/>
      <c r="N51" s="76"/>
      <c r="O51" s="76"/>
    </row>
    <row r="52" spans="1:15" ht="20.25" x14ac:dyDescent="0.25">
      <c r="A52" s="96"/>
      <c r="B52" s="20"/>
      <c r="C52" s="26"/>
      <c r="D52" s="26"/>
    </row>
    <row r="53" spans="1:15" ht="20.25" x14ac:dyDescent="0.25">
      <c r="A53" s="96"/>
      <c r="B53" s="20"/>
      <c r="C53" s="26"/>
      <c r="D53" s="26"/>
    </row>
    <row r="54" spans="1:15" ht="20.25" x14ac:dyDescent="0.25">
      <c r="A54" s="96"/>
      <c r="B54" s="20"/>
      <c r="C54" s="26"/>
      <c r="D54" s="26"/>
    </row>
    <row r="55" spans="1:15" ht="20.25" x14ac:dyDescent="0.25">
      <c r="A55" s="96"/>
      <c r="B55" s="20"/>
      <c r="C55" s="26"/>
      <c r="D55" s="26"/>
    </row>
    <row r="56" spans="1:15" ht="20.25" x14ac:dyDescent="0.25">
      <c r="A56" s="96"/>
      <c r="B56" s="20"/>
      <c r="C56" s="26"/>
      <c r="D56" s="26"/>
    </row>
    <row r="57" spans="1:15" ht="20.25" x14ac:dyDescent="0.25">
      <c r="A57" s="96"/>
      <c r="B57" s="20"/>
      <c r="C57" s="26"/>
      <c r="D57" s="26"/>
    </row>
    <row r="58" spans="1:15" ht="20.25" x14ac:dyDescent="0.25">
      <c r="A58" s="96"/>
      <c r="B58" s="20"/>
      <c r="C58" s="26"/>
      <c r="D58" s="26"/>
    </row>
    <row r="59" spans="1:15" ht="20.25" x14ac:dyDescent="0.25">
      <c r="A59" s="96"/>
      <c r="B59" s="20"/>
      <c r="C59" s="26"/>
      <c r="D59" s="26"/>
    </row>
    <row r="60" spans="1:15" ht="20.25" x14ac:dyDescent="0.25">
      <c r="A60" s="96"/>
      <c r="B60" s="20"/>
      <c r="C60" s="26"/>
      <c r="D60" s="26"/>
    </row>
    <row r="61" spans="1:15" ht="20.25" x14ac:dyDescent="0.25">
      <c r="A61" s="96"/>
      <c r="B61" s="20"/>
      <c r="C61" s="26"/>
      <c r="D61" s="26"/>
    </row>
    <row r="62" spans="1:15" ht="20.25" x14ac:dyDescent="0.25">
      <c r="A62" s="96"/>
      <c r="B62" s="20"/>
      <c r="C62" s="26"/>
      <c r="D62" s="26"/>
    </row>
    <row r="63" spans="1:15" ht="20.25" x14ac:dyDescent="0.25">
      <c r="A63" s="96"/>
      <c r="B63" s="20"/>
      <c r="C63" s="26"/>
      <c r="D63" s="26"/>
    </row>
    <row r="64" spans="1:15" ht="20.25" x14ac:dyDescent="0.25">
      <c r="A64" s="96"/>
      <c r="B64" s="20"/>
      <c r="C64" s="26"/>
      <c r="D64" s="26"/>
    </row>
    <row r="65" spans="1:4" ht="20.25" x14ac:dyDescent="0.25">
      <c r="A65" s="96"/>
      <c r="B65" s="20"/>
      <c r="C65" s="26"/>
      <c r="D65" s="26"/>
    </row>
    <row r="66" spans="1:4" ht="20.25" x14ac:dyDescent="0.25">
      <c r="A66" s="96"/>
      <c r="B66" s="20"/>
      <c r="C66" s="26"/>
      <c r="D66" s="26"/>
    </row>
    <row r="67" spans="1:4" ht="20.25" x14ac:dyDescent="0.25">
      <c r="A67" s="96"/>
      <c r="B67" s="20"/>
      <c r="C67" s="26"/>
      <c r="D67" s="26"/>
    </row>
    <row r="68" spans="1:4" ht="20.25" x14ac:dyDescent="0.25">
      <c r="A68" s="96"/>
      <c r="B68" s="20"/>
      <c r="C68" s="26"/>
      <c r="D68" s="26"/>
    </row>
    <row r="69" spans="1:4" ht="20.25" x14ac:dyDescent="0.25">
      <c r="A69" s="96"/>
      <c r="B69" s="20"/>
      <c r="C69" s="26"/>
      <c r="D69" s="26"/>
    </row>
    <row r="70" spans="1:4" ht="20.25" x14ac:dyDescent="0.25">
      <c r="A70" s="96"/>
      <c r="B70" s="20"/>
      <c r="C70" s="26"/>
      <c r="D70" s="26"/>
    </row>
    <row r="71" spans="1:4" ht="20.25" x14ac:dyDescent="0.25">
      <c r="A71" s="96"/>
      <c r="B71" s="20"/>
      <c r="C71" s="26"/>
      <c r="D71" s="26"/>
    </row>
    <row r="72" spans="1:4" ht="20.25" x14ac:dyDescent="0.25">
      <c r="A72" s="96"/>
      <c r="B72" s="20"/>
      <c r="C72" s="26"/>
      <c r="D72" s="26"/>
    </row>
    <row r="73" spans="1:4" ht="20.25" x14ac:dyDescent="0.25">
      <c r="A73" s="96"/>
      <c r="B73" s="20"/>
      <c r="C73" s="26"/>
      <c r="D73" s="26"/>
    </row>
    <row r="74" spans="1:4" ht="20.25" x14ac:dyDescent="0.25">
      <c r="A74" s="96"/>
      <c r="B74" s="20"/>
      <c r="C74" s="26"/>
      <c r="D74" s="26"/>
    </row>
    <row r="75" spans="1:4" ht="20.25" x14ac:dyDescent="0.25">
      <c r="A75" s="96"/>
      <c r="B75" s="20"/>
      <c r="C75" s="26"/>
      <c r="D75" s="26"/>
    </row>
    <row r="76" spans="1:4" ht="20.25" x14ac:dyDescent="0.25">
      <c r="A76" s="96"/>
      <c r="B76" s="20"/>
      <c r="C76" s="26"/>
      <c r="D76" s="26"/>
    </row>
    <row r="77" spans="1:4" ht="20.25" x14ac:dyDescent="0.25">
      <c r="A77" s="96"/>
      <c r="B77" s="20"/>
      <c r="C77" s="26"/>
      <c r="D77" s="26"/>
    </row>
    <row r="78" spans="1:4" ht="20.25" x14ac:dyDescent="0.25">
      <c r="A78" s="96"/>
      <c r="B78" s="20"/>
      <c r="C78" s="26"/>
      <c r="D78" s="26"/>
    </row>
    <row r="79" spans="1:4" ht="20.25" x14ac:dyDescent="0.25">
      <c r="A79" s="96"/>
      <c r="B79" s="20"/>
      <c r="C79" s="26"/>
      <c r="D79" s="26"/>
    </row>
    <row r="80" spans="1:4" ht="20.25" x14ac:dyDescent="0.25">
      <c r="A80" s="96"/>
      <c r="B80" s="20"/>
      <c r="C80" s="26"/>
      <c r="D80" s="26"/>
    </row>
    <row r="81" spans="1:4" ht="20.25" x14ac:dyDescent="0.25">
      <c r="A81" s="96"/>
      <c r="B81" s="20"/>
      <c r="C81" s="26"/>
      <c r="D81" s="26"/>
    </row>
    <row r="82" spans="1:4" ht="20.25" x14ac:dyDescent="0.25">
      <c r="A82" s="96"/>
      <c r="B82" s="20"/>
      <c r="C82" s="26"/>
      <c r="D82" s="26"/>
    </row>
    <row r="83" spans="1:4" ht="20.25" x14ac:dyDescent="0.25">
      <c r="A83" s="96"/>
      <c r="B83" s="20"/>
      <c r="C83" s="26"/>
      <c r="D83" s="26"/>
    </row>
    <row r="84" spans="1:4" ht="20.25" x14ac:dyDescent="0.25">
      <c r="A84" s="96"/>
      <c r="B84" s="20"/>
      <c r="C84" s="26"/>
      <c r="D84" s="26"/>
    </row>
    <row r="85" spans="1:4" ht="20.25" x14ac:dyDescent="0.25">
      <c r="A85" s="96"/>
      <c r="B85" s="20"/>
      <c r="C85" s="26"/>
      <c r="D85" s="26"/>
    </row>
    <row r="86" spans="1:4" ht="20.25" x14ac:dyDescent="0.25">
      <c r="A86" s="96"/>
      <c r="B86" s="20"/>
      <c r="C86" s="26"/>
      <c r="D86" s="26"/>
    </row>
    <row r="87" spans="1:4" ht="20.25" x14ac:dyDescent="0.25">
      <c r="A87" s="96"/>
      <c r="B87" s="20"/>
      <c r="C87" s="26"/>
      <c r="D87" s="26"/>
    </row>
    <row r="88" spans="1:4" ht="20.25" x14ac:dyDescent="0.25">
      <c r="A88" s="96"/>
      <c r="B88" s="20"/>
      <c r="C88" s="26"/>
      <c r="D88" s="26"/>
    </row>
    <row r="89" spans="1:4" ht="20.25" x14ac:dyDescent="0.25">
      <c r="A89" s="96"/>
      <c r="B89" s="20"/>
      <c r="C89" s="26"/>
      <c r="D89" s="26"/>
    </row>
    <row r="90" spans="1:4" ht="20.25" x14ac:dyDescent="0.25">
      <c r="A90" s="96"/>
      <c r="B90" s="20"/>
      <c r="C90" s="26"/>
      <c r="D90" s="26"/>
    </row>
    <row r="91" spans="1:4" ht="20.25" x14ac:dyDescent="0.25">
      <c r="A91" s="96"/>
      <c r="B91" s="20"/>
      <c r="C91" s="26"/>
      <c r="D91" s="26"/>
    </row>
    <row r="92" spans="1:4" ht="20.25" x14ac:dyDescent="0.25">
      <c r="A92" s="96"/>
      <c r="B92" s="20"/>
      <c r="C92" s="26"/>
      <c r="D92" s="26"/>
    </row>
    <row r="93" spans="1:4" ht="20.25" x14ac:dyDescent="0.25">
      <c r="A93" s="96"/>
      <c r="B93" s="20"/>
      <c r="C93" s="26"/>
      <c r="D93" s="26"/>
    </row>
    <row r="94" spans="1:4" ht="20.25" x14ac:dyDescent="0.25">
      <c r="A94" s="96"/>
      <c r="B94" s="20"/>
      <c r="C94" s="26"/>
      <c r="D94" s="26"/>
    </row>
    <row r="95" spans="1:4" ht="20.25" x14ac:dyDescent="0.25">
      <c r="A95" s="96"/>
      <c r="B95" s="20"/>
      <c r="C95" s="26"/>
      <c r="D95" s="26"/>
    </row>
    <row r="96" spans="1:4" ht="20.25" x14ac:dyDescent="0.25">
      <c r="A96" s="96"/>
      <c r="B96" s="20"/>
      <c r="C96" s="26"/>
      <c r="D96" s="26"/>
    </row>
    <row r="97" spans="1:4" ht="20.25" x14ac:dyDescent="0.25">
      <c r="A97" s="96"/>
      <c r="B97" s="20"/>
      <c r="C97" s="26"/>
      <c r="D97" s="26"/>
    </row>
    <row r="98" spans="1:4" ht="20.25" x14ac:dyDescent="0.25">
      <c r="A98" s="96"/>
      <c r="B98" s="20"/>
      <c r="C98" s="26"/>
      <c r="D98" s="26"/>
    </row>
    <row r="99" spans="1:4" ht="20.25" x14ac:dyDescent="0.25">
      <c r="A99" s="96"/>
      <c r="B99" s="20"/>
      <c r="C99" s="26"/>
      <c r="D99" s="26"/>
    </row>
    <row r="100" spans="1:4" ht="20.25" x14ac:dyDescent="0.25">
      <c r="A100" s="96"/>
      <c r="B100" s="20"/>
      <c r="C100" s="26"/>
      <c r="D100" s="26"/>
    </row>
    <row r="101" spans="1:4" ht="20.25" x14ac:dyDescent="0.25">
      <c r="A101" s="96"/>
      <c r="B101" s="20"/>
      <c r="C101" s="26"/>
      <c r="D101" s="26"/>
    </row>
    <row r="102" spans="1:4" ht="20.25" x14ac:dyDescent="0.25">
      <c r="A102" s="96"/>
      <c r="B102" s="20"/>
      <c r="C102" s="26"/>
      <c r="D102" s="26"/>
    </row>
    <row r="103" spans="1:4" ht="20.25" x14ac:dyDescent="0.25">
      <c r="A103" s="96"/>
      <c r="B103" s="20"/>
      <c r="C103" s="26"/>
      <c r="D103" s="26"/>
    </row>
    <row r="104" spans="1:4" ht="20.25" x14ac:dyDescent="0.25">
      <c r="A104" s="96"/>
      <c r="B104" s="20"/>
      <c r="C104" s="26"/>
      <c r="D104" s="26"/>
    </row>
    <row r="105" spans="1:4" ht="20.25" x14ac:dyDescent="0.25">
      <c r="A105" s="96"/>
      <c r="B105" s="20"/>
      <c r="C105" s="26"/>
      <c r="D105" s="26"/>
    </row>
    <row r="106" spans="1:4" ht="20.25" x14ac:dyDescent="0.25">
      <c r="A106" s="96"/>
      <c r="B106" s="20"/>
      <c r="C106" s="26"/>
      <c r="D106" s="26"/>
    </row>
    <row r="107" spans="1:4" ht="20.25" x14ac:dyDescent="0.25">
      <c r="A107" s="96"/>
      <c r="B107" s="20"/>
      <c r="C107" s="26"/>
      <c r="D107" s="26"/>
    </row>
    <row r="108" spans="1:4" ht="20.25" x14ac:dyDescent="0.25">
      <c r="A108" s="96"/>
      <c r="B108" s="20"/>
      <c r="C108" s="26"/>
      <c r="D108" s="26"/>
    </row>
    <row r="109" spans="1:4" ht="20.25" x14ac:dyDescent="0.25">
      <c r="A109" s="96"/>
      <c r="B109" s="20"/>
      <c r="C109" s="26"/>
      <c r="D109" s="26"/>
    </row>
    <row r="110" spans="1:4" ht="20.25" x14ac:dyDescent="0.25">
      <c r="A110" s="96"/>
      <c r="B110" s="20"/>
      <c r="C110" s="26"/>
      <c r="D110" s="26"/>
    </row>
    <row r="111" spans="1:4" ht="20.25" x14ac:dyDescent="0.25">
      <c r="A111" s="96"/>
      <c r="B111" s="20"/>
      <c r="C111" s="26"/>
      <c r="D111" s="26"/>
    </row>
    <row r="112" spans="1:4" ht="20.25" x14ac:dyDescent="0.25">
      <c r="A112" s="96"/>
      <c r="B112" s="20"/>
      <c r="C112" s="26"/>
      <c r="D112" s="26"/>
    </row>
    <row r="113" spans="1:4" ht="20.25" x14ac:dyDescent="0.25">
      <c r="A113" s="96"/>
      <c r="B113" s="20"/>
      <c r="C113" s="26"/>
      <c r="D113" s="26"/>
    </row>
    <row r="114" spans="1:4" ht="20.25" x14ac:dyDescent="0.25">
      <c r="A114" s="96"/>
      <c r="B114" s="20"/>
      <c r="C114" s="26"/>
      <c r="D114" s="26"/>
    </row>
    <row r="115" spans="1:4" ht="20.25" x14ac:dyDescent="0.25">
      <c r="A115" s="96"/>
      <c r="B115" s="20"/>
      <c r="C115" s="26"/>
      <c r="D115" s="26"/>
    </row>
    <row r="116" spans="1:4" ht="20.25" x14ac:dyDescent="0.25">
      <c r="A116" s="96"/>
      <c r="B116" s="20"/>
      <c r="C116" s="26"/>
      <c r="D116" s="26"/>
    </row>
    <row r="117" spans="1:4" ht="20.25" x14ac:dyDescent="0.25">
      <c r="A117" s="96"/>
      <c r="B117" s="20"/>
      <c r="C117" s="26"/>
      <c r="D117" s="26"/>
    </row>
    <row r="118" spans="1:4" ht="20.25" x14ac:dyDescent="0.25">
      <c r="A118" s="96"/>
      <c r="B118" s="20"/>
      <c r="C118" s="26"/>
      <c r="D118" s="26"/>
    </row>
    <row r="119" spans="1:4" ht="20.25" x14ac:dyDescent="0.25">
      <c r="A119" s="96"/>
      <c r="B119" s="20"/>
      <c r="C119" s="26"/>
      <c r="D119" s="26"/>
    </row>
    <row r="120" spans="1:4" ht="20.25" x14ac:dyDescent="0.25">
      <c r="A120" s="96"/>
      <c r="B120" s="20"/>
      <c r="C120" s="26"/>
      <c r="D120" s="26"/>
    </row>
    <row r="121" spans="1:4" ht="20.25" x14ac:dyDescent="0.25">
      <c r="A121" s="96"/>
      <c r="B121" s="20"/>
      <c r="C121" s="26"/>
      <c r="D121" s="26"/>
    </row>
    <row r="122" spans="1:4" ht="20.25" x14ac:dyDescent="0.25">
      <c r="A122" s="96"/>
      <c r="B122" s="20"/>
      <c r="C122" s="26"/>
      <c r="D122" s="26"/>
    </row>
    <row r="123" spans="1:4" ht="20.25" x14ac:dyDescent="0.25">
      <c r="A123" s="96"/>
      <c r="B123" s="20"/>
      <c r="C123" s="26"/>
      <c r="D123" s="26"/>
    </row>
    <row r="124" spans="1:4" ht="20.25" x14ac:dyDescent="0.25">
      <c r="A124" s="96"/>
      <c r="B124" s="20"/>
      <c r="C124" s="26"/>
      <c r="D124" s="26"/>
    </row>
    <row r="125" spans="1:4" ht="20.25" x14ac:dyDescent="0.25">
      <c r="A125" s="96"/>
      <c r="B125" s="20"/>
      <c r="C125" s="26"/>
      <c r="D125" s="26"/>
    </row>
    <row r="126" spans="1:4" ht="20.25" x14ac:dyDescent="0.25">
      <c r="A126" s="96"/>
      <c r="B126" s="20"/>
      <c r="C126" s="26"/>
      <c r="D126" s="26"/>
    </row>
    <row r="127" spans="1:4" ht="20.25" x14ac:dyDescent="0.25">
      <c r="A127" s="96"/>
      <c r="B127" s="20"/>
      <c r="C127" s="26"/>
      <c r="D127" s="26"/>
    </row>
    <row r="128" spans="1:4" ht="20.25" x14ac:dyDescent="0.25">
      <c r="A128" s="96"/>
      <c r="B128" s="20"/>
      <c r="C128" s="26"/>
      <c r="D128" s="26"/>
    </row>
    <row r="129" spans="1:4" ht="20.25" x14ac:dyDescent="0.25">
      <c r="A129" s="96"/>
      <c r="B129" s="20"/>
      <c r="C129" s="26"/>
      <c r="D129" s="26"/>
    </row>
    <row r="130" spans="1:4" ht="20.25" x14ac:dyDescent="0.25">
      <c r="A130" s="96"/>
      <c r="B130" s="20"/>
      <c r="C130" s="26"/>
      <c r="D130" s="26"/>
    </row>
    <row r="131" spans="1:4" ht="20.25" x14ac:dyDescent="0.25">
      <c r="A131" s="96"/>
      <c r="B131" s="20"/>
      <c r="C131" s="26"/>
      <c r="D131" s="26"/>
    </row>
    <row r="132" spans="1:4" ht="20.25" x14ac:dyDescent="0.25">
      <c r="A132" s="96"/>
      <c r="B132" s="20"/>
      <c r="C132" s="26"/>
      <c r="D132" s="26"/>
    </row>
    <row r="133" spans="1:4" ht="20.25" x14ac:dyDescent="0.25">
      <c r="A133" s="96"/>
      <c r="B133" s="20"/>
      <c r="C133" s="26"/>
      <c r="D133" s="26"/>
    </row>
    <row r="134" spans="1:4" ht="20.25" x14ac:dyDescent="0.25">
      <c r="A134" s="96"/>
      <c r="B134" s="20"/>
      <c r="C134" s="26"/>
      <c r="D134" s="26"/>
    </row>
    <row r="135" spans="1:4" ht="20.25" x14ac:dyDescent="0.25">
      <c r="A135" s="96"/>
      <c r="B135" s="20"/>
      <c r="C135" s="26"/>
      <c r="D135" s="26"/>
    </row>
    <row r="136" spans="1:4" ht="20.25" x14ac:dyDescent="0.25">
      <c r="A136" s="96"/>
      <c r="B136" s="20"/>
      <c r="C136" s="26"/>
      <c r="D136" s="26"/>
    </row>
    <row r="137" spans="1:4" ht="20.25" x14ac:dyDescent="0.25">
      <c r="A137" s="96"/>
      <c r="B137" s="20"/>
      <c r="C137" s="26"/>
      <c r="D137" s="26"/>
    </row>
    <row r="138" spans="1:4" ht="20.25" x14ac:dyDescent="0.25">
      <c r="A138" s="96"/>
      <c r="B138" s="20"/>
      <c r="C138" s="26"/>
      <c r="D138" s="26"/>
    </row>
    <row r="139" spans="1:4" ht="20.25" x14ac:dyDescent="0.25">
      <c r="A139" s="96"/>
      <c r="B139" s="20"/>
      <c r="C139" s="26"/>
      <c r="D139" s="26"/>
    </row>
    <row r="140" spans="1:4" ht="20.25" x14ac:dyDescent="0.25">
      <c r="A140" s="96"/>
      <c r="B140" s="20"/>
      <c r="C140" s="26"/>
      <c r="D140" s="26"/>
    </row>
    <row r="141" spans="1:4" ht="20.25" x14ac:dyDescent="0.25">
      <c r="A141" s="96"/>
      <c r="B141" s="20"/>
      <c r="C141" s="26"/>
      <c r="D141" s="26"/>
    </row>
    <row r="142" spans="1:4" ht="20.25" x14ac:dyDescent="0.25">
      <c r="A142" s="96"/>
      <c r="B142" s="20"/>
      <c r="C142" s="26"/>
      <c r="D142" s="26"/>
    </row>
    <row r="143" spans="1:4" ht="20.25" x14ac:dyDescent="0.25">
      <c r="A143" s="96"/>
      <c r="B143" s="20"/>
      <c r="C143" s="26"/>
      <c r="D143" s="26"/>
    </row>
    <row r="144" spans="1:4" ht="20.25" x14ac:dyDescent="0.25">
      <c r="A144" s="96"/>
      <c r="B144" s="20"/>
      <c r="C144" s="26"/>
      <c r="D144" s="26"/>
    </row>
    <row r="145" spans="1:4" ht="20.25" x14ac:dyDescent="0.25">
      <c r="A145" s="96"/>
      <c r="B145" s="20"/>
      <c r="C145" s="26"/>
      <c r="D145" s="26"/>
    </row>
    <row r="146" spans="1:4" ht="20.25" x14ac:dyDescent="0.25">
      <c r="A146" s="96"/>
      <c r="B146" s="20"/>
      <c r="C146" s="26"/>
      <c r="D146" s="26"/>
    </row>
    <row r="147" spans="1:4" ht="20.25" x14ac:dyDescent="0.25">
      <c r="A147" s="96"/>
      <c r="B147" s="20"/>
      <c r="C147" s="26"/>
      <c r="D147" s="26"/>
    </row>
    <row r="148" spans="1:4" ht="20.25" x14ac:dyDescent="0.25">
      <c r="A148" s="96"/>
      <c r="B148" s="20"/>
      <c r="C148" s="26"/>
      <c r="D148" s="26"/>
    </row>
    <row r="149" spans="1:4" ht="20.25" x14ac:dyDescent="0.25">
      <c r="A149" s="96"/>
      <c r="B149" s="20"/>
      <c r="C149" s="26"/>
      <c r="D149" s="26"/>
    </row>
    <row r="150" spans="1:4" ht="20.25" x14ac:dyDescent="0.25">
      <c r="A150" s="96"/>
      <c r="B150" s="20"/>
      <c r="C150" s="26"/>
      <c r="D150" s="26"/>
    </row>
    <row r="151" spans="1:4" ht="20.25" x14ac:dyDescent="0.25">
      <c r="A151" s="96"/>
      <c r="B151" s="20"/>
      <c r="C151" s="26"/>
      <c r="D151" s="26"/>
    </row>
    <row r="152" spans="1:4" ht="20.25" x14ac:dyDescent="0.25">
      <c r="A152" s="96"/>
      <c r="B152" s="20"/>
      <c r="C152" s="26"/>
      <c r="D152" s="26"/>
    </row>
    <row r="153" spans="1:4" ht="20.25" x14ac:dyDescent="0.25">
      <c r="A153" s="96"/>
      <c r="B153" s="20"/>
      <c r="C153" s="26"/>
      <c r="D153" s="26"/>
    </row>
    <row r="154" spans="1:4" ht="20.25" x14ac:dyDescent="0.25">
      <c r="A154" s="96"/>
      <c r="B154" s="20"/>
      <c r="C154" s="26"/>
      <c r="D154" s="26"/>
    </row>
    <row r="155" spans="1:4" ht="20.25" x14ac:dyDescent="0.25">
      <c r="A155" s="96"/>
      <c r="B155" s="20"/>
      <c r="C155" s="26"/>
      <c r="D155" s="26"/>
    </row>
    <row r="156" spans="1:4" ht="20.25" x14ac:dyDescent="0.25">
      <c r="A156" s="96"/>
      <c r="B156" s="20"/>
      <c r="C156" s="26"/>
      <c r="D156" s="26"/>
    </row>
    <row r="157" spans="1:4" ht="20.25" x14ac:dyDescent="0.25">
      <c r="A157" s="96"/>
      <c r="B157" s="20"/>
      <c r="C157" s="26"/>
      <c r="D157" s="26"/>
    </row>
    <row r="158" spans="1:4" ht="20.25" x14ac:dyDescent="0.25">
      <c r="A158" s="96"/>
      <c r="B158" s="20"/>
      <c r="C158" s="26"/>
      <c r="D158" s="26"/>
    </row>
    <row r="159" spans="1:4" ht="20.25" x14ac:dyDescent="0.25">
      <c r="A159" s="96"/>
      <c r="B159" s="20"/>
      <c r="C159" s="26"/>
      <c r="D159" s="26"/>
    </row>
    <row r="160" spans="1:4" ht="20.25" x14ac:dyDescent="0.25">
      <c r="A160" s="96"/>
      <c r="B160" s="20"/>
      <c r="C160" s="26"/>
      <c r="D160" s="26"/>
    </row>
    <row r="161" spans="1:4" ht="20.25" x14ac:dyDescent="0.25">
      <c r="A161" s="96"/>
      <c r="B161" s="20"/>
      <c r="C161" s="26"/>
      <c r="D161" s="26"/>
    </row>
    <row r="162" spans="1:4" ht="20.25" x14ac:dyDescent="0.25">
      <c r="A162" s="96"/>
      <c r="B162" s="20"/>
      <c r="C162" s="26"/>
      <c r="D162" s="26"/>
    </row>
    <row r="163" spans="1:4" ht="20.25" x14ac:dyDescent="0.25">
      <c r="A163" s="96"/>
      <c r="B163" s="20"/>
      <c r="C163" s="26"/>
      <c r="D163" s="26"/>
    </row>
    <row r="164" spans="1:4" ht="20.25" x14ac:dyDescent="0.25">
      <c r="A164" s="96"/>
      <c r="B164" s="20"/>
      <c r="C164" s="26"/>
      <c r="D164" s="26"/>
    </row>
    <row r="165" spans="1:4" ht="20.25" x14ac:dyDescent="0.25">
      <c r="A165" s="96"/>
      <c r="B165" s="20"/>
      <c r="C165" s="26"/>
      <c r="D165" s="26"/>
    </row>
    <row r="166" spans="1:4" ht="20.25" x14ac:dyDescent="0.25">
      <c r="A166" s="96"/>
      <c r="B166" s="20"/>
      <c r="C166" s="26"/>
      <c r="D166" s="26"/>
    </row>
    <row r="167" spans="1:4" ht="20.25" x14ac:dyDescent="0.25">
      <c r="A167" s="96"/>
      <c r="B167" s="20"/>
      <c r="C167" s="26"/>
      <c r="D167" s="26"/>
    </row>
    <row r="168" spans="1:4" ht="20.25" x14ac:dyDescent="0.25">
      <c r="A168" s="96"/>
      <c r="B168" s="20"/>
      <c r="C168" s="26"/>
      <c r="D168" s="26"/>
    </row>
    <row r="169" spans="1:4" ht="20.25" x14ac:dyDescent="0.25">
      <c r="A169" s="96"/>
      <c r="B169" s="20"/>
      <c r="C169" s="26"/>
      <c r="D169" s="26"/>
    </row>
    <row r="170" spans="1:4" ht="20.25" x14ac:dyDescent="0.25">
      <c r="A170" s="96"/>
      <c r="B170" s="20"/>
      <c r="C170" s="26"/>
      <c r="D170" s="26"/>
    </row>
    <row r="171" spans="1:4" ht="20.25" x14ac:dyDescent="0.25">
      <c r="A171" s="96"/>
      <c r="B171" s="20"/>
      <c r="C171" s="26"/>
      <c r="D171" s="26"/>
    </row>
    <row r="172" spans="1:4" ht="20.25" x14ac:dyDescent="0.25">
      <c r="A172" s="96"/>
      <c r="B172" s="20"/>
      <c r="C172" s="26"/>
      <c r="D172" s="26"/>
    </row>
    <row r="173" spans="1:4" ht="20.25" x14ac:dyDescent="0.25">
      <c r="A173" s="96"/>
      <c r="B173" s="20"/>
      <c r="C173" s="26"/>
      <c r="D173" s="26"/>
    </row>
    <row r="174" spans="1:4" ht="20.25" x14ac:dyDescent="0.25">
      <c r="A174" s="96"/>
      <c r="B174" s="20"/>
      <c r="C174" s="26"/>
      <c r="D174" s="26"/>
    </row>
    <row r="175" spans="1:4" ht="20.25" x14ac:dyDescent="0.25">
      <c r="A175" s="96"/>
      <c r="B175" s="20"/>
      <c r="C175" s="26"/>
      <c r="D175" s="26"/>
    </row>
    <row r="176" spans="1:4" ht="20.25" x14ac:dyDescent="0.25">
      <c r="A176" s="96"/>
      <c r="B176" s="20"/>
      <c r="C176" s="26"/>
      <c r="D176" s="26"/>
    </row>
    <row r="177" spans="1:4" ht="20.25" x14ac:dyDescent="0.25">
      <c r="A177" s="96"/>
      <c r="B177" s="20"/>
      <c r="C177" s="26"/>
      <c r="D177" s="26"/>
    </row>
    <row r="178" spans="1:4" ht="20.25" x14ac:dyDescent="0.25">
      <c r="A178" s="96"/>
      <c r="B178" s="20"/>
      <c r="C178" s="26"/>
      <c r="D178" s="26"/>
    </row>
    <row r="179" spans="1:4" ht="20.25" x14ac:dyDescent="0.25">
      <c r="A179" s="96"/>
      <c r="B179" s="20"/>
      <c r="C179" s="26"/>
      <c r="D179" s="26"/>
    </row>
    <row r="180" spans="1:4" ht="20.25" x14ac:dyDescent="0.25">
      <c r="A180" s="96"/>
      <c r="B180" s="20"/>
      <c r="C180" s="26"/>
      <c r="D180" s="26"/>
    </row>
    <row r="181" spans="1:4" ht="20.25" x14ac:dyDescent="0.25">
      <c r="A181" s="96"/>
      <c r="B181" s="20"/>
      <c r="C181" s="26"/>
      <c r="D181" s="26"/>
    </row>
    <row r="182" spans="1:4" ht="20.25" x14ac:dyDescent="0.25">
      <c r="A182" s="96"/>
      <c r="B182" s="20"/>
      <c r="C182" s="26"/>
      <c r="D182" s="26"/>
    </row>
    <row r="183" spans="1:4" ht="20.25" x14ac:dyDescent="0.25">
      <c r="A183" s="96"/>
      <c r="B183" s="20"/>
      <c r="C183" s="26"/>
      <c r="D183" s="26"/>
    </row>
    <row r="184" spans="1:4" ht="20.25" x14ac:dyDescent="0.25">
      <c r="A184" s="96"/>
      <c r="B184" s="20"/>
      <c r="C184" s="26"/>
      <c r="D184" s="26"/>
    </row>
    <row r="185" spans="1:4" ht="20.25" x14ac:dyDescent="0.25">
      <c r="A185" s="96"/>
      <c r="B185" s="20"/>
      <c r="C185" s="26"/>
      <c r="D185" s="26"/>
    </row>
    <row r="186" spans="1:4" ht="20.25" x14ac:dyDescent="0.25">
      <c r="A186" s="96"/>
      <c r="B186" s="20"/>
      <c r="C186" s="26"/>
      <c r="D186" s="26"/>
    </row>
    <row r="187" spans="1:4" ht="20.25" x14ac:dyDescent="0.25">
      <c r="A187" s="96"/>
      <c r="B187" s="20"/>
      <c r="C187" s="26"/>
      <c r="D187" s="26"/>
    </row>
    <row r="188" spans="1:4" ht="20.25" x14ac:dyDescent="0.25">
      <c r="A188" s="96"/>
      <c r="B188" s="20"/>
      <c r="C188" s="26"/>
      <c r="D188" s="26"/>
    </row>
    <row r="189" spans="1:4" ht="20.25" x14ac:dyDescent="0.25">
      <c r="A189" s="96"/>
      <c r="B189" s="20"/>
      <c r="C189" s="26"/>
      <c r="D189" s="26"/>
    </row>
    <row r="190" spans="1:4" ht="20.25" x14ac:dyDescent="0.25">
      <c r="A190" s="96"/>
      <c r="B190" s="20"/>
      <c r="C190" s="26"/>
      <c r="D190" s="26"/>
    </row>
    <row r="191" spans="1:4" ht="20.25" x14ac:dyDescent="0.25">
      <c r="A191" s="96"/>
      <c r="B191" s="20"/>
      <c r="C191" s="26"/>
      <c r="D191" s="26"/>
    </row>
    <row r="192" spans="1:4" ht="20.25" x14ac:dyDescent="0.25">
      <c r="A192" s="96"/>
      <c r="B192" s="20"/>
      <c r="C192" s="26"/>
      <c r="D192" s="26"/>
    </row>
    <row r="193" spans="1:4" ht="20.25" x14ac:dyDescent="0.25">
      <c r="A193" s="96"/>
      <c r="B193" s="20"/>
      <c r="C193" s="26"/>
      <c r="D193" s="26"/>
    </row>
    <row r="194" spans="1:4" ht="20.25" x14ac:dyDescent="0.25">
      <c r="A194" s="96"/>
      <c r="B194" s="20"/>
      <c r="C194" s="26"/>
      <c r="D194" s="26"/>
    </row>
    <row r="195" spans="1:4" ht="20.25" x14ac:dyDescent="0.25">
      <c r="A195" s="96"/>
      <c r="B195" s="20"/>
      <c r="C195" s="26"/>
      <c r="D195" s="26"/>
    </row>
    <row r="196" spans="1:4" ht="20.25" x14ac:dyDescent="0.25">
      <c r="A196" s="96"/>
      <c r="B196" s="20"/>
      <c r="C196" s="26"/>
      <c r="D196" s="26"/>
    </row>
    <row r="197" spans="1:4" ht="20.25" x14ac:dyDescent="0.25">
      <c r="A197" s="96"/>
      <c r="B197" s="20"/>
      <c r="C197" s="26"/>
      <c r="D197" s="26"/>
    </row>
    <row r="198" spans="1:4" ht="20.25" x14ac:dyDescent="0.25">
      <c r="A198" s="96"/>
      <c r="B198" s="20"/>
      <c r="C198" s="26"/>
      <c r="D198" s="26"/>
    </row>
    <row r="199" spans="1:4" ht="20.25" x14ac:dyDescent="0.25">
      <c r="A199" s="96"/>
      <c r="B199" s="20"/>
      <c r="C199" s="26"/>
      <c r="D199" s="26"/>
    </row>
    <row r="200" spans="1:4" ht="20.25" x14ac:dyDescent="0.25">
      <c r="A200" s="96"/>
      <c r="B200" s="20"/>
      <c r="C200" s="26"/>
      <c r="D200" s="26"/>
    </row>
    <row r="201" spans="1:4" ht="20.25" x14ac:dyDescent="0.25">
      <c r="A201" s="96"/>
      <c r="B201" s="20"/>
      <c r="C201" s="26"/>
      <c r="D201" s="26"/>
    </row>
    <row r="202" spans="1:4" ht="20.25" x14ac:dyDescent="0.25">
      <c r="A202" s="96"/>
      <c r="B202" s="20"/>
      <c r="C202" s="26"/>
      <c r="D202" s="26"/>
    </row>
    <row r="203" spans="1:4" ht="20.25" x14ac:dyDescent="0.25">
      <c r="A203" s="96"/>
      <c r="B203" s="20"/>
      <c r="C203" s="26"/>
      <c r="D203" s="26"/>
    </row>
    <row r="204" spans="1:4" ht="20.25" x14ac:dyDescent="0.25">
      <c r="A204" s="96"/>
      <c r="B204" s="20"/>
      <c r="C204" s="26"/>
      <c r="D204" s="26"/>
    </row>
    <row r="205" spans="1:4" ht="20.25" x14ac:dyDescent="0.25">
      <c r="A205" s="96"/>
      <c r="B205" s="20"/>
      <c r="C205" s="26"/>
      <c r="D205" s="26"/>
    </row>
    <row r="206" spans="1:4" ht="20.25" x14ac:dyDescent="0.25">
      <c r="A206" s="96"/>
      <c r="B206" s="20"/>
      <c r="C206" s="26"/>
      <c r="D206" s="26"/>
    </row>
    <row r="207" spans="1:4" ht="20.25" x14ac:dyDescent="0.25">
      <c r="A207" s="96"/>
      <c r="B207" s="20"/>
      <c r="C207" s="26"/>
      <c r="D207" s="26"/>
    </row>
    <row r="208" spans="1:4" x14ac:dyDescent="0.25">
      <c r="A208" s="76"/>
      <c r="B208" s="20"/>
      <c r="C208" s="20"/>
      <c r="D208" s="20"/>
    </row>
    <row r="209" spans="1:8" ht="20.25" x14ac:dyDescent="0.25">
      <c r="A209" s="76"/>
      <c r="B209" s="22" t="s">
        <v>87</v>
      </c>
      <c r="C209" s="22" t="s">
        <v>142</v>
      </c>
      <c r="D209" s="25" t="s">
        <v>87</v>
      </c>
      <c r="E209" s="25" t="s">
        <v>142</v>
      </c>
    </row>
    <row r="210" spans="1:8" ht="21" x14ac:dyDescent="0.35">
      <c r="A210" s="76"/>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6"/>
      <c r="B211" s="23" t="s">
        <v>89</v>
      </c>
      <c r="C211" s="23" t="s">
        <v>92</v>
      </c>
      <c r="E211" t="s">
        <v>57</v>
      </c>
      <c r="F211" t="str">
        <f t="shared" ref="F211:F221" si="0">IF(NOT(ISBLANK(D211)),D211,IF(NOT(ISBLANK(E211)),"     "&amp;E211,FALSE))</f>
        <v xml:space="preserve">     Afectación menor a 10 SMLMV .</v>
      </c>
    </row>
    <row r="212" spans="1:8" ht="21" x14ac:dyDescent="0.35">
      <c r="A212" s="76"/>
      <c r="B212" s="23" t="s">
        <v>89</v>
      </c>
      <c r="C212" s="23" t="s">
        <v>93</v>
      </c>
      <c r="E212" t="s">
        <v>92</v>
      </c>
      <c r="F212" t="str">
        <f t="shared" si="0"/>
        <v xml:space="preserve">     Entre 10 y 50 SMLMV </v>
      </c>
    </row>
    <row r="213" spans="1:8" ht="21" x14ac:dyDescent="0.35">
      <c r="A213" s="76"/>
      <c r="B213" s="23" t="s">
        <v>89</v>
      </c>
      <c r="C213" s="23" t="s">
        <v>94</v>
      </c>
      <c r="E213" t="s">
        <v>93</v>
      </c>
      <c r="F213" t="str">
        <f t="shared" si="0"/>
        <v xml:space="preserve">     Entre 50 y 100 SMLMV </v>
      </c>
    </row>
    <row r="214" spans="1:8" ht="21" x14ac:dyDescent="0.35">
      <c r="A214" s="76"/>
      <c r="B214" s="23" t="s">
        <v>89</v>
      </c>
      <c r="C214" s="23" t="s">
        <v>95</v>
      </c>
      <c r="E214" t="s">
        <v>94</v>
      </c>
      <c r="F214" t="str">
        <f t="shared" si="0"/>
        <v xml:space="preserve">     Entre 100 y 500 SMLMV </v>
      </c>
    </row>
    <row r="215" spans="1:8" ht="21" x14ac:dyDescent="0.35">
      <c r="A215" s="76"/>
      <c r="B215" s="23" t="s">
        <v>56</v>
      </c>
      <c r="C215" s="23" t="s">
        <v>96</v>
      </c>
      <c r="E215" t="s">
        <v>95</v>
      </c>
      <c r="F215" t="str">
        <f t="shared" si="0"/>
        <v xml:space="preserve">     Mayor a 500 SMLMV </v>
      </c>
    </row>
    <row r="216" spans="1:8" ht="21" x14ac:dyDescent="0.35">
      <c r="A216" s="76"/>
      <c r="B216" s="23" t="s">
        <v>56</v>
      </c>
      <c r="C216" s="23" t="s">
        <v>97</v>
      </c>
      <c r="D216" t="s">
        <v>56</v>
      </c>
      <c r="F216" t="str">
        <f t="shared" si="0"/>
        <v>Pérdida Reputacional</v>
      </c>
    </row>
    <row r="217" spans="1:8" ht="21" x14ac:dyDescent="0.35">
      <c r="A217" s="76"/>
      <c r="B217" s="23" t="s">
        <v>56</v>
      </c>
      <c r="C217" s="23" t="s">
        <v>99</v>
      </c>
      <c r="E217" t="s">
        <v>96</v>
      </c>
      <c r="F217" t="str">
        <f t="shared" si="0"/>
        <v xml:space="preserve">     El riesgo afecta la imagen de alguna área de la organización</v>
      </c>
    </row>
    <row r="218" spans="1:8" ht="21" x14ac:dyDescent="0.35">
      <c r="A218" s="76"/>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6"/>
      <c r="B219" s="23" t="s">
        <v>56</v>
      </c>
      <c r="C219" s="23" t="s">
        <v>117</v>
      </c>
      <c r="E219" t="s">
        <v>99</v>
      </c>
      <c r="F219" t="str">
        <f t="shared" si="0"/>
        <v xml:space="preserve">     El riesgo afecta la imagen de la entidad con algunos usuarios de relevancia frente al logro de los objetivos</v>
      </c>
    </row>
    <row r="220" spans="1:8" x14ac:dyDescent="0.25">
      <c r="A220" s="76"/>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6"/>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6"/>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400" t="s">
        <v>77</v>
      </c>
      <c r="C1" s="401"/>
      <c r="D1" s="401"/>
      <c r="E1" s="401"/>
      <c r="F1" s="402"/>
    </row>
    <row r="2" spans="2:6" ht="16.5" thickBot="1" x14ac:dyDescent="0.3">
      <c r="B2" s="82"/>
      <c r="C2" s="82"/>
      <c r="D2" s="82"/>
      <c r="E2" s="82"/>
      <c r="F2" s="82"/>
    </row>
    <row r="3" spans="2:6" ht="16.5" thickBot="1" x14ac:dyDescent="0.25">
      <c r="B3" s="404" t="s">
        <v>63</v>
      </c>
      <c r="C3" s="405"/>
      <c r="D3" s="405"/>
      <c r="E3" s="94" t="s">
        <v>64</v>
      </c>
      <c r="F3" s="95" t="s">
        <v>65</v>
      </c>
    </row>
    <row r="4" spans="2:6" ht="31.5" x14ac:dyDescent="0.2">
      <c r="B4" s="406" t="s">
        <v>66</v>
      </c>
      <c r="C4" s="408" t="s">
        <v>13</v>
      </c>
      <c r="D4" s="83" t="s">
        <v>14</v>
      </c>
      <c r="E4" s="84" t="s">
        <v>67</v>
      </c>
      <c r="F4" s="85">
        <v>0.25</v>
      </c>
    </row>
    <row r="5" spans="2:6" ht="47.25" x14ac:dyDescent="0.2">
      <c r="B5" s="407"/>
      <c r="C5" s="409"/>
      <c r="D5" s="86" t="s">
        <v>15</v>
      </c>
      <c r="E5" s="87" t="s">
        <v>68</v>
      </c>
      <c r="F5" s="88">
        <v>0.15</v>
      </c>
    </row>
    <row r="6" spans="2:6" ht="47.25" x14ac:dyDescent="0.2">
      <c r="B6" s="407"/>
      <c r="C6" s="409"/>
      <c r="D6" s="86" t="s">
        <v>16</v>
      </c>
      <c r="E6" s="87" t="s">
        <v>69</v>
      </c>
      <c r="F6" s="88">
        <v>0.1</v>
      </c>
    </row>
    <row r="7" spans="2:6" ht="63" x14ac:dyDescent="0.2">
      <c r="B7" s="407"/>
      <c r="C7" s="409" t="s">
        <v>17</v>
      </c>
      <c r="D7" s="86" t="s">
        <v>10</v>
      </c>
      <c r="E7" s="87" t="s">
        <v>70</v>
      </c>
      <c r="F7" s="88">
        <v>0.25</v>
      </c>
    </row>
    <row r="8" spans="2:6" ht="31.5" x14ac:dyDescent="0.2">
      <c r="B8" s="407"/>
      <c r="C8" s="409"/>
      <c r="D8" s="86" t="s">
        <v>9</v>
      </c>
      <c r="E8" s="87" t="s">
        <v>71</v>
      </c>
      <c r="F8" s="88">
        <v>0.15</v>
      </c>
    </row>
    <row r="9" spans="2:6" ht="47.25" x14ac:dyDescent="0.2">
      <c r="B9" s="407" t="s">
        <v>159</v>
      </c>
      <c r="C9" s="409" t="s">
        <v>18</v>
      </c>
      <c r="D9" s="86" t="s">
        <v>19</v>
      </c>
      <c r="E9" s="87" t="s">
        <v>72</v>
      </c>
      <c r="F9" s="89" t="s">
        <v>73</v>
      </c>
    </row>
    <row r="10" spans="2:6" ht="63" x14ac:dyDescent="0.2">
      <c r="B10" s="407"/>
      <c r="C10" s="409"/>
      <c r="D10" s="86" t="s">
        <v>20</v>
      </c>
      <c r="E10" s="87" t="s">
        <v>74</v>
      </c>
      <c r="F10" s="89" t="s">
        <v>73</v>
      </c>
    </row>
    <row r="11" spans="2:6" ht="47.25" x14ac:dyDescent="0.2">
      <c r="B11" s="407"/>
      <c r="C11" s="409" t="s">
        <v>21</v>
      </c>
      <c r="D11" s="86" t="s">
        <v>22</v>
      </c>
      <c r="E11" s="87" t="s">
        <v>75</v>
      </c>
      <c r="F11" s="89" t="s">
        <v>73</v>
      </c>
    </row>
    <row r="12" spans="2:6" ht="47.25" x14ac:dyDescent="0.2">
      <c r="B12" s="407"/>
      <c r="C12" s="409"/>
      <c r="D12" s="86" t="s">
        <v>23</v>
      </c>
      <c r="E12" s="87" t="s">
        <v>76</v>
      </c>
      <c r="F12" s="89" t="s">
        <v>73</v>
      </c>
    </row>
    <row r="13" spans="2:6" ht="31.5" x14ac:dyDescent="0.2">
      <c r="B13" s="407"/>
      <c r="C13" s="409" t="s">
        <v>24</v>
      </c>
      <c r="D13" s="86" t="s">
        <v>118</v>
      </c>
      <c r="E13" s="87" t="s">
        <v>121</v>
      </c>
      <c r="F13" s="89" t="s">
        <v>73</v>
      </c>
    </row>
    <row r="14" spans="2:6" ht="32.25" thickBot="1" x14ac:dyDescent="0.25">
      <c r="B14" s="410"/>
      <c r="C14" s="411"/>
      <c r="D14" s="90" t="s">
        <v>119</v>
      </c>
      <c r="E14" s="91" t="s">
        <v>120</v>
      </c>
      <c r="F14" s="92" t="s">
        <v>73</v>
      </c>
    </row>
    <row r="15" spans="2:6" ht="49.5" customHeight="1" x14ac:dyDescent="0.2">
      <c r="B15" s="403" t="s">
        <v>156</v>
      </c>
      <c r="C15" s="403"/>
      <c r="D15" s="403"/>
      <c r="E15" s="403"/>
      <c r="F15" s="403"/>
    </row>
    <row r="16" spans="2:6" ht="27" customHeight="1" x14ac:dyDescent="0.25">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5D1493-199D-434E-8F05-8B4565D298F3}">
  <ds:schemaRefs>
    <ds:schemaRef ds:uri="http://purl.org/dc/dcmitype/"/>
    <ds:schemaRef ds:uri="http://schemas.microsoft.com/office/2006/documentManagement/types"/>
    <ds:schemaRef ds:uri="http://schemas.microsoft.com/office/2006/metadata/properties"/>
    <ds:schemaRef ds:uri="1127acbe-e978-470f-969f-333cb0dcd145"/>
    <ds:schemaRef ds:uri="http://www.w3.org/XML/1998/namespace"/>
    <ds:schemaRef ds:uri="http://schemas.microsoft.com/office/infopath/2007/PartnerControls"/>
    <ds:schemaRef ds:uri="b55ffc4c-b392-4610-b856-514911c59727"/>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F68E3DB-6857-4370-9896-811DBE2E9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4ED3E-9BFE-44A8-8929-3C6D8A31E6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Apoyo Control Interno ETITC</cp:lastModifiedBy>
  <cp:lastPrinted>2020-05-13T01:12:22Z</cp:lastPrinted>
  <dcterms:created xsi:type="dcterms:W3CDTF">2020-03-24T23:12:47Z</dcterms:created>
  <dcterms:modified xsi:type="dcterms:W3CDTF">2023-02-24T00:26:48Z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