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A13B6A79-269E-4B7D-B698-4EA5E1CE4615}"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2" r:id="rId22"/>
  </pivotCaches>
</workbook>
</file>

<file path=xl/calcChain.xml><?xml version="1.0" encoding="utf-8"?>
<calcChain xmlns="http://schemas.openxmlformats.org/spreadsheetml/2006/main">
  <c r="AI18" i="1" l="1"/>
  <c r="AI17" i="1"/>
  <c r="AI16" i="1"/>
  <c r="AI15" i="1"/>
  <c r="Q34" i="19" l="1"/>
  <c r="Q35" i="19"/>
  <c r="Q36" i="19"/>
  <c r="AM16" i="1"/>
  <c r="AM17" i="1"/>
  <c r="AM18" i="1"/>
  <c r="AK16" i="1"/>
  <c r="AK17" i="1"/>
  <c r="AK18" i="1"/>
  <c r="AA18" i="1" l="1"/>
  <c r="AD18" i="1"/>
  <c r="AA19" i="1"/>
  <c r="AD19" i="1"/>
  <c r="AA20" i="1"/>
  <c r="AD20" i="1"/>
  <c r="AA21" i="1"/>
  <c r="AD21" i="1"/>
  <c r="AA22" i="1"/>
  <c r="AD22"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AD16" i="1"/>
  <c r="AD17" i="1"/>
  <c r="AA16" i="1"/>
  <c r="AA17" i="1"/>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Q19" i="1"/>
  <c r="R19" i="1" s="1"/>
  <c r="Q20" i="1"/>
  <c r="R20" i="1" s="1"/>
  <c r="Q21" i="1"/>
  <c r="R21" i="1" s="1"/>
  <c r="Q22" i="1"/>
  <c r="R22" i="1" s="1"/>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I21" i="1" l="1"/>
  <c r="AJ21" i="1" s="1"/>
  <c r="AI20" i="1"/>
  <c r="AJ20" i="1" s="1"/>
  <c r="AI19" i="1"/>
  <c r="AJ19" i="1" s="1"/>
  <c r="AI22" i="1"/>
  <c r="AK22" i="1" s="1"/>
  <c r="AN13" i="18"/>
  <c r="AN29" i="18"/>
  <c r="AN37" i="18"/>
  <c r="AN21" i="18"/>
  <c r="AN45" i="18"/>
  <c r="AJ22" i="1" l="1"/>
  <c r="AK19" i="1"/>
  <c r="AK20" i="1"/>
  <c r="AK21" i="1"/>
  <c r="H10" i="27" l="1"/>
  <c r="G29" i="27" s="1"/>
  <c r="H9" i="27"/>
  <c r="H8" i="27"/>
  <c r="F29" i="27"/>
  <c r="E29" i="27"/>
  <c r="Q27" i="1" l="1"/>
  <c r="AD15" i="1" l="1"/>
  <c r="F221" i="13" l="1"/>
  <c r="F211" i="13"/>
  <c r="F212" i="13"/>
  <c r="F213" i="13"/>
  <c r="F214" i="13"/>
  <c r="F215" i="13"/>
  <c r="F216" i="13"/>
  <c r="F217" i="13"/>
  <c r="F218" i="13"/>
  <c r="F219" i="13"/>
  <c r="F220" i="13"/>
  <c r="F210" i="13"/>
  <c r="B221" i="13" a="1"/>
  <c r="B221" i="13" l="1"/>
  <c r="H210" i="13" l="1"/>
  <c r="Q15" i="1" l="1"/>
  <c r="AA15" i="1"/>
  <c r="R15" i="1" l="1"/>
  <c r="AJ15" i="1" l="1"/>
  <c r="AK15" i="1"/>
  <c r="B223" i="13" l="1"/>
  <c r="B222" i="13"/>
  <c r="T16" i="1" l="1"/>
  <c r="AF35" i="18" s="1"/>
  <c r="T22" i="1"/>
  <c r="U22" i="1" s="1"/>
  <c r="T18" i="1"/>
  <c r="T21" i="1"/>
  <c r="U21" i="1" s="1"/>
  <c r="T20" i="1"/>
  <c r="U20" i="1" s="1"/>
  <c r="T17" i="1"/>
  <c r="T19" i="1"/>
  <c r="U19" i="1" s="1"/>
  <c r="T15" i="1"/>
  <c r="U15" i="1" s="1"/>
  <c r="R43" i="18" s="1"/>
  <c r="AF11" i="18" l="1"/>
  <c r="Z11" i="18"/>
  <c r="Z35" i="18"/>
  <c r="AL35" i="18"/>
  <c r="Z27" i="18"/>
  <c r="AL27" i="18"/>
  <c r="AF19" i="18"/>
  <c r="T19" i="18"/>
  <c r="T43" i="18"/>
  <c r="AL11" i="18"/>
  <c r="AF27" i="18"/>
  <c r="T11" i="18"/>
  <c r="Z43" i="18"/>
  <c r="AL19" i="18"/>
  <c r="T27" i="18"/>
  <c r="AL43" i="18"/>
  <c r="Z19" i="18"/>
  <c r="T35" i="18"/>
  <c r="AF43" i="18"/>
  <c r="AL13" i="18"/>
  <c r="AF13" i="18"/>
  <c r="Z13" i="18"/>
  <c r="T13" i="18"/>
  <c r="T37" i="18"/>
  <c r="V19" i="1"/>
  <c r="AM19" i="1" s="1"/>
  <c r="AL19" i="1" s="1"/>
  <c r="T29" i="18"/>
  <c r="W19" i="1"/>
  <c r="AF37" i="18"/>
  <c r="T21" i="18"/>
  <c r="AL29" i="18"/>
  <c r="AL37" i="18"/>
  <c r="Z21" i="18"/>
  <c r="Z45" i="18"/>
  <c r="T45" i="18"/>
  <c r="AF21" i="18"/>
  <c r="AL21" i="18"/>
  <c r="Z29" i="18"/>
  <c r="AF45" i="18"/>
  <c r="AL45" i="18"/>
  <c r="AF29" i="18"/>
  <c r="Z37" i="18"/>
  <c r="V43" i="18"/>
  <c r="AH35" i="18"/>
  <c r="AH19" i="18"/>
  <c r="AB35" i="18"/>
  <c r="AN11" i="18"/>
  <c r="AH11" i="18"/>
  <c r="AB11" i="18"/>
  <c r="V19" i="18"/>
  <c r="V35" i="18"/>
  <c r="AN27" i="18"/>
  <c r="AH27" i="18"/>
  <c r="AB27" i="18"/>
  <c r="AB19" i="18"/>
  <c r="AN43" i="18"/>
  <c r="V27" i="18"/>
  <c r="V11" i="18"/>
  <c r="V17" i="1"/>
  <c r="AH43" i="18"/>
  <c r="AB43" i="18"/>
  <c r="AN35" i="18"/>
  <c r="AN19" i="18"/>
  <c r="V37" i="18"/>
  <c r="AH13" i="18"/>
  <c r="V20" i="1"/>
  <c r="AM20" i="1" s="1"/>
  <c r="AL20" i="1" s="1"/>
  <c r="AB37" i="18"/>
  <c r="AH29" i="18"/>
  <c r="AH37" i="18"/>
  <c r="AB29" i="18"/>
  <c r="V13" i="18"/>
  <c r="AB13" i="18"/>
  <c r="AH21" i="18"/>
  <c r="AB21" i="18"/>
  <c r="V21" i="18"/>
  <c r="V45" i="18"/>
  <c r="V29" i="18"/>
  <c r="AB45" i="18"/>
  <c r="AH45" i="18"/>
  <c r="W20" i="1"/>
  <c r="R47" i="18"/>
  <c r="R39" i="18"/>
  <c r="X31" i="18"/>
  <c r="R15" i="18"/>
  <c r="L15" i="18"/>
  <c r="X39" i="18"/>
  <c r="AJ47" i="18"/>
  <c r="AJ39" i="18"/>
  <c r="AD31" i="18"/>
  <c r="L47" i="18"/>
  <c r="L39" i="18"/>
  <c r="L31" i="18"/>
  <c r="AJ23" i="18"/>
  <c r="AD23" i="18"/>
  <c r="X23" i="18"/>
  <c r="R23" i="18"/>
  <c r="R31" i="18"/>
  <c r="AD47" i="18"/>
  <c r="AD39" i="18"/>
  <c r="AJ31" i="18"/>
  <c r="L23" i="18"/>
  <c r="V21" i="1"/>
  <c r="AM21" i="1" s="1"/>
  <c r="AL21" i="1" s="1"/>
  <c r="AJ15" i="18"/>
  <c r="AD15" i="18"/>
  <c r="X15" i="18"/>
  <c r="W21" i="1"/>
  <c r="X47" i="18"/>
  <c r="AJ29" i="18"/>
  <c r="V18" i="1"/>
  <c r="R21" i="18"/>
  <c r="X13" i="18"/>
  <c r="R45" i="18"/>
  <c r="X45" i="18"/>
  <c r="AD21" i="18"/>
  <c r="L13" i="18"/>
  <c r="AJ13" i="18"/>
  <c r="AJ45" i="18"/>
  <c r="X37" i="18"/>
  <c r="L37" i="18"/>
  <c r="X21" i="18"/>
  <c r="AD29" i="18"/>
  <c r="R29" i="18"/>
  <c r="L45" i="18"/>
  <c r="AD13" i="18"/>
  <c r="L21" i="18"/>
  <c r="L29" i="18"/>
  <c r="R37" i="18"/>
  <c r="R13" i="18"/>
  <c r="AD37" i="18"/>
  <c r="AJ37" i="18"/>
  <c r="X29" i="18"/>
  <c r="AD45" i="18"/>
  <c r="AJ21" i="18"/>
  <c r="V22" i="1"/>
  <c r="AM22" i="1" s="1"/>
  <c r="AL22" i="1" s="1"/>
  <c r="W22" i="1"/>
  <c r="AF47" i="18"/>
  <c r="Z31" i="18"/>
  <c r="AF15" i="18"/>
  <c r="T39" i="18"/>
  <c r="T23" i="18"/>
  <c r="Z39" i="18"/>
  <c r="AL47" i="18"/>
  <c r="T31" i="18"/>
  <c r="AL15" i="18"/>
  <c r="T47" i="18"/>
  <c r="AL31" i="18"/>
  <c r="T15" i="18"/>
  <c r="Z47" i="18"/>
  <c r="AF31" i="18"/>
  <c r="Z15" i="18"/>
  <c r="Z23" i="18"/>
  <c r="AF39" i="18"/>
  <c r="AF23" i="18"/>
  <c r="AL39" i="18"/>
  <c r="AL23" i="18"/>
  <c r="V16" i="1"/>
  <c r="AD43" i="18"/>
  <c r="AJ43" i="18"/>
  <c r="X43" i="18"/>
  <c r="AJ35" i="18"/>
  <c r="L43" i="18"/>
  <c r="X35" i="18"/>
  <c r="AD35" i="18"/>
  <c r="L35" i="18"/>
  <c r="R35" i="18"/>
  <c r="L27" i="18"/>
  <c r="AJ11" i="18"/>
  <c r="AJ19" i="18"/>
  <c r="L11" i="18"/>
  <c r="X19" i="18"/>
  <c r="AD11" i="18"/>
  <c r="X27" i="18"/>
  <c r="R27" i="18"/>
  <c r="X11" i="18"/>
  <c r="V15" i="1"/>
  <c r="AM15" i="1" s="1"/>
  <c r="AL15" i="1" s="1"/>
  <c r="Q52" i="19" s="1"/>
  <c r="R19" i="18"/>
  <c r="AJ27" i="18"/>
  <c r="AD19" i="18"/>
  <c r="R11" i="18"/>
  <c r="W15" i="1"/>
  <c r="L19" i="18"/>
  <c r="AD27" i="18"/>
  <c r="AN22" i="1" l="1"/>
  <c r="AD53" i="19"/>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AN21" i="1"/>
  <c r="K53" i="19"/>
  <c r="AI33" i="19"/>
  <c r="AI23" i="19"/>
  <c r="AC23" i="19"/>
  <c r="W13" i="19"/>
  <c r="AC43" i="19"/>
  <c r="AC33" i="19"/>
  <c r="Q13" i="19"/>
  <c r="AI53" i="19"/>
  <c r="AF52" i="19"/>
  <c r="AL52" i="19"/>
  <c r="T42" i="19"/>
  <c r="T32" i="19"/>
  <c r="AL22" i="19"/>
  <c r="T22" i="19"/>
  <c r="N12" i="19"/>
  <c r="N52" i="19"/>
  <c r="AF42" i="19"/>
  <c r="AF32" i="19"/>
  <c r="AL42" i="19"/>
  <c r="N42" i="19"/>
  <c r="N32" i="19"/>
  <c r="AF22" i="19"/>
  <c r="N22" i="19"/>
  <c r="AL12" i="19"/>
  <c r="Z12" i="19"/>
  <c r="Z52" i="19"/>
  <c r="Z42" i="19"/>
  <c r="Z32" i="19"/>
  <c r="Z22" i="19"/>
  <c r="AF12" i="19"/>
  <c r="T12" i="19"/>
  <c r="T52" i="19"/>
  <c r="AL32" i="19"/>
  <c r="P52" i="19"/>
  <c r="AH42" i="19"/>
  <c r="AH32" i="19"/>
  <c r="AB12" i="19"/>
  <c r="P12" i="19"/>
  <c r="AH52" i="19"/>
  <c r="P42" i="19"/>
  <c r="P32" i="19"/>
  <c r="AH22" i="19"/>
  <c r="AN20" i="1"/>
  <c r="P22" i="19"/>
  <c r="AN12" i="19"/>
  <c r="V22" i="19"/>
  <c r="AB52" i="19"/>
  <c r="AB42" i="19"/>
  <c r="AB32" i="19"/>
  <c r="AB22" i="19"/>
  <c r="AH12" i="19"/>
  <c r="V12" i="19"/>
  <c r="AN42" i="19"/>
  <c r="AN32" i="19"/>
  <c r="AN52" i="19"/>
  <c r="V52" i="19"/>
  <c r="V42" i="19"/>
  <c r="V32" i="19"/>
  <c r="AN22" i="19"/>
  <c r="U52" i="19"/>
  <c r="U22" i="19"/>
  <c r="O12" i="19"/>
  <c r="O52" i="19"/>
  <c r="AG42" i="19"/>
  <c r="AG32" i="19"/>
  <c r="AN19" i="1"/>
  <c r="AG52" i="19"/>
  <c r="O42" i="19"/>
  <c r="O32" i="19"/>
  <c r="AG22" i="19"/>
  <c r="U12" i="19"/>
  <c r="AM12" i="19"/>
  <c r="AA22" i="19"/>
  <c r="U32" i="19"/>
  <c r="O22" i="19"/>
  <c r="AA52" i="19"/>
  <c r="AA42" i="19"/>
  <c r="AA32" i="19"/>
  <c r="AG12" i="19"/>
  <c r="U42" i="19"/>
  <c r="AM42" i="19"/>
  <c r="AM32" i="19"/>
  <c r="AA12" i="19"/>
  <c r="AM52" i="19"/>
  <c r="AM22" i="19"/>
  <c r="AE52" i="19"/>
  <c r="AK52" i="19"/>
  <c r="AD52" i="19"/>
  <c r="AJ52" i="19"/>
  <c r="AC52" i="19"/>
  <c r="AI52" i="19"/>
  <c r="R52" i="19"/>
  <c r="X52" i="19"/>
  <c r="W52" i="19"/>
  <c r="M52" i="19"/>
  <c r="S52" i="19"/>
  <c r="AJ42" i="19"/>
  <c r="L52" i="19"/>
  <c r="AI42" i="19"/>
  <c r="K52" i="19"/>
  <c r="AE42" i="19"/>
  <c r="AK42" i="19"/>
  <c r="X42" i="19"/>
  <c r="AD42" i="19"/>
  <c r="W42" i="19"/>
  <c r="AC42" i="19"/>
  <c r="M42" i="19"/>
  <c r="S42" i="19"/>
  <c r="L42" i="19"/>
  <c r="R42" i="19"/>
  <c r="K42" i="19"/>
  <c r="Q42" i="19"/>
  <c r="AE32" i="19"/>
  <c r="AK32" i="19"/>
  <c r="AD32" i="19"/>
  <c r="AJ32" i="19"/>
  <c r="AC32" i="19"/>
  <c r="AI32" i="19"/>
  <c r="R32" i="19"/>
  <c r="X32" i="19"/>
  <c r="Q32" i="19"/>
  <c r="W32" i="19"/>
  <c r="M32" i="19"/>
  <c r="S32" i="19"/>
  <c r="AJ22" i="19"/>
  <c r="L32" i="19"/>
  <c r="AI22" i="19"/>
  <c r="K32" i="19"/>
  <c r="AE22" i="19"/>
  <c r="AK22" i="19"/>
  <c r="X22" i="19"/>
  <c r="AD22" i="19"/>
  <c r="W22" i="19"/>
  <c r="AC22" i="19"/>
  <c r="M22" i="19"/>
  <c r="S22" i="19"/>
  <c r="L22" i="19"/>
  <c r="R22" i="19"/>
  <c r="K22" i="19"/>
  <c r="Q22" i="19"/>
  <c r="AC12" i="19"/>
  <c r="AE12" i="19"/>
  <c r="AD12" i="19"/>
  <c r="AJ12" i="19"/>
  <c r="AK12" i="19"/>
  <c r="X12" i="19"/>
  <c r="AI12" i="19"/>
  <c r="W12" i="19"/>
  <c r="M12" i="19"/>
  <c r="S12" i="19"/>
  <c r="L12" i="19"/>
  <c r="R12" i="19"/>
  <c r="Q12" i="19"/>
  <c r="K12" i="19"/>
  <c r="AN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<sst xmlns="http://schemas.openxmlformats.org/spreadsheetml/2006/main" count="691" uniqueCount="425">
  <si>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</si>
  <si>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</si>
  <si>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</si>
  <si>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</si>
  <si>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</si>
  <si>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</si>
  <si>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</si>
  <si>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</si>
  <si>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</si>
  <si>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</si>
  <si>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</si>
  <si>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</si>
  <si>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</si>
  <si>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</si>
  <si>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</si>
  <si>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</si>
  <si>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</si>
  <si>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</si>
  <si>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</si>
  <si>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</si>
  <si>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</si>
  <si>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</si>
  <si>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</si>
  <si>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</si>
  <si>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</si>
  <si>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</si>
  <si>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</si>
  <si>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</si>
  <si>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</si>
  <si>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</si>
  <si>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</si>
  <si>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</si>
  <si>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</si>
  <si>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</si>
  <si>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</si>
  <si>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</si>
  <si>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</si>
  <si>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</si>
  <si>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</si>
  <si>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</si>
  <si>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</si>
  <si>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</si>
  <si>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</si>
  <si>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</si>
  <si>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</si>
  <si>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</si>
  <si>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</si>
  <si>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</si>
  <si>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</si>
  <si>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</si>
  <si>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</si>
  <si>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</si>
  <si>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</si>
  <si>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</si>
  <si>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</si>
  <si>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</si>
  <si>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</si>
  <si>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</si>
  <si>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</si>
  <si>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</si>
  <si>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</si>
  <si>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</si>
  <si>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</si>
  <si>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</si>
  <si>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</si>
  <si>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</si>
  <si>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</si>
  <si>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</si>
  <si>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</si>
  <si>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</si>
  <si>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</si>
  <si>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</si>
  <si>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</si>
  <si>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</si>
  <si>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</si>
  <si>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</si>
  <si>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</si>
  <si>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</si>
  <si>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</si>
  <si>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</si>
  <si>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</si>
  <si>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</si>
  <si>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</si>
  <si>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</si>
  <si>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</si>
  <si>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</si>
  <si>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</si>
  <si>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</si>
  <si>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</si>
  <si>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</si>
  <si>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</si>
  <si>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</si>
  <si>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</si>
  <si>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</si>
  <si>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</si>
  <si>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</si>
  <si>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</si>
  <si>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</si>
  <si>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</si>
  <si>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</si>
  <si>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</si>
  <si>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</si>
  <si>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</si>
  <si>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</si>
  <si>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</si>
  <si>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</si>
  <si>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</si>
  <si>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</si>
  <si>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</si>
  <si>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</si>
  <si>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</si>
  <si>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</si>
  <si>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</si>
  <si>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</si>
  <si>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</si>
  <si>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</si>
  <si>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</si>
  <si>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</si>
  <si>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</si>
  <si>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</si>
  <si>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</si>
  <si>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</si>
  <si>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</si>
  <si>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</si>
  <si>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</si>
  <si>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</si>
  <si>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</si>
  <si>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</si>
  <si>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</si>
  <si>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</si>
  <si>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</si>
  <si>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</si>
  <si>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</si>
  <si>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</si>
  <si>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</si>
  <si>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</si>
  <si>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</si>
  <si>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</si>
  <si>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</si>
  <si>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</si>
  <si>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</si>
  <si>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</si>
  <si>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</si>
  <si>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</si>
  <si>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</si>
  <si>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</si>
  <si>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</si>
  <si>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</si>
  <si>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</si>
  <si>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</si>
  <si>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</si>
  <si>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</si>
  <si>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</si>
  <si>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</si>
  <si>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</si>
  <si>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</si>
  <si>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</si>
  <si>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</si>
  <si>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</si>
  <si>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</si>
  <si>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</si>
  <si>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</si>
  <si>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</si>
  <si>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</si>
  <si>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</si>
  <si>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</si>
  <si>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</si>
  <si>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</si>
  <si>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</si>
  <si>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</si>
  <si>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</si>
  <si>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</si>
  <si>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</si>
  <si>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</si>
  <si>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</si>
  <si>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</si>
  <si>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</si>
  <si>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</si>
  <si>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</si>
  <si>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</si>
  <si>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</si>
  <si>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</si>
  <si>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</si>
  <si>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</si>
  <si>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</si>
  <si>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</si>
  <si>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</si>
  <si>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</si>
  <si>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</si>
  <si>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</si>
  <si>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</si>
  <si>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</si>
  <si>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</si>
  <si>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</si>
  <si>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</si>
  <si>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</si>
  <si>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</si>
  <si>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</si>
  <si>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</si>
  <si>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</si>
  <si>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</si>
  <si>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</si>
  <si>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</si>
  <si>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</si>
  <si>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</si>
  <si>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</si>
  <si>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</si>
  <si>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</si>
  <si>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</si>
  <si>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</si>
  <si>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</si>
  <si>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</si>
  <si>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</si>
  <si>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</si>
  <si>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</si>
  <si>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</si>
  <si>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</si>
  <si>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</si>
  <si>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</si>
  <si>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</si>
  <si>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</si>
  <si>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</si>
  <si>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</si>
  <si>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</si>
  <si>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</si>
  <si>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</si>
  <si>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</si>
  <si>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</si>
  <si>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</si>
  <si>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</si>
  <si>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</si>
  <si>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</si>
  <si>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</si>
  <si>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</si>
  <si>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</si>
  <si>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</si>
  <si>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</si>
  <si>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</si>
  <si>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</si>
  <si>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</si>
  <si>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</si>
  <si>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</si>
  <si>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</si>
  <si>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</si>
  <si>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</si>
  <si>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</si>
  <si>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</si>
  <si>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</si>
  <si>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</si>
  <si>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</si>
  <si>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</si>
  <si>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</si>
  <si>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</si>
  <si>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</si>
  <si>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</si>
  <si>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</si>
  <si>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</si>
  <si>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</si>
  <si>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</si>
  <si>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</si>
  <si>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</si>
  <si>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</si>
  <si>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</si>
  <si>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</si>
  <si>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</si>
  <si>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</si>
  <si>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</si>
  <si>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</si>
  <si>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</si>
  <si>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</si>
  <si>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</si>
  <si>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</si>
  <si>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</si>
  <si>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</si>
  <si>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</si>
  <si>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</si>
  <si>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</si>
  <si>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</si>
  <si>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</si>
  <si>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</si>
  <si>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</si>
  <si>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</si>
  <si>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</si>
  <si>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</si>
  <si>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</si>
  <si>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</si>
  <si>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</si>
  <si>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</si>
  <si>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</si>
  <si>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</si>
  <si>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</si>
  <si>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</si>
  <si>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</si>
  <si>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</si>
  <si>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</si>
  <si>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</si>
  <si>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</si>
  <si>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</si>
  <si>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</si>
  <si>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</si>
  <si>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</si>
  <si>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</si>
  <si>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</si>
  <si>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</si>
  <si>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</si>
  <si>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</si>
  <si>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</si>
  <si>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</si>
  <si>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</si>
  <si>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</si>
  <si>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</si>
  <si>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</si>
  <si>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</si>
  <si>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</si>
  <si>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</si>
  <si>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</si>
  <si>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</si>
  <si>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</si>
  <si>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</si>
  <si>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</si>
  <si>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</si>
  <si>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</si>
  <si>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</si>
  <si>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</si>
  <si>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</si>
  <si>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</si>
  <si>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</si>
  <si>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</si>
  <si>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</si>
  <si>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</si>
  <si>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</si>
  <si>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</si>
  <si>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</si>
  <si>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</si>
  <si>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</si>
  <si>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</si>
  <si>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</si>
  <si>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</si>
  <si>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</si>
  <si>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</si>
  <si>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</si>
  <si>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</si>
  <si>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</si>
  <si>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</si>
  <si>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</si>
  <si>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</si>
  <si>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</si>
  <si>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</si>
  <si>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</si>
  <si>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</si>
  <si>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</si>
  <si>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</si>
  <si>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</si>
  <si>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</si>
  <si>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</si>
  <si>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</si>
  <si>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</si>
  <si>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</si>
  <si>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</si>
  <si>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</si>
  <si>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</si>
  <si>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</si>
  <si>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</si>
  <si>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</si>
  <si>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</si>
  <si>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</si>
  <si>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</si>
  <si>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</si>
  <si>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</si>
  <si>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</si>
  <si>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</si>
  <si>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</si>
  <si>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</si>
  <si>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</si>
  <si>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</si>
  <si>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</si>
  <si>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</si>
  <si>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</si>
  <si>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</si>
  <si>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</si>
  <si>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</si>
  <si>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</si>
  <si>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</si>
  <si>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</si>
  <si>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</si>
  <si>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</si>
  <si>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</si>
  <si>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</si>
  <si>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</si>
  <si>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Gestión Ambiental</t>
  </si>
  <si>
    <t>Promover una gestión ambiental institucional responsable que propenda por alcanzar paulatinamente una sostenibilidad ambiental en cumplimiento de la normatividad ambiental vigente aplicable y la prevención de impactos ambientales en el área de influencia directa de la ETITC.</t>
  </si>
  <si>
    <t xml:space="preserve">Abarca todos los procesos estratégicos, misionales y de apoyo de la institución y todas aquellas actividades que sean ejecutadas dentro de las instalaciones que administre la ETITC. </t>
  </si>
  <si>
    <t>A4 - La legislación en Colombia es muy amplia y variable y esta no cuenta con mecanismos de divulgación eficientes.</t>
  </si>
  <si>
    <t>Fallas en la actualización e identificación de requisitos legales por acumulación de tareas de la persona encargada del SGA.</t>
  </si>
  <si>
    <t>Posibilidad de afectación económica y reputacional por multas o sanciones a la entidad, debido al incumplimiento de requisitos legales asociados a la gestión de los aspectos ambientales de las actividades desarrolladas por la ETITC.</t>
  </si>
  <si>
    <t>D14 - Reportes extemporáneo a los entes de control debido a demoras en el reporte y consolidación de la información requerida por la normatividad legal vigente.</t>
  </si>
  <si>
    <t>D7 - Fallas en la asignación de recursos para la implementación de los requisitos legales ambientales que aplican a la ETITC.</t>
  </si>
  <si>
    <t>Desconocimiento de los impactos asociados al incumplimiento legal ambiental</t>
  </si>
  <si>
    <t>D12 - No se cuenta con personal de apoyo para desarrollar actividades del SGA para atender las necesidades de la institución en materia de sostenibilidad ambiental</t>
  </si>
  <si>
    <t>No hay asignación de presupuesto asignado para la contratación de personal de apoyo al SGA</t>
  </si>
  <si>
    <t xml:space="preserve">GAM-FO-12 MATRIZ DE REQUISITOS LEGALES actualizada una vez por semestre.
Acta de CIGD en el que se socialicen los incumplimientos legales cuando aplique
</t>
  </si>
  <si>
    <t>Acta de CIGD en el que se socialicen los incumplimientos legales y sus consecuencias cuando aplique</t>
  </si>
  <si>
    <t>El profesional de Gestión Ambiental deberá incluir la necesidad de la contratación en el Plan Anual de necesidades y remitirlo a la oficina de Planeación en los tiempos que esta establezca</t>
  </si>
  <si>
    <t>Correo electrónico donde se remite el Plan de Necesidades solicitando la contratación del personal de apoyo</t>
  </si>
  <si>
    <t>1. Actualizar la matriz de requisitos legales usando el formato GAM-FO-12 una vez al semestre.
2. Si hay incumplimiento se presenta al CIGD.</t>
  </si>
  <si>
    <t>Profesional de Gestión Ambiental o quien haga sus veces</t>
  </si>
  <si>
    <t>Enviar mediante correo electrónico el plan de necesidades del área al la OAP</t>
  </si>
  <si>
    <t>Fecha: 2025/01/30</t>
  </si>
  <si>
    <t xml:space="preserve">Contratista Profesional Gestión Ambiental </t>
  </si>
  <si>
    <t>Subcausas de la causa raíz</t>
  </si>
  <si>
    <t>Ejecución y Administración de procesos</t>
  </si>
  <si>
    <t>El profesional encargado del SGA identifica los requisitos legales ambientales aplicables a la entidad y verifica su cumplimiento con base en la metodología establecida en el procedimiento GAM-PC-02 Identificación, Actualización y Verificación de Cumplimiento Legal Ambiental, dejando registro en el formato GAM-FO-12 MATRIZ DE REQUISITOS LEGALES.
En caso de identificarse incumplimiento se deberá informar al CIGD.</t>
  </si>
  <si>
    <t>No se ha establecido en la programación de actividades, la priorización para el reporte de información a entes de control.</t>
  </si>
  <si>
    <t xml:space="preserve">El profesional encargado del SGA debe documentar todos los tramites ambientales que requieren de reporte a entes de control identificando las fechas máximas para el reporte, la fuente de información y gestionar el reporte con las áreas generadoras para su consolidación. </t>
  </si>
  <si>
    <t>Registro de la programación de actividades asociadas al cumplimiento de requisitos legales en el formato GAM-FO-19 seguimiento a programas ambientales.
Documento que permita identificar el requisito legal asociado al reporte de información, la entidad que recibe el reporte, la forma en que se reporta, la fuente de información y la frecuencia de reporte.
Correo electrónico dirigido a las áreas generadoras de la información solicitando los soportes del cumplimiento del requisito ambiental asociado.</t>
  </si>
  <si>
    <t>Documentar en el formato GAM-FO-19 Seguimiento a Programas Ambientales las actividades relacionadas con el reporte de información a Entes de Control</t>
  </si>
  <si>
    <t>El profesional de Gestión Ambiental o quien haga sus veces deberá informar a la Alta Dirección las consecuencias del incumplimiento de Requisitos Legales Ambientales.
Dicha comunicación se deberá hacer en conjunto con los requisitos identificados que estén en incumplimiento.</t>
  </si>
  <si>
    <t>Acta del CIGD donde conste la socialización de las consecuencias por el incumplimiento de requisitos legales ambientales</t>
  </si>
  <si>
    <r>
      <rPr>
        <b/>
        <sz val="14"/>
        <rFont val="Arial"/>
        <family val="2"/>
      </rPr>
      <t>LÍDER DEL PROCESO:</t>
    </r>
    <r>
      <rPr>
        <sz val="14"/>
        <rFont val="Arial"/>
        <family val="2"/>
      </rPr>
      <t xml:space="preserve"> </t>
    </r>
  </si>
  <si>
    <t xml:space="preserve">Seguridad de la información </t>
  </si>
  <si>
    <t xml:space="preserve">GAM-FO-12 MATRIZ DE REQUISITOS LEGALES </t>
  </si>
  <si>
    <t>GAM-FO-19</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</si>
  <si>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</si>
  <si>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</si>
  <si>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Se actualizo al nuevo formato  Versión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</si>
</sst>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0"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b/>
      <sz val="18"/>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24"/>
      <color theme="1"/>
      <name val="Arial"/>
      <family val="2"/>
    </font>
    <font>
      <sz val="18"/>
      <color theme="1"/>
      <name val="Arial"/>
      <family val="2"/>
    </font>
    <font>
      <b/>
      <sz val="40"/>
      <color rgb="FF000000"/>
      <name val="Arial"/>
      <family val="2"/>
    </font>
    <font>
      <b/>
      <sz val="20"/>
      <color theme="1"/>
      <name val="Arial"/>
      <family val="2"/>
    </font>
    <font>
      <b/>
      <sz val="24"/>
      <color rgb="FF000000"/>
      <name val="Arial"/>
      <family val="2"/>
    </font>
    <font>
      <b/>
      <sz val="18"/>
      <color rgb="FF000000"/>
      <name val="Arial"/>
      <family val="2"/>
    </font>
    <font>
      <sz val="16"/>
      <color theme="1"/>
      <name val="Arial"/>
      <family val="2"/>
    </font>
    <font>
      <b/>
      <sz val="22"/>
      <color theme="1"/>
      <name val="Arial"/>
      <family val="2"/>
    </font>
    <font>
      <sz val="28"/>
      <color theme="1"/>
      <name val="Arial"/>
      <family val="2"/>
    </font>
    <font>
      <b/>
      <sz val="28"/>
      <color rgb="FF000000"/>
      <name val="Arial"/>
      <family val="2"/>
    </font>
    <font>
      <b/>
      <sz val="36"/>
      <color rgb="FF000000"/>
      <name val="Arial"/>
      <family val="2"/>
    </font>
    <font>
      <sz val="11"/>
      <color theme="9"/>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32" fillId="0" borderId="0"/>
    <xf numFmtId="0" fontId="33" fillId="0" borderId="0"/>
    <xf numFmtId="0" fontId="4" fillId="0" borderId="0"/>
  </cellStyleXfs>
  <cellXfs count="611">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16" fillId="0" borderId="0" xfId="0" applyFont="1" applyAlignment="1">
      <alignment vertical="center"/>
    </xf>
    <xf numFmtId="0" fontId="17" fillId="0" borderId="0" xfId="0" applyFont="1"/>
    <xf numFmtId="0" fontId="15" fillId="0" borderId="0" xfId="0" applyFont="1"/>
    <xf numFmtId="0" fontId="0" fillId="0" borderId="0" xfId="0" pivotButton="1"/>
    <xf numFmtId="0" fontId="10" fillId="0" borderId="0" xfId="0" applyFont="1" applyAlignment="1">
      <alignment horizontal="justify" vertical="center" wrapText="1" readingOrder="1"/>
    </xf>
    <xf numFmtId="0" fontId="18" fillId="0" borderId="0" xfId="0" applyFont="1"/>
    <xf numFmtId="0" fontId="20" fillId="6" borderId="0" xfId="0" applyFont="1" applyFill="1" applyAlignment="1">
      <alignment horizontal="center" vertical="center" wrapText="1" readingOrder="1"/>
    </xf>
    <xf numFmtId="0" fontId="21" fillId="0" borderId="4" xfId="0" applyFont="1" applyBorder="1" applyAlignment="1">
      <alignment horizontal="justify" vertical="center" wrapText="1" readingOrder="1"/>
    </xf>
    <xf numFmtId="0" fontId="21" fillId="0" borderId="1" xfId="0" applyFont="1" applyBorder="1" applyAlignment="1">
      <alignment horizontal="justify" vertical="center" wrapText="1" readingOrder="1"/>
    </xf>
    <xf numFmtId="0" fontId="21" fillId="5" borderId="4"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4"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22" fillId="9" borderId="1" xfId="0" applyFont="1" applyFill="1" applyBorder="1" applyAlignment="1">
      <alignment horizontal="center" vertical="center" wrapText="1" readingOrder="1"/>
    </xf>
    <xf numFmtId="0" fontId="21" fillId="0" borderId="4" xfId="0" applyFont="1" applyBorder="1" applyAlignment="1">
      <alignment horizontal="center" vertical="center" wrapText="1" readingOrder="1"/>
    </xf>
    <xf numFmtId="0" fontId="21" fillId="0" borderId="1" xfId="0" applyFont="1" applyBorder="1" applyAlignment="1">
      <alignment horizontal="center" vertical="center" wrapText="1" readingOrder="1"/>
    </xf>
    <xf numFmtId="0" fontId="0" fillId="3" borderId="0" xfId="0" applyFill="1"/>
    <xf numFmtId="0" fontId="34" fillId="3" borderId="39" xfId="2" applyFont="1" applyFill="1" applyBorder="1"/>
    <xf numFmtId="0" fontId="34" fillId="3" borderId="40" xfId="2" applyFont="1" applyFill="1" applyBorder="1"/>
    <xf numFmtId="0" fontId="34" fillId="3" borderId="41" xfId="2" applyFont="1" applyFill="1" applyBorder="1"/>
    <xf numFmtId="0" fontId="4" fillId="3" borderId="0" xfId="0" applyFont="1" applyFill="1"/>
    <xf numFmtId="0" fontId="24" fillId="3" borderId="0" xfId="0" applyFont="1" applyFill="1"/>
    <xf numFmtId="0" fontId="25" fillId="3" borderId="22" xfId="0" applyFont="1" applyFill="1" applyBorder="1" applyAlignment="1">
      <alignment horizontal="center" vertical="center" wrapText="1" readingOrder="1"/>
    </xf>
    <xf numFmtId="0" fontId="26" fillId="3" borderId="22" xfId="0" applyFont="1" applyFill="1" applyBorder="1" applyAlignment="1">
      <alignment horizontal="justify" vertical="center" wrapText="1" readingOrder="1"/>
    </xf>
    <xf numFmtId="9" fontId="25" fillId="3" borderId="31" xfId="0" applyNumberFormat="1" applyFont="1" applyFill="1" applyBorder="1" applyAlignment="1">
      <alignment horizontal="center" vertical="center" wrapText="1" readingOrder="1"/>
    </xf>
    <xf numFmtId="0" fontId="25" fillId="3" borderId="21" xfId="0" applyFont="1" applyFill="1" applyBorder="1" applyAlignment="1">
      <alignment horizontal="center" vertical="center" wrapText="1" readingOrder="1"/>
    </xf>
    <xf numFmtId="0" fontId="26" fillId="3" borderId="21" xfId="0" applyFont="1" applyFill="1" applyBorder="1" applyAlignment="1">
      <alignment horizontal="justify" vertical="center" wrapText="1" readingOrder="1"/>
    </xf>
    <xf numFmtId="9" fontId="25" fillId="3" borderId="26" xfId="0" applyNumberFormat="1" applyFont="1" applyFill="1" applyBorder="1" applyAlignment="1">
      <alignment horizontal="center" vertical="center" wrapText="1" readingOrder="1"/>
    </xf>
    <xf numFmtId="0" fontId="26" fillId="3" borderId="26" xfId="0" applyFont="1" applyFill="1" applyBorder="1" applyAlignment="1">
      <alignment horizontal="center" vertical="center" wrapText="1" readingOrder="1"/>
    </xf>
    <xf numFmtId="0" fontId="25" fillId="3" borderId="28" xfId="0" applyFont="1" applyFill="1" applyBorder="1" applyAlignment="1">
      <alignment horizontal="center" vertical="center" wrapText="1" readingOrder="1"/>
    </xf>
    <xf numFmtId="0" fontId="26" fillId="3" borderId="28" xfId="0" applyFont="1" applyFill="1" applyBorder="1" applyAlignment="1">
      <alignment horizontal="justify" vertical="center" wrapText="1" readingOrder="1"/>
    </xf>
    <xf numFmtId="0" fontId="26" fillId="3" borderId="29" xfId="0" applyFont="1" applyFill="1" applyBorder="1" applyAlignment="1">
      <alignment horizontal="center" vertical="center" wrapText="1" readingOrder="1"/>
    </xf>
    <xf numFmtId="0" fontId="31" fillId="3" borderId="0" xfId="0" applyFont="1" applyFill="1"/>
    <xf numFmtId="0" fontId="25" fillId="15" borderId="33" xfId="0" applyFont="1" applyFill="1" applyBorder="1" applyAlignment="1">
      <alignment horizontal="center" vertical="center" wrapText="1" readingOrder="1"/>
    </xf>
    <xf numFmtId="0" fontId="25" fillId="15" borderId="34" xfId="0" applyFont="1" applyFill="1" applyBorder="1" applyAlignment="1">
      <alignment horizontal="center" vertical="center" wrapText="1" readingOrder="1"/>
    </xf>
    <xf numFmtId="0" fontId="11" fillId="3" borderId="0" xfId="0" applyFont="1" applyFill="1"/>
    <xf numFmtId="0" fontId="19"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34" fillId="3" borderId="7" xfId="2" applyFont="1" applyFill="1" applyBorder="1"/>
    <xf numFmtId="0" fontId="39" fillId="3" borderId="0" xfId="0" applyFont="1" applyFill="1" applyAlignment="1">
      <alignment horizontal="left" vertical="center" wrapText="1"/>
    </xf>
    <xf numFmtId="0" fontId="40" fillId="3" borderId="0" xfId="0" applyFont="1" applyFill="1" applyAlignment="1">
      <alignment horizontal="left" vertical="top" wrapText="1"/>
    </xf>
    <xf numFmtId="0" fontId="34" fillId="3" borderId="0" xfId="2" applyFont="1" applyFill="1"/>
    <xf numFmtId="0" fontId="34" fillId="3" borderId="8" xfId="2" applyFont="1" applyFill="1" applyBorder="1"/>
    <xf numFmtId="0" fontId="34" fillId="3" borderId="9" xfId="2" applyFont="1" applyFill="1" applyBorder="1"/>
    <xf numFmtId="0" fontId="34" fillId="3" borderId="11" xfId="2" applyFont="1" applyFill="1" applyBorder="1"/>
    <xf numFmtId="0" fontId="34" fillId="3" borderId="10" xfId="2" applyFont="1" applyFill="1" applyBorder="1"/>
    <xf numFmtId="0" fontId="38" fillId="3" borderId="0" xfId="2" applyFont="1" applyFill="1" applyAlignment="1">
      <alignment horizontal="left" vertical="center" wrapText="1"/>
    </xf>
    <xf numFmtId="0" fontId="34" fillId="3" borderId="0" xfId="2" applyFont="1" applyFill="1" applyAlignment="1">
      <alignment horizontal="left" vertical="center" wrapText="1"/>
    </xf>
    <xf numFmtId="0" fontId="34" fillId="3" borderId="0" xfId="2" quotePrefix="1" applyFont="1" applyFill="1" applyAlignment="1">
      <alignment horizontal="left" vertical="center" wrapText="1"/>
    </xf>
    <xf numFmtId="0" fontId="36" fillId="3" borderId="7" xfId="2" quotePrefix="1" applyFont="1" applyFill="1" applyBorder="1" applyAlignment="1">
      <alignment horizontal="left" vertical="top" wrapText="1"/>
    </xf>
    <xf numFmtId="0" fontId="37" fillId="3" borderId="0" xfId="2" quotePrefix="1" applyFont="1" applyFill="1" applyAlignment="1">
      <alignment horizontal="left" vertical="top" wrapText="1"/>
    </xf>
    <xf numFmtId="0" fontId="37" fillId="3" borderId="8" xfId="2" quotePrefix="1" applyFont="1" applyFill="1" applyBorder="1" applyAlignment="1">
      <alignment horizontal="left" vertical="top" wrapText="1"/>
    </xf>
    <xf numFmtId="0" fontId="32" fillId="0" borderId="7" xfId="0" applyFont="1" applyBorder="1" applyAlignment="1">
      <alignment vertical="center" wrapText="1"/>
    </xf>
    <xf numFmtId="0" fontId="32" fillId="0" borderId="0" xfId="0" applyFont="1" applyAlignment="1">
      <alignment vertical="center" wrapText="1"/>
    </xf>
    <xf numFmtId="0" fontId="45"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46" fillId="0" borderId="0" xfId="0" applyFont="1" applyAlignment="1">
      <alignment horizontal="center"/>
    </xf>
    <xf numFmtId="0" fontId="48" fillId="0" borderId="0" xfId="0" applyFont="1" applyAlignment="1">
      <alignment horizontal="center" vertical="center" wrapText="1"/>
    </xf>
    <xf numFmtId="0" fontId="0" fillId="0" borderId="0" xfId="0" applyAlignment="1">
      <alignment wrapText="1"/>
    </xf>
    <xf numFmtId="0" fontId="48" fillId="0" borderId="0" xfId="0" applyFont="1" applyAlignment="1">
      <alignment vertical="center" wrapText="1"/>
    </xf>
    <xf numFmtId="0" fontId="47" fillId="0" borderId="70" xfId="0" applyFont="1" applyBorder="1" applyAlignment="1">
      <alignment vertical="center" wrapText="1"/>
    </xf>
    <xf numFmtId="0" fontId="44" fillId="0" borderId="64" xfId="0" applyFont="1" applyBorder="1" applyAlignment="1" applyProtection="1">
      <alignment horizontal="center" wrapText="1"/>
      <protection locked="0"/>
    </xf>
    <xf numFmtId="0" fontId="44" fillId="0" borderId="57" xfId="0" applyFont="1" applyBorder="1" applyAlignment="1" applyProtection="1">
      <alignment horizontal="center" wrapText="1"/>
      <protection locked="0"/>
    </xf>
    <xf numFmtId="0" fontId="43" fillId="0" borderId="63" xfId="0" applyFont="1" applyBorder="1" applyAlignment="1">
      <alignment horizontal="left" vertical="center"/>
    </xf>
    <xf numFmtId="0" fontId="43" fillId="0" borderId="57" xfId="0" applyFont="1" applyBorder="1" applyAlignment="1">
      <alignment horizontal="left" vertical="center"/>
    </xf>
    <xf numFmtId="0" fontId="0" fillId="17" borderId="0" xfId="0" applyFill="1"/>
    <xf numFmtId="0" fontId="43" fillId="0" borderId="21" xfId="0" applyFont="1" applyBorder="1" applyAlignment="1">
      <alignment vertical="center"/>
    </xf>
    <xf numFmtId="0" fontId="54" fillId="17" borderId="0" xfId="0" applyFont="1" applyFill="1"/>
    <xf numFmtId="14" fontId="54" fillId="0" borderId="80" xfId="0" applyNumberFormat="1" applyFont="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0" borderId="80" xfId="0" applyFont="1" applyBorder="1" applyAlignment="1" applyProtection="1">
      <alignment horizontal="center" vertical="center" wrapText="1"/>
      <protection locked="0"/>
    </xf>
    <xf numFmtId="0" fontId="54" fillId="0" borderId="80" xfId="0" applyFont="1" applyBorder="1" applyAlignment="1" applyProtection="1">
      <alignment horizontal="justify" wrapText="1"/>
      <protection locked="0"/>
    </xf>
    <xf numFmtId="0" fontId="11" fillId="17" borderId="0" xfId="0" applyFont="1" applyFill="1"/>
    <xf numFmtId="0" fontId="55" fillId="0" borderId="24" xfId="0" applyFont="1" applyBorder="1" applyAlignment="1">
      <alignment horizontal="center" vertical="center"/>
    </xf>
    <xf numFmtId="0" fontId="55" fillId="0" borderId="91" xfId="0" applyFont="1" applyBorder="1" applyAlignment="1">
      <alignment horizontal="center" vertical="center" wrapText="1"/>
    </xf>
    <xf numFmtId="0" fontId="55"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59" fillId="16" borderId="80" xfId="0" applyNumberFormat="1" applyFont="1" applyFill="1" applyBorder="1" applyAlignment="1">
      <alignment horizontal="center" vertical="center" wrapText="1"/>
    </xf>
    <xf numFmtId="0" fontId="59" fillId="16" borderId="80" xfId="0" applyFont="1" applyFill="1" applyBorder="1" applyAlignment="1">
      <alignment horizontal="center" vertical="center" wrapText="1"/>
    </xf>
    <xf numFmtId="0" fontId="65" fillId="17" borderId="0" xfId="0" applyFont="1" applyFill="1" applyAlignment="1">
      <alignment horizontal="center" vertical="center" textRotation="90"/>
    </xf>
    <xf numFmtId="0" fontId="70" fillId="0" borderId="0" xfId="0" applyFont="1" applyAlignment="1">
      <alignment vertical="center"/>
    </xf>
    <xf numFmtId="0" fontId="73" fillId="0" borderId="0" xfId="0" applyFont="1"/>
    <xf numFmtId="0" fontId="65" fillId="0" borderId="0" xfId="0" applyFont="1" applyAlignment="1">
      <alignment horizontal="left" vertical="center"/>
    </xf>
    <xf numFmtId="0" fontId="54" fillId="0" borderId="99" xfId="0" applyFont="1" applyBorder="1" applyAlignment="1">
      <alignment horizontal="left" vertical="center"/>
    </xf>
    <xf numFmtId="0" fontId="54" fillId="0" borderId="100" xfId="0" applyFont="1" applyBorder="1" applyAlignment="1">
      <alignment horizontal="left" vertical="center"/>
    </xf>
    <xf numFmtId="0" fontId="73" fillId="3" borderId="0" xfId="0" applyFont="1" applyFill="1"/>
    <xf numFmtId="0" fontId="74" fillId="3" borderId="0" xfId="0" applyFont="1" applyFill="1" applyAlignment="1">
      <alignment horizontal="center" vertical="center"/>
    </xf>
    <xf numFmtId="0" fontId="0" fillId="0" borderId="91" xfId="0" applyBorder="1" applyAlignment="1">
      <alignment horizontal="center" vertical="center"/>
    </xf>
    <xf numFmtId="0" fontId="59" fillId="19" borderId="91" xfId="0" applyFont="1" applyFill="1" applyBorder="1" applyAlignment="1">
      <alignment horizontal="center" vertical="center"/>
    </xf>
    <xf numFmtId="0" fontId="71" fillId="18" borderId="0" xfId="0" applyFont="1" applyFill="1" applyAlignment="1">
      <alignment horizontal="center" vertical="center"/>
    </xf>
    <xf numFmtId="0" fontId="59" fillId="19" borderId="0" xfId="0" applyFont="1" applyFill="1" applyAlignment="1">
      <alignment horizontal="center" vertical="center"/>
    </xf>
    <xf numFmtId="0" fontId="72" fillId="0" borderId="0" xfId="0" applyFont="1" applyAlignment="1">
      <alignment horizontal="center"/>
    </xf>
    <xf numFmtId="0" fontId="72" fillId="0" borderId="0" xfId="0" applyFont="1" applyAlignment="1">
      <alignment horizontal="center" vertical="center"/>
    </xf>
    <xf numFmtId="0" fontId="61" fillId="21" borderId="27" xfId="0" applyFont="1" applyFill="1" applyBorder="1" applyAlignment="1">
      <alignment horizontal="center" vertical="center" wrapText="1"/>
    </xf>
    <xf numFmtId="0" fontId="61" fillId="21" borderId="28" xfId="0" applyFont="1" applyFill="1" applyBorder="1" applyAlignment="1">
      <alignment horizontal="center" vertical="center" wrapText="1"/>
    </xf>
    <xf numFmtId="0" fontId="77" fillId="3" borderId="21" xfId="0" applyFont="1" applyFill="1" applyBorder="1" applyAlignment="1" applyProtection="1">
      <alignment horizontal="justify" vertical="justify" wrapText="1"/>
      <protection locked="0"/>
    </xf>
    <xf numFmtId="0" fontId="60" fillId="0" borderId="22" xfId="0" applyFont="1" applyBorder="1" applyAlignment="1" applyProtection="1">
      <alignment horizontal="center" vertical="center" wrapText="1"/>
      <protection locked="0"/>
    </xf>
    <xf numFmtId="0" fontId="77" fillId="0" borderId="21" xfId="0" applyFont="1" applyBorder="1" applyAlignment="1" applyProtection="1">
      <alignment horizontal="justify" vertical="justify" wrapText="1"/>
      <protection locked="0"/>
    </xf>
    <xf numFmtId="0" fontId="60" fillId="0" borderId="21" xfId="0" applyFont="1" applyBorder="1" applyAlignment="1" applyProtection="1">
      <alignment horizontal="center" vertical="center" wrapText="1"/>
      <protection locked="0"/>
    </xf>
    <xf numFmtId="0" fontId="77" fillId="22" borderId="21" xfId="0" applyFont="1" applyFill="1" applyBorder="1" applyAlignment="1" applyProtection="1">
      <alignment horizontal="justify" vertical="justify" wrapText="1"/>
      <protection locked="0"/>
    </xf>
    <xf numFmtId="0" fontId="32" fillId="0" borderId="25" xfId="0" applyFont="1" applyBorder="1" applyAlignment="1" applyProtection="1">
      <alignment horizontal="justify" vertical="center" wrapText="1"/>
      <protection locked="0"/>
    </xf>
    <xf numFmtId="0" fontId="61" fillId="21" borderId="25" xfId="0" applyFont="1" applyFill="1" applyBorder="1" applyAlignment="1">
      <alignment horizontal="center" vertical="center" wrapText="1"/>
    </xf>
    <xf numFmtId="0" fontId="60" fillId="21" borderId="21" xfId="0" applyFont="1" applyFill="1" applyBorder="1" applyAlignment="1" applyProtection="1">
      <alignment horizontal="center" vertical="center"/>
      <protection locked="0"/>
    </xf>
    <xf numFmtId="0" fontId="77" fillId="23" borderId="22" xfId="0" applyFont="1" applyFill="1" applyBorder="1" applyAlignment="1" applyProtection="1">
      <alignment horizontal="justify" vertical="justify" wrapText="1"/>
      <protection locked="0"/>
    </xf>
    <xf numFmtId="0" fontId="78" fillId="21" borderId="21" xfId="0" applyFont="1" applyFill="1" applyBorder="1" applyAlignment="1" applyProtection="1">
      <alignment horizontal="center" vertical="center"/>
      <protection locked="0"/>
    </xf>
    <xf numFmtId="0" fontId="77" fillId="24" borderId="21" xfId="0" applyFont="1" applyFill="1" applyBorder="1" applyAlignment="1" applyProtection="1">
      <alignment horizontal="justify" vertical="justify" wrapText="1"/>
      <protection locked="0"/>
    </xf>
    <xf numFmtId="0" fontId="77" fillId="22" borderId="69" xfId="0" applyFont="1" applyFill="1" applyBorder="1" applyAlignment="1" applyProtection="1">
      <alignment wrapText="1"/>
      <protection locked="0"/>
    </xf>
    <xf numFmtId="0" fontId="54"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49" fillId="18" borderId="0" xfId="0" applyFont="1" applyFill="1" applyAlignment="1">
      <alignment horizontal="center" vertical="center"/>
    </xf>
    <xf numFmtId="0" fontId="49" fillId="18" borderId="0" xfId="0" applyFont="1" applyFill="1" applyAlignment="1">
      <alignment horizontal="center" vertical="center" wrapText="1"/>
    </xf>
    <xf numFmtId="0" fontId="49" fillId="0" borderId="0" xfId="0" applyFont="1" applyAlignment="1">
      <alignment horizontal="center" vertical="center"/>
    </xf>
    <xf numFmtId="0" fontId="11" fillId="18" borderId="0" xfId="0" applyFont="1" applyFill="1" applyAlignment="1">
      <alignment wrapText="1"/>
    </xf>
    <xf numFmtId="0" fontId="48" fillId="0" borderId="70" xfId="0" applyFont="1" applyBorder="1" applyAlignment="1">
      <alignment horizontal="center" vertical="center" wrapText="1"/>
    </xf>
    <xf numFmtId="0" fontId="54" fillId="0" borderId="0" xfId="0" applyFont="1"/>
    <xf numFmtId="0" fontId="54" fillId="0" borderId="0" xfId="0" applyFont="1" applyAlignment="1">
      <alignment horizontal="center" vertical="center"/>
    </xf>
    <xf numFmtId="0" fontId="54" fillId="0" borderId="0" xfId="0" applyFont="1" applyAlignment="1">
      <alignment horizontal="center"/>
    </xf>
    <xf numFmtId="0" fontId="65" fillId="0" borderId="0" xfId="0" applyFont="1"/>
    <xf numFmtId="0" fontId="80" fillId="0" borderId="57" xfId="0" applyFont="1" applyBorder="1" applyAlignment="1" applyProtection="1">
      <alignment horizontal="center" vertical="center"/>
      <protection locked="0"/>
    </xf>
    <xf numFmtId="0" fontId="54" fillId="3" borderId="0" xfId="0" applyFont="1" applyFill="1"/>
    <xf numFmtId="0" fontId="82" fillId="3" borderId="0" xfId="0" applyFont="1" applyFill="1"/>
    <xf numFmtId="0" fontId="75" fillId="3" borderId="68" xfId="0" applyFont="1" applyFill="1" applyBorder="1" applyAlignment="1">
      <alignment horizontal="center" vertical="center"/>
    </xf>
    <xf numFmtId="0" fontId="75" fillId="3" borderId="69" xfId="0" applyFont="1" applyFill="1" applyBorder="1" applyAlignment="1">
      <alignment horizontal="center" vertical="center"/>
    </xf>
    <xf numFmtId="0" fontId="75" fillId="3" borderId="67" xfId="0" applyFont="1" applyFill="1" applyBorder="1" applyAlignment="1">
      <alignment horizontal="center" vertical="center"/>
    </xf>
    <xf numFmtId="0" fontId="75" fillId="3" borderId="57" xfId="0" applyFont="1" applyFill="1" applyBorder="1" applyAlignment="1">
      <alignment horizontal="center" vertical="center"/>
    </xf>
    <xf numFmtId="0" fontId="75" fillId="3" borderId="40" xfId="0" applyFont="1" applyFill="1" applyBorder="1" applyAlignment="1">
      <alignment vertical="center"/>
    </xf>
    <xf numFmtId="0" fontId="76" fillId="16" borderId="21" xfId="0" applyFont="1" applyFill="1" applyBorder="1" applyAlignment="1">
      <alignment horizontal="center" vertical="center"/>
    </xf>
    <xf numFmtId="0" fontId="76" fillId="16" borderId="21" xfId="0" applyFont="1" applyFill="1" applyBorder="1" applyAlignment="1">
      <alignment horizontal="center" vertical="center" wrapText="1"/>
    </xf>
    <xf numFmtId="0" fontId="59" fillId="3" borderId="0" xfId="0" applyFont="1" applyFill="1" applyAlignment="1">
      <alignment horizontal="center" vertical="center"/>
    </xf>
    <xf numFmtId="0" fontId="76" fillId="16" borderId="21" xfId="0" applyFont="1" applyFill="1" applyBorder="1" applyAlignment="1">
      <alignment horizontal="center" vertical="center" textRotation="90"/>
    </xf>
    <xf numFmtId="0" fontId="65" fillId="3" borderId="0" xfId="0" applyFont="1" applyFill="1" applyAlignment="1">
      <alignment horizontal="center" vertical="center"/>
    </xf>
    <xf numFmtId="0" fontId="65" fillId="2" borderId="0" xfId="0" applyFont="1" applyFill="1" applyAlignment="1">
      <alignment horizontal="center" vertical="center"/>
    </xf>
    <xf numFmtId="0" fontId="54" fillId="0" borderId="0" xfId="0" applyFont="1" applyAlignment="1">
      <alignment horizontal="center" vertical="center" wrapText="1"/>
    </xf>
    <xf numFmtId="0" fontId="54" fillId="0" borderId="21" xfId="0" applyFont="1" applyBorder="1" applyAlignment="1">
      <alignment horizontal="center" vertical="center" wrapText="1"/>
    </xf>
    <xf numFmtId="0" fontId="54" fillId="0" borderId="21" xfId="0" applyFont="1" applyBorder="1" applyAlignment="1" applyProtection="1">
      <alignment horizontal="center" vertical="center" wrapText="1"/>
      <protection locked="0"/>
    </xf>
    <xf numFmtId="0" fontId="65" fillId="0" borderId="21" xfId="0" applyFont="1" applyBorder="1" applyAlignment="1" applyProtection="1">
      <alignment horizontal="center" vertical="center" wrapText="1"/>
      <protection hidden="1"/>
    </xf>
    <xf numFmtId="9" fontId="54" fillId="0" borderId="21" xfId="0" applyNumberFormat="1" applyFont="1" applyBorder="1" applyAlignment="1" applyProtection="1">
      <alignment horizontal="center" vertical="center" wrapText="1"/>
      <protection hidden="1"/>
    </xf>
    <xf numFmtId="9" fontId="54" fillId="0" borderId="21" xfId="0" applyNumberFormat="1"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hidden="1"/>
    </xf>
    <xf numFmtId="0" fontId="54" fillId="0" borderId="21" xfId="0" applyFont="1" applyBorder="1" applyAlignment="1" applyProtection="1">
      <alignment horizontal="center" vertical="center" textRotation="90" wrapText="1"/>
      <protection locked="0"/>
    </xf>
    <xf numFmtId="164" fontId="54" fillId="0" borderId="21" xfId="1" applyNumberFormat="1" applyFont="1" applyBorder="1" applyAlignment="1">
      <alignment horizontal="center" vertical="center" wrapText="1"/>
    </xf>
    <xf numFmtId="0" fontId="65" fillId="0" borderId="21" xfId="0" applyFont="1" applyBorder="1" applyAlignment="1" applyProtection="1">
      <alignment horizontal="center" vertical="center" textRotation="90" wrapText="1"/>
      <protection hidden="1"/>
    </xf>
    <xf numFmtId="14" fontId="54" fillId="0" borderId="21" xfId="0" applyNumberFormat="1" applyFont="1" applyBorder="1" applyAlignment="1" applyProtection="1">
      <alignment horizontal="center" vertical="center" wrapText="1"/>
      <protection locked="0"/>
    </xf>
    <xf numFmtId="0" fontId="54" fillId="3" borderId="0" xfId="0" applyFont="1" applyFill="1" applyAlignment="1">
      <alignment horizontal="center" vertical="center" wrapText="1"/>
    </xf>
    <xf numFmtId="0" fontId="83" fillId="0" borderId="21" xfId="0" applyFont="1" applyBorder="1" applyAlignment="1" applyProtection="1">
      <alignment horizontal="center" vertical="center" wrapText="1"/>
      <protection locked="0"/>
    </xf>
    <xf numFmtId="0" fontId="54" fillId="0" borderId="3" xfId="0" applyFont="1" applyBorder="1" applyAlignment="1">
      <alignment horizontal="center" vertical="center"/>
    </xf>
    <xf numFmtId="0" fontId="54" fillId="0" borderId="2" xfId="0" applyFont="1" applyBorder="1" applyAlignment="1">
      <alignment horizontal="center" vertical="center"/>
    </xf>
    <xf numFmtId="0" fontId="54" fillId="0" borderId="0" xfId="0" applyFont="1" applyAlignment="1">
      <alignment horizontal="center" wrapText="1"/>
    </xf>
    <xf numFmtId="0" fontId="54" fillId="0" borderId="0" xfId="0" applyFont="1" applyAlignment="1">
      <alignment wrapText="1"/>
    </xf>
    <xf numFmtId="0" fontId="54" fillId="0" borderId="0" xfId="0" applyFont="1" applyAlignment="1">
      <alignment vertical="center"/>
    </xf>
    <xf numFmtId="0" fontId="86" fillId="16" borderId="21" xfId="0" applyFont="1" applyFill="1" applyBorder="1" applyAlignment="1">
      <alignment horizontal="center" vertical="center" wrapText="1"/>
    </xf>
    <xf numFmtId="0" fontId="44" fillId="11" borderId="5" xfId="0" applyFont="1" applyFill="1" applyBorder="1" applyAlignment="1" applyProtection="1">
      <alignment horizontal="center" vertical="center" wrapText="1" readingOrder="1"/>
      <protection hidden="1"/>
    </xf>
    <xf numFmtId="0" fontId="44" fillId="11" borderId="12" xfId="0" applyFont="1" applyFill="1" applyBorder="1" applyAlignment="1" applyProtection="1">
      <alignment horizontal="center" vertical="center" wrapText="1" readingOrder="1"/>
      <protection hidden="1"/>
    </xf>
    <xf numFmtId="0" fontId="44" fillId="11" borderId="6" xfId="0" applyFont="1" applyFill="1" applyBorder="1" applyAlignment="1" applyProtection="1">
      <alignment horizontal="center" vertical="center" wrapText="1" readingOrder="1"/>
      <protection hidden="1"/>
    </xf>
    <xf numFmtId="0" fontId="44" fillId="12" borderId="5" xfId="0" applyFont="1" applyFill="1" applyBorder="1" applyAlignment="1" applyProtection="1">
      <alignment horizontal="center" wrapText="1" readingOrder="1"/>
      <protection hidden="1"/>
    </xf>
    <xf numFmtId="0" fontId="44" fillId="12" borderId="12" xfId="0" applyFont="1" applyFill="1" applyBorder="1" applyAlignment="1" applyProtection="1">
      <alignment horizontal="center" wrapText="1" readingOrder="1"/>
      <protection hidden="1"/>
    </xf>
    <xf numFmtId="0" fontId="44" fillId="12" borderId="6" xfId="0" applyFont="1" applyFill="1" applyBorder="1" applyAlignment="1" applyProtection="1">
      <alignment horizontal="center" wrapText="1" readingOrder="1"/>
      <protection hidden="1"/>
    </xf>
    <xf numFmtId="0" fontId="44" fillId="11" borderId="7" xfId="0" applyFont="1" applyFill="1" applyBorder="1" applyAlignment="1" applyProtection="1">
      <alignment horizontal="center" vertical="center" wrapText="1" readingOrder="1"/>
      <protection hidden="1"/>
    </xf>
    <xf numFmtId="0" fontId="44" fillId="11" borderId="0" xfId="0" applyFont="1" applyFill="1" applyBorder="1" applyAlignment="1" applyProtection="1">
      <alignment horizontal="center" vertical="center" wrapText="1" readingOrder="1"/>
      <protection hidden="1"/>
    </xf>
    <xf numFmtId="0" fontId="44" fillId="11" borderId="8" xfId="0" applyFont="1" applyFill="1" applyBorder="1" applyAlignment="1" applyProtection="1">
      <alignment horizontal="center" vertical="center" wrapText="1" readingOrder="1"/>
      <protection hidden="1"/>
    </xf>
    <xf numFmtId="0" fontId="44" fillId="11" borderId="0" xfId="0" applyFont="1" applyFill="1" applyAlignment="1" applyProtection="1">
      <alignment horizontal="center" vertical="center" wrapText="1" readingOrder="1"/>
      <protection hidden="1"/>
    </xf>
    <xf numFmtId="0" fontId="44" fillId="12" borderId="7" xfId="0" applyFont="1" applyFill="1" applyBorder="1" applyAlignment="1" applyProtection="1">
      <alignment horizontal="center" wrapText="1" readingOrder="1"/>
      <protection hidden="1"/>
    </xf>
    <xf numFmtId="0" fontId="44" fillId="12" borderId="0" xfId="0" applyFont="1" applyFill="1" applyAlignment="1" applyProtection="1">
      <alignment horizontal="center" wrapText="1" readingOrder="1"/>
      <protection hidden="1"/>
    </xf>
    <xf numFmtId="0" fontId="44" fillId="12" borderId="8" xfId="0" applyFont="1" applyFill="1" applyBorder="1" applyAlignment="1" applyProtection="1">
      <alignment horizontal="center" wrapText="1" readingOrder="1"/>
      <protection hidden="1"/>
    </xf>
    <xf numFmtId="0" fontId="44" fillId="11" borderId="9" xfId="0" applyFont="1" applyFill="1" applyBorder="1" applyAlignment="1" applyProtection="1">
      <alignment horizontal="center" vertical="center" wrapText="1" readingOrder="1"/>
      <protection hidden="1"/>
    </xf>
    <xf numFmtId="0" fontId="44" fillId="11" borderId="11" xfId="0" applyFont="1" applyFill="1" applyBorder="1" applyAlignment="1" applyProtection="1">
      <alignment horizontal="center" vertical="center" wrapText="1" readingOrder="1"/>
      <protection hidden="1"/>
    </xf>
    <xf numFmtId="0" fontId="44" fillId="11" borderId="10" xfId="0" applyFont="1" applyFill="1" applyBorder="1" applyAlignment="1" applyProtection="1">
      <alignment horizontal="center" vertical="center" wrapText="1" readingOrder="1"/>
      <protection hidden="1"/>
    </xf>
    <xf numFmtId="0" fontId="44" fillId="12" borderId="9" xfId="0" applyFont="1" applyFill="1" applyBorder="1" applyAlignment="1" applyProtection="1">
      <alignment horizontal="center" wrapText="1" readingOrder="1"/>
      <protection hidden="1"/>
    </xf>
    <xf numFmtId="0" fontId="44" fillId="12" borderId="11" xfId="0" applyFont="1" applyFill="1" applyBorder="1" applyAlignment="1" applyProtection="1">
      <alignment horizontal="center" wrapText="1" readingOrder="1"/>
      <protection hidden="1"/>
    </xf>
    <xf numFmtId="0" fontId="44" fillId="12" borderId="10" xfId="0" applyFont="1" applyFill="1" applyBorder="1" applyAlignment="1" applyProtection="1">
      <alignment horizontal="center" wrapText="1" readingOrder="1"/>
      <protection hidden="1"/>
    </xf>
    <xf numFmtId="0" fontId="44" fillId="13" borderId="7" xfId="0" applyFont="1" applyFill="1" applyBorder="1" applyAlignment="1" applyProtection="1">
      <alignment horizontal="center" wrapText="1" readingOrder="1"/>
      <protection hidden="1"/>
    </xf>
    <xf numFmtId="0" fontId="44" fillId="13" borderId="0" xfId="0" applyFont="1" applyFill="1" applyBorder="1" applyAlignment="1" applyProtection="1">
      <alignment horizontal="center" wrapText="1" readingOrder="1"/>
      <protection hidden="1"/>
    </xf>
    <xf numFmtId="0" fontId="44" fillId="13" borderId="8" xfId="0" applyFont="1" applyFill="1" applyBorder="1" applyAlignment="1" applyProtection="1">
      <alignment horizontal="center" wrapText="1" readingOrder="1"/>
      <protection hidden="1"/>
    </xf>
    <xf numFmtId="0" fontId="44" fillId="13" borderId="5" xfId="0" applyFont="1" applyFill="1" applyBorder="1" applyAlignment="1" applyProtection="1">
      <alignment horizontal="center" wrapText="1" readingOrder="1"/>
      <protection hidden="1"/>
    </xf>
    <xf numFmtId="0" fontId="44" fillId="13" borderId="12" xfId="0" applyFont="1" applyFill="1" applyBorder="1" applyAlignment="1" applyProtection="1">
      <alignment horizontal="center" wrapText="1" readingOrder="1"/>
      <protection hidden="1"/>
    </xf>
    <xf numFmtId="0" fontId="44" fillId="13" borderId="6" xfId="0" applyFont="1" applyFill="1" applyBorder="1" applyAlignment="1" applyProtection="1">
      <alignment horizontal="center" wrapText="1" readingOrder="1"/>
      <protection hidden="1"/>
    </xf>
    <xf numFmtId="0" fontId="44" fillId="13" borderId="0" xfId="0" applyFont="1" applyFill="1" applyAlignment="1" applyProtection="1">
      <alignment horizontal="center" wrapText="1" readingOrder="1"/>
      <protection hidden="1"/>
    </xf>
    <xf numFmtId="0" fontId="44" fillId="13" borderId="9" xfId="0" applyFont="1" applyFill="1" applyBorder="1" applyAlignment="1" applyProtection="1">
      <alignment horizontal="center" wrapText="1" readingOrder="1"/>
      <protection hidden="1"/>
    </xf>
    <xf numFmtId="0" fontId="44" fillId="13" borderId="11" xfId="0" applyFont="1" applyFill="1" applyBorder="1" applyAlignment="1" applyProtection="1">
      <alignment horizontal="center" wrapText="1" readingOrder="1"/>
      <protection hidden="1"/>
    </xf>
    <xf numFmtId="0" fontId="44" fillId="13" borderId="10" xfId="0" applyFont="1" applyFill="1" applyBorder="1" applyAlignment="1" applyProtection="1">
      <alignment horizontal="center" wrapText="1" readingOrder="1"/>
      <protection hidden="1"/>
    </xf>
    <xf numFmtId="0" fontId="44" fillId="5" borderId="5" xfId="0" applyFont="1" applyFill="1" applyBorder="1" applyAlignment="1" applyProtection="1">
      <alignment horizontal="center" wrapText="1" readingOrder="1"/>
      <protection hidden="1"/>
    </xf>
    <xf numFmtId="0" fontId="44" fillId="5" borderId="12" xfId="0" applyFont="1" applyFill="1" applyBorder="1" applyAlignment="1" applyProtection="1">
      <alignment horizontal="center" wrapText="1" readingOrder="1"/>
      <protection hidden="1"/>
    </xf>
    <xf numFmtId="0" fontId="44" fillId="5" borderId="6" xfId="0" applyFont="1" applyFill="1" applyBorder="1" applyAlignment="1" applyProtection="1">
      <alignment horizontal="center" wrapText="1" readingOrder="1"/>
      <protection hidden="1"/>
    </xf>
    <xf numFmtId="0" fontId="44" fillId="5" borderId="7" xfId="0" applyFont="1" applyFill="1" applyBorder="1" applyAlignment="1" applyProtection="1">
      <alignment horizontal="center" wrapText="1" readingOrder="1"/>
      <protection hidden="1"/>
    </xf>
    <xf numFmtId="0" fontId="44" fillId="5" borderId="0" xfId="0" applyFont="1" applyFill="1" applyAlignment="1" applyProtection="1">
      <alignment horizontal="center" wrapText="1" readingOrder="1"/>
      <protection hidden="1"/>
    </xf>
    <xf numFmtId="0" fontId="44" fillId="5" borderId="8" xfId="0" applyFont="1" applyFill="1" applyBorder="1" applyAlignment="1" applyProtection="1">
      <alignment horizontal="center" wrapText="1" readingOrder="1"/>
      <protection hidden="1"/>
    </xf>
    <xf numFmtId="0" fontId="44" fillId="5" borderId="9" xfId="0" applyFont="1" applyFill="1" applyBorder="1" applyAlignment="1" applyProtection="1">
      <alignment horizontal="center" wrapText="1" readingOrder="1"/>
      <protection hidden="1"/>
    </xf>
    <xf numFmtId="0" fontId="44" fillId="5" borderId="11" xfId="0" applyFont="1" applyFill="1" applyBorder="1" applyAlignment="1" applyProtection="1">
      <alignment horizontal="center" wrapText="1" readingOrder="1"/>
      <protection hidden="1"/>
    </xf>
    <xf numFmtId="0" fontId="44" fillId="5" borderId="10" xfId="0" applyFont="1" applyFill="1" applyBorder="1" applyAlignment="1" applyProtection="1">
      <alignment horizontal="center" wrapText="1" readingOrder="1"/>
      <protection hidden="1"/>
    </xf>
    <xf numFmtId="0" fontId="93" fillId="13" borderId="12" xfId="0" applyFont="1" applyFill="1" applyBorder="1" applyAlignment="1" applyProtection="1">
      <alignment horizontal="center" wrapText="1" readingOrder="1"/>
      <protection hidden="1"/>
    </xf>
    <xf numFmtId="0" fontId="94" fillId="3" borderId="0" xfId="0" applyFont="1" applyFill="1" applyAlignment="1">
      <alignment vertical="center"/>
    </xf>
    <xf numFmtId="0" fontId="50" fillId="0" borderId="0" xfId="0" applyFont="1" applyAlignment="1">
      <alignment horizontal="center" wrapText="1"/>
    </xf>
    <xf numFmtId="0" fontId="53" fillId="0" borderId="95"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75" xfId="0" applyFont="1" applyBorder="1" applyAlignment="1">
      <alignment horizontal="center" vertical="center" wrapText="1"/>
    </xf>
    <xf numFmtId="0" fontId="53" fillId="0" borderId="0" xfId="0" applyFont="1" applyAlignment="1">
      <alignment horizontal="center" vertical="center" wrapText="1"/>
    </xf>
    <xf numFmtId="0" fontId="53" fillId="0" borderId="76" xfId="0" applyFont="1" applyBorder="1" applyAlignment="1">
      <alignment horizontal="center" vertical="center" wrapText="1"/>
    </xf>
    <xf numFmtId="0" fontId="53" fillId="0" borderId="97"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84" xfId="0" applyFont="1" applyBorder="1" applyAlignment="1">
      <alignment horizontal="center" vertical="center" wrapText="1"/>
    </xf>
    <xf numFmtId="0" fontId="67" fillId="0" borderId="5" xfId="0" applyFont="1" applyBorder="1" applyAlignment="1">
      <alignment horizontal="center" wrapText="1"/>
    </xf>
    <xf numFmtId="0" fontId="51" fillId="0" borderId="94" xfId="0" applyFont="1" applyBorder="1" applyAlignment="1">
      <alignment horizontal="center" wrapText="1"/>
    </xf>
    <xf numFmtId="0" fontId="51" fillId="0" borderId="7" xfId="0" applyFont="1" applyBorder="1" applyAlignment="1">
      <alignment horizontal="center" wrapText="1"/>
    </xf>
    <xf numFmtId="0" fontId="51" fillId="0" borderId="93" xfId="0" applyFont="1" applyBorder="1" applyAlignment="1">
      <alignment horizontal="center" wrapText="1"/>
    </xf>
    <xf numFmtId="0" fontId="51" fillId="0" borderId="9" xfId="0" applyFont="1" applyBorder="1" applyAlignment="1">
      <alignment horizontal="center" wrapText="1"/>
    </xf>
    <xf numFmtId="0" fontId="51" fillId="0" borderId="96" xfId="0" applyFont="1" applyBorder="1" applyAlignment="1">
      <alignment horizontal="center" wrapText="1"/>
    </xf>
    <xf numFmtId="0" fontId="43" fillId="0" borderId="82" xfId="0" applyFont="1" applyBorder="1" applyAlignment="1">
      <alignment horizontal="left" vertical="center"/>
    </xf>
    <xf numFmtId="0" fontId="43" fillId="0" borderId="6" xfId="0" applyFont="1" applyBorder="1" applyAlignment="1">
      <alignment horizontal="left" vertical="center"/>
    </xf>
    <xf numFmtId="0" fontId="43" fillId="0" borderId="83" xfId="0" applyFont="1" applyBorder="1" applyAlignment="1">
      <alignment horizontal="left" vertical="center"/>
    </xf>
    <xf numFmtId="0" fontId="43" fillId="0" borderId="8" xfId="0" applyFont="1" applyBorder="1" applyAlignment="1">
      <alignment horizontal="left" vertical="center"/>
    </xf>
    <xf numFmtId="0" fontId="43" fillId="0" borderId="85" xfId="0" applyFont="1" applyBorder="1" applyAlignment="1">
      <alignment horizontal="left" vertical="center"/>
    </xf>
    <xf numFmtId="0" fontId="43" fillId="0" borderId="10" xfId="0" applyFont="1" applyBorder="1" applyAlignment="1">
      <alignment horizontal="left" vertical="center"/>
    </xf>
    <xf numFmtId="0" fontId="54" fillId="0" borderId="23" xfId="0" applyFont="1" applyBorder="1" applyAlignment="1">
      <alignment horizontal="left" vertical="center" wrapText="1"/>
    </xf>
    <xf numFmtId="0" fontId="54" fillId="0" borderId="35" xfId="0" applyFont="1" applyBorder="1" applyAlignment="1">
      <alignment horizontal="left" vertical="center" wrapText="1"/>
    </xf>
    <xf numFmtId="0" fontId="53" fillId="0" borderId="102" xfId="0" applyFont="1" applyBorder="1" applyAlignment="1">
      <alignment horizontal="center" vertical="center" wrapText="1"/>
    </xf>
    <xf numFmtId="0" fontId="53" fillId="0" borderId="98" xfId="0" applyFont="1" applyBorder="1" applyAlignment="1">
      <alignment horizontal="center" vertical="center" wrapText="1"/>
    </xf>
    <xf numFmtId="0" fontId="53" fillId="0" borderId="101" xfId="0" applyFont="1" applyBorder="1" applyAlignment="1">
      <alignment horizontal="center" vertical="center" wrapText="1"/>
    </xf>
    <xf numFmtId="0" fontId="49" fillId="18" borderId="102" xfId="0" applyFont="1" applyFill="1" applyBorder="1" applyAlignment="1">
      <alignment horizontal="center" vertical="center"/>
    </xf>
    <xf numFmtId="0" fontId="49" fillId="18" borderId="98" xfId="0" applyFont="1" applyFill="1" applyBorder="1" applyAlignment="1">
      <alignment horizontal="center" vertical="center"/>
    </xf>
    <xf numFmtId="0" fontId="49" fillId="18" borderId="101" xfId="0" applyFont="1" applyFill="1" applyBorder="1" applyAlignment="1">
      <alignment horizontal="center" vertical="center"/>
    </xf>
    <xf numFmtId="0" fontId="59" fillId="18" borderId="5" xfId="0" applyFont="1" applyFill="1" applyBorder="1" applyAlignment="1">
      <alignment horizontal="center" vertical="center"/>
    </xf>
    <xf numFmtId="0" fontId="59" fillId="18" borderId="6" xfId="0" applyFont="1" applyFill="1" applyBorder="1" applyAlignment="1">
      <alignment horizontal="center" vertical="center"/>
    </xf>
    <xf numFmtId="0" fontId="59" fillId="18" borderId="9" xfId="0" applyFont="1" applyFill="1" applyBorder="1" applyAlignment="1">
      <alignment horizontal="center" vertical="center"/>
    </xf>
    <xf numFmtId="0" fontId="59" fillId="18" borderId="10" xfId="0" applyFont="1" applyFill="1" applyBorder="1" applyAlignment="1">
      <alignment horizontal="center" vertical="center"/>
    </xf>
    <xf numFmtId="0" fontId="59" fillId="19" borderId="9" xfId="0" applyFont="1" applyFill="1" applyBorder="1" applyAlignment="1">
      <alignment horizontal="center" vertical="center"/>
    </xf>
    <xf numFmtId="0" fontId="59" fillId="19" borderId="10" xfId="0" applyFont="1" applyFill="1" applyBorder="1" applyAlignment="1">
      <alignment horizontal="center" vertical="center"/>
    </xf>
    <xf numFmtId="0" fontId="51" fillId="0" borderId="5" xfId="0" applyFont="1" applyBorder="1" applyAlignment="1">
      <alignment horizontal="center" wrapText="1"/>
    </xf>
    <xf numFmtId="0" fontId="51" fillId="0" borderId="6" xfId="0" applyFont="1" applyBorder="1" applyAlignment="1">
      <alignment horizontal="center" wrapText="1"/>
    </xf>
    <xf numFmtId="0" fontId="51" fillId="0" borderId="8" xfId="0" applyFont="1" applyBorder="1" applyAlignment="1">
      <alignment horizontal="center" wrapText="1"/>
    </xf>
    <xf numFmtId="0" fontId="51" fillId="0" borderId="10" xfId="0" applyFont="1" applyBorder="1" applyAlignment="1">
      <alignment horizontal="center" wrapText="1"/>
    </xf>
    <xf numFmtId="0" fontId="59" fillId="18" borderId="5" xfId="0" applyFont="1" applyFill="1" applyBorder="1" applyAlignment="1">
      <alignment horizontal="center" vertical="center" wrapText="1"/>
    </xf>
    <xf numFmtId="0" fontId="59" fillId="18" borderId="6" xfId="0" applyFont="1" applyFill="1" applyBorder="1" applyAlignment="1">
      <alignment horizontal="center" vertical="center" wrapText="1"/>
    </xf>
    <xf numFmtId="0" fontId="59" fillId="18" borderId="9" xfId="0" applyFont="1" applyFill="1" applyBorder="1" applyAlignment="1">
      <alignment horizontal="center" vertical="center" wrapText="1"/>
    </xf>
    <xf numFmtId="0" fontId="59" fillId="18" borderId="10" xfId="0" applyFont="1" applyFill="1" applyBorder="1" applyAlignment="1">
      <alignment horizontal="center" vertical="center" wrapText="1"/>
    </xf>
    <xf numFmtId="0" fontId="43" fillId="0" borderId="5" xfId="0" applyFont="1" applyBorder="1" applyAlignment="1">
      <alignment horizontal="left" vertical="center"/>
    </xf>
    <xf numFmtId="0" fontId="43" fillId="0" borderId="7" xfId="0" applyFont="1" applyBorder="1" applyAlignment="1">
      <alignment horizontal="left" vertical="center"/>
    </xf>
    <xf numFmtId="0" fontId="43" fillId="0" borderId="9" xfId="0" applyFont="1" applyBorder="1" applyAlignment="1">
      <alignment horizontal="left" vertical="center"/>
    </xf>
    <xf numFmtId="0" fontId="65" fillId="0" borderId="110" xfId="0" applyFont="1" applyBorder="1" applyAlignment="1" applyProtection="1">
      <alignment horizontal="center" vertical="center" textRotation="90" wrapText="1"/>
      <protection hidden="1"/>
    </xf>
    <xf numFmtId="0" fontId="65" fillId="0" borderId="111" xfId="0" applyFont="1" applyBorder="1" applyAlignment="1" applyProtection="1">
      <alignment horizontal="center" vertical="center" textRotation="90" wrapText="1"/>
      <protection hidden="1"/>
    </xf>
    <xf numFmtId="0" fontId="65" fillId="0" borderId="22" xfId="0" applyFont="1" applyBorder="1" applyAlignment="1" applyProtection="1">
      <alignment horizontal="center" vertical="center" textRotation="90" wrapText="1"/>
      <protection hidden="1"/>
    </xf>
    <xf numFmtId="0" fontId="65" fillId="0" borderId="0" xfId="0" applyFont="1" applyAlignment="1">
      <alignment horizontal="center"/>
    </xf>
    <xf numFmtId="0" fontId="65" fillId="0" borderId="76" xfId="0" applyFont="1" applyBorder="1" applyAlignment="1">
      <alignment horizontal="center"/>
    </xf>
    <xf numFmtId="0" fontId="76" fillId="16" borderId="110" xfId="0" applyFont="1" applyFill="1" applyBorder="1" applyAlignment="1">
      <alignment horizontal="center" vertical="center"/>
    </xf>
    <xf numFmtId="0" fontId="76" fillId="16" borderId="111" xfId="0" applyFont="1" applyFill="1" applyBorder="1" applyAlignment="1">
      <alignment horizontal="center" vertical="center"/>
    </xf>
    <xf numFmtId="0" fontId="76" fillId="16" borderId="22" xfId="0" applyFont="1" applyFill="1" applyBorder="1" applyAlignment="1">
      <alignment horizontal="center" vertical="center"/>
    </xf>
    <xf numFmtId="9" fontId="54" fillId="0" borderId="110" xfId="0" applyNumberFormat="1" applyFont="1" applyBorder="1" applyAlignment="1" applyProtection="1">
      <alignment horizontal="center" vertical="center" wrapText="1"/>
      <protection hidden="1"/>
    </xf>
    <xf numFmtId="9" fontId="54" fillId="0" borderId="111" xfId="0" applyNumberFormat="1" applyFont="1" applyBorder="1" applyAlignment="1" applyProtection="1">
      <alignment horizontal="center" vertical="center" wrapText="1"/>
      <protection hidden="1"/>
    </xf>
    <xf numFmtId="9" fontId="54" fillId="0" borderId="22" xfId="0" applyNumberFormat="1" applyFont="1" applyBorder="1" applyAlignment="1" applyProtection="1">
      <alignment horizontal="center" vertical="center" wrapText="1"/>
      <protection hidden="1"/>
    </xf>
    <xf numFmtId="0" fontId="65" fillId="0" borderId="110" xfId="0" applyFont="1" applyBorder="1" applyAlignment="1" applyProtection="1">
      <alignment horizontal="center" vertical="center" wrapText="1"/>
      <protection hidden="1"/>
    </xf>
    <xf numFmtId="0" fontId="65" fillId="0" borderId="111" xfId="0" applyFont="1" applyBorder="1" applyAlignment="1" applyProtection="1">
      <alignment horizontal="center" vertical="center" wrapText="1"/>
      <protection hidden="1"/>
    </xf>
    <xf numFmtId="0" fontId="65" fillId="0" borderId="22" xfId="0" applyFont="1" applyBorder="1" applyAlignment="1" applyProtection="1">
      <alignment horizontal="center" vertical="center" wrapText="1"/>
      <protection hidden="1"/>
    </xf>
    <xf numFmtId="0" fontId="76" fillId="16" borderId="21" xfId="0" applyFont="1" applyFill="1" applyBorder="1" applyAlignment="1">
      <alignment horizontal="center" vertical="center"/>
    </xf>
    <xf numFmtId="0" fontId="76" fillId="16" borderId="21" xfId="0" applyFont="1" applyFill="1" applyBorder="1" applyAlignment="1">
      <alignment horizontal="center" vertical="center" wrapText="1"/>
    </xf>
    <xf numFmtId="0" fontId="54"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4" fillId="0" borderId="22" xfId="0" applyFont="1" applyBorder="1" applyAlignment="1">
      <alignment horizontal="center" vertical="center" wrapText="1"/>
    </xf>
    <xf numFmtId="0" fontId="76" fillId="19" borderId="21" xfId="0" applyFont="1" applyFill="1" applyBorder="1" applyAlignment="1">
      <alignment horizontal="center" vertical="center" wrapText="1"/>
    </xf>
    <xf numFmtId="0" fontId="76" fillId="18" borderId="107" xfId="0" applyFont="1" applyFill="1" applyBorder="1" applyAlignment="1">
      <alignment horizontal="center" vertical="center" wrapText="1"/>
    </xf>
    <xf numFmtId="0" fontId="76" fillId="18" borderId="64" xfId="0" applyFont="1" applyFill="1" applyBorder="1" applyAlignment="1">
      <alignment horizontal="center" vertical="center" wrapText="1"/>
    </xf>
    <xf numFmtId="0" fontId="76" fillId="16" borderId="40" xfId="0" applyFont="1" applyFill="1" applyBorder="1" applyAlignment="1">
      <alignment horizontal="center" vertical="center" wrapText="1"/>
    </xf>
    <xf numFmtId="0" fontId="76" fillId="16" borderId="57" xfId="0" applyFont="1" applyFill="1" applyBorder="1" applyAlignment="1">
      <alignment horizontal="center" vertical="center" wrapText="1"/>
    </xf>
    <xf numFmtId="0" fontId="76" fillId="16" borderId="108" xfId="0" applyFont="1" applyFill="1" applyBorder="1" applyAlignment="1">
      <alignment horizontal="center" vertical="center" wrapText="1"/>
    </xf>
    <xf numFmtId="0" fontId="76" fillId="16" borderId="63" xfId="0" applyFont="1" applyFill="1" applyBorder="1" applyAlignment="1">
      <alignment horizontal="center" vertical="center" wrapText="1"/>
    </xf>
    <xf numFmtId="0" fontId="76" fillId="16" borderId="21" xfId="0" applyFont="1" applyFill="1" applyBorder="1" applyAlignment="1">
      <alignment horizontal="center" vertical="center" textRotation="90" wrapText="1"/>
    </xf>
    <xf numFmtId="0" fontId="75" fillId="16" borderId="68" xfId="0" applyFont="1" applyFill="1" applyBorder="1" applyAlignment="1">
      <alignment horizontal="left" vertical="center"/>
    </xf>
    <xf numFmtId="0" fontId="75" fillId="16" borderId="67" xfId="0" applyFont="1" applyFill="1" applyBorder="1" applyAlignment="1">
      <alignment horizontal="left" vertical="center"/>
    </xf>
    <xf numFmtId="0" fontId="75" fillId="16" borderId="69" xfId="0" applyFont="1" applyFill="1" applyBorder="1" applyAlignment="1">
      <alignment horizontal="left" vertical="center"/>
    </xf>
    <xf numFmtId="0" fontId="75" fillId="19" borderId="68" xfId="0" applyFont="1" applyFill="1" applyBorder="1" applyAlignment="1">
      <alignment horizontal="center" vertical="center"/>
    </xf>
    <xf numFmtId="0" fontId="75" fillId="19" borderId="67" xfId="0" applyFont="1" applyFill="1" applyBorder="1" applyAlignment="1">
      <alignment horizontal="center" vertical="center"/>
    </xf>
    <xf numFmtId="0" fontId="76" fillId="18" borderId="68" xfId="0" applyFont="1" applyFill="1" applyBorder="1" applyAlignment="1">
      <alignment horizontal="center" vertical="center" wrapText="1"/>
    </xf>
    <xf numFmtId="0" fontId="76" fillId="18" borderId="67" xfId="0" applyFont="1" applyFill="1" applyBorder="1" applyAlignment="1">
      <alignment horizontal="center" vertical="center" wrapText="1"/>
    </xf>
    <xf numFmtId="0" fontId="76" fillId="18" borderId="69" xfId="0" applyFont="1" applyFill="1" applyBorder="1" applyAlignment="1">
      <alignment horizontal="center" vertical="center" wrapText="1"/>
    </xf>
    <xf numFmtId="0" fontId="76" fillId="19" borderId="68" xfId="0" applyFont="1" applyFill="1" applyBorder="1" applyAlignment="1">
      <alignment horizontal="center" vertical="center" wrapText="1"/>
    </xf>
    <xf numFmtId="0" fontId="76" fillId="19" borderId="67" xfId="0" applyFont="1" applyFill="1" applyBorder="1" applyAlignment="1">
      <alignment horizontal="center" vertical="center" wrapText="1"/>
    </xf>
    <xf numFmtId="0" fontId="76" fillId="19" borderId="69" xfId="0" applyFont="1" applyFill="1" applyBorder="1" applyAlignment="1">
      <alignment horizontal="center" vertical="center" wrapText="1"/>
    </xf>
    <xf numFmtId="0" fontId="76" fillId="16" borderId="64" xfId="0" applyFont="1" applyFill="1" applyBorder="1" applyAlignment="1">
      <alignment horizontal="center" vertical="center"/>
    </xf>
    <xf numFmtId="0" fontId="76" fillId="16" borderId="57" xfId="0" applyFont="1" applyFill="1" applyBorder="1" applyAlignment="1">
      <alignment horizontal="center" vertical="center"/>
    </xf>
    <xf numFmtId="0" fontId="81" fillId="0" borderId="68" xfId="0" applyFont="1" applyBorder="1" applyAlignment="1">
      <alignment horizontal="left" vertical="center"/>
    </xf>
    <xf numFmtId="0" fontId="81" fillId="0" borderId="67" xfId="0" applyFont="1" applyBorder="1" applyAlignment="1">
      <alignment horizontal="left" vertical="center"/>
    </xf>
    <xf numFmtId="0" fontId="81" fillId="0" borderId="69" xfId="0" applyFont="1" applyBorder="1" applyAlignment="1">
      <alignment horizontal="left" vertical="center"/>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80" fillId="0" borderId="21" xfId="0" applyFont="1" applyBorder="1" applyAlignment="1" applyProtection="1">
      <alignment horizontal="center" vertical="center"/>
      <protection locked="0"/>
    </xf>
    <xf numFmtId="0" fontId="87" fillId="19" borderId="68" xfId="0" applyFont="1" applyFill="1" applyBorder="1" applyAlignment="1">
      <alignment horizontal="center" vertical="center" wrapText="1"/>
    </xf>
    <xf numFmtId="0" fontId="87" fillId="19" borderId="69" xfId="0" applyFont="1" applyFill="1" applyBorder="1" applyAlignment="1">
      <alignment horizontal="center" vertical="center" wrapText="1"/>
    </xf>
    <xf numFmtId="0" fontId="83" fillId="0" borderId="110" xfId="0" applyFont="1" applyBorder="1" applyAlignment="1" applyProtection="1">
      <alignment horizontal="center" vertical="center" wrapText="1"/>
      <protection locked="0"/>
    </xf>
    <xf numFmtId="0" fontId="83" fillId="0" borderId="111" xfId="0" applyFont="1" applyBorder="1" applyAlignment="1" applyProtection="1">
      <alignment horizontal="center" vertical="center" wrapText="1"/>
      <protection locked="0"/>
    </xf>
    <xf numFmtId="0" fontId="83" fillId="0" borderId="22"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4" fillId="0" borderId="111"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43" fillId="0" borderId="68" xfId="0" applyFont="1" applyBorder="1" applyAlignment="1">
      <alignment horizontal="left" vertical="center"/>
    </xf>
    <xf numFmtId="0" fontId="43" fillId="0" borderId="69" xfId="0" applyFont="1" applyBorder="1" applyAlignment="1">
      <alignment horizontal="left" vertical="center"/>
    </xf>
    <xf numFmtId="0" fontId="43" fillId="0" borderId="21" xfId="0" applyFont="1" applyBorder="1" applyAlignment="1">
      <alignment horizontal="left" vertical="center"/>
    </xf>
    <xf numFmtId="0" fontId="51" fillId="0" borderId="103" xfId="0" applyFont="1" applyBorder="1" applyAlignment="1">
      <alignment horizontal="center" wrapText="1"/>
    </xf>
    <xf numFmtId="0" fontId="51" fillId="0" borderId="104" xfId="0" applyFont="1" applyBorder="1" applyAlignment="1">
      <alignment horizontal="center" wrapText="1"/>
    </xf>
    <xf numFmtId="0" fontId="51" fillId="0" borderId="92" xfId="0" applyFont="1" applyBorder="1" applyAlignment="1">
      <alignment horizontal="center" wrapText="1"/>
    </xf>
    <xf numFmtId="0" fontId="51" fillId="0" borderId="0" xfId="0" applyFont="1" applyAlignment="1">
      <alignment horizontal="center" wrapText="1"/>
    </xf>
    <xf numFmtId="0" fontId="51" fillId="0" borderId="105" xfId="0" applyFont="1" applyBorder="1" applyAlignment="1">
      <alignment horizontal="center" wrapText="1"/>
    </xf>
    <xf numFmtId="0" fontId="51" fillId="0" borderId="106" xfId="0" applyFont="1" applyBorder="1" applyAlignment="1">
      <alignment horizontal="center" wrapText="1"/>
    </xf>
    <xf numFmtId="0" fontId="76" fillId="16" borderId="21" xfId="0" applyFont="1" applyFill="1" applyBorder="1" applyAlignment="1">
      <alignment horizontal="center" vertical="center" textRotation="90"/>
    </xf>
    <xf numFmtId="0" fontId="0" fillId="0" borderId="112" xfId="0" applyBorder="1" applyAlignment="1">
      <alignment horizontal="left" wrapText="1"/>
    </xf>
    <xf numFmtId="0" fontId="0" fillId="0" borderId="112" xfId="0" applyBorder="1" applyAlignment="1">
      <alignment horizontal="left"/>
    </xf>
    <xf numFmtId="0" fontId="47" fillId="0" borderId="70" xfId="0" applyFont="1" applyBorder="1" applyAlignment="1">
      <alignment horizontal="center" vertical="center" wrapText="1"/>
    </xf>
    <xf numFmtId="0" fontId="48" fillId="0" borderId="70" xfId="0" applyFont="1" applyBorder="1" applyAlignment="1">
      <alignment horizontal="center" vertical="center" wrapText="1"/>
    </xf>
    <xf numFmtId="0" fontId="85" fillId="0" borderId="68" xfId="0" applyFont="1" applyBorder="1" applyAlignment="1">
      <alignment horizontal="left" vertical="center" wrapText="1"/>
    </xf>
    <xf numFmtId="0" fontId="85" fillId="0" borderId="67" xfId="0" applyFont="1" applyBorder="1" applyAlignment="1">
      <alignment horizontal="left" vertical="center" wrapText="1"/>
    </xf>
    <xf numFmtId="0" fontId="85" fillId="0" borderId="69" xfId="0" applyFont="1" applyBorder="1" applyAlignment="1">
      <alignment horizontal="left" vertical="center" wrapText="1"/>
    </xf>
    <xf numFmtId="0" fontId="84" fillId="0" borderId="21" xfId="0" applyFont="1" applyBorder="1" applyAlignment="1">
      <alignment horizontal="left" vertical="center" wrapText="1"/>
    </xf>
    <xf numFmtId="0" fontId="0" fillId="5" borderId="0" xfId="0" applyFill="1" applyAlignment="1">
      <alignment horizontal="center"/>
    </xf>
    <xf numFmtId="0" fontId="65" fillId="20" borderId="99" xfId="0" applyFont="1" applyFill="1" applyBorder="1" applyAlignment="1">
      <alignment horizontal="center" vertical="center" wrapText="1"/>
    </xf>
    <xf numFmtId="0" fontId="65" fillId="20" borderId="109" xfId="0" applyFont="1" applyFill="1" applyBorder="1" applyAlignment="1">
      <alignment horizontal="center" vertical="center" wrapText="1"/>
    </xf>
    <xf numFmtId="0" fontId="65" fillId="20" borderId="25" xfId="0" applyFont="1" applyFill="1" applyBorder="1" applyAlignment="1">
      <alignment horizontal="center" vertical="center" wrapText="1"/>
    </xf>
    <xf numFmtId="0" fontId="65" fillId="20" borderId="21" xfId="0" applyFont="1" applyFill="1" applyBorder="1" applyAlignment="1">
      <alignment horizontal="center" vertical="center" wrapText="1"/>
    </xf>
    <xf numFmtId="0" fontId="43" fillId="0" borderId="12" xfId="0" applyFont="1" applyBorder="1" applyAlignment="1">
      <alignment horizontal="left" vertical="center"/>
    </xf>
    <xf numFmtId="0" fontId="43" fillId="0" borderId="0" xfId="0" applyFont="1" applyAlignment="1">
      <alignment horizontal="left" vertical="center"/>
    </xf>
    <xf numFmtId="0" fontId="43" fillId="0" borderId="11" xfId="0" applyFont="1" applyBorder="1" applyAlignment="1">
      <alignment horizontal="left" vertical="center"/>
    </xf>
    <xf numFmtId="0" fontId="43" fillId="0" borderId="5" xfId="0" applyFont="1" applyBorder="1" applyAlignment="1">
      <alignment horizontal="center" vertical="center"/>
    </xf>
    <xf numFmtId="0" fontId="43" fillId="0" borderId="12"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56" fillId="0" borderId="5" xfId="0" applyFont="1" applyBorder="1" applyAlignment="1">
      <alignment horizontal="center" wrapText="1"/>
    </xf>
    <xf numFmtId="0" fontId="56" fillId="0" borderId="12" xfId="0" applyFont="1" applyBorder="1" applyAlignment="1">
      <alignment horizontal="center" wrapText="1"/>
    </xf>
    <xf numFmtId="0" fontId="56" fillId="0" borderId="6" xfId="0" applyFont="1" applyBorder="1" applyAlignment="1">
      <alignment horizontal="center" wrapText="1"/>
    </xf>
    <xf numFmtId="0" fontId="56" fillId="0" borderId="7" xfId="0" applyFont="1" applyBorder="1" applyAlignment="1">
      <alignment horizontal="center" wrapText="1"/>
    </xf>
    <xf numFmtId="0" fontId="56" fillId="0" borderId="0" xfId="0" applyFont="1" applyAlignment="1">
      <alignment horizontal="center" wrapText="1"/>
    </xf>
    <xf numFmtId="0" fontId="56" fillId="0" borderId="8" xfId="0" applyFont="1" applyBorder="1" applyAlignment="1">
      <alignment horizontal="center" wrapText="1"/>
    </xf>
    <xf numFmtId="0" fontId="56" fillId="0" borderId="9" xfId="0" applyFont="1" applyBorder="1" applyAlignment="1">
      <alignment horizontal="center" wrapText="1"/>
    </xf>
    <xf numFmtId="0" fontId="56" fillId="0" borderId="11" xfId="0" applyFont="1" applyBorder="1" applyAlignment="1">
      <alignment horizontal="center" wrapText="1"/>
    </xf>
    <xf numFmtId="0" fontId="56" fillId="0" borderId="10" xfId="0" applyFont="1" applyBorder="1" applyAlignment="1">
      <alignment horizontal="center" wrapText="1"/>
    </xf>
    <xf numFmtId="0" fontId="90" fillId="10" borderId="0" xfId="0" applyFont="1" applyFill="1" applyAlignment="1">
      <alignment horizontal="center" vertical="center" textRotation="90" wrapText="1" readingOrder="1"/>
    </xf>
    <xf numFmtId="0" fontId="90" fillId="10" borderId="8" xfId="0" applyFont="1" applyFill="1" applyBorder="1" applyAlignment="1">
      <alignment horizontal="center" vertical="center" textRotation="90" wrapText="1" readingOrder="1"/>
    </xf>
    <xf numFmtId="0" fontId="98" fillId="12" borderId="13" xfId="0" applyFont="1" applyFill="1" applyBorder="1" applyAlignment="1">
      <alignment horizontal="center" vertical="center" wrapText="1" readingOrder="1"/>
    </xf>
    <xf numFmtId="0" fontId="98" fillId="12" borderId="14" xfId="0" applyFont="1" applyFill="1" applyBorder="1" applyAlignment="1">
      <alignment horizontal="center" vertical="center" wrapText="1" readingOrder="1"/>
    </xf>
    <xf numFmtId="0" fontId="98" fillId="12" borderId="15" xfId="0" applyFont="1" applyFill="1" applyBorder="1" applyAlignment="1">
      <alignment horizontal="center" vertical="center" wrapText="1" readingOrder="1"/>
    </xf>
    <xf numFmtId="0" fontId="98" fillId="12" borderId="16" xfId="0" applyFont="1" applyFill="1" applyBorder="1" applyAlignment="1">
      <alignment horizontal="center" vertical="center" wrapText="1" readingOrder="1"/>
    </xf>
    <xf numFmtId="0" fontId="98" fillId="12" borderId="0" xfId="0" applyFont="1" applyFill="1" applyAlignment="1">
      <alignment horizontal="center" vertical="center" wrapText="1" readingOrder="1"/>
    </xf>
    <xf numFmtId="0" fontId="98" fillId="12" borderId="17" xfId="0" applyFont="1" applyFill="1" applyBorder="1" applyAlignment="1">
      <alignment horizontal="center" vertical="center" wrapText="1" readingOrder="1"/>
    </xf>
    <xf numFmtId="0" fontId="98" fillId="12" borderId="18" xfId="0" applyFont="1" applyFill="1" applyBorder="1" applyAlignment="1">
      <alignment horizontal="center" vertical="center" wrapText="1" readingOrder="1"/>
    </xf>
    <xf numFmtId="0" fontId="98" fillId="12" borderId="19" xfId="0" applyFont="1" applyFill="1" applyBorder="1" applyAlignment="1">
      <alignment horizontal="center" vertical="center" wrapText="1" readingOrder="1"/>
    </xf>
    <xf numFmtId="0" fontId="98" fillId="12" borderId="20" xfId="0" applyFont="1" applyFill="1" applyBorder="1" applyAlignment="1">
      <alignment horizontal="center" vertical="center" wrapText="1" readingOrder="1"/>
    </xf>
    <xf numFmtId="0" fontId="98" fillId="11" borderId="13" xfId="0" applyFont="1" applyFill="1" applyBorder="1" applyAlignment="1">
      <alignment horizontal="center" vertical="center" wrapText="1" readingOrder="1"/>
    </xf>
    <xf numFmtId="0" fontId="98" fillId="11" borderId="14" xfId="0" applyFont="1" applyFill="1" applyBorder="1" applyAlignment="1">
      <alignment horizontal="center" vertical="center" wrapText="1" readingOrder="1"/>
    </xf>
    <xf numFmtId="0" fontId="98" fillId="11" borderId="15" xfId="0" applyFont="1" applyFill="1" applyBorder="1" applyAlignment="1">
      <alignment horizontal="center" vertical="center" wrapText="1" readingOrder="1"/>
    </xf>
    <xf numFmtId="0" fontId="98" fillId="11" borderId="16" xfId="0" applyFont="1" applyFill="1" applyBorder="1" applyAlignment="1">
      <alignment horizontal="center" vertical="center" wrapText="1" readingOrder="1"/>
    </xf>
    <xf numFmtId="0" fontId="98" fillId="11" borderId="0" xfId="0" applyFont="1" applyFill="1" applyAlignment="1">
      <alignment horizontal="center" vertical="center" wrapText="1" readingOrder="1"/>
    </xf>
    <xf numFmtId="0" fontId="98" fillId="11" borderId="17" xfId="0" applyFont="1" applyFill="1" applyBorder="1" applyAlignment="1">
      <alignment horizontal="center" vertical="center" wrapText="1" readingOrder="1"/>
    </xf>
    <xf numFmtId="0" fontId="98" fillId="11" borderId="18" xfId="0" applyFont="1" applyFill="1" applyBorder="1" applyAlignment="1">
      <alignment horizontal="center" vertical="center" wrapText="1" readingOrder="1"/>
    </xf>
    <xf numFmtId="0" fontId="98" fillId="11" borderId="19" xfId="0" applyFont="1" applyFill="1" applyBorder="1" applyAlignment="1">
      <alignment horizontal="center" vertical="center" wrapText="1" readingOrder="1"/>
    </xf>
    <xf numFmtId="0" fontId="98" fillId="11" borderId="20" xfId="0" applyFont="1" applyFill="1" applyBorder="1" applyAlignment="1">
      <alignment horizontal="center" vertical="center" wrapText="1" readingOrder="1"/>
    </xf>
    <xf numFmtId="0" fontId="98" fillId="13" borderId="13" xfId="0" applyFont="1" applyFill="1" applyBorder="1" applyAlignment="1">
      <alignment horizontal="center" vertical="center" wrapText="1" readingOrder="1"/>
    </xf>
    <xf numFmtId="0" fontId="98" fillId="13" borderId="14" xfId="0" applyFont="1" applyFill="1" applyBorder="1" applyAlignment="1">
      <alignment horizontal="center" vertical="center" wrapText="1" readingOrder="1"/>
    </xf>
    <xf numFmtId="0" fontId="98" fillId="13" borderId="15" xfId="0" applyFont="1" applyFill="1" applyBorder="1" applyAlignment="1">
      <alignment horizontal="center" vertical="center" wrapText="1" readingOrder="1"/>
    </xf>
    <xf numFmtId="0" fontId="98" fillId="13" borderId="16" xfId="0" applyFont="1" applyFill="1" applyBorder="1" applyAlignment="1">
      <alignment horizontal="center" vertical="center" wrapText="1" readingOrder="1"/>
    </xf>
    <xf numFmtId="0" fontId="98" fillId="13" borderId="0" xfId="0" applyFont="1" applyFill="1" applyAlignment="1">
      <alignment horizontal="center" vertical="center" wrapText="1" readingOrder="1"/>
    </xf>
    <xf numFmtId="0" fontId="98" fillId="13" borderId="17" xfId="0" applyFont="1" applyFill="1" applyBorder="1" applyAlignment="1">
      <alignment horizontal="center" vertical="center" wrapText="1" readingOrder="1"/>
    </xf>
    <xf numFmtId="0" fontId="98" fillId="13" borderId="18" xfId="0" applyFont="1" applyFill="1" applyBorder="1" applyAlignment="1">
      <alignment horizontal="center" vertical="center" wrapText="1" readingOrder="1"/>
    </xf>
    <xf numFmtId="0" fontId="98" fillId="13" borderId="19" xfId="0" applyFont="1" applyFill="1" applyBorder="1" applyAlignment="1">
      <alignment horizontal="center" vertical="center" wrapText="1" readingOrder="1"/>
    </xf>
    <xf numFmtId="0" fontId="98" fillId="13" borderId="20" xfId="0" applyFont="1" applyFill="1" applyBorder="1" applyAlignment="1">
      <alignment horizontal="center" vertical="center" wrapText="1" readingOrder="1"/>
    </xf>
    <xf numFmtId="0" fontId="98" fillId="5" borderId="13" xfId="0" applyFont="1" applyFill="1" applyBorder="1" applyAlignment="1">
      <alignment horizontal="center" vertical="center" wrapText="1" readingOrder="1"/>
    </xf>
    <xf numFmtId="0" fontId="98" fillId="5" borderId="14" xfId="0" applyFont="1" applyFill="1" applyBorder="1" applyAlignment="1">
      <alignment horizontal="center" vertical="center" wrapText="1" readingOrder="1"/>
    </xf>
    <xf numFmtId="0" fontId="98" fillId="5" borderId="15" xfId="0" applyFont="1" applyFill="1" applyBorder="1" applyAlignment="1">
      <alignment horizontal="center" vertical="center" wrapText="1" readingOrder="1"/>
    </xf>
    <xf numFmtId="0" fontId="98" fillId="5" borderId="16" xfId="0" applyFont="1" applyFill="1" applyBorder="1" applyAlignment="1">
      <alignment horizontal="center" vertical="center" wrapText="1" readingOrder="1"/>
    </xf>
    <xf numFmtId="0" fontId="98" fillId="5" borderId="0" xfId="0" applyFont="1" applyFill="1" applyAlignment="1">
      <alignment horizontal="center" vertical="center" wrapText="1" readingOrder="1"/>
    </xf>
    <xf numFmtId="0" fontId="98" fillId="5" borderId="17" xfId="0" applyFont="1" applyFill="1" applyBorder="1" applyAlignment="1">
      <alignment horizontal="center" vertical="center" wrapText="1" readingOrder="1"/>
    </xf>
    <xf numFmtId="0" fontId="98" fillId="5" borderId="18" xfId="0" applyFont="1" applyFill="1" applyBorder="1" applyAlignment="1">
      <alignment horizontal="center" vertical="center" wrapText="1" readingOrder="1"/>
    </xf>
    <xf numFmtId="0" fontId="98" fillId="5" borderId="19" xfId="0" applyFont="1" applyFill="1" applyBorder="1" applyAlignment="1">
      <alignment horizontal="center" vertical="center" wrapText="1" readingOrder="1"/>
    </xf>
    <xf numFmtId="0" fontId="98" fillId="5" borderId="20" xfId="0" applyFont="1" applyFill="1" applyBorder="1" applyAlignment="1">
      <alignment horizontal="center" vertical="center" wrapText="1" readingOrder="1"/>
    </xf>
    <xf numFmtId="0" fontId="96" fillId="0" borderId="5" xfId="0" applyFont="1" applyBorder="1" applyAlignment="1">
      <alignment horizontal="center" vertical="center" wrapText="1"/>
    </xf>
    <xf numFmtId="0" fontId="96" fillId="0" borderId="12" xfId="0" applyFont="1" applyBorder="1" applyAlignment="1">
      <alignment horizontal="center" vertical="center"/>
    </xf>
    <xf numFmtId="0" fontId="96" fillId="0" borderId="7" xfId="0" applyFont="1" applyBorder="1" applyAlignment="1">
      <alignment horizontal="center" vertical="center"/>
    </xf>
    <xf numFmtId="0" fontId="96" fillId="0" borderId="0" xfId="0" applyFont="1" applyAlignment="1">
      <alignment horizontal="center" vertical="center"/>
    </xf>
    <xf numFmtId="0" fontId="96" fillId="0" borderId="0" xfId="0" applyFont="1" applyBorder="1" applyAlignment="1">
      <alignment horizontal="center" vertical="center"/>
    </xf>
    <xf numFmtId="0" fontId="96" fillId="0" borderId="9" xfId="0" applyFont="1" applyBorder="1" applyAlignment="1">
      <alignment horizontal="center" vertical="center"/>
    </xf>
    <xf numFmtId="0" fontId="96" fillId="0" borderId="11" xfId="0" applyFont="1" applyBorder="1" applyAlignment="1">
      <alignment horizontal="center" vertical="center"/>
    </xf>
    <xf numFmtId="0" fontId="90" fillId="25" borderId="0" xfId="0" applyFont="1" applyFill="1" applyAlignment="1">
      <alignment horizontal="center" vertical="center" wrapText="1" readingOrder="1"/>
    </xf>
    <xf numFmtId="0" fontId="97" fillId="11" borderId="0" xfId="0" applyFont="1" applyFill="1" applyBorder="1" applyAlignment="1" applyProtection="1">
      <alignment horizontal="center" vertical="center" wrapText="1" readingOrder="1"/>
      <protection hidden="1"/>
    </xf>
    <xf numFmtId="0" fontId="97" fillId="11" borderId="5" xfId="0" applyFont="1" applyFill="1" applyBorder="1" applyAlignment="1" applyProtection="1">
      <alignment horizontal="center" vertical="center" wrapText="1" readingOrder="1"/>
      <protection hidden="1"/>
    </xf>
    <xf numFmtId="0" fontId="97" fillId="11" borderId="12" xfId="0" applyFont="1" applyFill="1" applyBorder="1" applyAlignment="1" applyProtection="1">
      <alignment horizontal="center" vertical="center" wrapText="1" readingOrder="1"/>
      <protection hidden="1"/>
    </xf>
    <xf numFmtId="0" fontId="97" fillId="11" borderId="7" xfId="0" applyFont="1" applyFill="1" applyBorder="1" applyAlignment="1" applyProtection="1">
      <alignment horizontal="center" vertical="center" wrapText="1" readingOrder="1"/>
      <protection hidden="1"/>
    </xf>
    <xf numFmtId="0" fontId="96" fillId="0" borderId="7" xfId="0" applyFont="1" applyBorder="1" applyAlignment="1">
      <alignment horizontal="center" vertical="center" wrapText="1"/>
    </xf>
    <xf numFmtId="0" fontId="96" fillId="0" borderId="8" xfId="0" applyFont="1" applyBorder="1" applyAlignment="1">
      <alignment horizontal="center" vertical="center"/>
    </xf>
    <xf numFmtId="0" fontId="96" fillId="0" borderId="10" xfId="0" applyFont="1" applyBorder="1" applyAlignment="1">
      <alignment horizontal="center" vertical="center"/>
    </xf>
    <xf numFmtId="0" fontId="96" fillId="0" borderId="6" xfId="0" applyFont="1" applyBorder="1" applyAlignment="1">
      <alignment horizontal="center" vertical="center"/>
    </xf>
    <xf numFmtId="0" fontId="97" fillId="11" borderId="8" xfId="0" applyFont="1" applyFill="1" applyBorder="1" applyAlignment="1" applyProtection="1">
      <alignment horizontal="center" vertical="center" wrapText="1" readingOrder="1"/>
      <protection hidden="1"/>
    </xf>
    <xf numFmtId="0" fontId="97" fillId="11" borderId="11" xfId="0" applyFont="1" applyFill="1" applyBorder="1" applyAlignment="1" applyProtection="1">
      <alignment horizontal="center" vertical="center" wrapText="1" readingOrder="1"/>
      <protection hidden="1"/>
    </xf>
    <xf numFmtId="0" fontId="97" fillId="11" borderId="10" xfId="0" applyFont="1" applyFill="1" applyBorder="1" applyAlignment="1" applyProtection="1">
      <alignment horizontal="center" vertical="center" wrapText="1" readingOrder="1"/>
      <protection hidden="1"/>
    </xf>
    <xf numFmtId="0" fontId="97" fillId="13" borderId="7" xfId="0" applyFont="1" applyFill="1" applyBorder="1" applyAlignment="1" applyProtection="1">
      <alignment horizontal="center" wrapText="1" readingOrder="1"/>
      <protection hidden="1"/>
    </xf>
    <xf numFmtId="0" fontId="97" fillId="13" borderId="0" xfId="0" applyFont="1" applyFill="1" applyBorder="1" applyAlignment="1" applyProtection="1">
      <alignment horizontal="center" wrapText="1" readingOrder="1"/>
      <protection hidden="1"/>
    </xf>
    <xf numFmtId="0" fontId="96" fillId="0" borderId="12" xfId="0" applyFont="1" applyBorder="1" applyAlignment="1">
      <alignment horizontal="center" vertical="center" wrapText="1"/>
    </xf>
    <xf numFmtId="0" fontId="97" fillId="11" borderId="9" xfId="0" applyFont="1" applyFill="1" applyBorder="1" applyAlignment="1" applyProtection="1">
      <alignment horizontal="center" vertical="center" wrapText="1" readingOrder="1"/>
      <protection hidden="1"/>
    </xf>
    <xf numFmtId="0" fontId="97" fillId="11" borderId="6" xfId="0" applyFont="1" applyFill="1" applyBorder="1" applyAlignment="1" applyProtection="1">
      <alignment horizontal="center" vertical="center" wrapText="1" readingOrder="1"/>
      <protection hidden="1"/>
    </xf>
    <xf numFmtId="0" fontId="97" fillId="11" borderId="0" xfId="0" applyFont="1" applyFill="1" applyAlignment="1" applyProtection="1">
      <alignment horizontal="center" vertical="center" wrapText="1" readingOrder="1"/>
      <protection hidden="1"/>
    </xf>
    <xf numFmtId="0" fontId="97" fillId="12" borderId="7" xfId="0" applyFont="1" applyFill="1" applyBorder="1" applyAlignment="1" applyProtection="1">
      <alignment horizontal="center" wrapText="1" readingOrder="1"/>
      <protection hidden="1"/>
    </xf>
    <xf numFmtId="0" fontId="97" fillId="12" borderId="0" xfId="0" applyFont="1" applyFill="1" applyBorder="1" applyAlignment="1" applyProtection="1">
      <alignment horizontal="center" wrapText="1" readingOrder="1"/>
      <protection hidden="1"/>
    </xf>
    <xf numFmtId="0" fontId="97" fillId="12" borderId="8" xfId="0" applyFont="1" applyFill="1" applyBorder="1" applyAlignment="1" applyProtection="1">
      <alignment horizontal="center" wrapText="1" readingOrder="1"/>
      <protection hidden="1"/>
    </xf>
    <xf numFmtId="0" fontId="97" fillId="12" borderId="5" xfId="0" applyFont="1" applyFill="1" applyBorder="1" applyAlignment="1" applyProtection="1">
      <alignment horizontal="center" wrapText="1" readingOrder="1"/>
      <protection hidden="1"/>
    </xf>
    <xf numFmtId="0" fontId="97" fillId="12" borderId="12" xfId="0" applyFont="1" applyFill="1" applyBorder="1" applyAlignment="1" applyProtection="1">
      <alignment horizontal="center" wrapText="1" readingOrder="1"/>
      <protection hidden="1"/>
    </xf>
    <xf numFmtId="0" fontId="97" fillId="12" borderId="6" xfId="0" applyFont="1" applyFill="1" applyBorder="1" applyAlignment="1" applyProtection="1">
      <alignment horizontal="center" wrapText="1" readingOrder="1"/>
      <protection hidden="1"/>
    </xf>
    <xf numFmtId="0" fontId="97" fillId="12" borderId="9" xfId="0" applyFont="1" applyFill="1" applyBorder="1" applyAlignment="1" applyProtection="1">
      <alignment horizontal="center" wrapText="1" readingOrder="1"/>
      <protection hidden="1"/>
    </xf>
    <xf numFmtId="0" fontId="97" fillId="12" borderId="11" xfId="0" applyFont="1" applyFill="1" applyBorder="1" applyAlignment="1" applyProtection="1">
      <alignment horizontal="center" wrapText="1" readingOrder="1"/>
      <protection hidden="1"/>
    </xf>
    <xf numFmtId="0" fontId="97" fillId="12" borderId="10" xfId="0" applyFont="1" applyFill="1" applyBorder="1" applyAlignment="1" applyProtection="1">
      <alignment horizontal="center" wrapText="1" readingOrder="1"/>
      <protection hidden="1"/>
    </xf>
    <xf numFmtId="0" fontId="97" fillId="12" borderId="0" xfId="0" applyFont="1" applyFill="1" applyAlignment="1" applyProtection="1">
      <alignment horizontal="center" wrapText="1" readingOrder="1"/>
      <protection hidden="1"/>
    </xf>
    <xf numFmtId="0" fontId="97" fillId="13" borderId="8" xfId="0" applyFont="1" applyFill="1" applyBorder="1" applyAlignment="1" applyProtection="1">
      <alignment horizontal="center" wrapText="1" readingOrder="1"/>
      <protection hidden="1"/>
    </xf>
    <xf numFmtId="0" fontId="97" fillId="13" borderId="9" xfId="0" applyFont="1" applyFill="1" applyBorder="1" applyAlignment="1" applyProtection="1">
      <alignment horizontal="center" wrapText="1" readingOrder="1"/>
      <protection hidden="1"/>
    </xf>
    <xf numFmtId="0" fontId="97" fillId="13" borderId="11" xfId="0" applyFont="1" applyFill="1" applyBorder="1" applyAlignment="1" applyProtection="1">
      <alignment horizontal="center" wrapText="1" readingOrder="1"/>
      <protection hidden="1"/>
    </xf>
    <xf numFmtId="0" fontId="97" fillId="13" borderId="10" xfId="0" applyFont="1" applyFill="1" applyBorder="1" applyAlignment="1" applyProtection="1">
      <alignment horizontal="center" wrapText="1" readingOrder="1"/>
      <protection hidden="1"/>
    </xf>
    <xf numFmtId="0" fontId="97" fillId="13" borderId="5" xfId="0" applyFont="1" applyFill="1" applyBorder="1" applyAlignment="1" applyProtection="1">
      <alignment horizontal="center" wrapText="1" readingOrder="1"/>
      <protection hidden="1"/>
    </xf>
    <xf numFmtId="0" fontId="97" fillId="13" borderId="12" xfId="0" applyFont="1" applyFill="1" applyBorder="1" applyAlignment="1" applyProtection="1">
      <alignment horizontal="center" wrapText="1" readingOrder="1"/>
      <protection hidden="1"/>
    </xf>
    <xf numFmtId="0" fontId="97" fillId="13" borderId="6" xfId="0" applyFont="1" applyFill="1" applyBorder="1" applyAlignment="1" applyProtection="1">
      <alignment horizontal="center" wrapText="1" readingOrder="1"/>
      <protection hidden="1"/>
    </xf>
    <xf numFmtId="0" fontId="97" fillId="13" borderId="0" xfId="0" applyFont="1" applyFill="1" applyAlignment="1" applyProtection="1">
      <alignment horizontal="center" wrapText="1" readingOrder="1"/>
      <protection hidden="1"/>
    </xf>
    <xf numFmtId="0" fontId="97" fillId="5" borderId="0" xfId="0" applyFont="1" applyFill="1" applyBorder="1" applyAlignment="1" applyProtection="1">
      <alignment horizontal="center" wrapText="1" readingOrder="1"/>
      <protection hidden="1"/>
    </xf>
    <xf numFmtId="0" fontId="97" fillId="5" borderId="8" xfId="0" applyFont="1" applyFill="1" applyBorder="1" applyAlignment="1" applyProtection="1">
      <alignment horizontal="center" wrapText="1" readingOrder="1"/>
      <protection hidden="1"/>
    </xf>
    <xf numFmtId="0" fontId="97" fillId="5" borderId="7" xfId="0" applyFont="1" applyFill="1" applyBorder="1" applyAlignment="1" applyProtection="1">
      <alignment horizontal="center" wrapText="1" readingOrder="1"/>
      <protection hidden="1"/>
    </xf>
    <xf numFmtId="0" fontId="97" fillId="5" borderId="9" xfId="0" applyFont="1" applyFill="1" applyBorder="1" applyAlignment="1" applyProtection="1">
      <alignment horizontal="center" wrapText="1" readingOrder="1"/>
      <protection hidden="1"/>
    </xf>
    <xf numFmtId="0" fontId="97" fillId="5" borderId="11" xfId="0" applyFont="1" applyFill="1" applyBorder="1" applyAlignment="1" applyProtection="1">
      <alignment horizontal="center" wrapText="1" readingOrder="1"/>
      <protection hidden="1"/>
    </xf>
    <xf numFmtId="0" fontId="97" fillId="5" borderId="10" xfId="0" applyFont="1" applyFill="1" applyBorder="1" applyAlignment="1" applyProtection="1">
      <alignment horizontal="center" wrapText="1" readingOrder="1"/>
      <protection hidden="1"/>
    </xf>
    <xf numFmtId="0" fontId="97" fillId="5" borderId="5" xfId="0" applyFont="1" applyFill="1" applyBorder="1" applyAlignment="1" applyProtection="1">
      <alignment horizontal="center" wrapText="1" readingOrder="1"/>
      <protection hidden="1"/>
    </xf>
    <xf numFmtId="0" fontId="97" fillId="5" borderId="12" xfId="0" applyFont="1" applyFill="1" applyBorder="1" applyAlignment="1" applyProtection="1">
      <alignment horizontal="center" wrapText="1" readingOrder="1"/>
      <protection hidden="1"/>
    </xf>
    <xf numFmtId="0" fontId="97" fillId="5" borderId="6" xfId="0" applyFont="1" applyFill="1" applyBorder="1" applyAlignment="1" applyProtection="1">
      <alignment horizontal="center" wrapText="1" readingOrder="1"/>
      <protection hidden="1"/>
    </xf>
    <xf numFmtId="0" fontId="95" fillId="0" borderId="0" xfId="0" applyFont="1" applyAlignment="1">
      <alignment horizontal="center" vertical="center" wrapText="1"/>
    </xf>
    <xf numFmtId="0" fontId="97" fillId="5" borderId="0" xfId="0" applyFont="1" applyFill="1" applyAlignment="1" applyProtection="1">
      <alignment horizontal="center" wrapText="1" readingOrder="1"/>
      <protection hidden="1"/>
    </xf>
    <xf numFmtId="0" fontId="92" fillId="11" borderId="13" xfId="0" applyFont="1" applyFill="1" applyBorder="1" applyAlignment="1">
      <alignment horizontal="center" vertical="center" wrapText="1" readingOrder="1"/>
    </xf>
    <xf numFmtId="0" fontId="92" fillId="11" borderId="14" xfId="0" applyFont="1" applyFill="1" applyBorder="1" applyAlignment="1">
      <alignment horizontal="center" vertical="center" wrapText="1" readingOrder="1"/>
    </xf>
    <xf numFmtId="0" fontId="92" fillId="11" borderId="15" xfId="0" applyFont="1" applyFill="1" applyBorder="1" applyAlignment="1">
      <alignment horizontal="center" vertical="center" wrapText="1" readingOrder="1"/>
    </xf>
    <xf numFmtId="0" fontId="92" fillId="11" borderId="16" xfId="0" applyFont="1" applyFill="1" applyBorder="1" applyAlignment="1">
      <alignment horizontal="center" vertical="center" wrapText="1" readingOrder="1"/>
    </xf>
    <xf numFmtId="0" fontId="92" fillId="11" borderId="0" xfId="0" applyFont="1" applyFill="1" applyAlignment="1">
      <alignment horizontal="center" vertical="center" wrapText="1" readingOrder="1"/>
    </xf>
    <xf numFmtId="0" fontId="92" fillId="11" borderId="17" xfId="0" applyFont="1" applyFill="1" applyBorder="1" applyAlignment="1">
      <alignment horizontal="center" vertical="center" wrapText="1" readingOrder="1"/>
    </xf>
    <xf numFmtId="0" fontId="92" fillId="11" borderId="18" xfId="0" applyFont="1" applyFill="1" applyBorder="1" applyAlignment="1">
      <alignment horizontal="center" vertical="center" wrapText="1" readingOrder="1"/>
    </xf>
    <xf numFmtId="0" fontId="92" fillId="11" borderId="19" xfId="0" applyFont="1" applyFill="1" applyBorder="1" applyAlignment="1">
      <alignment horizontal="center" vertical="center" wrapText="1" readingOrder="1"/>
    </xf>
    <xf numFmtId="0" fontId="92" fillId="11" borderId="20" xfId="0" applyFont="1" applyFill="1" applyBorder="1" applyAlignment="1">
      <alignment horizontal="center" vertical="center" wrapText="1" readingOrder="1"/>
    </xf>
    <xf numFmtId="0" fontId="91" fillId="0" borderId="5" xfId="0" applyFont="1" applyBorder="1" applyAlignment="1">
      <alignment horizontal="center" vertical="center" wrapText="1"/>
    </xf>
    <xf numFmtId="0" fontId="91" fillId="0" borderId="12" xfId="0" applyFont="1" applyBorder="1" applyAlignment="1">
      <alignment horizontal="center" vertical="center"/>
    </xf>
    <xf numFmtId="0" fontId="91" fillId="0" borderId="7" xfId="0" applyFont="1" applyBorder="1" applyAlignment="1">
      <alignment horizontal="center" vertical="center" wrapText="1"/>
    </xf>
    <xf numFmtId="0" fontId="91" fillId="0" borderId="0" xfId="0" applyFont="1" applyAlignment="1">
      <alignment horizontal="center" vertical="center"/>
    </xf>
    <xf numFmtId="0" fontId="91" fillId="0" borderId="7" xfId="0" applyFont="1" applyBorder="1" applyAlignment="1">
      <alignment horizontal="center" vertical="center"/>
    </xf>
    <xf numFmtId="0" fontId="91" fillId="0" borderId="9" xfId="0" applyFont="1" applyBorder="1" applyAlignment="1">
      <alignment horizontal="center" vertical="center"/>
    </xf>
    <xf numFmtId="0" fontId="91" fillId="0" borderId="11" xfId="0" applyFont="1" applyBorder="1" applyAlignment="1">
      <alignment horizontal="center" vertical="center"/>
    </xf>
    <xf numFmtId="0" fontId="92" fillId="12" borderId="13" xfId="0" applyFont="1" applyFill="1" applyBorder="1" applyAlignment="1">
      <alignment horizontal="center" vertical="center" wrapText="1" readingOrder="1"/>
    </xf>
    <xf numFmtId="0" fontId="92" fillId="12" borderId="14" xfId="0" applyFont="1" applyFill="1" applyBorder="1" applyAlignment="1">
      <alignment horizontal="center" vertical="center" wrapText="1" readingOrder="1"/>
    </xf>
    <xf numFmtId="0" fontId="92" fillId="12" borderId="15" xfId="0" applyFont="1" applyFill="1" applyBorder="1" applyAlignment="1">
      <alignment horizontal="center" vertical="center" wrapText="1" readingOrder="1"/>
    </xf>
    <xf numFmtId="0" fontId="92" fillId="12" borderId="16" xfId="0" applyFont="1" applyFill="1" applyBorder="1" applyAlignment="1">
      <alignment horizontal="center" vertical="center" wrapText="1" readingOrder="1"/>
    </xf>
    <xf numFmtId="0" fontId="92" fillId="12" borderId="0" xfId="0" applyFont="1" applyFill="1" applyAlignment="1">
      <alignment horizontal="center" vertical="center" wrapText="1" readingOrder="1"/>
    </xf>
    <xf numFmtId="0" fontId="92" fillId="12" borderId="17" xfId="0" applyFont="1" applyFill="1" applyBorder="1" applyAlignment="1">
      <alignment horizontal="center" vertical="center" wrapText="1" readingOrder="1"/>
    </xf>
    <xf numFmtId="0" fontId="92" fillId="12" borderId="18" xfId="0" applyFont="1" applyFill="1" applyBorder="1" applyAlignment="1">
      <alignment horizontal="center" vertical="center" wrapText="1" readingOrder="1"/>
    </xf>
    <xf numFmtId="0" fontId="92" fillId="12" borderId="19" xfId="0" applyFont="1" applyFill="1" applyBorder="1" applyAlignment="1">
      <alignment horizontal="center" vertical="center" wrapText="1" readingOrder="1"/>
    </xf>
    <xf numFmtId="0" fontId="92" fillId="12" borderId="20" xfId="0" applyFont="1" applyFill="1" applyBorder="1" applyAlignment="1">
      <alignment horizontal="center" vertical="center" wrapText="1" readingOrder="1"/>
    </xf>
    <xf numFmtId="0" fontId="88" fillId="0" borderId="0" xfId="0" applyFont="1" applyAlignment="1">
      <alignment horizontal="center" vertical="center" wrapText="1"/>
    </xf>
    <xf numFmtId="0" fontId="89" fillId="0" borderId="0" xfId="0" applyFont="1" applyAlignment="1">
      <alignment horizontal="center" vertical="center" wrapText="1"/>
    </xf>
    <xf numFmtId="0" fontId="90" fillId="10" borderId="0" xfId="0" applyFont="1" applyFill="1" applyAlignment="1">
      <alignment horizontal="center" vertical="center" wrapText="1" readingOrder="1"/>
    </xf>
    <xf numFmtId="0" fontId="91" fillId="0" borderId="0" xfId="0" applyFont="1" applyBorder="1" applyAlignment="1">
      <alignment horizontal="center" vertical="center"/>
    </xf>
    <xf numFmtId="0" fontId="91" fillId="0" borderId="6" xfId="0" applyFont="1" applyBorder="1" applyAlignment="1">
      <alignment horizontal="center" vertical="center"/>
    </xf>
    <xf numFmtId="0" fontId="91" fillId="0" borderId="8" xfId="0" applyFont="1" applyBorder="1" applyAlignment="1">
      <alignment horizontal="center" vertical="center"/>
    </xf>
    <xf numFmtId="0" fontId="91" fillId="0" borderId="10" xfId="0" applyFont="1" applyBorder="1" applyAlignment="1">
      <alignment horizontal="center" vertical="center"/>
    </xf>
    <xf numFmtId="0" fontId="92" fillId="5" borderId="13" xfId="0" applyFont="1" applyFill="1" applyBorder="1" applyAlignment="1">
      <alignment horizontal="center" vertical="center" wrapText="1" readingOrder="1"/>
    </xf>
    <xf numFmtId="0" fontId="92" fillId="5" borderId="14" xfId="0" applyFont="1" applyFill="1" applyBorder="1" applyAlignment="1">
      <alignment horizontal="center" vertical="center" wrapText="1" readingOrder="1"/>
    </xf>
    <xf numFmtId="0" fontId="92" fillId="5" borderId="15" xfId="0" applyFont="1" applyFill="1" applyBorder="1" applyAlignment="1">
      <alignment horizontal="center" vertical="center" wrapText="1" readingOrder="1"/>
    </xf>
    <xf numFmtId="0" fontId="92" fillId="5" borderId="16" xfId="0" applyFont="1" applyFill="1" applyBorder="1" applyAlignment="1">
      <alignment horizontal="center" vertical="center" wrapText="1" readingOrder="1"/>
    </xf>
    <xf numFmtId="0" fontId="92" fillId="5" borderId="0" xfId="0" applyFont="1" applyFill="1" applyAlignment="1">
      <alignment horizontal="center" vertical="center" wrapText="1" readingOrder="1"/>
    </xf>
    <xf numFmtId="0" fontId="92" fillId="5" borderId="17" xfId="0" applyFont="1" applyFill="1" applyBorder="1" applyAlignment="1">
      <alignment horizontal="center" vertical="center" wrapText="1" readingOrder="1"/>
    </xf>
    <xf numFmtId="0" fontId="92" fillId="5" borderId="18" xfId="0" applyFont="1" applyFill="1" applyBorder="1" applyAlignment="1">
      <alignment horizontal="center" vertical="center" wrapText="1" readingOrder="1"/>
    </xf>
    <xf numFmtId="0" fontId="92" fillId="5" borderId="19" xfId="0" applyFont="1" applyFill="1" applyBorder="1" applyAlignment="1">
      <alignment horizontal="center" vertical="center" wrapText="1" readingOrder="1"/>
    </xf>
    <xf numFmtId="0" fontId="92" fillId="5" borderId="20" xfId="0" applyFont="1" applyFill="1" applyBorder="1" applyAlignment="1">
      <alignment horizontal="center" vertical="center" wrapText="1" readingOrder="1"/>
    </xf>
    <xf numFmtId="0" fontId="92" fillId="13" borderId="13" xfId="0" applyFont="1" applyFill="1" applyBorder="1" applyAlignment="1">
      <alignment horizontal="center" vertical="center" wrapText="1" readingOrder="1"/>
    </xf>
    <xf numFmtId="0" fontId="92" fillId="13" borderId="14" xfId="0" applyFont="1" applyFill="1" applyBorder="1" applyAlignment="1">
      <alignment horizontal="center" vertical="center" wrapText="1" readingOrder="1"/>
    </xf>
    <xf numFmtId="0" fontId="92" fillId="13" borderId="15" xfId="0" applyFont="1" applyFill="1" applyBorder="1" applyAlignment="1">
      <alignment horizontal="center" vertical="center" wrapText="1" readingOrder="1"/>
    </xf>
    <xf numFmtId="0" fontId="92" fillId="13" borderId="16" xfId="0" applyFont="1" applyFill="1" applyBorder="1" applyAlignment="1">
      <alignment horizontal="center" vertical="center" wrapText="1" readingOrder="1"/>
    </xf>
    <xf numFmtId="0" fontId="92" fillId="13" borderId="0" xfId="0" applyFont="1" applyFill="1" applyAlignment="1">
      <alignment horizontal="center" vertical="center" wrapText="1" readingOrder="1"/>
    </xf>
    <xf numFmtId="0" fontId="92" fillId="13" borderId="17" xfId="0" applyFont="1" applyFill="1" applyBorder="1" applyAlignment="1">
      <alignment horizontal="center" vertical="center" wrapText="1" readingOrder="1"/>
    </xf>
    <xf numFmtId="0" fontId="92" fillId="13" borderId="18" xfId="0" applyFont="1" applyFill="1" applyBorder="1" applyAlignment="1">
      <alignment horizontal="center" vertical="center" wrapText="1" readingOrder="1"/>
    </xf>
    <xf numFmtId="0" fontId="92" fillId="13" borderId="19" xfId="0" applyFont="1" applyFill="1" applyBorder="1" applyAlignment="1">
      <alignment horizontal="center" vertical="center" wrapText="1" readingOrder="1"/>
    </xf>
    <xf numFmtId="0" fontId="92" fillId="13" borderId="20" xfId="0" applyFont="1" applyFill="1" applyBorder="1" applyAlignment="1">
      <alignment horizontal="center" vertical="center" wrapText="1" readingOrder="1"/>
    </xf>
    <xf numFmtId="0" fontId="91" fillId="0" borderId="12" xfId="0" applyFont="1" applyBorder="1" applyAlignment="1">
      <alignment horizontal="center" vertical="center" wrapText="1"/>
    </xf>
    <xf numFmtId="0" fontId="51" fillId="0" borderId="71" xfId="0" applyFont="1" applyBorder="1" applyAlignment="1">
      <alignment horizontal="center" wrapText="1"/>
    </xf>
    <xf numFmtId="0" fontId="55" fillId="0" borderId="74" xfId="0" applyFont="1" applyBorder="1" applyAlignment="1">
      <alignment horizontal="center" wrapText="1"/>
    </xf>
    <xf numFmtId="0" fontId="55" fillId="0" borderId="77" xfId="0" applyFont="1" applyBorder="1" applyAlignment="1">
      <alignment horizontal="center" wrapText="1"/>
    </xf>
    <xf numFmtId="0" fontId="53" fillId="0" borderId="72"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8" xfId="0" applyFont="1" applyBorder="1" applyAlignment="1">
      <alignment horizontal="center" vertical="center" wrapText="1"/>
    </xf>
    <xf numFmtId="0" fontId="53" fillId="0" borderId="79" xfId="0" applyFont="1" applyBorder="1" applyAlignment="1">
      <alignment horizontal="center" vertical="center" wrapText="1"/>
    </xf>
    <xf numFmtId="0" fontId="65" fillId="17" borderId="93" xfId="0" applyFont="1" applyFill="1" applyBorder="1" applyAlignment="1">
      <alignment horizontal="center" vertical="center" textRotation="90"/>
    </xf>
    <xf numFmtId="0" fontId="40" fillId="3" borderId="52" xfId="2" applyFont="1" applyFill="1" applyBorder="1" applyAlignment="1">
      <alignment horizontal="justify" vertical="center" wrapText="1"/>
    </xf>
    <xf numFmtId="0" fontId="40" fillId="3" borderId="53" xfId="2" applyFont="1" applyFill="1" applyBorder="1" applyAlignment="1">
      <alignment horizontal="justify" vertical="center" wrapText="1"/>
    </xf>
    <xf numFmtId="0" fontId="39" fillId="3" borderId="59" xfId="0" applyFont="1" applyFill="1" applyBorder="1" applyAlignment="1">
      <alignment horizontal="left" vertical="center" wrapText="1"/>
    </xf>
    <xf numFmtId="0" fontId="39" fillId="3" borderId="60" xfId="0" applyFont="1" applyFill="1" applyBorder="1" applyAlignment="1">
      <alignment horizontal="left" vertical="center" wrapText="1"/>
    </xf>
    <xf numFmtId="0" fontId="39" fillId="3" borderId="46" xfId="3" applyFont="1" applyFill="1" applyBorder="1" applyAlignment="1">
      <alignment horizontal="left" vertical="top" wrapText="1" readingOrder="1"/>
    </xf>
    <xf numFmtId="0" fontId="39" fillId="3" borderId="47" xfId="3" applyFont="1" applyFill="1" applyBorder="1" applyAlignment="1">
      <alignment horizontal="left" vertical="top" wrapText="1" readingOrder="1"/>
    </xf>
    <xf numFmtId="0" fontId="40" fillId="3" borderId="48" xfId="2" applyFont="1" applyFill="1" applyBorder="1" applyAlignment="1">
      <alignment horizontal="justify" vertical="center" wrapText="1"/>
    </xf>
    <xf numFmtId="0" fontId="40" fillId="3" borderId="49" xfId="2" applyFont="1" applyFill="1" applyBorder="1" applyAlignment="1">
      <alignment horizontal="justify" vertical="center" wrapText="1"/>
    </xf>
    <xf numFmtId="0" fontId="39" fillId="3" borderId="50" xfId="0" applyFont="1" applyFill="1" applyBorder="1" applyAlignment="1">
      <alignment horizontal="left" vertical="center" wrapText="1"/>
    </xf>
    <xf numFmtId="0" fontId="39" fillId="3" borderId="51" xfId="0" applyFont="1" applyFill="1" applyBorder="1" applyAlignment="1">
      <alignment horizontal="left" vertical="center" wrapText="1"/>
    </xf>
    <xf numFmtId="0" fontId="34" fillId="3" borderId="7" xfId="2" applyFont="1" applyFill="1" applyBorder="1" applyAlignment="1">
      <alignment horizontal="left" vertical="top" wrapText="1"/>
    </xf>
    <xf numFmtId="0" fontId="34" fillId="3" borderId="0" xfId="2" applyFont="1" applyFill="1" applyAlignment="1">
      <alignment horizontal="left" vertical="top" wrapText="1"/>
    </xf>
    <xf numFmtId="0" fontId="34" fillId="3" borderId="8" xfId="2" applyFont="1" applyFill="1" applyBorder="1" applyAlignment="1">
      <alignment horizontal="left" vertical="top" wrapText="1"/>
    </xf>
    <xf numFmtId="0" fontId="39" fillId="3" borderId="61" xfId="0" applyFont="1" applyFill="1" applyBorder="1" applyAlignment="1">
      <alignment horizontal="left" vertical="center" wrapText="1"/>
    </xf>
    <xf numFmtId="0" fontId="39" fillId="3" borderId="62" xfId="0" applyFont="1" applyFill="1" applyBorder="1" applyAlignment="1">
      <alignment horizontal="left" vertical="center" wrapText="1"/>
    </xf>
    <xf numFmtId="0" fontId="40" fillId="3" borderId="54" xfId="0" applyFont="1" applyFill="1" applyBorder="1" applyAlignment="1">
      <alignment horizontal="justify" vertical="center" wrapText="1"/>
    </xf>
    <xf numFmtId="0" fontId="40" fillId="3" borderId="55" xfId="0" applyFont="1" applyFill="1" applyBorder="1" applyAlignment="1">
      <alignment horizontal="justify" vertical="center" wrapText="1"/>
    </xf>
    <xf numFmtId="0" fontId="35" fillId="14" borderId="36" xfId="2" applyFont="1" applyFill="1" applyBorder="1" applyAlignment="1">
      <alignment horizontal="center" vertical="center" wrapText="1"/>
    </xf>
    <xf numFmtId="0" fontId="35" fillId="14" borderId="37" xfId="2" applyFont="1" applyFill="1" applyBorder="1" applyAlignment="1">
      <alignment horizontal="center" vertical="center" wrapText="1"/>
    </xf>
    <xf numFmtId="0" fontId="35" fillId="14" borderId="38" xfId="2" applyFont="1" applyFill="1" applyBorder="1" applyAlignment="1">
      <alignment horizontal="center" vertical="center" wrapText="1"/>
    </xf>
    <xf numFmtId="0" fontId="34" fillId="0" borderId="7" xfId="2" quotePrefix="1" applyFont="1" applyBorder="1" applyAlignment="1">
      <alignment horizontal="left" vertical="center" wrapText="1"/>
    </xf>
    <xf numFmtId="0" fontId="34" fillId="0" borderId="0" xfId="2" quotePrefix="1" applyFont="1" applyAlignment="1">
      <alignment horizontal="left" vertical="center" wrapText="1"/>
    </xf>
    <xf numFmtId="0" fontId="34" fillId="0" borderId="8" xfId="2" quotePrefix="1" applyFont="1" applyBorder="1" applyAlignment="1">
      <alignment horizontal="left" vertical="center" wrapText="1"/>
    </xf>
    <xf numFmtId="0" fontId="34" fillId="0" borderId="56" xfId="2" quotePrefix="1" applyFont="1" applyBorder="1" applyAlignment="1">
      <alignment horizontal="left" vertical="center" wrapText="1"/>
    </xf>
    <xf numFmtId="0" fontId="34" fillId="0" borderId="57" xfId="2" quotePrefix="1" applyFont="1" applyBorder="1" applyAlignment="1">
      <alignment horizontal="left" vertical="center" wrapText="1"/>
    </xf>
    <xf numFmtId="0" fontId="34" fillId="0" borderId="58" xfId="2" quotePrefix="1" applyFont="1" applyBorder="1" applyAlignment="1">
      <alignment horizontal="left" vertical="center" wrapText="1"/>
    </xf>
    <xf numFmtId="0" fontId="36" fillId="3" borderId="39" xfId="2" quotePrefix="1" applyFont="1" applyFill="1" applyBorder="1" applyAlignment="1">
      <alignment horizontal="left" vertical="top" wrapText="1"/>
    </xf>
    <xf numFmtId="0" fontId="37" fillId="3" borderId="40" xfId="2" quotePrefix="1" applyFont="1" applyFill="1" applyBorder="1" applyAlignment="1">
      <alignment horizontal="left" vertical="top" wrapText="1"/>
    </xf>
    <xf numFmtId="0" fontId="37" fillId="3" borderId="41" xfId="2" quotePrefix="1" applyFont="1" applyFill="1" applyBorder="1" applyAlignment="1">
      <alignment horizontal="left" vertical="top" wrapText="1"/>
    </xf>
    <xf numFmtId="0" fontId="34" fillId="0" borderId="7" xfId="2" quotePrefix="1" applyFont="1" applyBorder="1" applyAlignment="1">
      <alignment horizontal="left" vertical="top" wrapText="1"/>
    </xf>
    <xf numFmtId="0" fontId="34" fillId="0" borderId="0" xfId="2" quotePrefix="1" applyFont="1" applyAlignment="1">
      <alignment horizontal="left" vertical="top" wrapText="1"/>
    </xf>
    <xf numFmtId="0" fontId="34" fillId="0" borderId="8" xfId="2" quotePrefix="1" applyFont="1" applyBorder="1" applyAlignment="1">
      <alignment horizontal="left" vertical="top" wrapText="1"/>
    </xf>
    <xf numFmtId="0" fontId="39" fillId="14" borderId="42" xfId="3" applyFont="1" applyFill="1" applyBorder="1" applyAlignment="1">
      <alignment horizontal="center" vertical="center" wrapText="1"/>
    </xf>
    <xf numFmtId="0" fontId="39" fillId="14" borderId="43" xfId="3" applyFont="1" applyFill="1" applyBorder="1" applyAlignment="1">
      <alignment horizontal="center" vertical="center" wrapText="1"/>
    </xf>
    <xf numFmtId="0" fontId="39" fillId="14" borderId="44" xfId="2" applyFont="1" applyFill="1" applyBorder="1" applyAlignment="1">
      <alignment horizontal="center" vertical="center"/>
    </xf>
    <xf numFmtId="0" fontId="39"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4" fillId="0" borderId="33" xfId="0" applyFont="1" applyBorder="1" applyAlignment="1">
      <alignment horizontal="left" vertical="center" wrapText="1"/>
    </xf>
    <xf numFmtId="0" fontId="54" fillId="0" borderId="34" xfId="0" applyFont="1" applyBorder="1" applyAlignment="1">
      <alignment horizontal="left" vertical="center" wrapText="1"/>
    </xf>
    <xf numFmtId="165" fontId="54" fillId="0" borderId="23" xfId="0" applyNumberFormat="1" applyFont="1" applyBorder="1" applyAlignment="1">
      <alignment horizontal="center" vertical="center"/>
    </xf>
    <xf numFmtId="165" fontId="54" fillId="0" borderId="35" xfId="0" applyNumberFormat="1" applyFont="1" applyBorder="1" applyAlignment="1">
      <alignment horizontal="center" vertical="center"/>
    </xf>
    <xf numFmtId="0" fontId="54" fillId="0" borderId="87" xfId="0" applyFont="1" applyBorder="1" applyAlignment="1">
      <alignment horizontal="center" vertical="center" wrapText="1"/>
    </xf>
    <xf numFmtId="0" fontId="54" fillId="0" borderId="33" xfId="0" applyFont="1" applyBorder="1" applyAlignment="1">
      <alignment horizontal="center" vertical="center" wrapText="1"/>
    </xf>
    <xf numFmtId="0" fontId="64" fillId="0" borderId="0" xfId="0" applyFont="1" applyAlignment="1">
      <alignment horizontal="left" wrapText="1"/>
    </xf>
    <xf numFmtId="0" fontId="62" fillId="0" borderId="7" xfId="0" applyFont="1" applyBorder="1" applyAlignment="1">
      <alignment horizontal="center" vertical="center" wrapText="1"/>
    </xf>
    <xf numFmtId="0" fontId="63" fillId="0" borderId="0" xfId="0" applyFont="1" applyAlignment="1">
      <alignment horizontal="center" vertical="center" wrapText="1"/>
    </xf>
    <xf numFmtId="0" fontId="62" fillId="0" borderId="0" xfId="0" applyFont="1" applyAlignment="1">
      <alignment horizontal="center" vertical="center" wrapText="1"/>
    </xf>
    <xf numFmtId="0" fontId="62"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35" xfId="0" applyFont="1" applyBorder="1" applyAlignment="1">
      <alignment horizontal="center" vertical="center" wrapText="1"/>
    </xf>
    <xf numFmtId="0" fontId="60" fillId="0" borderId="0" xfId="0" applyFont="1" applyAlignment="1">
      <alignment horizontal="center" vertical="center"/>
    </xf>
    <xf numFmtId="0" fontId="61" fillId="16" borderId="88" xfId="0" applyFont="1" applyFill="1" applyBorder="1" applyAlignment="1">
      <alignment horizontal="center" vertical="center" wrapText="1"/>
    </xf>
    <xf numFmtId="0" fontId="61" fillId="16" borderId="89" xfId="0" applyFont="1" applyFill="1" applyBorder="1" applyAlignment="1">
      <alignment horizontal="center" vertical="center" wrapText="1"/>
    </xf>
    <xf numFmtId="0" fontId="61" fillId="16" borderId="90" xfId="0" applyFont="1" applyFill="1" applyBorder="1" applyAlignment="1">
      <alignment horizontal="center" vertical="center" wrapText="1"/>
    </xf>
    <xf numFmtId="0" fontId="61" fillId="16" borderId="5" xfId="0" applyFont="1" applyFill="1" applyBorder="1" applyAlignment="1">
      <alignment horizontal="center" vertical="center" wrapText="1"/>
    </xf>
    <xf numFmtId="0" fontId="61" fillId="16" borderId="12" xfId="0" applyFont="1" applyFill="1" applyBorder="1" applyAlignment="1">
      <alignment horizontal="center" vertical="center" wrapText="1"/>
    </xf>
    <xf numFmtId="0" fontId="61" fillId="16" borderId="6" xfId="0" applyFont="1" applyFill="1" applyBorder="1" applyAlignment="1">
      <alignment horizontal="center" vertical="center" wrapText="1"/>
    </xf>
    <xf numFmtId="0" fontId="61" fillId="16" borderId="81" xfId="0" applyFont="1" applyFill="1" applyBorder="1" applyAlignment="1">
      <alignment horizontal="center" vertical="center" wrapText="1"/>
    </xf>
    <xf numFmtId="0" fontId="61" fillId="16" borderId="82" xfId="0" applyFont="1" applyFill="1" applyBorder="1" applyAlignment="1">
      <alignment horizontal="center" vertical="center" wrapText="1"/>
    </xf>
    <xf numFmtId="0" fontId="62" fillId="0" borderId="5" xfId="0" applyFont="1" applyBorder="1" applyAlignment="1">
      <alignment horizontal="center" vertical="center" wrapText="1"/>
    </xf>
    <xf numFmtId="0" fontId="62" fillId="0" borderId="12" xfId="0" applyFont="1" applyBorder="1" applyAlignment="1">
      <alignment horizontal="center" vertical="center" wrapText="1"/>
    </xf>
    <xf numFmtId="0" fontId="54" fillId="0" borderId="12" xfId="0" applyFont="1" applyBorder="1" applyAlignment="1">
      <alignment horizontal="center"/>
    </xf>
    <xf numFmtId="0" fontId="54" fillId="0" borderId="6" xfId="0" applyFont="1" applyBorder="1" applyAlignment="1">
      <alignment horizontal="center"/>
    </xf>
    <xf numFmtId="0" fontId="59" fillId="16" borderId="32" xfId="0" applyFont="1" applyFill="1" applyBorder="1" applyAlignment="1">
      <alignment horizontal="center" vertical="center" wrapText="1"/>
    </xf>
    <xf numFmtId="0" fontId="59" fillId="16" borderId="33"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87" xfId="0" applyFont="1" applyFill="1" applyBorder="1" applyAlignment="1">
      <alignment horizontal="center" vertical="center" wrapText="1"/>
    </xf>
    <xf numFmtId="0" fontId="59" fillId="16" borderId="24" xfId="0" applyFont="1" applyFill="1" applyBorder="1" applyAlignment="1">
      <alignment horizontal="center" vertical="center" wrapText="1"/>
    </xf>
    <xf numFmtId="0" fontId="59" fillId="16" borderId="35" xfId="0" applyFont="1" applyFill="1" applyBorder="1" applyAlignment="1">
      <alignment horizontal="center" vertical="center" wrapText="1"/>
    </xf>
    <xf numFmtId="0" fontId="56" fillId="0" borderId="71" xfId="0" applyFont="1" applyBorder="1" applyAlignment="1">
      <alignment horizontal="center" wrapText="1"/>
    </xf>
    <xf numFmtId="0" fontId="58" fillId="0" borderId="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0" xfId="0" applyFont="1" applyAlignment="1">
      <alignment horizontal="center" vertical="center" wrapText="1"/>
    </xf>
    <xf numFmtId="0" fontId="58" fillId="0" borderId="9" xfId="0" applyFont="1" applyBorder="1" applyAlignment="1">
      <alignment horizontal="center" vertical="center" wrapText="1"/>
    </xf>
    <xf numFmtId="0" fontId="58" fillId="0" borderId="11" xfId="0" applyFont="1" applyBorder="1" applyAlignment="1">
      <alignment horizontal="center"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28" fillId="15" borderId="23" xfId="0" applyFont="1" applyFill="1" applyBorder="1" applyAlignment="1">
      <alignment horizontal="center" vertical="center" wrapText="1" readingOrder="1"/>
    </xf>
    <xf numFmtId="0" fontId="28" fillId="15" borderId="24" xfId="0" applyFont="1" applyFill="1" applyBorder="1" applyAlignment="1">
      <alignment horizontal="center" vertical="center" wrapText="1" readingOrder="1"/>
    </xf>
    <xf numFmtId="0" fontId="28" fillId="15" borderId="35" xfId="0" applyFont="1" applyFill="1" applyBorder="1" applyAlignment="1">
      <alignment horizontal="center" vertical="center" wrapText="1" readingOrder="1"/>
    </xf>
    <xf numFmtId="0" fontId="23" fillId="3" borderId="0" xfId="0" applyFont="1" applyFill="1" applyAlignment="1">
      <alignment horizontal="justify" vertical="center" wrapText="1"/>
    </xf>
    <xf numFmtId="0" fontId="25" fillId="15" borderId="32" xfId="0" applyFont="1" applyFill="1" applyBorder="1" applyAlignment="1">
      <alignment horizontal="center" vertical="center" wrapText="1" readingOrder="1"/>
    </xf>
    <xf numFmtId="0" fontId="25" fillId="15" borderId="33" xfId="0" applyFont="1" applyFill="1" applyBorder="1" applyAlignment="1">
      <alignment horizontal="center" vertical="center" wrapText="1" readingOrder="1"/>
    </xf>
    <xf numFmtId="0" fontId="25" fillId="3" borderId="30" xfId="0" applyFont="1" applyFill="1" applyBorder="1" applyAlignment="1">
      <alignment horizontal="center" vertical="center" wrapText="1" readingOrder="1"/>
    </xf>
    <xf numFmtId="0" fontId="25" fillId="3" borderId="25" xfId="0" applyFont="1" applyFill="1" applyBorder="1" applyAlignment="1">
      <alignment horizontal="center" vertical="center" wrapText="1" readingOrder="1"/>
    </xf>
    <xf numFmtId="0" fontId="25" fillId="3" borderId="22" xfId="0" applyFont="1" applyFill="1" applyBorder="1" applyAlignment="1">
      <alignment horizontal="center" vertical="center" wrapText="1" readingOrder="1"/>
    </xf>
    <xf numFmtId="0" fontId="25" fillId="3" borderId="21" xfId="0" applyFont="1" applyFill="1" applyBorder="1" applyAlignment="1">
      <alignment horizontal="center" vertical="center" wrapText="1" readingOrder="1"/>
    </xf>
    <xf numFmtId="0" fontId="25" fillId="3" borderId="27" xfId="0" applyFont="1" applyFill="1" applyBorder="1" applyAlignment="1">
      <alignment horizontal="center" vertical="center" wrapText="1" readingOrder="1"/>
    </xf>
    <xf numFmtId="0" fontId="2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904874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100693</xdr:colOff>
      <xdr:row>6</xdr:row>
      <xdr:rowOff>326571</xdr:rowOff>
    </xdr:from>
    <xdr:to>
      <xdr:col>2</xdr:col>
      <xdr:colOff>53068</xdr:colOff>
      <xdr:row>9</xdr:row>
      <xdr:rowOff>228599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0693" y="21363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4</xdr:row>
      <xdr:rowOff>25958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650875</xdr:colOff>
      <xdr:row>1</xdr:row>
      <xdr:rowOff>95250</xdr:rowOff>
    </xdr:from>
    <xdr:to>
      <xdr:col>3</xdr:col>
      <xdr:colOff>60325</xdr:colOff>
      <xdr:row>6</xdr:row>
      <xdr:rowOff>104775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0875" y="301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4</xdr:row>
      <xdr:rowOff>41833</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365125</xdr:colOff>
      <xdr:row>2</xdr:row>
      <xdr:rowOff>47625</xdr:rowOff>
    </xdr:from>
    <xdr:to>
      <xdr:col>1</xdr:col>
      <xdr:colOff>517525</xdr:colOff>
      <xdr:row>7</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5125" y="444500"/>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32" customWidth="1"/>
    <col min="2" max="2" width="16.85546875" customWidth="1"/>
    <col min="3" max="3" width="25" customWidth="1"/>
    <col min="4" max="12" width="10.85546875" customWidth="1"/>
    <col min="13" max="13" width="13.28515625" customWidth="1"/>
    <col min="14" max="14" width="15.5703125" customWidth="1"/>
    <col min="15" max="16384" width="11.42578125" style="32"/>
  </cols>
  <sheetData>
    <row r="1" spans="2:14" ht="12.75" customHeight="1" thickBot="1" x14ac:dyDescent="0.3">
      <c r="B1" s="32"/>
      <c r="C1" s="32"/>
      <c r="D1" s="32"/>
      <c r="E1" s="32"/>
      <c r="F1" s="32"/>
      <c r="G1" s="32"/>
      <c r="H1" s="32"/>
      <c r="I1" s="32"/>
      <c r="J1" s="32"/>
      <c r="K1" s="32"/>
      <c r="L1" s="32"/>
      <c r="M1" s="32"/>
      <c r="N1" s="32"/>
    </row>
    <row r="2" spans="2:14" ht="18.75" customHeight="1" x14ac:dyDescent="0.25">
      <c r="B2" s="228" t="s">
        <v>267</v>
      </c>
      <c r="C2" s="229"/>
      <c r="D2" s="219" t="s">
        <v>205</v>
      </c>
      <c r="E2" s="220"/>
      <c r="F2" s="220"/>
      <c r="G2" s="220"/>
      <c r="H2" s="220"/>
      <c r="I2" s="220"/>
      <c r="J2" s="220"/>
      <c r="K2" s="220"/>
      <c r="L2" s="221"/>
      <c r="M2" s="234" t="s">
        <v>388</v>
      </c>
      <c r="N2" s="235"/>
    </row>
    <row r="3" spans="2:14" ht="29.25" customHeight="1" x14ac:dyDescent="0.25">
      <c r="B3" s="230"/>
      <c r="C3" s="231"/>
      <c r="D3" s="222"/>
      <c r="E3" s="223"/>
      <c r="F3" s="223"/>
      <c r="G3" s="223"/>
      <c r="H3" s="223"/>
      <c r="I3" s="223"/>
      <c r="J3" s="223"/>
      <c r="K3" s="223"/>
      <c r="L3" s="224"/>
      <c r="M3" s="236" t="s">
        <v>264</v>
      </c>
      <c r="N3" s="237"/>
    </row>
    <row r="4" spans="2:14" ht="29.25" customHeight="1" x14ac:dyDescent="0.25">
      <c r="B4" s="230"/>
      <c r="C4" s="231"/>
      <c r="D4" s="222"/>
      <c r="E4" s="223"/>
      <c r="F4" s="223"/>
      <c r="G4" s="223"/>
      <c r="H4" s="223"/>
      <c r="I4" s="223"/>
      <c r="J4" s="223"/>
      <c r="K4" s="223"/>
      <c r="L4" s="224"/>
      <c r="M4" s="236" t="s">
        <v>387</v>
      </c>
      <c r="N4" s="237"/>
    </row>
    <row r="5" spans="2:14" ht="29.25" customHeight="1" thickBot="1" x14ac:dyDescent="0.3">
      <c r="B5" s="232"/>
      <c r="C5" s="233"/>
      <c r="D5" s="225"/>
      <c r="E5" s="226"/>
      <c r="F5" s="226"/>
      <c r="G5" s="226"/>
      <c r="H5" s="226"/>
      <c r="I5" s="226"/>
      <c r="J5" s="226"/>
      <c r="K5" s="226"/>
      <c r="L5" s="227"/>
      <c r="M5" s="238" t="s">
        <v>245</v>
      </c>
      <c r="N5" s="239"/>
    </row>
    <row r="6" spans="2:14" ht="7.5" customHeight="1" thickBot="1" x14ac:dyDescent="0.3"/>
    <row r="7" spans="2:14" x14ac:dyDescent="0.25">
      <c r="B7" s="96"/>
      <c r="C7" s="97"/>
      <c r="D7" s="97"/>
      <c r="E7" s="97"/>
      <c r="F7" s="97"/>
      <c r="G7" s="97"/>
      <c r="H7" s="97"/>
      <c r="I7" s="97"/>
      <c r="J7" s="97"/>
      <c r="K7" s="97"/>
      <c r="L7" s="97"/>
      <c r="M7" s="97"/>
      <c r="N7" s="98"/>
    </row>
    <row r="8" spans="2:14" x14ac:dyDescent="0.25">
      <c r="B8" s="99"/>
      <c r="N8" s="100"/>
    </row>
    <row r="9" spans="2:14" x14ac:dyDescent="0.25">
      <c r="B9" s="99"/>
      <c r="N9" s="100"/>
    </row>
    <row r="10" spans="2:14" x14ac:dyDescent="0.25">
      <c r="B10" s="99"/>
      <c r="N10" s="100"/>
    </row>
    <row r="11" spans="2:14" x14ac:dyDescent="0.25">
      <c r="B11" s="99"/>
      <c r="N11" s="100"/>
    </row>
    <row r="12" spans="2:14" x14ac:dyDescent="0.25">
      <c r="B12" s="99"/>
      <c r="N12" s="100"/>
    </row>
    <row r="13" spans="2:14" x14ac:dyDescent="0.25">
      <c r="B13" s="99"/>
      <c r="N13" s="100"/>
    </row>
    <row r="14" spans="2:14" x14ac:dyDescent="0.25">
      <c r="B14" s="99"/>
      <c r="N14" s="100"/>
    </row>
    <row r="15" spans="2:14" x14ac:dyDescent="0.25">
      <c r="B15" s="99"/>
      <c r="N15" s="100"/>
    </row>
    <row r="16" spans="2:14" ht="21" customHeight="1" x14ac:dyDescent="0.25">
      <c r="B16" s="99"/>
      <c r="N16" s="100"/>
    </row>
    <row r="17" spans="2:14" ht="18.75" customHeight="1" x14ac:dyDescent="0.25">
      <c r="B17" s="99"/>
      <c r="N17" s="100"/>
    </row>
    <row r="18" spans="2:14" ht="17.25" customHeight="1" x14ac:dyDescent="0.25">
      <c r="B18" s="99"/>
      <c r="N18" s="100"/>
    </row>
    <row r="19" spans="2:14" ht="18.75" customHeight="1" x14ac:dyDescent="0.25">
      <c r="B19" s="99"/>
      <c r="N19" s="100"/>
    </row>
    <row r="20" spans="2:14" ht="21" customHeight="1" x14ac:dyDescent="0.25">
      <c r="B20" s="99"/>
      <c r="N20" s="100"/>
    </row>
    <row r="21" spans="2:14" x14ac:dyDescent="0.25">
      <c r="B21" s="99"/>
      <c r="N21" s="100"/>
    </row>
    <row r="22" spans="2:14" x14ac:dyDescent="0.25">
      <c r="B22" s="99"/>
      <c r="N22" s="100"/>
    </row>
    <row r="23" spans="2:14" x14ac:dyDescent="0.25">
      <c r="B23" s="99"/>
      <c r="N23" s="100"/>
    </row>
    <row r="24" spans="2:14" x14ac:dyDescent="0.25">
      <c r="B24" s="99"/>
      <c r="N24" s="100"/>
    </row>
    <row r="25" spans="2:14" x14ac:dyDescent="0.25">
      <c r="B25" s="99"/>
      <c r="N25" s="100"/>
    </row>
    <row r="26" spans="2:14" x14ac:dyDescent="0.25">
      <c r="B26" s="99"/>
      <c r="N26" s="100"/>
    </row>
    <row r="27" spans="2:14" x14ac:dyDescent="0.25">
      <c r="B27" s="99"/>
      <c r="N27" s="100"/>
    </row>
    <row r="28" spans="2:14" x14ac:dyDescent="0.25">
      <c r="B28" s="99"/>
      <c r="N28" s="100"/>
    </row>
    <row r="29" spans="2:14" x14ac:dyDescent="0.25">
      <c r="B29" s="99"/>
      <c r="N29" s="100"/>
    </row>
    <row r="30" spans="2:14" x14ac:dyDescent="0.25">
      <c r="B30" s="99"/>
      <c r="N30" s="100"/>
    </row>
    <row r="31" spans="2:14" x14ac:dyDescent="0.25">
      <c r="B31" s="99"/>
      <c r="D31" s="218" t="s">
        <v>308</v>
      </c>
      <c r="E31" s="218"/>
      <c r="N31" s="100"/>
    </row>
    <row r="32" spans="2:14" x14ac:dyDescent="0.25">
      <c r="B32" s="99"/>
      <c r="D32" s="218"/>
      <c r="E32" s="218"/>
      <c r="N32" s="100"/>
    </row>
    <row r="33" spans="2:14" x14ac:dyDescent="0.25">
      <c r="B33" s="99"/>
      <c r="N33" s="100"/>
    </row>
    <row r="34" spans="2:14" x14ac:dyDescent="0.25">
      <c r="B34" s="99"/>
      <c r="N34" s="100"/>
    </row>
    <row r="35" spans="2:14" x14ac:dyDescent="0.25">
      <c r="B35" s="99"/>
      <c r="N35" s="100"/>
    </row>
    <row r="36" spans="2:14" x14ac:dyDescent="0.25">
      <c r="B36" s="99"/>
      <c r="N36" s="100"/>
    </row>
    <row r="37" spans="2:14" x14ac:dyDescent="0.25">
      <c r="B37" s="99"/>
      <c r="N37" s="100"/>
    </row>
    <row r="38" spans="2:14" ht="15.75" thickBot="1" x14ac:dyDescent="0.3">
      <c r="B38" s="101"/>
      <c r="C38" s="102"/>
      <c r="D38" s="102"/>
      <c r="E38" s="102"/>
      <c r="F38" s="102"/>
      <c r="G38" s="102"/>
      <c r="H38" s="102"/>
      <c r="I38" s="102"/>
      <c r="J38" s="102"/>
      <c r="K38" s="102"/>
      <c r="L38" s="102"/>
      <c r="M38" s="102"/>
      <c r="N38" s="103"/>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08"/>
    <col min="8" max="8" width="11.42578125" style="15"/>
  </cols>
  <sheetData>
    <row r="1" spans="1:8" ht="15.75" thickBot="1" x14ac:dyDescent="0.3"/>
    <row r="2" spans="1:8" ht="19.5" customHeight="1" x14ac:dyDescent="0.25">
      <c r="B2" s="254" t="s">
        <v>244</v>
      </c>
      <c r="C2" s="255"/>
      <c r="D2" s="242" t="s">
        <v>300</v>
      </c>
      <c r="E2" s="262" t="s">
        <v>375</v>
      </c>
      <c r="F2" s="235"/>
    </row>
    <row r="3" spans="1:8" ht="19.5" customHeight="1" x14ac:dyDescent="0.25">
      <c r="B3" s="230"/>
      <c r="C3" s="256"/>
      <c r="D3" s="243"/>
      <c r="E3" s="263" t="s">
        <v>264</v>
      </c>
      <c r="F3" s="237"/>
    </row>
    <row r="4" spans="1:8" ht="19.5" customHeight="1" x14ac:dyDescent="0.25">
      <c r="B4" s="230"/>
      <c r="C4" s="256"/>
      <c r="D4" s="243"/>
      <c r="E4" s="263" t="s">
        <v>387</v>
      </c>
      <c r="F4" s="237"/>
    </row>
    <row r="5" spans="1:8" ht="19.5" customHeight="1" thickBot="1" x14ac:dyDescent="0.3">
      <c r="A5" t="s">
        <v>266</v>
      </c>
      <c r="B5" s="232"/>
      <c r="C5" s="257"/>
      <c r="D5" s="244"/>
      <c r="E5" s="264" t="s">
        <v>245</v>
      </c>
      <c r="F5" s="239"/>
    </row>
    <row r="6" spans="1:8" ht="15.75" thickBot="1" x14ac:dyDescent="0.3"/>
    <row r="7" spans="1:8" x14ac:dyDescent="0.25">
      <c r="B7" s="245" t="s">
        <v>299</v>
      </c>
      <c r="C7" s="248" t="s">
        <v>268</v>
      </c>
      <c r="D7" s="249"/>
      <c r="E7" s="258" t="s">
        <v>270</v>
      </c>
      <c r="F7" s="259"/>
    </row>
    <row r="8" spans="1:8" ht="15.75" thickBot="1" x14ac:dyDescent="0.3">
      <c r="B8" s="246"/>
      <c r="C8" s="250"/>
      <c r="D8" s="251"/>
      <c r="E8" s="260"/>
      <c r="F8" s="261"/>
      <c r="H8" s="118">
        <f>+COUNTA($E$10:$E$28)</f>
        <v>0</v>
      </c>
    </row>
    <row r="9" spans="1:8" ht="15.75" thickBot="1" x14ac:dyDescent="0.3">
      <c r="B9" s="247"/>
      <c r="C9" s="252" t="s">
        <v>269</v>
      </c>
      <c r="D9" s="253"/>
      <c r="E9" s="115" t="s">
        <v>271</v>
      </c>
      <c r="F9" s="115" t="s">
        <v>272</v>
      </c>
      <c r="H9" s="118">
        <f>+COUNTA($F$10:$F$28)</f>
        <v>0</v>
      </c>
    </row>
    <row r="10" spans="1:8" ht="15.75" thickBot="1" x14ac:dyDescent="0.3">
      <c r="B10" s="114">
        <v>1</v>
      </c>
      <c r="C10" s="240" t="s">
        <v>273</v>
      </c>
      <c r="D10" s="241"/>
      <c r="E10" s="110"/>
      <c r="F10" s="111"/>
      <c r="H10" s="118">
        <f>+COUNTA($E$10:$E$28)-COUNTA(F10:F28)</f>
        <v>0</v>
      </c>
    </row>
    <row r="11" spans="1:8" ht="15.75" thickBot="1" x14ac:dyDescent="0.3">
      <c r="B11" s="114">
        <v>2</v>
      </c>
      <c r="C11" s="240" t="s">
        <v>275</v>
      </c>
      <c r="D11" s="241" t="s">
        <v>275</v>
      </c>
      <c r="E11" s="110"/>
      <c r="F11" s="111"/>
      <c r="H11" s="119"/>
    </row>
    <row r="12" spans="1:8" ht="15.75" thickBot="1" x14ac:dyDescent="0.3">
      <c r="B12" s="114">
        <v>3</v>
      </c>
      <c r="C12" s="240" t="s">
        <v>276</v>
      </c>
      <c r="D12" s="241" t="s">
        <v>276</v>
      </c>
      <c r="E12" s="110"/>
      <c r="F12" s="111"/>
    </row>
    <row r="13" spans="1:8" ht="15.75" thickBot="1" x14ac:dyDescent="0.3">
      <c r="B13" s="114">
        <v>4</v>
      </c>
      <c r="C13" s="240" t="s">
        <v>386</v>
      </c>
      <c r="D13" s="241" t="s">
        <v>277</v>
      </c>
      <c r="E13" s="110"/>
      <c r="F13" s="111"/>
    </row>
    <row r="14" spans="1:8" ht="15.75" thickBot="1" x14ac:dyDescent="0.3">
      <c r="B14" s="114">
        <v>5</v>
      </c>
      <c r="C14" s="240" t="s">
        <v>278</v>
      </c>
      <c r="D14" s="241" t="s">
        <v>278</v>
      </c>
      <c r="E14" s="110"/>
      <c r="F14" s="111"/>
    </row>
    <row r="15" spans="1:8" ht="15.75" thickBot="1" x14ac:dyDescent="0.3">
      <c r="B15" s="114">
        <v>6</v>
      </c>
      <c r="C15" s="240" t="s">
        <v>279</v>
      </c>
      <c r="D15" s="241" t="s">
        <v>279</v>
      </c>
      <c r="E15" s="110"/>
      <c r="F15" s="111"/>
    </row>
    <row r="16" spans="1:8" ht="15.75" thickBot="1" x14ac:dyDescent="0.3">
      <c r="B16" s="114">
        <v>7</v>
      </c>
      <c r="C16" s="240" t="s">
        <v>280</v>
      </c>
      <c r="D16" s="241" t="s">
        <v>280</v>
      </c>
      <c r="E16" s="110"/>
      <c r="F16" s="111"/>
    </row>
    <row r="17" spans="2:7" ht="28.5" customHeight="1" thickBot="1" x14ac:dyDescent="0.3">
      <c r="B17" s="114">
        <v>8</v>
      </c>
      <c r="C17" s="240" t="s">
        <v>281</v>
      </c>
      <c r="D17" s="241" t="s">
        <v>281</v>
      </c>
      <c r="E17" s="110"/>
      <c r="F17" s="111"/>
    </row>
    <row r="18" spans="2:7" ht="18.75" customHeight="1" thickBot="1" x14ac:dyDescent="0.3">
      <c r="B18" s="114">
        <v>9</v>
      </c>
      <c r="C18" s="240" t="s">
        <v>282</v>
      </c>
      <c r="D18" s="241" t="s">
        <v>282</v>
      </c>
      <c r="E18" s="110"/>
      <c r="F18" s="111"/>
    </row>
    <row r="19" spans="2:7" ht="15.75" thickBot="1" x14ac:dyDescent="0.3">
      <c r="B19" s="114">
        <v>10</v>
      </c>
      <c r="C19" s="240" t="s">
        <v>283</v>
      </c>
      <c r="D19" s="241" t="s">
        <v>283</v>
      </c>
      <c r="E19" s="110"/>
      <c r="F19" s="111"/>
    </row>
    <row r="20" spans="2:7" ht="15.75" thickBot="1" x14ac:dyDescent="0.3">
      <c r="B20" s="114">
        <v>11</v>
      </c>
      <c r="C20" s="240" t="s">
        <v>284</v>
      </c>
      <c r="D20" s="241" t="s">
        <v>284</v>
      </c>
      <c r="E20" s="110"/>
      <c r="F20" s="111"/>
    </row>
    <row r="21" spans="2:7" ht="15.75" thickBot="1" x14ac:dyDescent="0.3">
      <c r="B21" s="114">
        <v>12</v>
      </c>
      <c r="C21" s="240" t="s">
        <v>285</v>
      </c>
      <c r="D21" s="241" t="s">
        <v>285</v>
      </c>
      <c r="E21" s="110"/>
      <c r="F21" s="111"/>
    </row>
    <row r="22" spans="2:7" ht="15.75" thickBot="1" x14ac:dyDescent="0.3">
      <c r="B22" s="114">
        <v>13</v>
      </c>
      <c r="C22" s="240" t="s">
        <v>286</v>
      </c>
      <c r="D22" s="241" t="s">
        <v>286</v>
      </c>
      <c r="E22" s="110"/>
      <c r="F22" s="111"/>
    </row>
    <row r="23" spans="2:7" ht="15.75" thickBot="1" x14ac:dyDescent="0.3">
      <c r="B23" s="114">
        <v>14</v>
      </c>
      <c r="C23" s="240" t="s">
        <v>287</v>
      </c>
      <c r="D23" s="241" t="s">
        <v>287</v>
      </c>
      <c r="E23" s="110"/>
      <c r="F23" s="111"/>
    </row>
    <row r="24" spans="2:7" ht="15.75" thickBot="1" x14ac:dyDescent="0.3">
      <c r="B24" s="114">
        <v>15</v>
      </c>
      <c r="C24" s="240" t="s">
        <v>288</v>
      </c>
      <c r="D24" s="241" t="s">
        <v>288</v>
      </c>
      <c r="E24" s="110"/>
      <c r="F24" s="111"/>
    </row>
    <row r="25" spans="2:7" ht="15.75" thickBot="1" x14ac:dyDescent="0.3">
      <c r="B25" s="114">
        <v>16</v>
      </c>
      <c r="C25" s="240" t="s">
        <v>289</v>
      </c>
      <c r="D25" s="241" t="s">
        <v>289</v>
      </c>
      <c r="E25" s="110"/>
      <c r="F25" s="111"/>
    </row>
    <row r="26" spans="2:7" ht="15.75" thickBot="1" x14ac:dyDescent="0.3">
      <c r="B26" s="114">
        <v>17</v>
      </c>
      <c r="C26" s="240" t="s">
        <v>290</v>
      </c>
      <c r="D26" s="241" t="s">
        <v>290</v>
      </c>
      <c r="E26" s="110"/>
      <c r="F26" s="111"/>
    </row>
    <row r="27" spans="2:7" ht="15.75" thickBot="1" x14ac:dyDescent="0.3">
      <c r="B27" s="114">
        <v>18</v>
      </c>
      <c r="C27" s="240" t="s">
        <v>291</v>
      </c>
      <c r="D27" s="241" t="s">
        <v>291</v>
      </c>
      <c r="E27" s="110"/>
      <c r="F27" s="111"/>
    </row>
    <row r="28" spans="2:7" ht="15.75" thickBot="1" x14ac:dyDescent="0.3">
      <c r="B28" s="114">
        <v>19</v>
      </c>
      <c r="C28" s="240" t="s">
        <v>292</v>
      </c>
      <c r="D28" s="241" t="s">
        <v>292</v>
      </c>
      <c r="E28" s="110"/>
      <c r="F28" s="111"/>
    </row>
    <row r="29" spans="2:7" x14ac:dyDescent="0.25">
      <c r="C29" s="109"/>
      <c r="D29" s="109"/>
      <c r="E29" s="117">
        <f>COUNTIF(E10:E28,"x")</f>
        <v>0</v>
      </c>
      <c r="F29" s="117">
        <f>COUNTIF(F10:F28,"x")</f>
        <v>0</v>
      </c>
      <c r="G29" s="116" t="str">
        <f>+IF(H10=0,"",IF(H10&gt;=12,"Catastrófico",IF(H10&gt;=6,"Mayor",IF(H10&lt;=5,"Moderado",""))))</f>
        <v/>
      </c>
    </row>
    <row r="30" spans="2:7" x14ac:dyDescent="0.25">
      <c r="C30" s="107"/>
      <c r="D30" s="107"/>
      <c r="E30" s="107"/>
      <c r="F30" s="107"/>
    </row>
    <row r="31" spans="2:7" x14ac:dyDescent="0.25">
      <c r="C31" s="107"/>
      <c r="D31" s="107"/>
      <c r="E31" s="107"/>
      <c r="F31" s="107"/>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1" priority="1" stopIfTrue="1" operator="equal">
      <formula>"Catastrófico"</formula>
    </cfRule>
    <cfRule type="cellIs" dxfId="40" priority="2" stopIfTrue="1" operator="equal">
      <formula>"Moderado"</formula>
    </cfRule>
    <cfRule type="cellIs" dxfId="3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topLeftCell="A6" zoomScale="71" zoomScaleNormal="71" workbookViewId="0">
      <selection activeCell="G32" sqref="G32"/>
    </sheetView>
  </sheetViews>
  <sheetFormatPr baseColWidth="10" defaultColWidth="11.42578125" defaultRowHeight="14.25" x14ac:dyDescent="0.2"/>
  <cols>
    <col min="1" max="1" width="11.42578125" style="141"/>
    <col min="2" max="2" width="3" style="141" customWidth="1"/>
    <col min="3" max="3" width="2.5703125" style="141" customWidth="1"/>
    <col min="4" max="4" width="4.7109375" style="142" customWidth="1"/>
    <col min="5" max="5" width="14.7109375" style="142" customWidth="1"/>
    <col min="6" max="6" width="18.28515625" style="142" customWidth="1"/>
    <col min="7" max="8" width="12" style="142" customWidth="1"/>
    <col min="9" max="9" width="31" style="142" customWidth="1"/>
    <col min="10" max="10" width="16.28515625" style="142" hidden="1" customWidth="1"/>
    <col min="11" max="11" width="25.5703125" style="142" customWidth="1"/>
    <col min="12" max="12" width="32.42578125" style="141" customWidth="1"/>
    <col min="13" max="15" width="19" style="143" customWidth="1"/>
    <col min="16" max="16" width="17.7109375" style="141" customWidth="1"/>
    <col min="17" max="17" width="16.42578125" style="141" customWidth="1"/>
    <col min="18" max="18" width="6.28515625" style="141" bestFit="1" customWidth="1"/>
    <col min="19" max="19" width="27.28515625" style="141" bestFit="1" customWidth="1"/>
    <col min="20" max="20" width="17" style="141" customWidth="1"/>
    <col min="21" max="21" width="17.42578125" style="141" customWidth="1"/>
    <col min="22" max="22" width="6.28515625" style="141" bestFit="1" customWidth="1"/>
    <col min="23" max="23" width="16" style="141" customWidth="1"/>
    <col min="24" max="24" width="5.7109375" style="141" customWidth="1"/>
    <col min="25" max="25" width="37.28515625" style="141" customWidth="1"/>
    <col min="26" max="26" width="57.28515625" style="141" customWidth="1"/>
    <col min="27" max="27" width="15.140625" style="141" bestFit="1" customWidth="1"/>
    <col min="28" max="28" width="6.7109375" style="141" customWidth="1"/>
    <col min="29" max="29" width="5" style="141" customWidth="1"/>
    <col min="30" max="30" width="5.42578125" style="141" customWidth="1"/>
    <col min="31" max="31" width="7.140625" style="141" customWidth="1"/>
    <col min="32" max="32" width="6.7109375" style="141" customWidth="1"/>
    <col min="33" max="33" width="12.5703125" style="141" customWidth="1"/>
    <col min="34" max="34" width="24.140625" style="141" customWidth="1"/>
    <col min="35" max="35" width="13.7109375" style="141" customWidth="1"/>
    <col min="36" max="36" width="8.7109375" style="141" customWidth="1"/>
    <col min="37" max="37" width="10.42578125" style="141" customWidth="1"/>
    <col min="38" max="38" width="9.28515625" style="141" customWidth="1"/>
    <col min="39" max="39" width="9.140625" style="141" customWidth="1"/>
    <col min="40" max="40" width="8.42578125" style="141" customWidth="1"/>
    <col min="41" max="41" width="7.28515625" style="141" customWidth="1"/>
    <col min="42" max="42" width="33.85546875" style="141" customWidth="1"/>
    <col min="43" max="43" width="18.7109375" style="141" customWidth="1"/>
    <col min="44" max="44" width="16.7109375" style="141" customWidth="1"/>
    <col min="45" max="45" width="14.7109375" style="141" customWidth="1"/>
    <col min="46" max="46" width="18.42578125" style="141" customWidth="1"/>
    <col min="47" max="47" width="21" style="141" customWidth="1"/>
    <col min="48" max="48" width="14.140625" style="141" customWidth="1"/>
    <col min="49" max="49" width="17.7109375" style="141" customWidth="1"/>
    <col min="50" max="51" width="20.7109375" style="141" customWidth="1"/>
    <col min="52" max="52" width="15.42578125" style="141" customWidth="1"/>
    <col min="53" max="53" width="19.5703125" style="141" customWidth="1"/>
    <col min="54" max="54" width="17.28515625" style="141" customWidth="1"/>
    <col min="55" max="16384" width="11.42578125" style="141"/>
  </cols>
  <sheetData>
    <row r="1" spans="1:80" ht="15" thickBot="1" x14ac:dyDescent="0.25"/>
    <row r="2" spans="1:80" ht="27.75" customHeight="1" x14ac:dyDescent="0.2">
      <c r="D2" s="322" t="s">
        <v>301</v>
      </c>
      <c r="E2" s="323"/>
      <c r="F2" s="323"/>
      <c r="G2" s="323"/>
      <c r="H2" s="323"/>
      <c r="I2" s="310" t="s">
        <v>205</v>
      </c>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9" t="s">
        <v>375</v>
      </c>
      <c r="BB2" s="320"/>
    </row>
    <row r="3" spans="1:80" ht="27.75" customHeight="1" x14ac:dyDescent="0.2">
      <c r="D3" s="324"/>
      <c r="E3" s="325"/>
      <c r="F3" s="325"/>
      <c r="G3" s="325"/>
      <c r="H3" s="325"/>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21" t="s">
        <v>242</v>
      </c>
      <c r="BB3" s="321"/>
    </row>
    <row r="4" spans="1:80" ht="27.75" customHeight="1" x14ac:dyDescent="0.2">
      <c r="D4" s="324"/>
      <c r="E4" s="325"/>
      <c r="F4" s="325"/>
      <c r="G4" s="325"/>
      <c r="H4" s="325"/>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21" t="s">
        <v>387</v>
      </c>
      <c r="BB4" s="321"/>
    </row>
    <row r="5" spans="1:80" ht="27.75" customHeight="1" thickBot="1" x14ac:dyDescent="0.3">
      <c r="A5" s="144"/>
      <c r="D5" s="326"/>
      <c r="E5" s="327"/>
      <c r="F5" s="327"/>
      <c r="G5" s="327"/>
      <c r="H5" s="327"/>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21" t="s">
        <v>206</v>
      </c>
      <c r="BB5" s="321"/>
    </row>
    <row r="6" spans="1:80" ht="13.9" customHeight="1" x14ac:dyDescent="0.25">
      <c r="D6" s="81"/>
      <c r="E6" s="82"/>
      <c r="F6" s="82"/>
      <c r="G6" s="82"/>
      <c r="H6" s="82"/>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84"/>
      <c r="BB6" s="83"/>
    </row>
    <row r="7" spans="1:80" ht="26.25" customHeight="1" x14ac:dyDescent="0.2">
      <c r="D7" s="292" t="s">
        <v>42</v>
      </c>
      <c r="E7" s="293"/>
      <c r="F7" s="293"/>
      <c r="G7" s="294"/>
      <c r="H7" s="305" t="s">
        <v>389</v>
      </c>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7"/>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row>
    <row r="8" spans="1:80" ht="30" customHeight="1" x14ac:dyDescent="0.2">
      <c r="D8" s="292" t="s">
        <v>129</v>
      </c>
      <c r="E8" s="293"/>
      <c r="F8" s="293"/>
      <c r="G8" s="294"/>
      <c r="H8" s="305" t="s">
        <v>390</v>
      </c>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7"/>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row>
    <row r="9" spans="1:80" ht="24" customHeight="1" x14ac:dyDescent="0.2">
      <c r="D9" s="292" t="s">
        <v>43</v>
      </c>
      <c r="E9" s="293"/>
      <c r="F9" s="293"/>
      <c r="G9" s="294"/>
      <c r="H9" s="305" t="s">
        <v>391</v>
      </c>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7"/>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row>
    <row r="10" spans="1:80" s="147" customFormat="1" ht="24" customHeight="1" x14ac:dyDescent="0.2">
      <c r="D10" s="148"/>
      <c r="E10" s="149"/>
      <c r="F10" s="150"/>
      <c r="G10" s="150"/>
      <c r="H10" s="148"/>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2"/>
      <c r="AW10" s="152"/>
      <c r="AX10" s="152"/>
      <c r="AY10" s="152"/>
      <c r="AZ10" s="152"/>
      <c r="BA10" s="152"/>
      <c r="BB10" s="152"/>
    </row>
    <row r="11" spans="1:80" s="147" customFormat="1" ht="24" customHeight="1" x14ac:dyDescent="0.25">
      <c r="A11" s="268" t="s">
        <v>266</v>
      </c>
      <c r="B11" s="268"/>
      <c r="C11" s="269"/>
      <c r="D11" s="295" t="s">
        <v>304</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7" t="s">
        <v>302</v>
      </c>
      <c r="AW11" s="298"/>
      <c r="AX11" s="298"/>
      <c r="AY11" s="299"/>
      <c r="AZ11" s="300" t="s">
        <v>303</v>
      </c>
      <c r="BA11" s="301"/>
      <c r="BB11" s="302"/>
    </row>
    <row r="12" spans="1:80" ht="15.75" x14ac:dyDescent="0.2">
      <c r="D12" s="279" t="s">
        <v>137</v>
      </c>
      <c r="E12" s="279"/>
      <c r="F12" s="279"/>
      <c r="G12" s="279"/>
      <c r="H12" s="279"/>
      <c r="I12" s="272"/>
      <c r="J12" s="272"/>
      <c r="K12" s="272"/>
      <c r="L12" s="272"/>
      <c r="M12" s="272"/>
      <c r="N12" s="272"/>
      <c r="O12" s="272"/>
      <c r="P12" s="272"/>
      <c r="Q12" s="272" t="s">
        <v>138</v>
      </c>
      <c r="R12" s="272"/>
      <c r="S12" s="272"/>
      <c r="T12" s="272"/>
      <c r="U12" s="272"/>
      <c r="V12" s="272"/>
      <c r="W12" s="272"/>
      <c r="X12" s="272" t="s">
        <v>139</v>
      </c>
      <c r="Y12" s="272"/>
      <c r="Z12" s="272"/>
      <c r="AA12" s="272"/>
      <c r="AB12" s="272"/>
      <c r="AC12" s="272"/>
      <c r="AD12" s="272"/>
      <c r="AE12" s="272"/>
      <c r="AF12" s="272"/>
      <c r="AG12" s="272"/>
      <c r="AH12" s="270" t="s">
        <v>18</v>
      </c>
      <c r="AI12" s="272" t="s">
        <v>140</v>
      </c>
      <c r="AJ12" s="272"/>
      <c r="AK12" s="272"/>
      <c r="AL12" s="272"/>
      <c r="AM12" s="272"/>
      <c r="AN12" s="272"/>
      <c r="AO12" s="272"/>
      <c r="AP12" s="303" t="s">
        <v>34</v>
      </c>
      <c r="AQ12" s="304"/>
      <c r="AR12" s="304"/>
      <c r="AS12" s="304"/>
      <c r="AT12" s="304"/>
      <c r="AU12" s="304"/>
      <c r="AV12" s="304"/>
      <c r="AW12" s="304"/>
      <c r="AX12" s="304"/>
      <c r="AY12" s="304"/>
      <c r="AZ12" s="304"/>
      <c r="BA12" s="304"/>
      <c r="BB12" s="304"/>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row>
    <row r="13" spans="1:80" ht="16.5" customHeight="1" x14ac:dyDescent="0.2">
      <c r="D13" s="328" t="s">
        <v>0</v>
      </c>
      <c r="E13" s="280" t="s">
        <v>310</v>
      </c>
      <c r="F13" s="153"/>
      <c r="G13" s="153"/>
      <c r="H13" s="279" t="s">
        <v>224</v>
      </c>
      <c r="I13" s="280" t="s">
        <v>306</v>
      </c>
      <c r="J13" s="154"/>
      <c r="K13" s="280" t="s">
        <v>307</v>
      </c>
      <c r="L13" s="279" t="s">
        <v>1</v>
      </c>
      <c r="M13" s="280" t="s">
        <v>49</v>
      </c>
      <c r="N13" s="311" t="s">
        <v>419</v>
      </c>
      <c r="O13" s="312"/>
      <c r="P13" s="280" t="s">
        <v>133</v>
      </c>
      <c r="Q13" s="280" t="s">
        <v>33</v>
      </c>
      <c r="R13" s="279" t="s">
        <v>5</v>
      </c>
      <c r="S13" s="280" t="s">
        <v>86</v>
      </c>
      <c r="T13" s="280" t="s">
        <v>91</v>
      </c>
      <c r="U13" s="280" t="s">
        <v>44</v>
      </c>
      <c r="V13" s="279" t="s">
        <v>5</v>
      </c>
      <c r="W13" s="280" t="s">
        <v>47</v>
      </c>
      <c r="X13" s="291" t="s">
        <v>11</v>
      </c>
      <c r="Y13" s="280" t="s">
        <v>159</v>
      </c>
      <c r="Z13" s="280" t="s">
        <v>204</v>
      </c>
      <c r="AA13" s="280" t="s">
        <v>12</v>
      </c>
      <c r="AB13" s="280" t="s">
        <v>8</v>
      </c>
      <c r="AC13" s="280"/>
      <c r="AD13" s="280"/>
      <c r="AE13" s="280"/>
      <c r="AF13" s="280"/>
      <c r="AG13" s="280"/>
      <c r="AH13" s="271"/>
      <c r="AI13" s="291" t="s">
        <v>136</v>
      </c>
      <c r="AJ13" s="291" t="s">
        <v>45</v>
      </c>
      <c r="AK13" s="291" t="s">
        <v>5</v>
      </c>
      <c r="AL13" s="291" t="s">
        <v>46</v>
      </c>
      <c r="AM13" s="291" t="s">
        <v>5</v>
      </c>
      <c r="AN13" s="291" t="s">
        <v>48</v>
      </c>
      <c r="AO13" s="291" t="s">
        <v>29</v>
      </c>
      <c r="AP13" s="280" t="s">
        <v>34</v>
      </c>
      <c r="AQ13" s="280" t="s">
        <v>35</v>
      </c>
      <c r="AR13" s="280" t="s">
        <v>36</v>
      </c>
      <c r="AS13" s="280" t="s">
        <v>37</v>
      </c>
      <c r="AT13" s="280" t="s">
        <v>212</v>
      </c>
      <c r="AU13" s="280" t="s">
        <v>38</v>
      </c>
      <c r="AV13" s="285" t="s">
        <v>37</v>
      </c>
      <c r="AW13" s="287" t="s">
        <v>213</v>
      </c>
      <c r="AX13" s="287" t="s">
        <v>38</v>
      </c>
      <c r="AY13" s="289" t="s">
        <v>243</v>
      </c>
      <c r="AZ13" s="284" t="s">
        <v>37</v>
      </c>
      <c r="BA13" s="284" t="s">
        <v>214</v>
      </c>
      <c r="BB13" s="284" t="s">
        <v>38</v>
      </c>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row>
    <row r="14" spans="1:80" s="158" customFormat="1" ht="95.25" customHeight="1" x14ac:dyDescent="0.25">
      <c r="A14" s="155"/>
      <c r="B14" s="155"/>
      <c r="C14" s="155"/>
      <c r="D14" s="328"/>
      <c r="E14" s="280"/>
      <c r="F14" s="153" t="s">
        <v>2</v>
      </c>
      <c r="G14" s="154" t="s">
        <v>316</v>
      </c>
      <c r="H14" s="279"/>
      <c r="I14" s="280"/>
      <c r="J14" s="154" t="s">
        <v>409</v>
      </c>
      <c r="K14" s="280"/>
      <c r="L14" s="279"/>
      <c r="M14" s="280"/>
      <c r="N14" s="177" t="s">
        <v>240</v>
      </c>
      <c r="O14" s="177" t="s">
        <v>241</v>
      </c>
      <c r="P14" s="280"/>
      <c r="Q14" s="280"/>
      <c r="R14" s="279"/>
      <c r="S14" s="280"/>
      <c r="T14" s="280"/>
      <c r="U14" s="279"/>
      <c r="V14" s="279"/>
      <c r="W14" s="280"/>
      <c r="X14" s="291"/>
      <c r="Y14" s="280"/>
      <c r="Z14" s="280"/>
      <c r="AA14" s="280"/>
      <c r="AB14" s="156" t="s">
        <v>13</v>
      </c>
      <c r="AC14" s="156" t="s">
        <v>17</v>
      </c>
      <c r="AD14" s="156" t="s">
        <v>28</v>
      </c>
      <c r="AE14" s="156" t="s">
        <v>18</v>
      </c>
      <c r="AF14" s="156" t="s">
        <v>21</v>
      </c>
      <c r="AG14" s="156" t="s">
        <v>24</v>
      </c>
      <c r="AH14" s="272"/>
      <c r="AI14" s="291"/>
      <c r="AJ14" s="291"/>
      <c r="AK14" s="291"/>
      <c r="AL14" s="291"/>
      <c r="AM14" s="291"/>
      <c r="AN14" s="291"/>
      <c r="AO14" s="291"/>
      <c r="AP14" s="280"/>
      <c r="AQ14" s="280"/>
      <c r="AR14" s="280"/>
      <c r="AS14" s="280"/>
      <c r="AT14" s="280"/>
      <c r="AU14" s="280"/>
      <c r="AV14" s="286"/>
      <c r="AW14" s="288"/>
      <c r="AX14" s="288"/>
      <c r="AY14" s="290"/>
      <c r="AZ14" s="284"/>
      <c r="BA14" s="284"/>
      <c r="BB14" s="284"/>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row>
    <row r="15" spans="1:80" s="159" customFormat="1" ht="240" customHeight="1" x14ac:dyDescent="0.25">
      <c r="D15" s="281">
        <v>1</v>
      </c>
      <c r="E15" s="281" t="s">
        <v>217</v>
      </c>
      <c r="F15" s="281" t="s">
        <v>132</v>
      </c>
      <c r="G15" s="281" t="s">
        <v>312</v>
      </c>
      <c r="H15" s="160" t="s">
        <v>225</v>
      </c>
      <c r="I15" s="161" t="s">
        <v>392</v>
      </c>
      <c r="J15" s="161"/>
      <c r="K15" s="161" t="s">
        <v>393</v>
      </c>
      <c r="L15" s="313" t="s">
        <v>394</v>
      </c>
      <c r="M15" s="316" t="s">
        <v>410</v>
      </c>
      <c r="N15" s="161" t="s">
        <v>235</v>
      </c>
      <c r="O15" s="161" t="s">
        <v>235</v>
      </c>
      <c r="P15" s="161">
        <v>2</v>
      </c>
      <c r="Q15" s="276" t="str">
        <f>IF(P15&lt;=0,"",IF(P15&lt;=2,"Muy Baja",IF(P15&lt;=24,"Baja",IF(P15&lt;=500,"Media",IF(P15&lt;=5000,"Alta","Muy Alta")))))</f>
        <v>Muy Baja</v>
      </c>
      <c r="R15" s="273">
        <f>IF(Q15="","",IF(Q15="Muy Baja",0.2,IF(Q15="Baja",0.4,IF(Q15="Media",0.6,IF(Q15="Alta",0.8,IF(Q15="Muy Alta",1,))))))</f>
        <v>0.2</v>
      </c>
      <c r="S15" s="164" t="s">
        <v>146</v>
      </c>
      <c r="T15" s="163" t="str">
        <f ca="1">IF(NOT(ISERROR(MATCH(S15,'Tabla Impacto'!$B$221:$B$223,0))),'Tabla Impacto'!$F$223&amp;"Por favor no seleccionar los criterios de impacto(Afectación Económica o presupuestal y Pérdida Reputacional)",S15)</f>
        <v xml:space="preserve">     Entre 10 y 50 SMLMV </v>
      </c>
      <c r="U15" s="276" t="str">
        <f ca="1">IF(OR(T15='Tabla Impacto'!$C$11,T15='Tabla Impacto'!$D$11),"Leve",IF(OR(T15='Tabla Impacto'!$C$12,T15='Tabla Impacto'!$D$12),"Menor",IF(OR(T15='Tabla Impacto'!$C$13,T15='Tabla Impacto'!$D$13),"Moderado",IF(OR(T15='Tabla Impacto'!$C$14,T15='Tabla Impacto'!$D$14),"Mayor",IF(OR(T15='Tabla Impacto'!$C$15,T15='Tabla Impacto'!$D$15),"Catastrófico","")))))</f>
        <v>Menor</v>
      </c>
      <c r="V15" s="163">
        <f ca="1">IF(U15="","",IF(U15="Leve",0.2,IF(U15="Menor",0.4,IF(U15="Moderado",0.6,IF(U15="Mayor",0.8,IF(U15="Catastrófico",1,))))))</f>
        <v>0.4</v>
      </c>
      <c r="W15" s="276"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Bajo</v>
      </c>
      <c r="X15" s="160">
        <v>1</v>
      </c>
      <c r="Y15" s="125" t="s">
        <v>411</v>
      </c>
      <c r="Z15" s="125" t="s">
        <v>400</v>
      </c>
      <c r="AA15" s="165" t="str">
        <f>IF(OR(AB15="Preventivo",AB15="Detectivo"),"Probabilidad",IF(AB15="Correctivo","Impacto",""))</f>
        <v>Probabilidad</v>
      </c>
      <c r="AB15" s="166" t="s">
        <v>14</v>
      </c>
      <c r="AC15" s="166" t="s">
        <v>9</v>
      </c>
      <c r="AD15" s="163" t="str">
        <f>IF(AND(AB15="Preventivo",AC15="Automático"),"50%",IF(AND(AB15="Preventivo",AC15="Manual"),"40%",IF(AND(AB15="Detectivo",AC15="Automático"),"40%",IF(AND(AB15="Detectivo",AC15="Manual"),"30%",IF(AND(AB15="Correctivo",AC15="Automático"),"35%",IF(AND(AB15="Correctivo",AC15="Manual"),"25%",""))))))</f>
        <v>40%</v>
      </c>
      <c r="AE15" s="166" t="s">
        <v>19</v>
      </c>
      <c r="AF15" s="166" t="s">
        <v>22</v>
      </c>
      <c r="AG15" s="166" t="s">
        <v>119</v>
      </c>
      <c r="AH15" s="161" t="s">
        <v>420</v>
      </c>
      <c r="AI15" s="167">
        <f>IFERROR(IF(AA15="Probabilidad",(R15-(+R15*AD15)),IF(AA15="Impacto",R15,"")),"")</f>
        <v>0.12</v>
      </c>
      <c r="AJ15" s="265" t="str">
        <f>IFERROR(IF(AI15="","",IF(AI15&lt;=0.2,"Muy Baja",IF(AI15&lt;=0.4,"Baja",IF(AI15&lt;=0.6,"Media",IF(AI15&lt;=0.8,"Alta","Muy Alta"))))),"")</f>
        <v>Muy Baja</v>
      </c>
      <c r="AK15" s="163">
        <f>+AI15</f>
        <v>0.12</v>
      </c>
      <c r="AL15" s="265" t="str">
        <f ca="1">IFERROR(IF(AM15="","",IF(AM15&lt;=0.2,"Leve",IF(AM15&lt;=0.4,"Menor",IF(AM15&lt;=0.6,"Moderado",IF(AM15&lt;=0.8,"Mayor","Catastrófico"))))),"")</f>
        <v>Menor</v>
      </c>
      <c r="AM15" s="163">
        <f ca="1">IFERROR(IF(AA15="Impacto",(V15-(+V15*AD15)),IF(AA15="Probabilidad",V15,"")),"")</f>
        <v>0.4</v>
      </c>
      <c r="AN15" s="265" t="str">
        <f ca="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Bajo</v>
      </c>
      <c r="AO15" s="166" t="s">
        <v>134</v>
      </c>
      <c r="AP15" s="161" t="s">
        <v>404</v>
      </c>
      <c r="AQ15" s="161" t="s">
        <v>405</v>
      </c>
      <c r="AR15" s="169">
        <v>45687</v>
      </c>
      <c r="AS15" s="169"/>
      <c r="AT15" s="161"/>
      <c r="AU15" s="161"/>
      <c r="AV15" s="169"/>
      <c r="AW15" s="161"/>
      <c r="AX15" s="161"/>
      <c r="AY15" s="161"/>
      <c r="AZ15" s="169"/>
      <c r="BA15" s="161"/>
      <c r="BB15" s="161"/>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row>
    <row r="16" spans="1:80" s="159" customFormat="1" ht="196.5" customHeight="1" x14ac:dyDescent="0.25">
      <c r="D16" s="282"/>
      <c r="E16" s="282"/>
      <c r="F16" s="282"/>
      <c r="G16" s="282"/>
      <c r="H16" s="160" t="s">
        <v>227</v>
      </c>
      <c r="I16" s="161" t="s">
        <v>395</v>
      </c>
      <c r="J16" s="161"/>
      <c r="K16" s="161" t="s">
        <v>412</v>
      </c>
      <c r="L16" s="314"/>
      <c r="M16" s="317"/>
      <c r="N16" s="161" t="s">
        <v>235</v>
      </c>
      <c r="O16" s="161" t="s">
        <v>235</v>
      </c>
      <c r="P16" s="161">
        <v>30</v>
      </c>
      <c r="Q16" s="277"/>
      <c r="R16" s="274"/>
      <c r="S16" s="164" t="s">
        <v>146</v>
      </c>
      <c r="T16" s="163" t="str">
        <f ca="1">IF(NOT(ISERROR(MATCH(S16,'Tabla Impacto'!$B$221:$B$223,0))),'Tabla Impacto'!$F$223&amp;"Por favor no seleccionar los criterios de impacto(Afectación Económica o presupuestal y Pérdida Reputacional)",S16)</f>
        <v xml:space="preserve">     Entre 10 y 50 SMLMV </v>
      </c>
      <c r="U16" s="277"/>
      <c r="V16" s="163" t="str">
        <f t="shared" ref="V16:V22" si="0">IF(U16="","",IF(U16="Leve",0.2,IF(U16="Menor",0.4,IF(U16="Moderado",0.6,IF(U16="Mayor",0.8,IF(U16="Catastrófico",1,))))))</f>
        <v/>
      </c>
      <c r="W16" s="277"/>
      <c r="X16" s="160">
        <v>2</v>
      </c>
      <c r="Y16" s="125" t="s">
        <v>413</v>
      </c>
      <c r="Z16" s="125" t="s">
        <v>414</v>
      </c>
      <c r="AA16" s="165" t="str">
        <f t="shared" ref="AA16:AA22" si="1">IF(OR(AB16="Preventivo",AB16="Detectivo"),"Probabilidad",IF(AB16="Correctivo","Impacto",""))</f>
        <v>Probabilidad</v>
      </c>
      <c r="AB16" s="166" t="s">
        <v>14</v>
      </c>
      <c r="AC16" s="166" t="s">
        <v>9</v>
      </c>
      <c r="AD16" s="163" t="str">
        <f t="shared" ref="AD16:AD17" si="2">IF(AND(AB16="Preventivo",AC16="Automático"),"50%",IF(AND(AB16="Preventivo",AC16="Manual"),"40%",IF(AND(AB16="Detectivo",AC16="Automático"),"40%",IF(AND(AB16="Detectivo",AC16="Manual"),"30%",IF(AND(AB16="Correctivo",AC16="Automático"),"35%",IF(AND(AB16="Correctivo",AC16="Manual"),"25%",""))))))</f>
        <v>40%</v>
      </c>
      <c r="AE16" s="166" t="s">
        <v>20</v>
      </c>
      <c r="AF16" s="166" t="s">
        <v>23</v>
      </c>
      <c r="AG16" s="166" t="s">
        <v>118</v>
      </c>
      <c r="AH16" s="161" t="s">
        <v>421</v>
      </c>
      <c r="AI16" s="167">
        <f>IFERROR(IF(AA16="Probabilidad",(R15-(+R15*AD16)),IF(AA16="Impacto",R16,"")),"")</f>
        <v>0.12</v>
      </c>
      <c r="AJ16" s="266"/>
      <c r="AK16" s="163">
        <f t="shared" ref="AK16:AK18" si="3">+AI16</f>
        <v>0.12</v>
      </c>
      <c r="AL16" s="266"/>
      <c r="AM16" s="163" t="str">
        <f t="shared" ref="AM16:AM18" si="4">IFERROR(IF(AA16="Impacto",(V16-(+V16*AD16)),IF(AA16="Probabilidad",V16,"")),"")</f>
        <v/>
      </c>
      <c r="AN16" s="266"/>
      <c r="AO16" s="166" t="s">
        <v>134</v>
      </c>
      <c r="AP16" s="161" t="s">
        <v>415</v>
      </c>
      <c r="AQ16" s="161" t="s">
        <v>405</v>
      </c>
      <c r="AR16" s="169">
        <v>45687</v>
      </c>
      <c r="AS16" s="169"/>
      <c r="AT16" s="161"/>
      <c r="AU16" s="161"/>
      <c r="AV16" s="169"/>
      <c r="AW16" s="161"/>
      <c r="AX16" s="161"/>
      <c r="AY16" s="161"/>
      <c r="AZ16" s="169"/>
      <c r="BA16" s="161"/>
      <c r="BB16" s="161"/>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row>
    <row r="17" spans="4:80" s="159" customFormat="1" ht="172.9" customHeight="1" x14ac:dyDescent="0.25">
      <c r="D17" s="282"/>
      <c r="E17" s="282"/>
      <c r="F17" s="282"/>
      <c r="G17" s="282"/>
      <c r="H17" s="160" t="s">
        <v>218</v>
      </c>
      <c r="I17" s="161" t="s">
        <v>396</v>
      </c>
      <c r="J17" s="161"/>
      <c r="K17" s="161" t="s">
        <v>397</v>
      </c>
      <c r="L17" s="314"/>
      <c r="M17" s="317"/>
      <c r="N17" s="161" t="s">
        <v>235</v>
      </c>
      <c r="O17" s="161" t="s">
        <v>235</v>
      </c>
      <c r="P17" s="161">
        <v>6</v>
      </c>
      <c r="Q17" s="277"/>
      <c r="R17" s="274"/>
      <c r="S17" s="164" t="s">
        <v>146</v>
      </c>
      <c r="T17" s="163" t="str">
        <f ca="1">IF(NOT(ISERROR(MATCH(S17,'Tabla Impacto'!$B$221:$B$223,0))),'Tabla Impacto'!$F$223&amp;"Por favor no seleccionar los criterios de impacto(Afectación Económica o presupuestal y Pérdida Reputacional)",S17)</f>
        <v xml:space="preserve">     Entre 10 y 50 SMLMV </v>
      </c>
      <c r="U17" s="277"/>
      <c r="V17" s="163" t="str">
        <f t="shared" si="0"/>
        <v/>
      </c>
      <c r="W17" s="277"/>
      <c r="X17" s="160">
        <v>3</v>
      </c>
      <c r="Y17" s="125" t="s">
        <v>416</v>
      </c>
      <c r="Z17" s="125" t="s">
        <v>401</v>
      </c>
      <c r="AA17" s="165" t="str">
        <f t="shared" si="1"/>
        <v>Probabilidad</v>
      </c>
      <c r="AB17" s="166" t="s">
        <v>15</v>
      </c>
      <c r="AC17" s="166" t="s">
        <v>9</v>
      </c>
      <c r="AD17" s="163" t="str">
        <f t="shared" si="2"/>
        <v>30%</v>
      </c>
      <c r="AE17" s="166" t="s">
        <v>20</v>
      </c>
      <c r="AF17" s="166" t="s">
        <v>23</v>
      </c>
      <c r="AG17" s="166" t="s">
        <v>119</v>
      </c>
      <c r="AH17" s="161"/>
      <c r="AI17" s="167">
        <f>IFERROR(IF(AA17="Probabilidad",(R15-(+R15*AD17)),IF(AA17="Impacto",R17,"")),"")</f>
        <v>0.14000000000000001</v>
      </c>
      <c r="AJ17" s="266"/>
      <c r="AK17" s="163">
        <f t="shared" si="3"/>
        <v>0.14000000000000001</v>
      </c>
      <c r="AL17" s="266"/>
      <c r="AM17" s="163" t="str">
        <f t="shared" si="4"/>
        <v/>
      </c>
      <c r="AN17" s="266"/>
      <c r="AO17" s="166" t="s">
        <v>134</v>
      </c>
      <c r="AP17" s="161" t="s">
        <v>417</v>
      </c>
      <c r="AQ17" s="161" t="s">
        <v>405</v>
      </c>
      <c r="AR17" s="169">
        <v>45687</v>
      </c>
      <c r="AS17" s="169"/>
      <c r="AT17" s="161"/>
      <c r="AU17" s="161"/>
      <c r="AV17" s="169"/>
      <c r="AW17" s="161"/>
      <c r="AX17" s="161"/>
      <c r="AY17" s="161"/>
      <c r="AZ17" s="169"/>
      <c r="BA17" s="161"/>
      <c r="BB17" s="161"/>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row>
    <row r="18" spans="4:80" s="159" customFormat="1" ht="172.9" customHeight="1" x14ac:dyDescent="0.25">
      <c r="D18" s="283"/>
      <c r="E18" s="283"/>
      <c r="F18" s="283"/>
      <c r="G18" s="283"/>
      <c r="H18" s="160" t="s">
        <v>228</v>
      </c>
      <c r="I18" s="161" t="s">
        <v>398</v>
      </c>
      <c r="J18" s="161"/>
      <c r="K18" s="161" t="s">
        <v>399</v>
      </c>
      <c r="L18" s="315"/>
      <c r="M18" s="318"/>
      <c r="N18" s="161" t="s">
        <v>235</v>
      </c>
      <c r="O18" s="161" t="s">
        <v>235</v>
      </c>
      <c r="P18" s="161">
        <v>1</v>
      </c>
      <c r="Q18" s="278"/>
      <c r="R18" s="275"/>
      <c r="S18" s="164" t="s">
        <v>146</v>
      </c>
      <c r="T18" s="163" t="str">
        <f ca="1">IF(NOT(ISERROR(MATCH(S18,'Tabla Impacto'!$B$221:$B$223,0))),'Tabla Impacto'!$F$223&amp;"Por favor no seleccionar los criterios de impacto(Afectación Económica o presupuestal y Pérdida Reputacional)",S18)</f>
        <v xml:space="preserve">     Entre 10 y 50 SMLMV </v>
      </c>
      <c r="U18" s="278"/>
      <c r="V18" s="163" t="str">
        <f t="shared" si="0"/>
        <v/>
      </c>
      <c r="W18" s="278"/>
      <c r="X18" s="160">
        <v>4</v>
      </c>
      <c r="Y18" s="125" t="s">
        <v>402</v>
      </c>
      <c r="Z18" s="125" t="s">
        <v>403</v>
      </c>
      <c r="AA18" s="165" t="str">
        <f t="shared" si="1"/>
        <v>Impacto</v>
      </c>
      <c r="AB18" s="166" t="s">
        <v>16</v>
      </c>
      <c r="AC18" s="166" t="s">
        <v>9</v>
      </c>
      <c r="AD18" s="163" t="str">
        <f t="shared" ref="AD18:AD22" si="5">IF(AND(AB18="Preventivo",AC18="Automático"),"50%",IF(AND(AB18="Preventivo",AC18="Manual"),"40%",IF(AND(AB18="Detectivo",AC18="Automático"),"40%",IF(AND(AB18="Detectivo",AC18="Manual"),"30%",IF(AND(AB18="Correctivo",AC18="Automático"),"35%",IF(AND(AB18="Correctivo",AC18="Manual"),"25%",""))))))</f>
        <v>25%</v>
      </c>
      <c r="AE18" s="166" t="s">
        <v>20</v>
      </c>
      <c r="AF18" s="166" t="s">
        <v>22</v>
      </c>
      <c r="AG18" s="166" t="s">
        <v>119</v>
      </c>
      <c r="AH18" s="161"/>
      <c r="AI18" s="167">
        <f>IFERROR(IF(AA18="Probabilidad",(R15-(+R15*AD18)),IF(AA18="Impacto",R15,"")),"")</f>
        <v>0.2</v>
      </c>
      <c r="AJ18" s="267"/>
      <c r="AK18" s="163">
        <f t="shared" si="3"/>
        <v>0.2</v>
      </c>
      <c r="AL18" s="267"/>
      <c r="AM18" s="163" t="str">
        <f t="shared" si="4"/>
        <v/>
      </c>
      <c r="AN18" s="267"/>
      <c r="AO18" s="166" t="s">
        <v>134</v>
      </c>
      <c r="AP18" s="161" t="s">
        <v>406</v>
      </c>
      <c r="AQ18" s="161" t="s">
        <v>405</v>
      </c>
      <c r="AR18" s="169">
        <v>45687</v>
      </c>
      <c r="AS18" s="169"/>
      <c r="AT18" s="161"/>
      <c r="AU18" s="161"/>
      <c r="AV18" s="169"/>
      <c r="AW18" s="161"/>
      <c r="AX18" s="161"/>
      <c r="AY18" s="161"/>
      <c r="AZ18" s="169"/>
      <c r="BA18" s="161"/>
      <c r="BB18" s="161"/>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row>
    <row r="19" spans="4:80" s="159" customFormat="1" ht="172.9" hidden="1" customHeight="1" x14ac:dyDescent="0.25">
      <c r="D19" s="160">
        <v>5</v>
      </c>
      <c r="E19" s="160"/>
      <c r="F19" s="160"/>
      <c r="G19" s="160"/>
      <c r="H19" s="160"/>
      <c r="I19" s="161"/>
      <c r="J19" s="161"/>
      <c r="K19" s="161"/>
      <c r="L19" s="171"/>
      <c r="M19" s="161"/>
      <c r="N19" s="161"/>
      <c r="O19" s="161"/>
      <c r="P19" s="161"/>
      <c r="Q19" s="162" t="str">
        <f t="shared" ref="Q19:Q22" si="6">IF(P19&lt;=0,"",IF(P19&lt;=2,"Muy Baja",IF(P19&lt;=24,"Baja",IF(P19&lt;=500,"Media",IF(P19&lt;=5000,"Alta","Muy Alta")))))</f>
        <v/>
      </c>
      <c r="R19" s="163" t="str">
        <f t="shared" ref="R19:R22" si="7">IF(Q19="","",IF(Q19="Muy Baja",0.2,IF(Q19="Baja",0.4,IF(Q19="Media",0.6,IF(Q19="Alta",0.8,IF(Q19="Muy Alta",1,))))))</f>
        <v/>
      </c>
      <c r="S19" s="164"/>
      <c r="T19" s="163">
        <f ca="1">IF(NOT(ISERROR(MATCH(S19,'Tabla Impacto'!$B$221:$B$223,0))),'Tabla Impacto'!$F$223&amp;"Por favor no seleccionar los criterios de impacto(Afectación Económica o presupuestal y Pérdida Reputacional)",S19)</f>
        <v>0</v>
      </c>
      <c r="U19" s="162" t="str">
        <f ca="1">IF(OR(T19='Tabla Impacto'!$C$11,T19='Tabla Impacto'!$D$11),"Leve",IF(OR(T19='Tabla Impacto'!$C$12,T19='Tabla Impacto'!$D$12),"Menor",IF(OR(T19='Tabla Impacto'!$C$13,T19='Tabla Impacto'!$D$13),"Moderado",IF(OR(T19='Tabla Impacto'!$C$14,T19='Tabla Impacto'!$D$14),"Mayor",IF(OR(T19='Tabla Impacto'!$C$15,T19='Tabla Impacto'!$D$15),"Catastrófico","")))))</f>
        <v/>
      </c>
      <c r="V19" s="163" t="str">
        <f t="shared" ca="1" si="0"/>
        <v/>
      </c>
      <c r="W19" s="162" t="str">
        <f t="shared" ref="W19:W22" ca="1" si="8">IF(OR(AND(Q19="Muy Baja",U19="Leve"),AND(Q19="Muy Baja",U19="Menor"),AND(Q19="Baja",U19="Leve")),"Bajo",IF(OR(AND(Q19="Muy baja",U19="Moderado"),AND(Q19="Baja",U19="Menor"),AND(Q19="Baja",U19="Moderado"),AND(Q19="Media",U19="Leve"),AND(Q19="Media",U19="Menor"),AND(Q19="Media",U19="Moderado"),AND(Q19="Alta",U19="Leve"),AND(Q19="Alta",U19="Menor")),"Moderado",IF(OR(AND(Q19="Muy Baja",U19="Mayor"),AND(Q19="Baja",U19="Mayor"),AND(Q19="Media",U19="Mayor"),AND(Q19="Alta",U19="Moderado"),AND(Q19="Alta",U19="Mayor"),AND(Q19="Muy Alta",U19="Leve"),AND(Q19="Muy Alta",U19="Menor"),AND(Q19="Muy Alta",U19="Moderado"),AND(Q19="Muy Alta",U19="Mayor")),"Alto",IF(OR(AND(Q19="Muy Baja",U19="Catastrófico"),AND(Q19="Baja",U19="Catastrófico"),AND(Q19="Media",U19="Catastrófico"),AND(Q19="Alta",U19="Catastrófico"),AND(Q19="Muy Alta",U19="Catastrófico")),"Extremo",""))))</f>
        <v/>
      </c>
      <c r="X19" s="160"/>
      <c r="Y19" s="125"/>
      <c r="Z19" s="125"/>
      <c r="AA19" s="165" t="str">
        <f t="shared" si="1"/>
        <v/>
      </c>
      <c r="AB19" s="166"/>
      <c r="AC19" s="166"/>
      <c r="AD19" s="163" t="str">
        <f t="shared" si="5"/>
        <v/>
      </c>
      <c r="AE19" s="166"/>
      <c r="AF19" s="166"/>
      <c r="AG19" s="166"/>
      <c r="AH19" s="166"/>
      <c r="AI19" s="167" t="str">
        <f t="shared" ref="AI19:AI22" si="9">IFERROR(IF(AA19="Probabilidad",(R19-(+R19*AD19)),IF(AA19="Impacto",R19,"")),"")</f>
        <v/>
      </c>
      <c r="AJ19" s="168" t="str">
        <f t="shared" ref="AJ19:AJ22" si="10">IFERROR(IF(AI19="","",IF(AI19&lt;=0.2,"Muy Baja",IF(AI19&lt;=0.4,"Baja",IF(AI19&lt;=0.6,"Media",IF(AI19&lt;=0.8,"Alta","Muy Alta"))))),"")</f>
        <v/>
      </c>
      <c r="AK19" s="163" t="str">
        <f t="shared" ref="AK19:AK22" si="11">+AI19</f>
        <v/>
      </c>
      <c r="AL19" s="168" t="str">
        <f t="shared" ref="AL19:AL22" si="12">IFERROR(IF(AM19="","",IF(AM19&lt;=0.2,"Leve",IF(AM19&lt;=0.4,"Menor",IF(AM19&lt;=0.6,"Moderado",IF(AM19&lt;=0.8,"Mayor","Catastrófico"))))),"")</f>
        <v/>
      </c>
      <c r="AM19" s="163" t="str">
        <f t="shared" ref="AM19:AM22" si="13">IFERROR(IF(AA19="Impacto",(V19-(+V19*AD19)),IF(AA19="Probabilidad",V19,"")),"")</f>
        <v/>
      </c>
      <c r="AN19" s="168" t="str">
        <f t="shared" ref="AN19:AN22" si="14">IFERROR(IF(OR(AND(AJ19="Muy Baja",AL19="Leve"),AND(AJ19="Muy Baja",AL19="Menor"),AND(AJ19="Baja",AL19="Leve")),"Bajo",IF(OR(AND(AJ19="Muy baja",AL19="Moderado"),AND(AJ19="Baja",AL19="Menor"),AND(AJ19="Baja",AL19="Moderado"),AND(AJ19="Media",AL19="Leve"),AND(AJ19="Media",AL19="Menor"),AND(AJ19="Media",AL19="Moderado"),AND(AJ19="Alta",AL19="Leve"),AND(AJ19="Alta",AL19="Menor")),"Moderado",IF(OR(AND(AJ19="Muy Baja",AL19="Mayor"),AND(AJ19="Baja",AL19="Mayor"),AND(AJ19="Media",AL19="Mayor"),AND(AJ19="Alta",AL19="Moderado"),AND(AJ19="Alta",AL19="Mayor"),AND(AJ19="Muy Alta",AL19="Leve"),AND(AJ19="Muy Alta",AL19="Menor"),AND(AJ19="Muy Alta",AL19="Moderado"),AND(AJ19="Muy Alta",AL19="Mayor")),"Alto",IF(OR(AND(AJ19="Muy Baja",AL19="Catastrófico"),AND(AJ19="Baja",AL19="Catastrófico"),AND(AJ19="Media",AL19="Catastrófico"),AND(AJ19="Alta",AL19="Catastrófico"),AND(AJ19="Muy Alta",AL19="Catastrófico")),"Extremo","")))),"")</f>
        <v/>
      </c>
      <c r="AO19" s="166"/>
      <c r="AP19" s="161"/>
      <c r="AQ19" s="161"/>
      <c r="AR19" s="169"/>
      <c r="AS19" s="169"/>
      <c r="AT19" s="161"/>
      <c r="AU19" s="161"/>
      <c r="AV19" s="169"/>
      <c r="AW19" s="161"/>
      <c r="AX19" s="161"/>
      <c r="AY19" s="161"/>
      <c r="AZ19" s="169"/>
      <c r="BA19" s="161"/>
      <c r="BB19" s="161"/>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row>
    <row r="20" spans="4:80" s="159" customFormat="1" ht="172.9" hidden="1" customHeight="1" x14ac:dyDescent="0.25">
      <c r="D20" s="160">
        <v>6</v>
      </c>
      <c r="E20" s="160"/>
      <c r="F20" s="160"/>
      <c r="G20" s="160"/>
      <c r="H20" s="160"/>
      <c r="I20" s="161"/>
      <c r="J20" s="161"/>
      <c r="K20" s="161"/>
      <c r="L20" s="171"/>
      <c r="M20" s="161"/>
      <c r="N20" s="161"/>
      <c r="O20" s="161"/>
      <c r="P20" s="161"/>
      <c r="Q20" s="162" t="str">
        <f t="shared" si="6"/>
        <v/>
      </c>
      <c r="R20" s="163" t="str">
        <f t="shared" si="7"/>
        <v/>
      </c>
      <c r="S20" s="164"/>
      <c r="T20" s="163">
        <f ca="1">IF(NOT(ISERROR(MATCH(S20,'Tabla Impacto'!$B$221:$B$223,0))),'Tabla Impacto'!$F$223&amp;"Por favor no seleccionar los criterios de impacto(Afectación Económica o presupuestal y Pérdida Reputacional)",S20)</f>
        <v>0</v>
      </c>
      <c r="U20" s="162" t="str">
        <f ca="1">IF(OR(T20='Tabla Impacto'!$C$11,T20='Tabla Impacto'!$D$11),"Leve",IF(OR(T20='Tabla Impacto'!$C$12,T20='Tabla Impacto'!$D$12),"Menor",IF(OR(T20='Tabla Impacto'!$C$13,T20='Tabla Impacto'!$D$13),"Moderado",IF(OR(T20='Tabla Impacto'!$C$14,T20='Tabla Impacto'!$D$14),"Mayor",IF(OR(T20='Tabla Impacto'!$C$15,T20='Tabla Impacto'!$D$15),"Catastrófico","")))))</f>
        <v/>
      </c>
      <c r="V20" s="163" t="str">
        <f t="shared" ca="1" si="0"/>
        <v/>
      </c>
      <c r="W20" s="162" t="str">
        <f t="shared" ca="1" si="8"/>
        <v/>
      </c>
      <c r="X20" s="160"/>
      <c r="Y20" s="125"/>
      <c r="Z20" s="125"/>
      <c r="AA20" s="165" t="str">
        <f t="shared" si="1"/>
        <v/>
      </c>
      <c r="AB20" s="166"/>
      <c r="AC20" s="166"/>
      <c r="AD20" s="163" t="str">
        <f t="shared" si="5"/>
        <v/>
      </c>
      <c r="AE20" s="166"/>
      <c r="AF20" s="166"/>
      <c r="AG20" s="166"/>
      <c r="AH20" s="166"/>
      <c r="AI20" s="167" t="str">
        <f t="shared" si="9"/>
        <v/>
      </c>
      <c r="AJ20" s="168" t="str">
        <f t="shared" si="10"/>
        <v/>
      </c>
      <c r="AK20" s="163" t="str">
        <f t="shared" si="11"/>
        <v/>
      </c>
      <c r="AL20" s="168" t="str">
        <f t="shared" si="12"/>
        <v/>
      </c>
      <c r="AM20" s="163" t="str">
        <f t="shared" si="13"/>
        <v/>
      </c>
      <c r="AN20" s="168" t="str">
        <f t="shared" si="14"/>
        <v/>
      </c>
      <c r="AO20" s="166"/>
      <c r="AP20" s="161"/>
      <c r="AQ20" s="161"/>
      <c r="AR20" s="169"/>
      <c r="AS20" s="169"/>
      <c r="AT20" s="161"/>
      <c r="AU20" s="161"/>
      <c r="AV20" s="169"/>
      <c r="AW20" s="161"/>
      <c r="AX20" s="161"/>
      <c r="AY20" s="161"/>
      <c r="AZ20" s="169"/>
      <c r="BA20" s="161"/>
      <c r="BB20" s="161"/>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row>
    <row r="21" spans="4:80" s="159" customFormat="1" ht="172.9" hidden="1" customHeight="1" x14ac:dyDescent="0.25">
      <c r="D21" s="160">
        <v>7</v>
      </c>
      <c r="E21" s="160"/>
      <c r="F21" s="160"/>
      <c r="G21" s="160"/>
      <c r="H21" s="160"/>
      <c r="I21" s="161"/>
      <c r="J21" s="161"/>
      <c r="K21" s="161"/>
      <c r="L21" s="171"/>
      <c r="M21" s="161"/>
      <c r="N21" s="161"/>
      <c r="O21" s="161"/>
      <c r="P21" s="161"/>
      <c r="Q21" s="162" t="str">
        <f t="shared" si="6"/>
        <v/>
      </c>
      <c r="R21" s="163" t="str">
        <f t="shared" si="7"/>
        <v/>
      </c>
      <c r="S21" s="164"/>
      <c r="T21" s="163">
        <f ca="1">IF(NOT(ISERROR(MATCH(S21,'Tabla Impacto'!$B$221:$B$223,0))),'Tabla Impacto'!$F$223&amp;"Por favor no seleccionar los criterios de impacto(Afectación Económica o presupuestal y Pérdida Reputacional)",S21)</f>
        <v>0</v>
      </c>
      <c r="U21" s="162" t="str">
        <f ca="1">IF(OR(T21='Tabla Impacto'!$C$11,T21='Tabla Impacto'!$D$11),"Leve",IF(OR(T21='Tabla Impacto'!$C$12,T21='Tabla Impacto'!$D$12),"Menor",IF(OR(T21='Tabla Impacto'!$C$13,T21='Tabla Impacto'!$D$13),"Moderado",IF(OR(T21='Tabla Impacto'!$C$14,T21='Tabla Impacto'!$D$14),"Mayor",IF(OR(T21='Tabla Impacto'!$C$15,T21='Tabla Impacto'!$D$15),"Catastrófico","")))))</f>
        <v/>
      </c>
      <c r="V21" s="163" t="str">
        <f t="shared" ca="1" si="0"/>
        <v/>
      </c>
      <c r="W21" s="162" t="str">
        <f t="shared" ca="1" si="8"/>
        <v/>
      </c>
      <c r="X21" s="160"/>
      <c r="Y21" s="125"/>
      <c r="Z21" s="125"/>
      <c r="AA21" s="165" t="str">
        <f t="shared" si="1"/>
        <v/>
      </c>
      <c r="AB21" s="166"/>
      <c r="AC21" s="166"/>
      <c r="AD21" s="163" t="str">
        <f t="shared" si="5"/>
        <v/>
      </c>
      <c r="AE21" s="166"/>
      <c r="AF21" s="166"/>
      <c r="AG21" s="166"/>
      <c r="AH21" s="166"/>
      <c r="AI21" s="167" t="str">
        <f t="shared" si="9"/>
        <v/>
      </c>
      <c r="AJ21" s="168" t="str">
        <f t="shared" si="10"/>
        <v/>
      </c>
      <c r="AK21" s="163" t="str">
        <f t="shared" si="11"/>
        <v/>
      </c>
      <c r="AL21" s="168" t="str">
        <f t="shared" si="12"/>
        <v/>
      </c>
      <c r="AM21" s="163" t="str">
        <f t="shared" si="13"/>
        <v/>
      </c>
      <c r="AN21" s="168" t="str">
        <f t="shared" si="14"/>
        <v/>
      </c>
      <c r="AO21" s="166"/>
      <c r="AP21" s="161"/>
      <c r="AQ21" s="161"/>
      <c r="AR21" s="169"/>
      <c r="AS21" s="169"/>
      <c r="AT21" s="161"/>
      <c r="AU21" s="161"/>
      <c r="AV21" s="169"/>
      <c r="AW21" s="161"/>
      <c r="AX21" s="161"/>
      <c r="AY21" s="161"/>
      <c r="AZ21" s="169"/>
      <c r="BA21" s="161"/>
      <c r="BB21" s="161"/>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row>
    <row r="22" spans="4:80" s="159" customFormat="1" ht="172.9" hidden="1" customHeight="1" x14ac:dyDescent="0.25">
      <c r="D22" s="160">
        <v>8</v>
      </c>
      <c r="E22" s="160"/>
      <c r="F22" s="160"/>
      <c r="G22" s="160"/>
      <c r="H22" s="160"/>
      <c r="I22" s="161"/>
      <c r="J22" s="161"/>
      <c r="K22" s="161"/>
      <c r="L22" s="171"/>
      <c r="M22" s="161"/>
      <c r="N22" s="161"/>
      <c r="O22" s="161"/>
      <c r="P22" s="161"/>
      <c r="Q22" s="162" t="str">
        <f t="shared" si="6"/>
        <v/>
      </c>
      <c r="R22" s="163" t="str">
        <f t="shared" si="7"/>
        <v/>
      </c>
      <c r="S22" s="164"/>
      <c r="T22" s="163">
        <f ca="1">IF(NOT(ISERROR(MATCH(S22,'Tabla Impacto'!$B$221:$B$223,0))),'Tabla Impacto'!$F$223&amp;"Por favor no seleccionar los criterios de impacto(Afectación Económica o presupuestal y Pérdida Reputacional)",S22)</f>
        <v>0</v>
      </c>
      <c r="U22" s="162" t="str">
        <f ca="1">IF(OR(T22='Tabla Impacto'!$C$11,T22='Tabla Impacto'!$D$11),"Leve",IF(OR(T22='Tabla Impacto'!$C$12,T22='Tabla Impacto'!$D$12),"Menor",IF(OR(T22='Tabla Impacto'!$C$13,T22='Tabla Impacto'!$D$13),"Moderado",IF(OR(T22='Tabla Impacto'!$C$14,T22='Tabla Impacto'!$D$14),"Mayor",IF(OR(T22='Tabla Impacto'!$C$15,T22='Tabla Impacto'!$D$15),"Catastrófico","")))))</f>
        <v/>
      </c>
      <c r="V22" s="163" t="str">
        <f t="shared" ca="1" si="0"/>
        <v/>
      </c>
      <c r="W22" s="162" t="str">
        <f t="shared" ca="1" si="8"/>
        <v/>
      </c>
      <c r="X22" s="160"/>
      <c r="Y22" s="125"/>
      <c r="Z22" s="125"/>
      <c r="AA22" s="165" t="str">
        <f t="shared" si="1"/>
        <v/>
      </c>
      <c r="AB22" s="166"/>
      <c r="AC22" s="166"/>
      <c r="AD22" s="163" t="str">
        <f t="shared" si="5"/>
        <v/>
      </c>
      <c r="AE22" s="166"/>
      <c r="AF22" s="166"/>
      <c r="AG22" s="166"/>
      <c r="AH22" s="166"/>
      <c r="AI22" s="167" t="str">
        <f t="shared" si="9"/>
        <v/>
      </c>
      <c r="AJ22" s="168" t="str">
        <f t="shared" si="10"/>
        <v/>
      </c>
      <c r="AK22" s="163" t="str">
        <f t="shared" si="11"/>
        <v/>
      </c>
      <c r="AL22" s="168" t="str">
        <f t="shared" si="12"/>
        <v/>
      </c>
      <c r="AM22" s="163" t="str">
        <f t="shared" si="13"/>
        <v/>
      </c>
      <c r="AN22" s="168" t="str">
        <f t="shared" si="14"/>
        <v/>
      </c>
      <c r="AO22" s="166"/>
      <c r="AP22" s="161"/>
      <c r="AQ22" s="161"/>
      <c r="AR22" s="169"/>
      <c r="AS22" s="169"/>
      <c r="AT22" s="161"/>
      <c r="AU22" s="161"/>
      <c r="AV22" s="169"/>
      <c r="AW22" s="161"/>
      <c r="AX22" s="161"/>
      <c r="AY22" s="161"/>
      <c r="AZ22" s="169"/>
      <c r="BA22" s="161"/>
      <c r="BB22" s="161"/>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row>
    <row r="23" spans="4:80" ht="49.5" customHeight="1" x14ac:dyDescent="0.2">
      <c r="D23" s="172"/>
      <c r="E23" s="173"/>
      <c r="F23" s="173"/>
      <c r="G23" s="173"/>
      <c r="H23" s="173"/>
      <c r="I23" s="308" t="s">
        <v>422</v>
      </c>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9"/>
    </row>
    <row r="25" spans="4:80" ht="15.75" x14ac:dyDescent="0.2">
      <c r="D25" s="71"/>
      <c r="E25" s="72"/>
      <c r="F25" s="72"/>
      <c r="G25" s="72"/>
      <c r="H25" s="72"/>
      <c r="I25" s="72"/>
      <c r="J25" s="72"/>
      <c r="K25" s="72"/>
      <c r="L25" s="72"/>
      <c r="M25" s="141"/>
      <c r="N25" s="141"/>
      <c r="O25" s="141"/>
      <c r="Q25" s="73"/>
      <c r="R25" s="72"/>
      <c r="S25" s="72"/>
      <c r="T25" s="72"/>
      <c r="U25" s="72"/>
      <c r="V25" s="72"/>
      <c r="W25" s="72"/>
      <c r="X25" s="72"/>
      <c r="Y25" s="72"/>
      <c r="Z25" s="72"/>
      <c r="AA25" s="74"/>
      <c r="AB25" s="74"/>
      <c r="AC25" s="72"/>
      <c r="AD25" s="72"/>
      <c r="AE25" s="72"/>
      <c r="AF25" s="72"/>
      <c r="AG25" s="72"/>
      <c r="AH25" s="72"/>
      <c r="AI25" s="72"/>
      <c r="AJ25" s="72"/>
      <c r="AK25" s="72"/>
      <c r="AL25" s="72"/>
      <c r="AM25" s="72"/>
      <c r="AN25" s="72"/>
      <c r="AO25" s="75"/>
      <c r="AP25" s="75"/>
      <c r="AQ25" s="72"/>
      <c r="AR25" s="72"/>
      <c r="AS25" s="72"/>
      <c r="AT25" s="72"/>
      <c r="AU25" s="72"/>
      <c r="AV25" s="72"/>
      <c r="AW25" s="72"/>
    </row>
    <row r="26" spans="4:80" ht="18" x14ac:dyDescent="0.2">
      <c r="D26" s="336" t="s">
        <v>418</v>
      </c>
      <c r="E26" s="336"/>
      <c r="F26" s="336"/>
      <c r="G26" s="336"/>
      <c r="H26" s="336"/>
      <c r="I26" s="336"/>
      <c r="J26" s="336"/>
      <c r="K26" s="336"/>
      <c r="L26" s="336"/>
      <c r="M26" s="141"/>
      <c r="N26" s="141"/>
      <c r="O26" s="141"/>
      <c r="P26" s="333" t="s">
        <v>407</v>
      </c>
      <c r="Q26" s="334"/>
      <c r="R26" s="334"/>
      <c r="S26" s="335"/>
      <c r="T26" s="72"/>
      <c r="U26" s="72"/>
      <c r="V26" s="72"/>
      <c r="W26" s="72"/>
      <c r="X26" s="72"/>
      <c r="Y26" s="72"/>
      <c r="Z26" s="75"/>
      <c r="AA26" s="74"/>
      <c r="AB26" s="74"/>
      <c r="AC26" s="72"/>
      <c r="AD26" s="74"/>
      <c r="AE26" s="74"/>
      <c r="AF26" s="72"/>
      <c r="AG26" s="72"/>
      <c r="AH26" s="72"/>
      <c r="AI26" s="72"/>
      <c r="AJ26" s="72"/>
      <c r="AK26" s="72"/>
      <c r="AL26" s="72"/>
      <c r="AM26" s="72"/>
      <c r="AN26" s="72"/>
      <c r="AO26" s="72"/>
      <c r="AP26" s="72"/>
      <c r="AQ26" s="72"/>
      <c r="AR26" s="72"/>
      <c r="AS26" s="72"/>
      <c r="AT26" s="72"/>
      <c r="AU26" s="72"/>
      <c r="AV26" s="72"/>
      <c r="AW26" s="72"/>
    </row>
    <row r="27" spans="4:80" ht="15" thickBot="1" x14ac:dyDescent="0.25">
      <c r="D27" s="141"/>
      <c r="E27" s="141"/>
      <c r="F27" s="141"/>
      <c r="G27" s="141"/>
      <c r="H27" s="141"/>
      <c r="I27" s="141"/>
      <c r="J27" s="141"/>
      <c r="K27" s="141"/>
      <c r="M27" s="141"/>
      <c r="N27" s="141"/>
      <c r="O27" s="141"/>
      <c r="Q27" s="143" t="str">
        <f>+IFERROR(VLOOKUP(M27,$M$182:$Q$186,3,FALSE)*VLOOKUP(P27,$P$182:$Q$186,3,FALSE),"")</f>
        <v/>
      </c>
      <c r="AA27" s="143"/>
      <c r="AB27" s="174"/>
      <c r="AD27" s="174"/>
      <c r="AE27" s="174"/>
      <c r="AF27" s="175"/>
      <c r="AG27" s="175"/>
      <c r="AH27" s="175"/>
      <c r="AI27" s="175"/>
      <c r="AJ27" s="175"/>
      <c r="AK27" s="76"/>
      <c r="AL27" s="76"/>
      <c r="AM27" s="175"/>
      <c r="AN27" s="176"/>
      <c r="AR27" s="175"/>
      <c r="AT27" s="175"/>
      <c r="AV27" s="175"/>
    </row>
    <row r="28" spans="4:80" ht="17.45" customHeight="1" thickTop="1" thickBot="1" x14ac:dyDescent="0.25">
      <c r="D28" s="331" t="s">
        <v>207</v>
      </c>
      <c r="E28" s="331"/>
      <c r="F28" s="331"/>
      <c r="G28" s="331"/>
      <c r="H28" s="331"/>
      <c r="I28" s="331"/>
      <c r="J28" s="331"/>
      <c r="K28" s="331"/>
      <c r="L28" s="140" t="s">
        <v>208</v>
      </c>
      <c r="M28" s="331" t="s">
        <v>209</v>
      </c>
      <c r="N28" s="331"/>
      <c r="O28" s="331"/>
      <c r="P28" s="331"/>
      <c r="Q28" s="331"/>
      <c r="R28" s="331"/>
      <c r="S28" s="331"/>
      <c r="T28" s="80"/>
      <c r="U28" s="332" t="s">
        <v>210</v>
      </c>
      <c r="V28" s="332"/>
      <c r="W28" s="332"/>
      <c r="X28" s="331" t="s">
        <v>211</v>
      </c>
      <c r="Y28" s="331"/>
      <c r="Z28" s="331"/>
      <c r="AA28" s="331"/>
      <c r="AB28" s="332">
        <v>1</v>
      </c>
      <c r="AC28" s="332"/>
      <c r="AD28" s="332"/>
      <c r="AE28" s="332"/>
      <c r="AF28" s="79"/>
      <c r="AG28" s="79"/>
      <c r="AH28" s="79"/>
      <c r="AI28" s="79"/>
      <c r="AJ28" s="79"/>
      <c r="AK28" s="79"/>
      <c r="AL28" s="79"/>
      <c r="AM28" s="79"/>
      <c r="AN28" s="79"/>
      <c r="AO28" s="79"/>
      <c r="AP28" s="79"/>
      <c r="AQ28" s="79"/>
      <c r="AR28" s="79"/>
      <c r="AS28" s="79"/>
      <c r="AT28" s="79"/>
      <c r="AU28" s="79"/>
      <c r="AV28" s="79"/>
      <c r="AW28" s="77"/>
    </row>
    <row r="29" spans="4:80" ht="36.75" customHeight="1" thickTop="1" x14ac:dyDescent="0.25">
      <c r="D29" s="329" t="s">
        <v>423</v>
      </c>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row>
  </sheetData>
  <dataConsolidate/>
  <mergeCells count="85">
    <mergeCell ref="F15:F18"/>
    <mergeCell ref="G15:G18"/>
    <mergeCell ref="D13:D14"/>
    <mergeCell ref="M13:M14"/>
    <mergeCell ref="D29:AE29"/>
    <mergeCell ref="AB13:AG13"/>
    <mergeCell ref="X28:AA28"/>
    <mergeCell ref="AB28:AE28"/>
    <mergeCell ref="D28:K28"/>
    <mergeCell ref="P26:S26"/>
    <mergeCell ref="M28:S28"/>
    <mergeCell ref="U28:W28"/>
    <mergeCell ref="D26:L26"/>
    <mergeCell ref="H7:BB7"/>
    <mergeCell ref="I2:AZ5"/>
    <mergeCell ref="N13:O13"/>
    <mergeCell ref="L15:L18"/>
    <mergeCell ref="M15:M18"/>
    <mergeCell ref="BA2:BB2"/>
    <mergeCell ref="BA3:BB3"/>
    <mergeCell ref="BA4:BB4"/>
    <mergeCell ref="BA5:BB5"/>
    <mergeCell ref="D2:H5"/>
    <mergeCell ref="AM13:AM14"/>
    <mergeCell ref="AI13:AI14"/>
    <mergeCell ref="Z13:Z14"/>
    <mergeCell ref="D8:G8"/>
    <mergeCell ref="D9:G9"/>
    <mergeCell ref="H9:BB9"/>
    <mergeCell ref="H8:BB8"/>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D7:G7"/>
    <mergeCell ref="D11:AU11"/>
    <mergeCell ref="AV11:AY11"/>
    <mergeCell ref="AZ11:BB11"/>
    <mergeCell ref="AZ13:AZ14"/>
    <mergeCell ref="E13:E14"/>
    <mergeCell ref="AA13:AA14"/>
    <mergeCell ref="H13:H14"/>
    <mergeCell ref="AX13:AX14"/>
    <mergeCell ref="AP12:BB12"/>
    <mergeCell ref="X12:AG12"/>
    <mergeCell ref="X13:X14"/>
    <mergeCell ref="Y13:Y14"/>
    <mergeCell ref="AP13:AP14"/>
    <mergeCell ref="AI12:AO12"/>
    <mergeCell ref="D12:P12"/>
    <mergeCell ref="BA13:BA14"/>
    <mergeCell ref="BB13:BB14"/>
    <mergeCell ref="AV13:AV14"/>
    <mergeCell ref="AW13:AW14"/>
    <mergeCell ref="AN15:AN18"/>
    <mergeCell ref="AY13:AY14"/>
    <mergeCell ref="AO13:AO14"/>
    <mergeCell ref="AN13:AN14"/>
    <mergeCell ref="AL15:AL18"/>
    <mergeCell ref="A11:C11"/>
    <mergeCell ref="AH12:AH14"/>
    <mergeCell ref="R15:R18"/>
    <mergeCell ref="Q15:Q18"/>
    <mergeCell ref="U15:U18"/>
    <mergeCell ref="W15:W18"/>
    <mergeCell ref="AJ15:AJ18"/>
    <mergeCell ref="Q12:W12"/>
    <mergeCell ref="L13:L14"/>
    <mergeCell ref="K13:K14"/>
    <mergeCell ref="I13:I14"/>
    <mergeCell ref="S13:S14"/>
    <mergeCell ref="T13:T14"/>
    <mergeCell ref="D15:D18"/>
    <mergeCell ref="E15:E18"/>
  </mergeCells>
  <conditionalFormatting sqref="Q15 Q19:Q22">
    <cfRule type="cellIs" dxfId="38" priority="37" operator="equal">
      <formula>"Muy Alta"</formula>
    </cfRule>
    <cfRule type="cellIs" dxfId="37" priority="38" operator="equal">
      <formula>"Alta"</formula>
    </cfRule>
    <cfRule type="cellIs" dxfId="36" priority="39" operator="equal">
      <formula>"Media"</formula>
    </cfRule>
    <cfRule type="cellIs" dxfId="35" priority="40" operator="equal">
      <formula>"Baja"</formula>
    </cfRule>
    <cfRule type="cellIs" dxfId="34" priority="41" operator="equal">
      <formula>"Muy Baja"</formula>
    </cfRule>
  </conditionalFormatting>
  <conditionalFormatting sqref="T15:T22">
    <cfRule type="containsText" dxfId="33" priority="13" operator="containsText" text="❌">
      <formula>NOT(ISERROR(SEARCH("❌",T15)))</formula>
    </cfRule>
  </conditionalFormatting>
  <conditionalFormatting sqref="U15 U19:U22">
    <cfRule type="cellIs" dxfId="32" priority="32" operator="equal">
      <formula>"Catastrófico"</formula>
    </cfRule>
    <cfRule type="cellIs" dxfId="31" priority="33" operator="equal">
      <formula>"Mayor"</formula>
    </cfRule>
    <cfRule type="cellIs" dxfId="30" priority="34" operator="equal">
      <formula>"Moderado"</formula>
    </cfRule>
    <cfRule type="cellIs" dxfId="29" priority="35" operator="equal">
      <formula>"Menor"</formula>
    </cfRule>
    <cfRule type="cellIs" dxfId="28" priority="36" operator="equal">
      <formula>"Leve"</formula>
    </cfRule>
  </conditionalFormatting>
  <conditionalFormatting sqref="W15 W19:W22">
    <cfRule type="cellIs" dxfId="27" priority="28" operator="equal">
      <formula>"Extremo"</formula>
    </cfRule>
    <cfRule type="cellIs" dxfId="26" priority="29" operator="equal">
      <formula>"Alto"</formula>
    </cfRule>
    <cfRule type="cellIs" dxfId="25" priority="30" operator="equal">
      <formula>"Moderado"</formula>
    </cfRule>
    <cfRule type="cellIs" dxfId="24" priority="31" operator="equal">
      <formula>"Bajo"</formula>
    </cfRule>
  </conditionalFormatting>
  <conditionalFormatting sqref="AJ15 AJ19:AJ22">
    <cfRule type="cellIs" dxfId="23" priority="23" operator="equal">
      <formula>"Muy Alta"</formula>
    </cfRule>
    <cfRule type="cellIs" dxfId="22" priority="24" operator="equal">
      <formula>"Alta"</formula>
    </cfRule>
    <cfRule type="cellIs" dxfId="21" priority="25" operator="equal">
      <formula>"Media"</formula>
    </cfRule>
    <cfRule type="cellIs" dxfId="20" priority="26" operator="equal">
      <formula>"Baja"</formula>
    </cfRule>
    <cfRule type="cellIs" dxfId="19" priority="27" operator="equal">
      <formula>"Muy Baja"</formula>
    </cfRule>
  </conditionalFormatting>
  <conditionalFormatting sqref="AK25:AK27">
    <cfRule type="cellIs" dxfId="18" priority="1" stopIfTrue="1" operator="equal">
      <formula>#REF!</formula>
    </cfRule>
    <cfRule type="cellIs" dxfId="17" priority="2" operator="equal">
      <formula>#REF!</formula>
    </cfRule>
    <cfRule type="cellIs" dxfId="16" priority="3" operator="equal">
      <formula>#REF!</formula>
    </cfRule>
  </conditionalFormatting>
  <conditionalFormatting sqref="AL15 AL19:AL22">
    <cfRule type="cellIs" dxfId="15" priority="18" operator="equal">
      <formula>"Catastrófico"</formula>
    </cfRule>
    <cfRule type="cellIs" dxfId="14" priority="19" operator="equal">
      <formula>"Mayor"</formula>
    </cfRule>
    <cfRule type="cellIs" dxfId="13" priority="20" operator="equal">
      <formula>"Moderado"</formula>
    </cfRule>
    <cfRule type="cellIs" dxfId="12" priority="21" operator="equal">
      <formula>"Menor"</formula>
    </cfRule>
    <cfRule type="cellIs" dxfId="11" priority="22" operator="equal">
      <formula>"Leve"</formula>
    </cfRule>
  </conditionalFormatting>
  <conditionalFormatting sqref="AL25:AL27">
    <cfRule type="cellIs" dxfId="10" priority="4" stopIfTrue="1" operator="equal">
      <formula>#REF!</formula>
    </cfRule>
    <cfRule type="cellIs" dxfId="9" priority="5" stopIfTrue="1" operator="equal">
      <formula>#REF!</formula>
    </cfRule>
    <cfRule type="cellIs" dxfId="8" priority="6" stopIfTrue="1" operator="equal">
      <formula>#REF!</formula>
    </cfRule>
  </conditionalFormatting>
  <conditionalFormatting sqref="AN15 AN19:AN22">
    <cfRule type="cellIs" dxfId="7" priority="14" operator="equal">
      <formula>"Extremo"</formula>
    </cfRule>
    <cfRule type="cellIs" dxfId="6" priority="15" operator="equal">
      <formula>"Alto"</formula>
    </cfRule>
    <cfRule type="cellIs" dxfId="5" priority="16" operator="equal">
      <formula>"Moderado"</formula>
    </cfRule>
    <cfRule type="cellIs" dxfId="4" priority="17"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scale="10" orientation="portrait" r:id="rId1"/>
  <colBreaks count="1" manualBreakCount="1">
    <brk id="55" max="1048575" man="1"/>
  </colBreaks>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FFA9F3EB-8AAC-4371-8BA9-EA5BFF31F870}">
          <x14:formula1>
            <xm:f>'Opciones Tratamiento'!$B$9:$B$10</xm:f>
          </x14:formula1>
          <xm:sqref>AU15:AU22 AX15:AY22 BB15:BB22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 M19:M22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IF(OR(AO15='Opciones Tratamiento'!$B$2,AO15='Opciones Tratamiento'!$B$3,AO15='Opciones Tratamiento'!$B$4),ISBLANK(AO15),ISTEXT(AO15))</xm:f>
          </x14:formula1>
          <xm:sqref>AP15:AP22</xm:sqref>
        </x14:dataValidation>
        <x14:dataValidation type="custom" allowBlank="1" showInputMessage="1" showErrorMessage="1" error="Recuerde que las acciones se generan bajo la medida de mitigar el riesgo" xr:uid="{B9F9F086-C384-4D55-BBDC-46D063DF530B}">
          <x14:formula1>
            <xm:f>IF(OR(AO15='Opciones Tratamiento'!$B$2,AO15='Opciones Tratamiento'!$B$3,AO15='Opciones Tratamiento'!$B$4),ISBLANK(AO15),ISTEXT(AO15))</xm:f>
          </x14:formula1>
          <xm:sqref>AQ15:AQ22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AW15:AW22 AZ15:AZ22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 E19:E22</xm:sqref>
        </x14:dataValidation>
        <x14:dataValidation type="list" allowBlank="1" showInputMessage="1" showErrorMessage="1" xr:uid="{30B1B799-4F7E-4DF0-8163-3420DCED9D9B}">
          <x14:formula1>
            <xm:f>Hoja2!$D$3:$D$21</xm:f>
          </x14:formula1>
          <xm:sqref>F15 F19:F22</xm:sqref>
        </x14:dataValidation>
        <x14:dataValidation type="list" allowBlank="1" showInputMessage="1" showErrorMessage="1" xr:uid="{4543C4BE-F1CB-4CCC-8B32-CEE48E0F43C3}">
          <x14:formula1>
            <xm:f>Hoja2!$E$3:$E$23</xm:f>
          </x14:formula1>
          <xm:sqref>G15 G19:G22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7" t="s">
        <v>137</v>
      </c>
      <c r="C1" s="337"/>
      <c r="D1" s="337"/>
      <c r="E1" s="337"/>
      <c r="F1" s="337"/>
      <c r="G1" s="337"/>
      <c r="H1" s="337"/>
      <c r="I1" s="337"/>
      <c r="J1" s="337"/>
      <c r="L1" s="337" t="s">
        <v>139</v>
      </c>
      <c r="M1" s="337"/>
      <c r="N1" s="337"/>
      <c r="O1" s="337"/>
      <c r="P1" s="337"/>
      <c r="Q1" s="337"/>
      <c r="R1" s="337"/>
    </row>
    <row r="2" spans="2:18" ht="50.25" customHeight="1" x14ac:dyDescent="0.25">
      <c r="B2" s="137" t="s">
        <v>376</v>
      </c>
      <c r="C2" s="137" t="s">
        <v>380</v>
      </c>
      <c r="D2" s="136" t="s">
        <v>2</v>
      </c>
      <c r="E2" s="136" t="s">
        <v>316</v>
      </c>
      <c r="F2" s="136" t="s">
        <v>365</v>
      </c>
      <c r="G2" s="137" t="s">
        <v>366</v>
      </c>
      <c r="H2" s="138"/>
      <c r="I2" s="137" t="s">
        <v>230</v>
      </c>
      <c r="J2" s="136" t="s">
        <v>239</v>
      </c>
      <c r="L2" s="135" t="s">
        <v>13</v>
      </c>
      <c r="M2" s="135" t="s">
        <v>17</v>
      </c>
      <c r="N2" s="135" t="s">
        <v>18</v>
      </c>
      <c r="O2" s="135" t="s">
        <v>21</v>
      </c>
      <c r="P2" s="135" t="s">
        <v>24</v>
      </c>
      <c r="Q2" s="135" t="s">
        <v>29</v>
      </c>
      <c r="R2" s="139" t="s">
        <v>85</v>
      </c>
    </row>
    <row r="3" spans="2:18" ht="25.5" x14ac:dyDescent="0.25">
      <c r="B3" s="18" t="s">
        <v>219</v>
      </c>
      <c r="C3" s="18" t="s">
        <v>381</v>
      </c>
      <c r="D3" s="78" t="s">
        <v>131</v>
      </c>
      <c r="E3" s="78" t="s">
        <v>312</v>
      </c>
      <c r="F3" t="s">
        <v>225</v>
      </c>
      <c r="G3" s="78" t="s">
        <v>128</v>
      </c>
      <c r="I3" t="s">
        <v>367</v>
      </c>
      <c r="J3" t="s">
        <v>236</v>
      </c>
      <c r="L3" s="2" t="s">
        <v>14</v>
      </c>
      <c r="M3" s="2" t="s">
        <v>10</v>
      </c>
      <c r="N3" s="2" t="s">
        <v>19</v>
      </c>
      <c r="O3" s="2" t="s">
        <v>22</v>
      </c>
      <c r="P3" s="2" t="s">
        <v>25</v>
      </c>
      <c r="Q3" s="2" t="s">
        <v>31</v>
      </c>
      <c r="R3" t="s">
        <v>39</v>
      </c>
    </row>
    <row r="4" spans="2:18" ht="31.5" customHeight="1" x14ac:dyDescent="0.25">
      <c r="B4" s="18" t="s">
        <v>216</v>
      </c>
      <c r="C4" s="18" t="s">
        <v>382</v>
      </c>
      <c r="D4" s="78" t="s">
        <v>130</v>
      </c>
      <c r="E4" s="78" t="s">
        <v>313</v>
      </c>
      <c r="F4" t="s">
        <v>218</v>
      </c>
      <c r="G4" s="78" t="s">
        <v>122</v>
      </c>
      <c r="I4" t="s">
        <v>368</v>
      </c>
      <c r="J4" t="s">
        <v>237</v>
      </c>
      <c r="L4" s="2" t="s">
        <v>15</v>
      </c>
      <c r="M4" s="2" t="s">
        <v>9</v>
      </c>
      <c r="N4" s="2" t="s">
        <v>20</v>
      </c>
      <c r="O4" s="2" t="s">
        <v>23</v>
      </c>
      <c r="P4" s="2" t="s">
        <v>26</v>
      </c>
      <c r="Q4" s="2" t="s">
        <v>32</v>
      </c>
      <c r="R4" t="s">
        <v>40</v>
      </c>
    </row>
    <row r="5" spans="2:18" ht="51.75" customHeight="1" x14ac:dyDescent="0.25">
      <c r="B5" s="18" t="s">
        <v>217</v>
      </c>
      <c r="C5" s="18" t="s">
        <v>383</v>
      </c>
      <c r="D5" s="78" t="s">
        <v>132</v>
      </c>
      <c r="E5" s="78" t="s">
        <v>314</v>
      </c>
      <c r="F5" t="s">
        <v>226</v>
      </c>
      <c r="G5" s="78" t="s">
        <v>125</v>
      </c>
      <c r="I5" t="s">
        <v>231</v>
      </c>
      <c r="J5" t="s">
        <v>238</v>
      </c>
      <c r="L5" s="2" t="s">
        <v>16</v>
      </c>
      <c r="P5" s="2" t="s">
        <v>27</v>
      </c>
      <c r="Q5" s="2" t="s">
        <v>30</v>
      </c>
    </row>
    <row r="6" spans="2:18" ht="24.75" customHeight="1" x14ac:dyDescent="0.25">
      <c r="B6" s="18" t="s">
        <v>218</v>
      </c>
      <c r="C6" s="18" t="s">
        <v>384</v>
      </c>
      <c r="D6" s="78" t="s">
        <v>311</v>
      </c>
      <c r="E6" t="s">
        <v>372</v>
      </c>
      <c r="F6" t="s">
        <v>227</v>
      </c>
      <c r="G6" s="78" t="s">
        <v>123</v>
      </c>
      <c r="I6" t="s">
        <v>233</v>
      </c>
      <c r="J6" t="s">
        <v>315</v>
      </c>
      <c r="Q6" s="2" t="s">
        <v>134</v>
      </c>
    </row>
    <row r="7" spans="2:18" ht="26.25" customHeight="1" x14ac:dyDescent="0.25">
      <c r="B7" s="18" t="s">
        <v>222</v>
      </c>
      <c r="C7" s="18" t="s">
        <v>385</v>
      </c>
      <c r="D7" s="78"/>
      <c r="F7" t="s">
        <v>228</v>
      </c>
      <c r="G7" s="78" t="s">
        <v>124</v>
      </c>
      <c r="I7" t="s">
        <v>369</v>
      </c>
      <c r="Q7" s="2" t="s">
        <v>135</v>
      </c>
    </row>
    <row r="8" spans="2:18" ht="30" x14ac:dyDescent="0.25">
      <c r="B8" s="18" t="s">
        <v>309</v>
      </c>
      <c r="C8" s="18"/>
      <c r="D8" s="78"/>
      <c r="F8" t="s">
        <v>229</v>
      </c>
      <c r="G8" s="78" t="s">
        <v>126</v>
      </c>
      <c r="I8" s="78" t="s">
        <v>370</v>
      </c>
    </row>
    <row r="9" spans="2:18" ht="31.5" customHeight="1" x14ac:dyDescent="0.25">
      <c r="B9" s="18" t="s">
        <v>379</v>
      </c>
      <c r="C9" s="18"/>
      <c r="D9" s="78"/>
      <c r="G9" s="78" t="s">
        <v>127</v>
      </c>
      <c r="I9" t="s">
        <v>371</v>
      </c>
    </row>
    <row r="10" spans="2:18" x14ac:dyDescent="0.25">
      <c r="B10" s="18" t="s">
        <v>220</v>
      </c>
      <c r="C10" s="18"/>
      <c r="D10" s="78"/>
      <c r="I10" t="s">
        <v>372</v>
      </c>
    </row>
    <row r="11" spans="2:18" x14ac:dyDescent="0.25">
      <c r="B11" s="18" t="s">
        <v>377</v>
      </c>
      <c r="C11" s="18"/>
      <c r="D11" s="78"/>
    </row>
    <row r="12" spans="2:18" x14ac:dyDescent="0.25">
      <c r="B12" s="18" t="s">
        <v>378</v>
      </c>
      <c r="C12" s="18"/>
      <c r="I12" t="s">
        <v>372</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373</v>
      </c>
    </row>
    <row r="30" spans="2:2" x14ac:dyDescent="0.25">
      <c r="B30" t="s">
        <v>374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8" t="s">
        <v>317</v>
      </c>
      <c r="D2" s="339"/>
    </row>
    <row r="3" spans="3:4" x14ac:dyDescent="0.25">
      <c r="C3" s="340"/>
      <c r="D3" s="341"/>
    </row>
    <row r="4" spans="3:4" ht="15.75" thickBot="1" x14ac:dyDescent="0.3">
      <c r="C4" s="120" t="s">
        <v>318</v>
      </c>
      <c r="D4" s="121" t="s">
        <v>319</v>
      </c>
    </row>
    <row r="5" spans="3:4" ht="30" customHeight="1" x14ac:dyDescent="0.25">
      <c r="C5" s="122" t="s">
        <v>320</v>
      </c>
      <c r="D5" s="123">
        <v>1</v>
      </c>
    </row>
    <row r="6" spans="3:4" ht="28.5" customHeight="1" x14ac:dyDescent="0.25">
      <c r="C6" s="124" t="s">
        <v>321</v>
      </c>
      <c r="D6" s="125">
        <v>1</v>
      </c>
    </row>
    <row r="7" spans="3:4" ht="28.5" customHeight="1" x14ac:dyDescent="0.25">
      <c r="C7" s="126" t="s">
        <v>322</v>
      </c>
      <c r="D7" s="125">
        <v>1</v>
      </c>
    </row>
    <row r="8" spans="3:4" ht="28.5" customHeight="1" x14ac:dyDescent="0.25">
      <c r="C8" s="126" t="s">
        <v>323</v>
      </c>
      <c r="D8" s="125">
        <v>1</v>
      </c>
    </row>
    <row r="9" spans="3:4" ht="18.600000000000001" customHeight="1" x14ac:dyDescent="0.25">
      <c r="C9" s="126" t="s">
        <v>324</v>
      </c>
      <c r="D9" s="125">
        <v>1</v>
      </c>
    </row>
    <row r="10" spans="3:4" ht="28.5" customHeight="1" x14ac:dyDescent="0.25">
      <c r="C10" s="126" t="s">
        <v>325</v>
      </c>
      <c r="D10" s="125">
        <v>1</v>
      </c>
    </row>
    <row r="11" spans="3:4" ht="21" customHeight="1" x14ac:dyDescent="0.25">
      <c r="C11" s="124" t="s">
        <v>326</v>
      </c>
      <c r="D11" s="125">
        <v>1</v>
      </c>
    </row>
    <row r="12" spans="3:4" ht="21" customHeight="1" x14ac:dyDescent="0.25">
      <c r="C12" s="124" t="s">
        <v>327</v>
      </c>
      <c r="D12" s="125">
        <v>1</v>
      </c>
    </row>
    <row r="13" spans="3:4" ht="21.6" customHeight="1" x14ac:dyDescent="0.25">
      <c r="C13" s="124" t="s">
        <v>328</v>
      </c>
      <c r="D13" s="125">
        <v>1</v>
      </c>
    </row>
    <row r="14" spans="3:4" ht="28.5" customHeight="1" x14ac:dyDescent="0.25">
      <c r="C14" s="124" t="s">
        <v>329</v>
      </c>
      <c r="D14" s="125">
        <v>1</v>
      </c>
    </row>
    <row r="15" spans="3:4" ht="22.5" customHeight="1" x14ac:dyDescent="0.25">
      <c r="C15" s="127"/>
      <c r="D15" s="125">
        <v>1</v>
      </c>
    </row>
    <row r="16" spans="3:4" ht="28.5" customHeight="1" x14ac:dyDescent="0.25">
      <c r="C16" s="128" t="s">
        <v>330</v>
      </c>
      <c r="D16" s="129"/>
    </row>
    <row r="17" spans="3:4" ht="28.5" customHeight="1" x14ac:dyDescent="0.25">
      <c r="C17" s="122" t="s">
        <v>331</v>
      </c>
      <c r="D17" s="125">
        <v>1</v>
      </c>
    </row>
    <row r="18" spans="3:4" ht="28.5" customHeight="1" x14ac:dyDescent="0.25">
      <c r="C18" s="122" t="s">
        <v>332</v>
      </c>
      <c r="D18" s="125">
        <v>1</v>
      </c>
    </row>
    <row r="19" spans="3:4" ht="28.5" customHeight="1" x14ac:dyDescent="0.25">
      <c r="C19" s="122" t="s">
        <v>333</v>
      </c>
      <c r="D19" s="125">
        <v>1</v>
      </c>
    </row>
    <row r="20" spans="3:4" ht="28.5" customHeight="1" x14ac:dyDescent="0.25">
      <c r="C20" s="124" t="s">
        <v>334</v>
      </c>
      <c r="D20" s="125">
        <v>1</v>
      </c>
    </row>
    <row r="21" spans="3:4" ht="28.5" customHeight="1" x14ac:dyDescent="0.25">
      <c r="C21" s="122" t="s">
        <v>335</v>
      </c>
      <c r="D21" s="125">
        <v>1</v>
      </c>
    </row>
    <row r="22" spans="3:4" ht="28.5" customHeight="1" x14ac:dyDescent="0.25">
      <c r="C22" s="130" t="s">
        <v>336</v>
      </c>
      <c r="D22" s="125">
        <v>1</v>
      </c>
    </row>
    <row r="23" spans="3:4" ht="28.5" customHeight="1" x14ac:dyDescent="0.25">
      <c r="C23" s="122" t="s">
        <v>337</v>
      </c>
      <c r="D23" s="125">
        <v>1</v>
      </c>
    </row>
    <row r="24" spans="3:4" ht="28.5" customHeight="1" x14ac:dyDescent="0.25">
      <c r="C24" s="122" t="s">
        <v>338</v>
      </c>
      <c r="D24" s="125">
        <v>1</v>
      </c>
    </row>
    <row r="25" spans="3:4" ht="28.5" customHeight="1" x14ac:dyDescent="0.25">
      <c r="C25" s="127"/>
      <c r="D25" s="125">
        <v>1</v>
      </c>
    </row>
    <row r="26" spans="3:4" ht="28.5" customHeight="1" x14ac:dyDescent="0.25">
      <c r="C26" s="127"/>
      <c r="D26" s="125">
        <v>1</v>
      </c>
    </row>
    <row r="27" spans="3:4" ht="28.5" customHeight="1" x14ac:dyDescent="0.25">
      <c r="C27" s="128" t="s">
        <v>339</v>
      </c>
      <c r="D27" s="131"/>
    </row>
    <row r="28" spans="3:4" ht="28.5" customHeight="1" x14ac:dyDescent="0.25">
      <c r="C28" s="126" t="s">
        <v>340</v>
      </c>
      <c r="D28" s="125">
        <v>1</v>
      </c>
    </row>
    <row r="29" spans="3:4" ht="28.5" customHeight="1" x14ac:dyDescent="0.25">
      <c r="C29" s="126" t="s">
        <v>341</v>
      </c>
      <c r="D29" s="125">
        <v>1</v>
      </c>
    </row>
    <row r="30" spans="3:4" ht="28.5" customHeight="1" x14ac:dyDescent="0.25">
      <c r="C30" s="126" t="s">
        <v>342</v>
      </c>
      <c r="D30" s="125">
        <v>1</v>
      </c>
    </row>
    <row r="31" spans="3:4" ht="28.5" customHeight="1" x14ac:dyDescent="0.25">
      <c r="C31" s="126" t="s">
        <v>343</v>
      </c>
      <c r="D31" s="125">
        <v>1</v>
      </c>
    </row>
    <row r="32" spans="3:4" ht="28.5" customHeight="1" x14ac:dyDescent="0.25">
      <c r="C32" s="126" t="s">
        <v>344</v>
      </c>
      <c r="D32" s="125">
        <v>1</v>
      </c>
    </row>
    <row r="33" spans="3:4" ht="28.5" customHeight="1" x14ac:dyDescent="0.25">
      <c r="C33" s="132" t="s">
        <v>345</v>
      </c>
      <c r="D33" s="125">
        <v>1</v>
      </c>
    </row>
    <row r="34" spans="3:4" ht="28.5" customHeight="1" x14ac:dyDescent="0.25">
      <c r="C34" s="124" t="s">
        <v>346</v>
      </c>
      <c r="D34" s="125">
        <v>1</v>
      </c>
    </row>
    <row r="35" spans="3:4" ht="28.5" customHeight="1" x14ac:dyDescent="0.25">
      <c r="C35" s="126" t="s">
        <v>347</v>
      </c>
      <c r="D35" s="125">
        <v>1</v>
      </c>
    </row>
    <row r="36" spans="3:4" ht="28.5" customHeight="1" x14ac:dyDescent="0.25">
      <c r="C36" s="126" t="s">
        <v>348</v>
      </c>
      <c r="D36" s="125">
        <v>1</v>
      </c>
    </row>
    <row r="37" spans="3:4" ht="28.5" customHeight="1" x14ac:dyDescent="0.25">
      <c r="C37" s="126" t="s">
        <v>349</v>
      </c>
      <c r="D37" s="125">
        <v>1</v>
      </c>
    </row>
    <row r="38" spans="3:4" ht="28.5" customHeight="1" x14ac:dyDescent="0.25">
      <c r="C38" s="124" t="s">
        <v>350</v>
      </c>
      <c r="D38" s="125">
        <v>1</v>
      </c>
    </row>
    <row r="39" spans="3:4" ht="28.5" customHeight="1" x14ac:dyDescent="0.25">
      <c r="C39" s="132" t="s">
        <v>351</v>
      </c>
      <c r="D39" s="125">
        <v>1</v>
      </c>
    </row>
    <row r="40" spans="3:4" ht="28.5" customHeight="1" x14ac:dyDescent="0.25">
      <c r="C40" s="132" t="s">
        <v>352</v>
      </c>
      <c r="D40" s="125">
        <v>1</v>
      </c>
    </row>
    <row r="41" spans="3:4" ht="28.5" customHeight="1" x14ac:dyDescent="0.25">
      <c r="C41" s="132" t="s">
        <v>353</v>
      </c>
      <c r="D41" s="125">
        <v>1</v>
      </c>
    </row>
    <row r="42" spans="3:4" ht="28.5" customHeight="1" x14ac:dyDescent="0.25">
      <c r="C42" s="132" t="s">
        <v>354</v>
      </c>
      <c r="D42" s="125">
        <v>1</v>
      </c>
    </row>
    <row r="43" spans="3:4" ht="28.5" customHeight="1" x14ac:dyDescent="0.25">
      <c r="C43" s="133"/>
      <c r="D43" s="125"/>
    </row>
    <row r="44" spans="3:4" ht="28.5" customHeight="1" x14ac:dyDescent="0.25">
      <c r="C44" s="133"/>
      <c r="D44" s="125"/>
    </row>
    <row r="45" spans="3:4" ht="28.5" customHeight="1" x14ac:dyDescent="0.25">
      <c r="C45" s="128" t="s">
        <v>355</v>
      </c>
      <c r="D45" s="131"/>
    </row>
    <row r="46" spans="3:4" ht="28.5" customHeight="1" x14ac:dyDescent="0.25">
      <c r="C46" s="132" t="s">
        <v>356</v>
      </c>
      <c r="D46" s="125">
        <v>1</v>
      </c>
    </row>
    <row r="47" spans="3:4" ht="28.5" customHeight="1" x14ac:dyDescent="0.25">
      <c r="C47" s="132" t="s">
        <v>357</v>
      </c>
      <c r="D47" s="125">
        <v>1</v>
      </c>
    </row>
    <row r="48" spans="3:4" ht="28.5" customHeight="1" x14ac:dyDescent="0.25">
      <c r="C48" s="132" t="s">
        <v>358</v>
      </c>
      <c r="D48" s="125">
        <v>1</v>
      </c>
    </row>
    <row r="49" spans="3:4" ht="28.5" customHeight="1" x14ac:dyDescent="0.25">
      <c r="C49" s="132" t="s">
        <v>359</v>
      </c>
      <c r="D49" s="125">
        <v>1</v>
      </c>
    </row>
    <row r="50" spans="3:4" ht="28.5" customHeight="1" x14ac:dyDescent="0.25">
      <c r="C50" s="134" t="s">
        <v>360</v>
      </c>
      <c r="D50" s="125">
        <v>1</v>
      </c>
    </row>
    <row r="51" spans="3:4" ht="28.5" customHeight="1" x14ac:dyDescent="0.25">
      <c r="C51" s="134" t="s">
        <v>361</v>
      </c>
      <c r="D51" s="125">
        <v>1</v>
      </c>
    </row>
    <row r="52" spans="3:4" ht="28.5" customHeight="1" x14ac:dyDescent="0.25">
      <c r="C52" s="134" t="s">
        <v>362</v>
      </c>
      <c r="D52" s="125">
        <v>1</v>
      </c>
    </row>
    <row r="53" spans="3:4" ht="28.5" customHeight="1" x14ac:dyDescent="0.25">
      <c r="C53" s="122" t="s">
        <v>363</v>
      </c>
      <c r="D53" s="125">
        <v>1</v>
      </c>
    </row>
    <row r="54" spans="3:4" ht="28.5" customHeight="1" x14ac:dyDescent="0.25">
      <c r="C54" s="122" t="s">
        <v>364</v>
      </c>
      <c r="D54" s="125">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activeCell="BB31" sqref="BB31"/>
    </sheetView>
  </sheetViews>
  <sheetFormatPr baseColWidth="10" defaultRowHeight="14.25" x14ac:dyDescent="0.2"/>
  <cols>
    <col min="1" max="3" width="6.42578125" style="141" customWidth="1"/>
    <col min="4" max="41" width="5.7109375" style="141" customWidth="1"/>
    <col min="42" max="42" width="11.42578125" style="141"/>
    <col min="43" max="48" width="5.7109375" style="141" customWidth="1"/>
    <col min="49" max="16384" width="11.42578125" style="141"/>
  </cols>
  <sheetData>
    <row r="1" spans="1:101" ht="15" thickBot="1" x14ac:dyDescent="0.25"/>
    <row r="2" spans="1:101" ht="15" customHeight="1" x14ac:dyDescent="0.2">
      <c r="D2" s="354" t="s">
        <v>251</v>
      </c>
      <c r="E2" s="355"/>
      <c r="F2" s="355"/>
      <c r="G2" s="355"/>
      <c r="H2" s="355"/>
      <c r="I2" s="355"/>
      <c r="J2" s="355"/>
      <c r="K2" s="356"/>
      <c r="L2" s="345" t="s">
        <v>205</v>
      </c>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7"/>
      <c r="AP2" s="262" t="s">
        <v>250</v>
      </c>
      <c r="AQ2" s="342"/>
      <c r="AR2" s="342"/>
      <c r="AS2" s="342"/>
      <c r="AT2" s="342"/>
      <c r="AU2" s="342"/>
      <c r="AV2" s="235"/>
    </row>
    <row r="3" spans="1:101" x14ac:dyDescent="0.2">
      <c r="D3" s="357"/>
      <c r="E3" s="358"/>
      <c r="F3" s="358"/>
      <c r="G3" s="358"/>
      <c r="H3" s="358"/>
      <c r="I3" s="358"/>
      <c r="J3" s="358"/>
      <c r="K3" s="359"/>
      <c r="L3" s="348"/>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50"/>
      <c r="AP3" s="263" t="s">
        <v>264</v>
      </c>
      <c r="AQ3" s="343"/>
      <c r="AR3" s="343"/>
      <c r="AS3" s="343"/>
      <c r="AT3" s="343"/>
      <c r="AU3" s="343"/>
      <c r="AV3" s="237"/>
    </row>
    <row r="4" spans="1:101" x14ac:dyDescent="0.2">
      <c r="D4" s="357"/>
      <c r="E4" s="358"/>
      <c r="F4" s="358"/>
      <c r="G4" s="358"/>
      <c r="H4" s="358"/>
      <c r="I4" s="358"/>
      <c r="J4" s="358"/>
      <c r="K4" s="359"/>
      <c r="L4" s="348"/>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50"/>
      <c r="AP4" s="263" t="s">
        <v>387</v>
      </c>
      <c r="AQ4" s="343" t="s">
        <v>263</v>
      </c>
      <c r="AR4" s="343"/>
      <c r="AS4" s="343"/>
      <c r="AT4" s="343"/>
      <c r="AU4" s="343"/>
      <c r="AV4" s="237"/>
    </row>
    <row r="5" spans="1:101" ht="15" thickBot="1" x14ac:dyDescent="0.25">
      <c r="D5" s="360"/>
      <c r="E5" s="361"/>
      <c r="F5" s="361"/>
      <c r="G5" s="361"/>
      <c r="H5" s="361"/>
      <c r="I5" s="361"/>
      <c r="J5" s="361"/>
      <c r="K5" s="362"/>
      <c r="L5" s="351"/>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3"/>
      <c r="AP5" s="264" t="s">
        <v>245</v>
      </c>
      <c r="AQ5" s="344" t="s">
        <v>245</v>
      </c>
      <c r="AR5" s="344"/>
      <c r="AS5" s="344"/>
      <c r="AT5" s="344"/>
      <c r="AU5" s="344"/>
      <c r="AV5" s="239"/>
    </row>
    <row r="7" spans="1:101" ht="18" customHeight="1" x14ac:dyDescent="0.2">
      <c r="C7" s="146"/>
      <c r="D7" s="453" t="s">
        <v>157</v>
      </c>
      <c r="E7" s="453"/>
      <c r="F7" s="453"/>
      <c r="G7" s="453"/>
      <c r="H7" s="453"/>
      <c r="I7" s="453"/>
      <c r="J7" s="453"/>
      <c r="K7" s="453"/>
      <c r="L7" s="408" t="s">
        <v>2</v>
      </c>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row>
    <row r="8" spans="1:101" ht="18.75" customHeight="1" x14ac:dyDescent="0.25">
      <c r="A8" s="268" t="s">
        <v>266</v>
      </c>
      <c r="B8" s="268"/>
      <c r="C8" s="269"/>
      <c r="D8" s="453"/>
      <c r="E8" s="453"/>
      <c r="F8" s="453"/>
      <c r="G8" s="453"/>
      <c r="H8" s="453"/>
      <c r="I8" s="453"/>
      <c r="J8" s="453"/>
      <c r="K8" s="453"/>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row>
    <row r="9" spans="1:101" ht="15" customHeight="1" x14ac:dyDescent="0.2">
      <c r="C9" s="146"/>
      <c r="D9" s="453"/>
      <c r="E9" s="453"/>
      <c r="F9" s="453"/>
      <c r="G9" s="453"/>
      <c r="H9" s="453"/>
      <c r="I9" s="453"/>
      <c r="J9" s="453"/>
      <c r="K9" s="453"/>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row>
    <row r="10" spans="1:101" ht="15" thickBot="1" x14ac:dyDescent="0.2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row>
    <row r="11" spans="1:101" ht="15" customHeight="1" x14ac:dyDescent="0.2">
      <c r="C11" s="146"/>
      <c r="D11" s="363" t="s">
        <v>4</v>
      </c>
      <c r="E11" s="363"/>
      <c r="F11" s="364"/>
      <c r="G11" s="401" t="s">
        <v>115</v>
      </c>
      <c r="H11" s="402"/>
      <c r="I11" s="402"/>
      <c r="J11" s="402"/>
      <c r="K11" s="402"/>
      <c r="L11" s="410" t="str">
        <f ca="1">IF(AND('Mapa final'!$Q$15="Muy Alta",'Mapa final'!$U$15="Leve"),CONCATENATE("R",'Mapa final'!$A$15),"")</f>
        <v/>
      </c>
      <c r="M11" s="411"/>
      <c r="N11" s="411" t="str">
        <f>IF(AND('Mapa final'!$L$16="Muy Alta",'Mapa final'!$P$16="Leve"),CONCATENATE("R",'Mapa final'!$A$16),"")</f>
        <v/>
      </c>
      <c r="O11" s="411"/>
      <c r="P11" s="411" t="str">
        <f>IF(AND('Mapa final'!$L$17="Muy Alta",'Mapa final'!$P$17="Leve"),CONCATENATE("R",'Mapa final'!$A$17),"")</f>
        <v/>
      </c>
      <c r="Q11" s="424"/>
      <c r="R11" s="410" t="str">
        <f ca="1">IF(AND('Mapa final'!$Q$15="Muy Alta",'Mapa final'!$U$15="Menor"),CONCATENATE("R",'Mapa final'!$A$15),"")</f>
        <v/>
      </c>
      <c r="S11" s="411"/>
      <c r="T11" s="411" t="str">
        <f>IF(AND('Mapa final'!$Q$16="Muy Alta",'Mapa final'!$U$16="Menor"),CONCATENATE("R",'Mapa final'!$A$16),"")</f>
        <v/>
      </c>
      <c r="U11" s="411"/>
      <c r="V11" s="411" t="str">
        <f>IF(AND('Mapa final'!$Q$17="Muy Alta",'Mapa final'!$U$17="Menor"),CONCATENATE("R",'Mapa final'!$A$17),"")</f>
        <v/>
      </c>
      <c r="W11" s="411"/>
      <c r="X11" s="410" t="str">
        <f ca="1">IF(AND('Mapa final'!$Q$15="Muy Alta",'Mapa final'!$U$15="Moderado"),CONCATENATE("R",'Mapa final'!$A$15),"")</f>
        <v/>
      </c>
      <c r="Y11" s="411"/>
      <c r="Z11" s="411" t="str">
        <f>IF(AND('Mapa final'!Q$16="Muy Alta",'Mapa final'!$U$16="Moderado"),CONCATENATE("R",'Mapa final'!$A$16),"")</f>
        <v/>
      </c>
      <c r="AA11" s="411"/>
      <c r="AB11" s="411" t="str">
        <f>IF(AND('Mapa final'!$Q$17="Muy Alta",'Mapa final'!$U$17="Moderado"),CONCATENATE("R",'Mapa final'!$A$17),"")</f>
        <v/>
      </c>
      <c r="AC11" s="411"/>
      <c r="AD11" s="410" t="str">
        <f ca="1">IF(AND('Mapa final'!$Q$15="Muy Alta",'Mapa final'!$U$15="Mayor"),CONCATENATE("R",'Mapa final'!$A$15),"")</f>
        <v/>
      </c>
      <c r="AE11" s="411"/>
      <c r="AF11" s="411" t="str">
        <f>IF(AND('Mapa final'!$Q$16="Muy Alta",'Mapa final'!$U$16="Mayor"),CONCATENATE("R",'Mapa final'!$A$16),"")</f>
        <v/>
      </c>
      <c r="AG11" s="411"/>
      <c r="AH11" s="411" t="str">
        <f>IF(AND('Mapa final'!$Q$17="Muy Alta",'Mapa final'!$U$17="Mayor"),CONCATENATE("R",'Mapa final'!$A$17),"")</f>
        <v/>
      </c>
      <c r="AI11" s="411"/>
      <c r="AJ11" s="429" t="str">
        <f ca="1">IF(AND('Mapa final'!$Q$15="Muy Alta",'Mapa final'!$U$15="Catastrófico"),CONCATENATE("R",'Mapa final'!$A$15),"")</f>
        <v/>
      </c>
      <c r="AK11" s="430"/>
      <c r="AL11" s="430" t="str">
        <f>IF(AND('Mapa final'!$Q$16="Muy Alta",'Mapa final'!$U$16="Catastrófico"),CONCATENATE("R",'Mapa final'!$A$16),"")</f>
        <v/>
      </c>
      <c r="AM11" s="430"/>
      <c r="AN11" s="430" t="str">
        <f>IF(AND('Mapa final'!$Q$17="Muy Alta",'Mapa final'!$U$17="Catastrófico"),CONCATENATE("R",'Mapa final'!$A$17),"")</f>
        <v/>
      </c>
      <c r="AO11" s="431"/>
      <c r="AQ11" s="365" t="s">
        <v>78</v>
      </c>
      <c r="AR11" s="366"/>
      <c r="AS11" s="366"/>
      <c r="AT11" s="366"/>
      <c r="AU11" s="366"/>
      <c r="AV11" s="367"/>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row>
    <row r="12" spans="1:101" ht="15" customHeight="1" x14ac:dyDescent="0.2">
      <c r="C12" s="146"/>
      <c r="D12" s="363"/>
      <c r="E12" s="363"/>
      <c r="F12" s="364"/>
      <c r="G12" s="403"/>
      <c r="H12" s="404"/>
      <c r="I12" s="404"/>
      <c r="J12" s="404"/>
      <c r="K12" s="405"/>
      <c r="L12" s="412"/>
      <c r="M12" s="409"/>
      <c r="N12" s="409"/>
      <c r="O12" s="409"/>
      <c r="P12" s="409"/>
      <c r="Q12" s="417"/>
      <c r="R12" s="412"/>
      <c r="S12" s="409"/>
      <c r="T12" s="409"/>
      <c r="U12" s="409"/>
      <c r="V12" s="409"/>
      <c r="W12" s="409"/>
      <c r="X12" s="412"/>
      <c r="Y12" s="409"/>
      <c r="Z12" s="409"/>
      <c r="AA12" s="409"/>
      <c r="AB12" s="409"/>
      <c r="AC12" s="409"/>
      <c r="AD12" s="412"/>
      <c r="AE12" s="409"/>
      <c r="AF12" s="409"/>
      <c r="AG12" s="409"/>
      <c r="AH12" s="409"/>
      <c r="AI12" s="409"/>
      <c r="AJ12" s="426"/>
      <c r="AK12" s="427"/>
      <c r="AL12" s="427"/>
      <c r="AM12" s="427"/>
      <c r="AN12" s="427"/>
      <c r="AO12" s="428"/>
      <c r="AP12" s="146"/>
      <c r="AQ12" s="368"/>
      <c r="AR12" s="369"/>
      <c r="AS12" s="369"/>
      <c r="AT12" s="369"/>
      <c r="AU12" s="369"/>
      <c r="AV12" s="370"/>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row>
    <row r="13" spans="1:101" ht="15" customHeight="1" x14ac:dyDescent="0.2">
      <c r="C13" s="146"/>
      <c r="D13" s="363"/>
      <c r="E13" s="363"/>
      <c r="F13" s="364"/>
      <c r="G13" s="403"/>
      <c r="H13" s="404"/>
      <c r="I13" s="404"/>
      <c r="J13" s="404"/>
      <c r="K13" s="405"/>
      <c r="L13" s="412" t="str">
        <f>IF(AND('Mapa final'!$Q$18="Muy Alta",'Mapa final'!$U$18="Leve"),CONCATENATE("R",'Mapa final'!$A$18),"")</f>
        <v/>
      </c>
      <c r="M13" s="409"/>
      <c r="N13" s="409" t="str">
        <f>IF(AND('Mapa final'!$L$19="Muy Alta",'Mapa final'!$P$19="Leve"),CONCATENATE("R",'Mapa final'!$A$19),"")</f>
        <v/>
      </c>
      <c r="O13" s="409"/>
      <c r="P13" s="409" t="str">
        <f>IF(AND('Mapa final'!$L$20="Muy Alta",'Mapa final'!$P$20="Leve"),CONCATENATE("R",'Mapa final'!$A$20),"")</f>
        <v/>
      </c>
      <c r="Q13" s="417"/>
      <c r="R13" s="412" t="str">
        <f>IF(AND('Mapa final'!$Q$18="Muy Alta",'Mapa final'!$U$18="Menor"),CONCATENATE("R",'Mapa final'!$A$18),"")</f>
        <v/>
      </c>
      <c r="S13" s="409"/>
      <c r="T13" s="409" t="str">
        <f ca="1">IF(AND('Mapa final'!$Q$19="Muy Alta",'Mapa final'!$U$19="Menor"),CONCATENATE("R",'Mapa final'!$A$19),"")</f>
        <v/>
      </c>
      <c r="U13" s="409"/>
      <c r="V13" s="409" t="str">
        <f ca="1">IF(AND('Mapa final'!$Q$20="Muy Alta",'Mapa final'!$U$20="Menor"),CONCATENATE("R",'Mapa final'!$A$20),"")</f>
        <v/>
      </c>
      <c r="W13" s="409"/>
      <c r="X13" s="412" t="str">
        <f>IF(AND('Mapa final'!$Q$18="Muy Alta",'Mapa final'!$U$18="Moderado"),CONCATENATE("R",'Mapa final'!$A$18),"")</f>
        <v/>
      </c>
      <c r="Y13" s="409"/>
      <c r="Z13" s="409" t="str">
        <f ca="1">IF(AND('Mapa final'!$Q$19="Muy Alta",'Mapa final'!$U$19="Moderado"),CONCATENATE("R",'Mapa final'!$A$19),"")</f>
        <v/>
      </c>
      <c r="AA13" s="409"/>
      <c r="AB13" s="409" t="str">
        <f ca="1">IF(AND('Mapa final'!$Q$20="Muy Alta",'Mapa final'!$U$20="Moderado"),CONCATENATE("R",'Mapa final'!$A$20),"")</f>
        <v/>
      </c>
      <c r="AC13" s="409"/>
      <c r="AD13" s="412" t="str">
        <f>IF(AND('Mapa final'!$Q$18="Muy Alta",'Mapa final'!$U$18="Mayor"),CONCATENATE("R",'Mapa final'!$A$18),"")</f>
        <v/>
      </c>
      <c r="AE13" s="409"/>
      <c r="AF13" s="409" t="str">
        <f ca="1">IF(AND('Mapa final'!$Q$19="Muy Alta",'Mapa final'!$U$19="Mayor"),CONCATENATE("R",'Mapa final'!$A$19),"")</f>
        <v/>
      </c>
      <c r="AG13" s="409"/>
      <c r="AH13" s="409" t="str">
        <f ca="1">IF(AND('Mapa final'!$Q$20="Muy Alta",'Mapa final'!$U$20="Mayor"),CONCATENATE("R",'Mapa final'!$A$20),"")</f>
        <v/>
      </c>
      <c r="AI13" s="409"/>
      <c r="AJ13" s="426" t="str">
        <f>IF(AND('Mapa final'!$Q$18="Muy Alta",'Mapa final'!$U$18="Catastrófico"),CONCATENATE("R",'Mapa final'!$A$18),"")</f>
        <v/>
      </c>
      <c r="AK13" s="427"/>
      <c r="AL13" s="427" t="str">
        <f ca="1">IF(AND('Mapa final'!$Q$19="Muy Alta",'Mapa final'!$U$19="Catastrófico"),CONCATENATE("R",'Mapa final'!$A$19),"")</f>
        <v/>
      </c>
      <c r="AM13" s="427"/>
      <c r="AN13" s="427" t="str">
        <f>IF(AND('Mapa final'!$Q$20="Muy Alta",'Mapa final'!$L$20="Catastrófico"),CONCATENATE("R",'Mapa final'!$A$20),"")</f>
        <v/>
      </c>
      <c r="AO13" s="428"/>
      <c r="AP13" s="146"/>
      <c r="AQ13" s="368"/>
      <c r="AR13" s="369"/>
      <c r="AS13" s="369"/>
      <c r="AT13" s="369"/>
      <c r="AU13" s="369"/>
      <c r="AV13" s="370"/>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row>
    <row r="14" spans="1:101" ht="15" customHeight="1" x14ac:dyDescent="0.2">
      <c r="C14" s="146"/>
      <c r="D14" s="363"/>
      <c r="E14" s="363"/>
      <c r="F14" s="364"/>
      <c r="G14" s="403"/>
      <c r="H14" s="404"/>
      <c r="I14" s="404"/>
      <c r="J14" s="404"/>
      <c r="K14" s="405"/>
      <c r="L14" s="412"/>
      <c r="M14" s="409"/>
      <c r="N14" s="409"/>
      <c r="O14" s="409"/>
      <c r="P14" s="409"/>
      <c r="Q14" s="417"/>
      <c r="R14" s="412"/>
      <c r="S14" s="409"/>
      <c r="T14" s="409"/>
      <c r="U14" s="409"/>
      <c r="V14" s="409"/>
      <c r="W14" s="409"/>
      <c r="X14" s="412"/>
      <c r="Y14" s="409"/>
      <c r="Z14" s="409"/>
      <c r="AA14" s="409"/>
      <c r="AB14" s="409"/>
      <c r="AC14" s="409"/>
      <c r="AD14" s="412"/>
      <c r="AE14" s="409"/>
      <c r="AF14" s="409"/>
      <c r="AG14" s="409"/>
      <c r="AH14" s="409"/>
      <c r="AI14" s="409"/>
      <c r="AJ14" s="426"/>
      <c r="AK14" s="427"/>
      <c r="AL14" s="427"/>
      <c r="AM14" s="427"/>
      <c r="AN14" s="427"/>
      <c r="AO14" s="428"/>
      <c r="AP14" s="146"/>
      <c r="AQ14" s="368"/>
      <c r="AR14" s="369"/>
      <c r="AS14" s="369"/>
      <c r="AT14" s="369"/>
      <c r="AU14" s="369"/>
      <c r="AV14" s="370"/>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row>
    <row r="15" spans="1:101" ht="15" customHeight="1" x14ac:dyDescent="0.2">
      <c r="C15" s="146"/>
      <c r="D15" s="363"/>
      <c r="E15" s="363"/>
      <c r="F15" s="364"/>
      <c r="G15" s="403"/>
      <c r="H15" s="404"/>
      <c r="I15" s="404"/>
      <c r="J15" s="404"/>
      <c r="K15" s="405"/>
      <c r="L15" s="412" t="str">
        <f ca="1">IF(AND('Mapa final'!$Q$21="Muy Alta",'Mapa final'!$U$21="Leve"),CONCATENATE("R",'Mapa final'!$A$21),"")</f>
        <v/>
      </c>
      <c r="M15" s="409"/>
      <c r="N15" s="409" t="str">
        <f>IF(AND('Mapa final'!$L$22="Muy Alta",'Mapa final'!$P$22="Leve"),CONCATENATE("R",'Mapa final'!$A$22),"")</f>
        <v/>
      </c>
      <c r="O15" s="409"/>
      <c r="P15" s="409" t="str">
        <f>IF(AND('Mapa final'!$L$23="Muy Alta",'Mapa final'!$P$23="Leve"),CONCATENATE("R",'Mapa final'!$A$23),"")</f>
        <v/>
      </c>
      <c r="Q15" s="417"/>
      <c r="R15" s="412" t="str">
        <f ca="1">IF(AND('Mapa final'!$Q$21="Muy Alta",'Mapa final'!$U$21="Menor"),CONCATENATE("R",'Mapa final'!$A$21),"")</f>
        <v/>
      </c>
      <c r="S15" s="409"/>
      <c r="T15" s="409" t="str">
        <f ca="1">IF(AND('Mapa final'!$LR$22="Muy Alta",'Mapa final'!$U$22="Menor"),CONCATENATE("R",'Mapa final'!$A$22),"")</f>
        <v/>
      </c>
      <c r="U15" s="409"/>
      <c r="V15" s="409" t="str">
        <f>IF(AND('Mapa final'!$Q$23="Muy Alta",'Mapa final'!$U$23="Menor"),CONCATENATE("R",'Mapa final'!$A$23),"")</f>
        <v/>
      </c>
      <c r="W15" s="409"/>
      <c r="X15" s="412" t="str">
        <f ca="1">IF(AND('Mapa final'!$Q$21="Muy Alta",'Mapa final'!$U$21="Moderado"),CONCATENATE("R",'Mapa final'!$A$21),"")</f>
        <v/>
      </c>
      <c r="Y15" s="409"/>
      <c r="Z15" s="409" t="str">
        <f ca="1">IF(AND('Mapa final'!$Q$22="Muy Alta",'Mapa final'!$U$22="Moderado"),CONCATENATE("R",'Mapa final'!$A$22),"")</f>
        <v/>
      </c>
      <c r="AA15" s="409"/>
      <c r="AB15" s="409" t="str">
        <f>IF(AND('Mapa final'!$Q$23="Muy Alta",'Mapa final'!$U$23="Moderado"),CONCATENATE("R",'Mapa final'!$A$23),"")</f>
        <v/>
      </c>
      <c r="AC15" s="409"/>
      <c r="AD15" s="412" t="str">
        <f ca="1">IF(AND('Mapa final'!$Q$21="Muy Alta",'Mapa final'!$U$21="Mayor"),CONCATENATE("R",'Mapa final'!$A$21),"")</f>
        <v/>
      </c>
      <c r="AE15" s="409"/>
      <c r="AF15" s="409" t="str">
        <f ca="1">IF(AND('Mapa final'!$Q$22="Muy Alta",'Mapa final'!$U$22="Mayor"),CONCATENATE("R",'Mapa final'!$A$22),"")</f>
        <v/>
      </c>
      <c r="AG15" s="409"/>
      <c r="AH15" s="409" t="str">
        <f>IF(AND('Mapa final'!$Q$23="Muy Alta",'Mapa final'!$U$23="Mayor"),CONCATENATE("R",'Mapa final'!$A$23),"")</f>
        <v/>
      </c>
      <c r="AI15" s="409"/>
      <c r="AJ15" s="426" t="str">
        <f ca="1">IF(AND('Mapa final'!$Q$21="Muy Alta",'Mapa final'!$U$21="Catastrófico"),CONCATENATE("R",'Mapa final'!$A$21),"")</f>
        <v/>
      </c>
      <c r="AK15" s="427"/>
      <c r="AL15" s="427" t="str">
        <f ca="1">IF(AND('Mapa final'!$Q$22="Muy Alta",'Mapa final'!$U$22="Catastrófico"),CONCATENATE("R",'Mapa final'!$A$22),"")</f>
        <v/>
      </c>
      <c r="AM15" s="427"/>
      <c r="AN15" s="427" t="str">
        <f>IF(AND('Mapa final'!$Q$23="Muy Alta",'Mapa final'!$U$23="Catastrófico"),CONCATENATE("R",'Mapa final'!$A$23),"")</f>
        <v/>
      </c>
      <c r="AO15" s="428"/>
      <c r="AP15" s="146"/>
      <c r="AQ15" s="368"/>
      <c r="AR15" s="369"/>
      <c r="AS15" s="369"/>
      <c r="AT15" s="369"/>
      <c r="AU15" s="369"/>
      <c r="AV15" s="370"/>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row>
    <row r="16" spans="1:101" ht="15" customHeight="1" x14ac:dyDescent="0.2">
      <c r="C16" s="146"/>
      <c r="D16" s="363"/>
      <c r="E16" s="363"/>
      <c r="F16" s="364"/>
      <c r="G16" s="403"/>
      <c r="H16" s="404"/>
      <c r="I16" s="404"/>
      <c r="J16" s="404"/>
      <c r="K16" s="405"/>
      <c r="L16" s="412"/>
      <c r="M16" s="409"/>
      <c r="N16" s="409"/>
      <c r="O16" s="409"/>
      <c r="P16" s="409"/>
      <c r="Q16" s="417"/>
      <c r="R16" s="412"/>
      <c r="S16" s="409"/>
      <c r="T16" s="409"/>
      <c r="U16" s="409"/>
      <c r="V16" s="409"/>
      <c r="W16" s="409"/>
      <c r="X16" s="412"/>
      <c r="Y16" s="409"/>
      <c r="Z16" s="409"/>
      <c r="AA16" s="409"/>
      <c r="AB16" s="409"/>
      <c r="AC16" s="409"/>
      <c r="AD16" s="412"/>
      <c r="AE16" s="409"/>
      <c r="AF16" s="409"/>
      <c r="AG16" s="409"/>
      <c r="AH16" s="409"/>
      <c r="AI16" s="409"/>
      <c r="AJ16" s="426"/>
      <c r="AK16" s="427"/>
      <c r="AL16" s="427"/>
      <c r="AM16" s="427"/>
      <c r="AN16" s="427"/>
      <c r="AO16" s="428"/>
      <c r="AP16" s="146"/>
      <c r="AQ16" s="368"/>
      <c r="AR16" s="369"/>
      <c r="AS16" s="369"/>
      <c r="AT16" s="369"/>
      <c r="AU16" s="369"/>
      <c r="AV16" s="370"/>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row>
    <row r="17" spans="3:82" ht="15" customHeight="1" x14ac:dyDescent="0.2">
      <c r="C17" s="146"/>
      <c r="D17" s="363"/>
      <c r="E17" s="363"/>
      <c r="F17" s="364"/>
      <c r="G17" s="403"/>
      <c r="H17" s="404"/>
      <c r="I17" s="404"/>
      <c r="J17" s="404"/>
      <c r="K17" s="405"/>
      <c r="L17" s="412" t="str">
        <f>IF(AND('Mapa final'!$Q$24="Muy Alta",'Mapa final'!$U$24="Leve"),CONCATENATE("R",'Mapa final'!$A$24),"")</f>
        <v/>
      </c>
      <c r="M17" s="409"/>
      <c r="N17" s="409" t="str">
        <f>IF(AND('Mapa final'!$L$25="Muy Alta",'Mapa final'!$P$25="Leve"),CONCATENATE("R",'Mapa final'!$A$25),"")</f>
        <v/>
      </c>
      <c r="O17" s="409"/>
      <c r="P17" s="409" t="str">
        <f>IF(AND('Mapa final'!$L$26="Muy Alta",'Mapa final'!$P$26="Leve"),CONCATENATE("R",'Mapa final'!$A$26),"")</f>
        <v/>
      </c>
      <c r="Q17" s="417"/>
      <c r="R17" s="412" t="str">
        <f>IF(AND('Mapa final'!$Q$24="Muy Alta",'Mapa final'!$U$24="Menor"),CONCATENATE("R",'Mapa final'!$A$24),"")</f>
        <v/>
      </c>
      <c r="S17" s="409"/>
      <c r="T17" s="409" t="str">
        <f>IF(AND('Mapa final'!$Q$25="Muy Alta",'Mapa final'!$U$25="Menor"),CONCATENATE("R",'Mapa final'!$A$25),"")</f>
        <v/>
      </c>
      <c r="U17" s="409"/>
      <c r="V17" s="409" t="str">
        <f>IF(AND('Mapa final'!$Q$26="Muy Alta",'Mapa final'!$U$26="Menor"),CONCATENATE("R",'Mapa final'!$A$26),"")</f>
        <v/>
      </c>
      <c r="W17" s="409"/>
      <c r="X17" s="412" t="str">
        <f>IF(AND('Mapa final'!$Q$24="Muy Alta",'Mapa final'!$U$24="Moderado"),CONCATENATE("R",'Mapa final'!$A$24),"")</f>
        <v/>
      </c>
      <c r="Y17" s="409"/>
      <c r="Z17" s="409" t="str">
        <f>IF(AND('Mapa final'!$Q$25="Muy Alta",'Mapa final'!$U$25="Moderado"),CONCATENATE("R",'Mapa final'!$A$25),"")</f>
        <v/>
      </c>
      <c r="AA17" s="409"/>
      <c r="AB17" s="409" t="str">
        <f>IF(AND('Mapa final'!$Q$26="Muy Alta",'Mapa final'!$U$26="Moderado"),CONCATENATE("R",'Mapa final'!$A$26),"")</f>
        <v/>
      </c>
      <c r="AC17" s="409"/>
      <c r="AD17" s="412" t="str">
        <f>IF(AND('Mapa final'!$Q$24="Muy Alta",'Mapa final'!$U$24="Mayor"),CONCATENATE("R",'Mapa final'!$A$24),"")</f>
        <v/>
      </c>
      <c r="AE17" s="409"/>
      <c r="AF17" s="409" t="str">
        <f>IF(AND('Mapa final'!$Q$25="Muy Alta",'Mapa final'!$U$25="Mayor"),CONCATENATE("R",'Mapa final'!$A$25),"")</f>
        <v/>
      </c>
      <c r="AG17" s="409"/>
      <c r="AH17" s="409" t="str">
        <f>IF(AND('Mapa final'!$Q$26="Muy Alta",'Mapa final'!$U$26="Mayor"),CONCATENATE("R",'Mapa final'!$A$26),"")</f>
        <v/>
      </c>
      <c r="AI17" s="409"/>
      <c r="AJ17" s="426" t="str">
        <f>IF(AND('Mapa final'!$Q$24="Muy Alta",'Mapa final'!$U$24="Catastrófico"),CONCATENATE("R",'Mapa final'!$A$24),"")</f>
        <v/>
      </c>
      <c r="AK17" s="427"/>
      <c r="AL17" s="427" t="str">
        <f>IF(AND('Mapa final'!$Q$25="Muy Alta",'Mapa final'!$U$25="Catastrófico"),CONCATENATE("R",'Mapa final'!$A$25),"")</f>
        <v/>
      </c>
      <c r="AM17" s="427"/>
      <c r="AN17" s="427" t="str">
        <f>IF(AND('Mapa final'!$Q$26="Muy Alta",'Mapa final'!$U$26="Catastrófico"),CONCATENATE("R",'Mapa final'!$A$26),"")</f>
        <v/>
      </c>
      <c r="AO17" s="428"/>
      <c r="AP17" s="146"/>
      <c r="AQ17" s="368"/>
      <c r="AR17" s="369"/>
      <c r="AS17" s="369"/>
      <c r="AT17" s="369"/>
      <c r="AU17" s="369"/>
      <c r="AV17" s="370"/>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row>
    <row r="18" spans="3:82" ht="15.75" customHeight="1" thickBot="1" x14ac:dyDescent="0.25">
      <c r="C18" s="146"/>
      <c r="D18" s="363"/>
      <c r="E18" s="363"/>
      <c r="F18" s="364"/>
      <c r="G18" s="406"/>
      <c r="H18" s="407"/>
      <c r="I18" s="407"/>
      <c r="J18" s="407"/>
      <c r="K18" s="407"/>
      <c r="L18" s="423"/>
      <c r="M18" s="418"/>
      <c r="N18" s="418"/>
      <c r="O18" s="418"/>
      <c r="P18" s="418"/>
      <c r="Q18" s="419"/>
      <c r="R18" s="423"/>
      <c r="S18" s="418"/>
      <c r="T18" s="418"/>
      <c r="U18" s="418"/>
      <c r="V18" s="418"/>
      <c r="W18" s="418"/>
      <c r="X18" s="412"/>
      <c r="Y18" s="409"/>
      <c r="Z18" s="409"/>
      <c r="AA18" s="409"/>
      <c r="AB18" s="409"/>
      <c r="AC18" s="409"/>
      <c r="AD18" s="412"/>
      <c r="AE18" s="409"/>
      <c r="AF18" s="409"/>
      <c r="AG18" s="409"/>
      <c r="AH18" s="409"/>
      <c r="AI18" s="409"/>
      <c r="AJ18" s="426"/>
      <c r="AK18" s="427"/>
      <c r="AL18" s="427"/>
      <c r="AM18" s="427"/>
      <c r="AN18" s="427"/>
      <c r="AO18" s="428"/>
      <c r="AP18" s="146"/>
      <c r="AQ18" s="371"/>
      <c r="AR18" s="372"/>
      <c r="AS18" s="372"/>
      <c r="AT18" s="372"/>
      <c r="AU18" s="372"/>
      <c r="AV18" s="373"/>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row>
    <row r="19" spans="3:82" ht="15" customHeight="1" x14ac:dyDescent="0.2">
      <c r="C19" s="146"/>
      <c r="D19" s="363"/>
      <c r="E19" s="363"/>
      <c r="F19" s="364"/>
      <c r="G19" s="401" t="s">
        <v>114</v>
      </c>
      <c r="H19" s="402"/>
      <c r="I19" s="402"/>
      <c r="J19" s="402"/>
      <c r="K19" s="402"/>
      <c r="L19" s="440" t="str">
        <f ca="1">IF(AND('Mapa final'!$Q$15="Alta",'Mapa final'!$U$15="Leve"),CONCATENATE("R",'Mapa final'!$A$15),"")</f>
        <v/>
      </c>
      <c r="M19" s="441"/>
      <c r="N19" s="441" t="str">
        <f>IF(AND('Mapa final'!$L$16="Alta",'Mapa final'!$P$16="Leve"),CONCATENATE("R",'Mapa final'!$A$16),"")</f>
        <v/>
      </c>
      <c r="O19" s="441"/>
      <c r="P19" s="441" t="str">
        <f>IF(AND('Mapa final'!$L$17="Alta",'Mapa final'!$P$17="Leve"),CONCATENATE("R",'Mapa final'!$A$17),"")</f>
        <v/>
      </c>
      <c r="Q19" s="442"/>
      <c r="R19" s="440" t="str">
        <f ca="1">IF(AND('Mapa final'!$Q$15="Alta",'Mapa final'!$U$15="Menor"),CONCATENATE("R",'Mapa final'!$A$15),"")</f>
        <v/>
      </c>
      <c r="S19" s="441"/>
      <c r="T19" s="421" t="str">
        <f>IF(AND('Mapa final'!$Q$16="Alta",'Mapa final'!$U$16="Menor"),CONCATENATE("R",'Mapa final'!$A$16),"")</f>
        <v/>
      </c>
      <c r="U19" s="421"/>
      <c r="V19" s="421" t="str">
        <f>IF(AND('Mapa final'!$Q$17="Alta",'Mapa final'!$U$17="Menor"),CONCATENATE("R",'Mapa final'!$A$17),"")</f>
        <v/>
      </c>
      <c r="W19" s="421"/>
      <c r="X19" s="410" t="str">
        <f ca="1">IF(AND('Mapa final'!$Q$15="Alta",'Mapa final'!$U$15="Moderado"),CONCATENATE("R",'Mapa final'!$A$15),"")</f>
        <v/>
      </c>
      <c r="Y19" s="411"/>
      <c r="Z19" s="411" t="str">
        <f>IF(AND('Mapa final'!Q$16="Alta",'Mapa final'!$U$16="Moderado"),CONCATENATE("R",'Mapa final'!$A$16),"")</f>
        <v/>
      </c>
      <c r="AA19" s="411"/>
      <c r="AB19" s="411" t="str">
        <f>IF(AND('Mapa final'!$Q$17="Alta",'Mapa final'!$U$17="Moderado"),CONCATENATE("R",'Mapa final'!$A$17),"")</f>
        <v/>
      </c>
      <c r="AC19" s="411"/>
      <c r="AD19" s="410" t="str">
        <f ca="1">IF(AND('Mapa final'!$Q$15="Alta",'Mapa final'!$U$15="Mayor"),CONCATENATE("R",'Mapa final'!$A$15),"")</f>
        <v/>
      </c>
      <c r="AE19" s="411"/>
      <c r="AF19" s="411" t="str">
        <f>IF(AND('Mapa final'!$Q$16="Alta",'Mapa final'!$U$16="Mayor"),CONCATENATE("R",'Mapa final'!$A$16),"")</f>
        <v/>
      </c>
      <c r="AG19" s="411"/>
      <c r="AH19" s="411" t="str">
        <f>IF(AND('Mapa final'!$Q$17="Alta",'Mapa final'!$U$17="Mayor"),CONCATENATE("R",'Mapa final'!$A$17),"")</f>
        <v/>
      </c>
      <c r="AI19" s="411"/>
      <c r="AJ19" s="429" t="str">
        <f ca="1">IF(AND('Mapa final'!$Q$15="Alta",'Mapa final'!$U$15="Catastrófico"),CONCATENATE("R",'Mapa final'!$A$15),"")</f>
        <v/>
      </c>
      <c r="AK19" s="430"/>
      <c r="AL19" s="430" t="str">
        <f>IF(AND('Mapa final'!$Q$16="Alta",'Mapa final'!$U$16="Catastrófico"),CONCATENATE("R",'Mapa final'!$A$16),"")</f>
        <v/>
      </c>
      <c r="AM19" s="430"/>
      <c r="AN19" s="430" t="str">
        <f>IF(AND('Mapa final'!$Q$17="Alta",'Mapa final'!$U$17="Catastrófico"),CONCATENATE("R",'Mapa final'!$A$17),"")</f>
        <v/>
      </c>
      <c r="AO19" s="431"/>
      <c r="AP19" s="146"/>
      <c r="AQ19" s="374" t="s">
        <v>79</v>
      </c>
      <c r="AR19" s="375"/>
      <c r="AS19" s="375"/>
      <c r="AT19" s="375"/>
      <c r="AU19" s="375"/>
      <c r="AV19" s="37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row>
    <row r="20" spans="3:82" ht="15" customHeight="1" x14ac:dyDescent="0.2">
      <c r="C20" s="146"/>
      <c r="D20" s="363"/>
      <c r="E20" s="363"/>
      <c r="F20" s="364"/>
      <c r="G20" s="403"/>
      <c r="H20" s="404"/>
      <c r="I20" s="404"/>
      <c r="J20" s="404"/>
      <c r="K20" s="404"/>
      <c r="L20" s="420"/>
      <c r="M20" s="421"/>
      <c r="N20" s="421"/>
      <c r="O20" s="421"/>
      <c r="P20" s="421"/>
      <c r="Q20" s="436"/>
      <c r="R20" s="420"/>
      <c r="S20" s="421"/>
      <c r="T20" s="443"/>
      <c r="U20" s="443"/>
      <c r="V20" s="443"/>
      <c r="W20" s="443"/>
      <c r="X20" s="412"/>
      <c r="Y20" s="409"/>
      <c r="Z20" s="409"/>
      <c r="AA20" s="409"/>
      <c r="AB20" s="409"/>
      <c r="AC20" s="409"/>
      <c r="AD20" s="412"/>
      <c r="AE20" s="409"/>
      <c r="AF20" s="409"/>
      <c r="AG20" s="409"/>
      <c r="AH20" s="409"/>
      <c r="AI20" s="409"/>
      <c r="AJ20" s="426"/>
      <c r="AK20" s="427"/>
      <c r="AL20" s="427"/>
      <c r="AM20" s="427"/>
      <c r="AN20" s="427"/>
      <c r="AO20" s="428"/>
      <c r="AP20" s="146"/>
      <c r="AQ20" s="377"/>
      <c r="AR20" s="378"/>
      <c r="AS20" s="378"/>
      <c r="AT20" s="378"/>
      <c r="AU20" s="378"/>
      <c r="AV20" s="379"/>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row>
    <row r="21" spans="3:82" ht="15" customHeight="1" x14ac:dyDescent="0.2">
      <c r="C21" s="146"/>
      <c r="D21" s="363"/>
      <c r="E21" s="363"/>
      <c r="F21" s="364"/>
      <c r="G21" s="403"/>
      <c r="H21" s="404"/>
      <c r="I21" s="404"/>
      <c r="J21" s="404"/>
      <c r="K21" s="404"/>
      <c r="L21" s="420" t="str">
        <f>IF(AND('Mapa final'!$Q$18="Alta",'Mapa final'!$U$18="Leve"),CONCATENATE("R",'Mapa final'!$A$18),"")</f>
        <v/>
      </c>
      <c r="M21" s="421"/>
      <c r="N21" s="421" t="str">
        <f>IF(AND('Mapa final'!$L$19="Alta",'Mapa final'!$P$19="Leve"),CONCATENATE("R",'Mapa final'!$A$19),"")</f>
        <v/>
      </c>
      <c r="O21" s="421"/>
      <c r="P21" s="421" t="str">
        <f>IF(AND('Mapa final'!$L$20="Alta",'Mapa final'!$P$20="Leve"),CONCATENATE("R",'Mapa final'!$A$20),"")</f>
        <v/>
      </c>
      <c r="Q21" s="436"/>
      <c r="R21" s="420" t="str">
        <f>IF(AND('Mapa final'!$Q$18="Alta",'Mapa final'!$U$18="Menor"),CONCATENATE("R",'Mapa final'!$A$18),"")</f>
        <v/>
      </c>
      <c r="S21" s="421"/>
      <c r="T21" s="421" t="str">
        <f ca="1">IF(AND('Mapa final'!$Q$19="Alta",'Mapa final'!$U$19="Menor"),CONCATENATE("R",'Mapa final'!$A$19),"")</f>
        <v/>
      </c>
      <c r="U21" s="421"/>
      <c r="V21" s="421" t="str">
        <f ca="1">IF(AND('Mapa final'!$Q$20="Alta",'Mapa final'!$U$20="Menor"),CONCATENATE("R",'Mapa final'!$A$20),"")</f>
        <v/>
      </c>
      <c r="W21" s="421"/>
      <c r="X21" s="412" t="str">
        <f>IF(AND('Mapa final'!$Q$18="Alta",'Mapa final'!$U$18="Moderado"),CONCATENATE("R",'Mapa final'!$A$18),"")</f>
        <v/>
      </c>
      <c r="Y21" s="409"/>
      <c r="Z21" s="409" t="str">
        <f ca="1">IF(AND('Mapa final'!$Q$19="Alta",'Mapa final'!$U$19="Moderado"),CONCATENATE("R",'Mapa final'!$A$19),"")</f>
        <v/>
      </c>
      <c r="AA21" s="409"/>
      <c r="AB21" s="409" t="str">
        <f ca="1">IF(AND('Mapa final'!$Q$20="Alta",'Mapa final'!$U$20="Moderado"),CONCATENATE("R",'Mapa final'!$A$20),"")</f>
        <v/>
      </c>
      <c r="AC21" s="409"/>
      <c r="AD21" s="412" t="str">
        <f>IF(AND('Mapa final'!$Q$18="Alta",'Mapa final'!$U$18="Mayor"),CONCATENATE("R",'Mapa final'!$A$18),"")</f>
        <v/>
      </c>
      <c r="AE21" s="409"/>
      <c r="AF21" s="409" t="str">
        <f ca="1">IF(AND('Mapa final'!$Q$19="Alta",'Mapa final'!$U$19="Mayor"),CONCATENATE("R",'Mapa final'!$A$19),"")</f>
        <v/>
      </c>
      <c r="AG21" s="409"/>
      <c r="AH21" s="409" t="str">
        <f ca="1">IF(AND('Mapa final'!$Q$20="Alta",'Mapa final'!$U$20="Mayor"),CONCATENATE("R",'Mapa final'!$A$20),"")</f>
        <v/>
      </c>
      <c r="AI21" s="409"/>
      <c r="AJ21" s="426" t="str">
        <f>IF(AND('Mapa final'!$Q$18="Alta",'Mapa final'!$U$18="Catastrófico"),CONCATENATE("R",'Mapa final'!$A$18),"")</f>
        <v/>
      </c>
      <c r="AK21" s="427"/>
      <c r="AL21" s="427" t="str">
        <f ca="1">IF(AND('Mapa final'!$Q$19="Alta",'Mapa final'!$U$19="Catastrófico"),CONCATENATE("R",'Mapa final'!$A$19),"")</f>
        <v/>
      </c>
      <c r="AM21" s="427"/>
      <c r="AN21" s="427" t="str">
        <f>IF(AND('Mapa final'!$Q$20="Alta",'Mapa final'!$L$20="Catastrófico"),CONCATENATE("R",'Mapa final'!$A$20),"")</f>
        <v/>
      </c>
      <c r="AO21" s="428"/>
      <c r="AP21" s="146"/>
      <c r="AQ21" s="377"/>
      <c r="AR21" s="378"/>
      <c r="AS21" s="378"/>
      <c r="AT21" s="378"/>
      <c r="AU21" s="378"/>
      <c r="AV21" s="379"/>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row>
    <row r="22" spans="3:82" ht="15" customHeight="1" x14ac:dyDescent="0.2">
      <c r="C22" s="146"/>
      <c r="D22" s="363"/>
      <c r="E22" s="363"/>
      <c r="F22" s="364"/>
      <c r="G22" s="403"/>
      <c r="H22" s="404"/>
      <c r="I22" s="404"/>
      <c r="J22" s="404"/>
      <c r="K22" s="404"/>
      <c r="L22" s="420"/>
      <c r="M22" s="421"/>
      <c r="N22" s="421"/>
      <c r="O22" s="421"/>
      <c r="P22" s="421"/>
      <c r="Q22" s="436"/>
      <c r="R22" s="420"/>
      <c r="S22" s="421"/>
      <c r="T22" s="443"/>
      <c r="U22" s="443"/>
      <c r="V22" s="443"/>
      <c r="W22" s="443"/>
      <c r="X22" s="412"/>
      <c r="Y22" s="409"/>
      <c r="Z22" s="409"/>
      <c r="AA22" s="409"/>
      <c r="AB22" s="409"/>
      <c r="AC22" s="409"/>
      <c r="AD22" s="412"/>
      <c r="AE22" s="409"/>
      <c r="AF22" s="409"/>
      <c r="AG22" s="409"/>
      <c r="AH22" s="409"/>
      <c r="AI22" s="409"/>
      <c r="AJ22" s="426"/>
      <c r="AK22" s="427"/>
      <c r="AL22" s="427"/>
      <c r="AM22" s="427"/>
      <c r="AN22" s="427"/>
      <c r="AO22" s="428"/>
      <c r="AP22" s="146"/>
      <c r="AQ22" s="377"/>
      <c r="AR22" s="378"/>
      <c r="AS22" s="378"/>
      <c r="AT22" s="378"/>
      <c r="AU22" s="378"/>
      <c r="AV22" s="379"/>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row>
    <row r="23" spans="3:82" ht="15" customHeight="1" x14ac:dyDescent="0.2">
      <c r="C23" s="146"/>
      <c r="D23" s="363"/>
      <c r="E23" s="363"/>
      <c r="F23" s="364"/>
      <c r="G23" s="403"/>
      <c r="H23" s="404"/>
      <c r="I23" s="404"/>
      <c r="J23" s="404"/>
      <c r="K23" s="404"/>
      <c r="L23" s="420" t="str">
        <f ca="1">IF(AND('Mapa final'!$Q$21="Alta",'Mapa final'!$U$21="Leve"),CONCATENATE("R",'Mapa final'!$A$21),"")</f>
        <v/>
      </c>
      <c r="M23" s="421"/>
      <c r="N23" s="421" t="str">
        <f>IF(AND('Mapa final'!$L$22="Alta",'Mapa final'!$P$22="Leve"),CONCATENATE("R",'Mapa final'!$A$22),"")</f>
        <v/>
      </c>
      <c r="O23" s="421"/>
      <c r="P23" s="421" t="str">
        <f>IF(AND('Mapa final'!$L$23="Alta",'Mapa final'!$P$23="Leve"),CONCATENATE("R",'Mapa final'!$A$23),"")</f>
        <v/>
      </c>
      <c r="Q23" s="436"/>
      <c r="R23" s="420" t="str">
        <f ca="1">IF(AND('Mapa final'!$Q$21="Alta",'Mapa final'!$U$21="Menor"),CONCATENATE("R",'Mapa final'!$A$21),"")</f>
        <v/>
      </c>
      <c r="S23" s="421"/>
      <c r="T23" s="421" t="str">
        <f ca="1">IF(AND('Mapa final'!$LR$22="Alta",'Mapa final'!$U$22="Menor"),CONCATENATE("R",'Mapa final'!$A$22),"")</f>
        <v/>
      </c>
      <c r="U23" s="421"/>
      <c r="V23" s="421" t="str">
        <f>IF(AND('Mapa final'!$Q$23="Alta",'Mapa final'!$U$23="Menor"),CONCATENATE("R",'Mapa final'!$A$23),"")</f>
        <v/>
      </c>
      <c r="W23" s="421"/>
      <c r="X23" s="412" t="str">
        <f ca="1">IF(AND('Mapa final'!$Q$21="Alta",'Mapa final'!$U$21="Moderado"),CONCATENATE("R",'Mapa final'!$A$21),"")</f>
        <v/>
      </c>
      <c r="Y23" s="409"/>
      <c r="Z23" s="409" t="str">
        <f ca="1">IF(AND('Mapa final'!$Q$22="Alta",'Mapa final'!$U$22="Moderado"),CONCATENATE("R",'Mapa final'!$A$22),"")</f>
        <v/>
      </c>
      <c r="AA23" s="409"/>
      <c r="AB23" s="409" t="str">
        <f>IF(AND('Mapa final'!$Q$23="Alta",'Mapa final'!$U$23="Moderado"),CONCATENATE("R",'Mapa final'!$A$23),"")</f>
        <v/>
      </c>
      <c r="AC23" s="409"/>
      <c r="AD23" s="412" t="str">
        <f ca="1">IF(AND('Mapa final'!$Q$21="Alta",'Mapa final'!$U$21="Mayor"),CONCATENATE("R",'Mapa final'!$A$21),"")</f>
        <v/>
      </c>
      <c r="AE23" s="409"/>
      <c r="AF23" s="409" t="str">
        <f ca="1">IF(AND('Mapa final'!$Q$22="Alta",'Mapa final'!$U$22="Mayor"),CONCATENATE("R",'Mapa final'!$A$22),"")</f>
        <v/>
      </c>
      <c r="AG23" s="409"/>
      <c r="AH23" s="409" t="str">
        <f>IF(AND('Mapa final'!$Q$23="Alta",'Mapa final'!$U$23="Mayor"),CONCATENATE("R",'Mapa final'!$A$23),"")</f>
        <v/>
      </c>
      <c r="AI23" s="409"/>
      <c r="AJ23" s="426" t="str">
        <f ca="1">IF(AND('Mapa final'!$Q$21="Alta",'Mapa final'!$U$21="Catastrófico"),CONCATENATE("R",'Mapa final'!$A$21),"")</f>
        <v/>
      </c>
      <c r="AK23" s="427"/>
      <c r="AL23" s="427" t="str">
        <f ca="1">IF(AND('Mapa final'!$Q$22="Alta",'Mapa final'!$U$22="Catastrófico"),CONCATENATE("R",'Mapa final'!$A$22),"")</f>
        <v/>
      </c>
      <c r="AM23" s="427"/>
      <c r="AN23" s="427" t="str">
        <f>IF(AND('Mapa final'!$Q$23="Alta",'Mapa final'!$U$23="Catastrófico"),CONCATENATE("R",'Mapa final'!$A$23),"")</f>
        <v/>
      </c>
      <c r="AO23" s="428"/>
      <c r="AP23" s="146"/>
      <c r="AQ23" s="377"/>
      <c r="AR23" s="378"/>
      <c r="AS23" s="378"/>
      <c r="AT23" s="378"/>
      <c r="AU23" s="378"/>
      <c r="AV23" s="379"/>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row>
    <row r="24" spans="3:82" ht="15" customHeight="1" x14ac:dyDescent="0.2">
      <c r="C24" s="146"/>
      <c r="D24" s="363"/>
      <c r="E24" s="363"/>
      <c r="F24" s="364"/>
      <c r="G24" s="403"/>
      <c r="H24" s="404"/>
      <c r="I24" s="404"/>
      <c r="J24" s="404"/>
      <c r="K24" s="404"/>
      <c r="L24" s="420"/>
      <c r="M24" s="421"/>
      <c r="N24" s="421"/>
      <c r="O24" s="421"/>
      <c r="P24" s="421"/>
      <c r="Q24" s="436"/>
      <c r="R24" s="420"/>
      <c r="S24" s="421"/>
      <c r="T24" s="443"/>
      <c r="U24" s="443"/>
      <c r="V24" s="443"/>
      <c r="W24" s="443"/>
      <c r="X24" s="412"/>
      <c r="Y24" s="409"/>
      <c r="Z24" s="409"/>
      <c r="AA24" s="409"/>
      <c r="AB24" s="409"/>
      <c r="AC24" s="409"/>
      <c r="AD24" s="412"/>
      <c r="AE24" s="409"/>
      <c r="AF24" s="409"/>
      <c r="AG24" s="409"/>
      <c r="AH24" s="409"/>
      <c r="AI24" s="409"/>
      <c r="AJ24" s="426"/>
      <c r="AK24" s="427"/>
      <c r="AL24" s="427"/>
      <c r="AM24" s="427"/>
      <c r="AN24" s="427"/>
      <c r="AO24" s="428"/>
      <c r="AP24" s="146"/>
      <c r="AQ24" s="377"/>
      <c r="AR24" s="378"/>
      <c r="AS24" s="378"/>
      <c r="AT24" s="378"/>
      <c r="AU24" s="378"/>
      <c r="AV24" s="379"/>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row>
    <row r="25" spans="3:82" ht="15" customHeight="1" x14ac:dyDescent="0.2">
      <c r="C25" s="146"/>
      <c r="D25" s="363"/>
      <c r="E25" s="363"/>
      <c r="F25" s="364"/>
      <c r="G25" s="403"/>
      <c r="H25" s="404"/>
      <c r="I25" s="404"/>
      <c r="J25" s="404"/>
      <c r="K25" s="404"/>
      <c r="L25" s="420" t="str">
        <f>IF(AND('Mapa final'!$Q$24="Alta",'Mapa final'!$U$24="Leve"),CONCATENATE("R",'Mapa final'!$A$24),"")</f>
        <v/>
      </c>
      <c r="M25" s="421"/>
      <c r="N25" s="421" t="str">
        <f>IF(AND('Mapa final'!$L$25="Alta",'Mapa final'!$P$25="Leve"),CONCATENATE("R",'Mapa final'!$A$25),"")</f>
        <v/>
      </c>
      <c r="O25" s="421"/>
      <c r="P25" s="421" t="str">
        <f>IF(AND('Mapa final'!$L$26="Alta",'Mapa final'!$P$26="Leve"),CONCATENATE("R",'Mapa final'!$A$26),"")</f>
        <v/>
      </c>
      <c r="Q25" s="436"/>
      <c r="R25" s="420" t="str">
        <f>IF(AND('Mapa final'!$Q$24="Alta",'Mapa final'!$U$24="Menor"),CONCATENATE("R",'Mapa final'!$A$24),"")</f>
        <v/>
      </c>
      <c r="S25" s="421"/>
      <c r="T25" s="421" t="str">
        <f>IF(AND('Mapa final'!$Q$25="Alta",'Mapa final'!$U$25="Menor"),CONCATENATE("R",'Mapa final'!$A$25),"")</f>
        <v/>
      </c>
      <c r="U25" s="421"/>
      <c r="V25" s="421" t="str">
        <f>IF(AND('Mapa final'!$Q$26="Alta",'Mapa final'!$U$26="Menor"),CONCATENATE("R",'Mapa final'!$A$26),"")</f>
        <v/>
      </c>
      <c r="W25" s="421"/>
      <c r="X25" s="412" t="str">
        <f>IF(AND('Mapa final'!$Q$24="Alta",'Mapa final'!$U$24="Moderado"),CONCATENATE("R",'Mapa final'!$A$24),"")</f>
        <v/>
      </c>
      <c r="Y25" s="409"/>
      <c r="Z25" s="409" t="str">
        <f>IF(AND('Mapa final'!$Q$25="Alta",'Mapa final'!$U$25="Moderado"),CONCATENATE("R",'Mapa final'!$A$25),"")</f>
        <v/>
      </c>
      <c r="AA25" s="409"/>
      <c r="AB25" s="409" t="str">
        <f>IF(AND('Mapa final'!$Q$26="Alta",'Mapa final'!$U$26="Moderado"),CONCATENATE("R",'Mapa final'!$A$26),"")</f>
        <v/>
      </c>
      <c r="AC25" s="409"/>
      <c r="AD25" s="412" t="str">
        <f>IF(AND('Mapa final'!$Q$24="Alta",'Mapa final'!$U$24="Mayor"),CONCATENATE("R",'Mapa final'!$A$24),"")</f>
        <v/>
      </c>
      <c r="AE25" s="409"/>
      <c r="AF25" s="409" t="str">
        <f>IF(AND('Mapa final'!$Q$25="Alta",'Mapa final'!$U$25="Mayor"),CONCATENATE("R",'Mapa final'!$A$25),"")</f>
        <v/>
      </c>
      <c r="AG25" s="409"/>
      <c r="AH25" s="409" t="str">
        <f>IF(AND('Mapa final'!$Q$26="Alta",'Mapa final'!$U$26="Mayor"),CONCATENATE("R",'Mapa final'!$A$26),"")</f>
        <v/>
      </c>
      <c r="AI25" s="409"/>
      <c r="AJ25" s="426" t="str">
        <f>IF(AND('Mapa final'!$Q$24="Alta",'Mapa final'!$U$24="Catastrófico"),CONCATENATE("R",'Mapa final'!$A$24),"")</f>
        <v/>
      </c>
      <c r="AK25" s="427"/>
      <c r="AL25" s="427" t="str">
        <f>IF(AND('Mapa final'!$Q$25="Alta",'Mapa final'!$U$25="Catastrófico"),CONCATENATE("R",'Mapa final'!$A$25),"")</f>
        <v/>
      </c>
      <c r="AM25" s="427"/>
      <c r="AN25" s="427" t="str">
        <f>IF(AND('Mapa final'!$Q$26="Alta",'Mapa final'!$U$26="Catastrófico"),CONCATENATE("R",'Mapa final'!$A$26),"")</f>
        <v/>
      </c>
      <c r="AO25" s="428"/>
      <c r="AP25" s="146"/>
      <c r="AQ25" s="377"/>
      <c r="AR25" s="378"/>
      <c r="AS25" s="378"/>
      <c r="AT25" s="378"/>
      <c r="AU25" s="378"/>
      <c r="AV25" s="379"/>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row>
    <row r="26" spans="3:82" ht="15.75" customHeight="1" thickBot="1" x14ac:dyDescent="0.25">
      <c r="C26" s="146"/>
      <c r="D26" s="363"/>
      <c r="E26" s="363"/>
      <c r="F26" s="364"/>
      <c r="G26" s="406"/>
      <c r="H26" s="407"/>
      <c r="I26" s="407"/>
      <c r="J26" s="407"/>
      <c r="K26" s="407"/>
      <c r="L26" s="437"/>
      <c r="M26" s="438"/>
      <c r="N26" s="438"/>
      <c r="O26" s="438"/>
      <c r="P26" s="438"/>
      <c r="Q26" s="439"/>
      <c r="R26" s="437"/>
      <c r="S26" s="438"/>
      <c r="T26" s="443"/>
      <c r="U26" s="443"/>
      <c r="V26" s="443"/>
      <c r="W26" s="443"/>
      <c r="X26" s="412"/>
      <c r="Y26" s="409"/>
      <c r="Z26" s="409"/>
      <c r="AA26" s="409"/>
      <c r="AB26" s="409"/>
      <c r="AC26" s="409"/>
      <c r="AD26" s="412"/>
      <c r="AE26" s="409"/>
      <c r="AF26" s="409"/>
      <c r="AG26" s="409"/>
      <c r="AH26" s="409"/>
      <c r="AI26" s="409"/>
      <c r="AJ26" s="426"/>
      <c r="AK26" s="427"/>
      <c r="AL26" s="427"/>
      <c r="AM26" s="427"/>
      <c r="AN26" s="427"/>
      <c r="AO26" s="428"/>
      <c r="AP26" s="146"/>
      <c r="AQ26" s="380"/>
      <c r="AR26" s="381"/>
      <c r="AS26" s="381"/>
      <c r="AT26" s="381"/>
      <c r="AU26" s="381"/>
      <c r="AV26" s="382"/>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row>
    <row r="27" spans="3:82" ht="15" customHeight="1" x14ac:dyDescent="0.2">
      <c r="C27" s="146"/>
      <c r="D27" s="363"/>
      <c r="E27" s="363"/>
      <c r="F27" s="364"/>
      <c r="G27" s="401" t="s">
        <v>116</v>
      </c>
      <c r="H27" s="402"/>
      <c r="I27" s="402"/>
      <c r="J27" s="402"/>
      <c r="K27" s="402"/>
      <c r="L27" s="440" t="str">
        <f ca="1">IF(AND('Mapa final'!$Q$15="Media",'Mapa final'!$U$15="Leve"),CONCATENATE("R",'Mapa final'!$A$15),"")</f>
        <v/>
      </c>
      <c r="M27" s="441"/>
      <c r="N27" s="441" t="str">
        <f>IF(AND('Mapa final'!$L$16="Media",'Mapa final'!$P$16="Leve"),CONCATENATE("R",'Mapa final'!$A$16),"")</f>
        <v/>
      </c>
      <c r="O27" s="441"/>
      <c r="P27" s="441" t="str">
        <f>IF(AND('Mapa final'!$L$17="Media",'Mapa final'!$P$17="Leve"),CONCATENATE("R",'Mapa final'!$A$17),"")</f>
        <v/>
      </c>
      <c r="Q27" s="442"/>
      <c r="R27" s="440" t="str">
        <f ca="1">IF(AND('Mapa final'!$Q$15="Media",'Mapa final'!$U$15="Menor"),CONCATENATE("R",'Mapa final'!$A$15),"")</f>
        <v/>
      </c>
      <c r="S27" s="441"/>
      <c r="T27" s="441" t="str">
        <f>IF(AND('Mapa final'!$Q$16="Media",'Mapa final'!$U$16="Menor"),CONCATENATE("R",'Mapa final'!$A$16),"")</f>
        <v/>
      </c>
      <c r="U27" s="441"/>
      <c r="V27" s="441" t="str">
        <f>IF(AND('Mapa final'!$Q$17="Media",'Mapa final'!$U$17="Menor"),CONCATENATE("R",'Mapa final'!$A$17),"")</f>
        <v/>
      </c>
      <c r="W27" s="441"/>
      <c r="X27" s="440" t="str">
        <f ca="1">IF(AND('Mapa final'!$Q$15="Media",'Mapa final'!$U$15="Moderado"),CONCATENATE("R",'Mapa final'!$A$15),"")</f>
        <v/>
      </c>
      <c r="Y27" s="441"/>
      <c r="Z27" s="441" t="str">
        <f>IF(AND('Mapa final'!Q$16="Media",'Mapa final'!$U$16="Moderado"),CONCATENATE("R",'Mapa final'!$A$16),"")</f>
        <v/>
      </c>
      <c r="AA27" s="441"/>
      <c r="AB27" s="441" t="str">
        <f>IF(AND('Mapa final'!$Q$17="Media",'Mapa final'!$U$17="Moderado"),CONCATENATE("R",'Mapa final'!$A$17),"")</f>
        <v/>
      </c>
      <c r="AC27" s="441"/>
      <c r="AD27" s="410" t="str">
        <f ca="1">IF(AND('Mapa final'!$Q$15="Media",'Mapa final'!$U$15="Mayor"),CONCATENATE("R",'Mapa final'!$A$15),"")</f>
        <v/>
      </c>
      <c r="AE27" s="411"/>
      <c r="AF27" s="411" t="str">
        <f>IF(AND('Mapa final'!$Q$16="Media",'Mapa final'!$U$16="Mayor"),CONCATENATE("R",'Mapa final'!$A$16),"")</f>
        <v/>
      </c>
      <c r="AG27" s="411"/>
      <c r="AH27" s="411" t="str">
        <f>IF(AND('Mapa final'!$Q$17="Media",'Mapa final'!$U$17="Mayor"),CONCATENATE("R",'Mapa final'!$A$17),"")</f>
        <v/>
      </c>
      <c r="AI27" s="411"/>
      <c r="AJ27" s="429" t="str">
        <f ca="1">IF(AND('Mapa final'!$Q$15="Media",'Mapa final'!$U$15="Catastrófico"),CONCATENATE("R",'Mapa final'!$A$15),"")</f>
        <v/>
      </c>
      <c r="AK27" s="430"/>
      <c r="AL27" s="430" t="str">
        <f>IF(AND('Mapa final'!$Q$16="Media",'Mapa final'!$U$16="Catastrófico"),CONCATENATE("R",'Mapa final'!$A$16),"")</f>
        <v/>
      </c>
      <c r="AM27" s="430"/>
      <c r="AN27" s="430" t="str">
        <f>IF(AND('Mapa final'!$Q$17="Media",'Mapa final'!$U$17="Catastrófico"),CONCATENATE("R",'Mapa final'!$A$17),"")</f>
        <v/>
      </c>
      <c r="AO27" s="431"/>
      <c r="AP27" s="146"/>
      <c r="AQ27" s="383" t="s">
        <v>80</v>
      </c>
      <c r="AR27" s="384"/>
      <c r="AS27" s="384"/>
      <c r="AT27" s="384"/>
      <c r="AU27" s="384"/>
      <c r="AV27" s="385"/>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row>
    <row r="28" spans="3:82" ht="15" customHeight="1" x14ac:dyDescent="0.2">
      <c r="C28" s="146"/>
      <c r="D28" s="363"/>
      <c r="E28" s="363"/>
      <c r="F28" s="364"/>
      <c r="G28" s="403"/>
      <c r="H28" s="404"/>
      <c r="I28" s="404"/>
      <c r="J28" s="404"/>
      <c r="K28" s="405"/>
      <c r="L28" s="420"/>
      <c r="M28" s="421"/>
      <c r="N28" s="421"/>
      <c r="O28" s="421"/>
      <c r="P28" s="421"/>
      <c r="Q28" s="436"/>
      <c r="R28" s="420"/>
      <c r="S28" s="421"/>
      <c r="T28" s="421"/>
      <c r="U28" s="421"/>
      <c r="V28" s="421"/>
      <c r="W28" s="421"/>
      <c r="X28" s="420"/>
      <c r="Y28" s="421"/>
      <c r="Z28" s="421"/>
      <c r="AA28" s="421"/>
      <c r="AB28" s="421"/>
      <c r="AC28" s="421"/>
      <c r="AD28" s="412"/>
      <c r="AE28" s="409"/>
      <c r="AF28" s="409"/>
      <c r="AG28" s="409"/>
      <c r="AH28" s="409"/>
      <c r="AI28" s="409"/>
      <c r="AJ28" s="426"/>
      <c r="AK28" s="427"/>
      <c r="AL28" s="427"/>
      <c r="AM28" s="427"/>
      <c r="AN28" s="427"/>
      <c r="AO28" s="428"/>
      <c r="AP28" s="146"/>
      <c r="AQ28" s="386"/>
      <c r="AR28" s="387"/>
      <c r="AS28" s="387"/>
      <c r="AT28" s="387"/>
      <c r="AU28" s="387"/>
      <c r="AV28" s="388"/>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row>
    <row r="29" spans="3:82" ht="15" customHeight="1" x14ac:dyDescent="0.2">
      <c r="C29" s="146"/>
      <c r="D29" s="363"/>
      <c r="E29" s="363"/>
      <c r="F29" s="364"/>
      <c r="G29" s="403"/>
      <c r="H29" s="404"/>
      <c r="I29" s="404"/>
      <c r="J29" s="404"/>
      <c r="K29" s="405"/>
      <c r="L29" s="420" t="str">
        <f>IF(AND('Mapa final'!$Q$18="Media",'Mapa final'!$U$18="Leve"),CONCATENATE("R",'Mapa final'!$A$18),"")</f>
        <v/>
      </c>
      <c r="M29" s="421"/>
      <c r="N29" s="421" t="str">
        <f>IF(AND('Mapa final'!$L$19="Media",'Mapa final'!$P$19="Leve"),CONCATENATE("R",'Mapa final'!$A$19),"")</f>
        <v/>
      </c>
      <c r="O29" s="421"/>
      <c r="P29" s="421" t="str">
        <f>IF(AND('Mapa final'!$L$20="Media",'Mapa final'!$P$20="Leve"),CONCATENATE("R",'Mapa final'!$A$20),"")</f>
        <v/>
      </c>
      <c r="Q29" s="436"/>
      <c r="R29" s="420" t="str">
        <f>IF(AND('Mapa final'!$Q$18="Media",'Mapa final'!$U$18="Menor"),CONCATENATE("R",'Mapa final'!$A$18),"")</f>
        <v/>
      </c>
      <c r="S29" s="421"/>
      <c r="T29" s="421" t="str">
        <f ca="1">IF(AND('Mapa final'!$Q$19="Media",'Mapa final'!$U$19="Menor"),CONCATENATE("R",'Mapa final'!$A$19),"")</f>
        <v/>
      </c>
      <c r="U29" s="421"/>
      <c r="V29" s="421" t="str">
        <f ca="1">IF(AND('Mapa final'!$Q$20="Media",'Mapa final'!$U$20="Menor"),CONCATENATE("R",'Mapa final'!$A$20),"")</f>
        <v/>
      </c>
      <c r="W29" s="421"/>
      <c r="X29" s="420" t="str">
        <f>IF(AND('Mapa final'!$Q$18="Media",'Mapa final'!$U$18="Moderado"),CONCATENATE("R",'Mapa final'!$A$18),"")</f>
        <v/>
      </c>
      <c r="Y29" s="421"/>
      <c r="Z29" s="421" t="str">
        <f ca="1">IF(AND('Mapa final'!$Q$19="Media",'Mapa final'!$U$19="Moderado"),CONCATENATE("R",'Mapa final'!$A$19),"")</f>
        <v/>
      </c>
      <c r="AA29" s="421"/>
      <c r="AB29" s="421" t="str">
        <f ca="1">IF(AND('Mapa final'!$Q$20="Media",'Mapa final'!$U$20="Moderado"),CONCATENATE("R",'Mapa final'!$A$20),"")</f>
        <v/>
      </c>
      <c r="AC29" s="421"/>
      <c r="AD29" s="412" t="str">
        <f>IF(AND('Mapa final'!$Q$18="Media",'Mapa final'!$U$18="Mayor"),CONCATENATE("R",'Mapa final'!$A$18),"")</f>
        <v/>
      </c>
      <c r="AE29" s="409"/>
      <c r="AF29" s="409" t="str">
        <f ca="1">IF(AND('Mapa final'!$Q$19="Media",'Mapa final'!$U$19="Mayor"),CONCATENATE("R",'Mapa final'!$A$19),"")</f>
        <v/>
      </c>
      <c r="AG29" s="409"/>
      <c r="AH29" s="409" t="str">
        <f ca="1">IF(AND('Mapa final'!$Q$20="Media",'Mapa final'!$U$20="Mayor"),CONCATENATE("R",'Mapa final'!$A$20),"")</f>
        <v/>
      </c>
      <c r="AI29" s="409"/>
      <c r="AJ29" s="426" t="str">
        <f>IF(AND('Mapa final'!$Q$18="Media",'Mapa final'!$U$18="Catastrófico"),CONCATENATE("R",'Mapa final'!$A$18),"")</f>
        <v/>
      </c>
      <c r="AK29" s="427"/>
      <c r="AL29" s="427" t="str">
        <f ca="1">IF(AND('Mapa final'!$Q$19="Media",'Mapa final'!$U$19="Catastrófico"),CONCATENATE("R",'Mapa final'!$A$19),"")</f>
        <v/>
      </c>
      <c r="AM29" s="427"/>
      <c r="AN29" s="427" t="str">
        <f>IF(AND('Mapa final'!$Q$20="Media",'Mapa final'!$L$20="Catastrófico"),CONCATENATE("R",'Mapa final'!$A$20),"")</f>
        <v/>
      </c>
      <c r="AO29" s="428"/>
      <c r="AP29" s="146"/>
      <c r="AQ29" s="386"/>
      <c r="AR29" s="387"/>
      <c r="AS29" s="387"/>
      <c r="AT29" s="387"/>
      <c r="AU29" s="387"/>
      <c r="AV29" s="388"/>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row>
    <row r="30" spans="3:82" ht="15" customHeight="1" x14ac:dyDescent="0.2">
      <c r="C30" s="146"/>
      <c r="D30" s="363"/>
      <c r="E30" s="363"/>
      <c r="F30" s="364"/>
      <c r="G30" s="403"/>
      <c r="H30" s="404"/>
      <c r="I30" s="404"/>
      <c r="J30" s="404"/>
      <c r="K30" s="405"/>
      <c r="L30" s="420"/>
      <c r="M30" s="421"/>
      <c r="N30" s="421"/>
      <c r="O30" s="421"/>
      <c r="P30" s="421"/>
      <c r="Q30" s="436"/>
      <c r="R30" s="420"/>
      <c r="S30" s="421"/>
      <c r="T30" s="421"/>
      <c r="U30" s="421"/>
      <c r="V30" s="421"/>
      <c r="W30" s="421"/>
      <c r="X30" s="420"/>
      <c r="Y30" s="421"/>
      <c r="Z30" s="421"/>
      <c r="AA30" s="421"/>
      <c r="AB30" s="421"/>
      <c r="AC30" s="421"/>
      <c r="AD30" s="412"/>
      <c r="AE30" s="409"/>
      <c r="AF30" s="409"/>
      <c r="AG30" s="409"/>
      <c r="AH30" s="409"/>
      <c r="AI30" s="409"/>
      <c r="AJ30" s="426"/>
      <c r="AK30" s="427"/>
      <c r="AL30" s="427"/>
      <c r="AM30" s="427"/>
      <c r="AN30" s="427"/>
      <c r="AO30" s="428"/>
      <c r="AP30" s="146"/>
      <c r="AQ30" s="386"/>
      <c r="AR30" s="387"/>
      <c r="AS30" s="387"/>
      <c r="AT30" s="387"/>
      <c r="AU30" s="387"/>
      <c r="AV30" s="388"/>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row>
    <row r="31" spans="3:82" ht="15" customHeight="1" x14ac:dyDescent="0.2">
      <c r="C31" s="146"/>
      <c r="D31" s="363"/>
      <c r="E31" s="363"/>
      <c r="F31" s="364"/>
      <c r="G31" s="403"/>
      <c r="H31" s="404"/>
      <c r="I31" s="404"/>
      <c r="J31" s="404"/>
      <c r="K31" s="405"/>
      <c r="L31" s="420" t="str">
        <f ca="1">IF(AND('Mapa final'!$Q$21="Media",'Mapa final'!$U$21="Leve"),CONCATENATE("R",'Mapa final'!$A$21),"")</f>
        <v/>
      </c>
      <c r="M31" s="421"/>
      <c r="N31" s="421" t="str">
        <f>IF(AND('Mapa final'!$L$22="Media",'Mapa final'!$P$22="Leve"),CONCATENATE("R",'Mapa final'!$A$22),"")</f>
        <v/>
      </c>
      <c r="O31" s="421"/>
      <c r="P31" s="421" t="str">
        <f>IF(AND('Mapa final'!$L$23="Media",'Mapa final'!$P$23="Leve"),CONCATENATE("R",'Mapa final'!$A$23),"")</f>
        <v/>
      </c>
      <c r="Q31" s="436"/>
      <c r="R31" s="420" t="str">
        <f ca="1">IF(AND('Mapa final'!$Q$21="Media",'Mapa final'!$U$21="Menor"),CONCATENATE("R",'Mapa final'!$A$21),"")</f>
        <v/>
      </c>
      <c r="S31" s="421"/>
      <c r="T31" s="421" t="str">
        <f ca="1">IF(AND('Mapa final'!$LR$22="Media",'Mapa final'!$U$22="Menor"),CONCATENATE("R",'Mapa final'!$A$22),"")</f>
        <v/>
      </c>
      <c r="U31" s="421"/>
      <c r="V31" s="421" t="str">
        <f>IF(AND('Mapa final'!$Q$23="Media",'Mapa final'!$U$23="Menor"),CONCATENATE("R",'Mapa final'!$A$23),"")</f>
        <v/>
      </c>
      <c r="W31" s="421"/>
      <c r="X31" s="420" t="str">
        <f ca="1">IF(AND('Mapa final'!$Q$21="Media",'Mapa final'!$U$21="Moderado"),CONCATENATE("R",'Mapa final'!$A$21),"")</f>
        <v/>
      </c>
      <c r="Y31" s="421"/>
      <c r="Z31" s="421" t="str">
        <f ca="1">IF(AND('Mapa final'!$Q$22="Media",'Mapa final'!$U$22="Moderado"),CONCATENATE("R",'Mapa final'!$A$22),"")</f>
        <v/>
      </c>
      <c r="AA31" s="421"/>
      <c r="AB31" s="421" t="str">
        <f>IF(AND('Mapa final'!$Q$23="Media",'Mapa final'!$U$23="Moderado"),CONCATENATE("R",'Mapa final'!$A$23),"")</f>
        <v/>
      </c>
      <c r="AC31" s="421"/>
      <c r="AD31" s="412" t="str">
        <f ca="1">IF(AND('Mapa final'!$Q$21="Media",'Mapa final'!$U$21="Mayor"),CONCATENATE("R",'Mapa final'!$A$21),"")</f>
        <v/>
      </c>
      <c r="AE31" s="409"/>
      <c r="AF31" s="409" t="str">
        <f ca="1">IF(AND('Mapa final'!$Q$22="Media",'Mapa final'!$U$22="Mayor"),CONCATENATE("R",'Mapa final'!$A$22),"")</f>
        <v/>
      </c>
      <c r="AG31" s="409"/>
      <c r="AH31" s="409" t="str">
        <f>IF(AND('Mapa final'!$Q$23="Media",'Mapa final'!$U$23="Mayor"),CONCATENATE("R",'Mapa final'!$A$23),"")</f>
        <v/>
      </c>
      <c r="AI31" s="409"/>
      <c r="AJ31" s="426" t="str">
        <f ca="1">IF(AND('Mapa final'!$Q$21="Media",'Mapa final'!$U$21="Catastrófico"),CONCATENATE("R",'Mapa final'!$A$21),"")</f>
        <v/>
      </c>
      <c r="AK31" s="427"/>
      <c r="AL31" s="427" t="str">
        <f ca="1">IF(AND('Mapa final'!$Q$22="Media",'Mapa final'!$U$22="Catastrófico"),CONCATENATE("R",'Mapa final'!$A$22),"")</f>
        <v/>
      </c>
      <c r="AM31" s="427"/>
      <c r="AN31" s="427" t="str">
        <f>IF(AND('Mapa final'!$Q$23="Media",'Mapa final'!$U$23="Catastrófico"),CONCATENATE("R",'Mapa final'!$A$23),"")</f>
        <v/>
      </c>
      <c r="AO31" s="428"/>
      <c r="AP31" s="146"/>
      <c r="AQ31" s="386"/>
      <c r="AR31" s="387"/>
      <c r="AS31" s="387"/>
      <c r="AT31" s="387"/>
      <c r="AU31" s="387"/>
      <c r="AV31" s="388"/>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row>
    <row r="32" spans="3:82" ht="15" customHeight="1" x14ac:dyDescent="0.2">
      <c r="C32" s="146"/>
      <c r="D32" s="363"/>
      <c r="E32" s="363"/>
      <c r="F32" s="364"/>
      <c r="G32" s="403"/>
      <c r="H32" s="404"/>
      <c r="I32" s="404"/>
      <c r="J32" s="404"/>
      <c r="K32" s="405"/>
      <c r="L32" s="420"/>
      <c r="M32" s="421"/>
      <c r="N32" s="421"/>
      <c r="O32" s="421"/>
      <c r="P32" s="421"/>
      <c r="Q32" s="436"/>
      <c r="R32" s="420"/>
      <c r="S32" s="421"/>
      <c r="T32" s="421"/>
      <c r="U32" s="421"/>
      <c r="V32" s="421"/>
      <c r="W32" s="421"/>
      <c r="X32" s="420"/>
      <c r="Y32" s="421"/>
      <c r="Z32" s="421"/>
      <c r="AA32" s="421"/>
      <c r="AB32" s="421"/>
      <c r="AC32" s="421"/>
      <c r="AD32" s="412"/>
      <c r="AE32" s="409"/>
      <c r="AF32" s="409"/>
      <c r="AG32" s="409"/>
      <c r="AH32" s="409"/>
      <c r="AI32" s="409"/>
      <c r="AJ32" s="426"/>
      <c r="AK32" s="427"/>
      <c r="AL32" s="427"/>
      <c r="AM32" s="427"/>
      <c r="AN32" s="427"/>
      <c r="AO32" s="428"/>
      <c r="AP32" s="146"/>
      <c r="AQ32" s="386"/>
      <c r="AR32" s="387"/>
      <c r="AS32" s="387"/>
      <c r="AT32" s="387"/>
      <c r="AU32" s="387"/>
      <c r="AV32" s="388"/>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row>
    <row r="33" spans="3:82" ht="15" customHeight="1" x14ac:dyDescent="0.2">
      <c r="C33" s="146"/>
      <c r="D33" s="363"/>
      <c r="E33" s="363"/>
      <c r="F33" s="364"/>
      <c r="G33" s="403"/>
      <c r="H33" s="404"/>
      <c r="I33" s="404"/>
      <c r="J33" s="404"/>
      <c r="K33" s="405"/>
      <c r="L33" s="420" t="str">
        <f>IF(AND('Mapa final'!$Q$24="Mediaa",'Mapa final'!$U$24="Leve"),CONCATENATE("R",'Mapa final'!$A$24),"")</f>
        <v/>
      </c>
      <c r="M33" s="421"/>
      <c r="N33" s="421" t="str">
        <f>IF(AND('Mapa final'!$L$25="Media",'Mapa final'!$P$25="Leve"),CONCATENATE("R",'Mapa final'!$A$25),"")</f>
        <v/>
      </c>
      <c r="O33" s="421"/>
      <c r="P33" s="421" t="str">
        <f>IF(AND('Mapa final'!$L$26="Media",'Mapa final'!$P$26="Leve"),CONCATENATE("R",'Mapa final'!$A$26),"")</f>
        <v/>
      </c>
      <c r="Q33" s="436"/>
      <c r="R33" s="420" t="str">
        <f>IF(AND('Mapa final'!$Q$24="Media",'Mapa final'!$U$24="Menor"),CONCATENATE("R",'Mapa final'!$A$24),"")</f>
        <v/>
      </c>
      <c r="S33" s="421"/>
      <c r="T33" s="421" t="str">
        <f>IF(AND('Mapa final'!$Q$25="Media",'Mapa final'!$U$25="Menor"),CONCATENATE("R",'Mapa final'!$A$25),"")</f>
        <v/>
      </c>
      <c r="U33" s="421"/>
      <c r="V33" s="421" t="str">
        <f>IF(AND('Mapa final'!$Q$26="Media",'Mapa final'!$U$26="Menor"),CONCATENATE("R",'Mapa final'!$A$26),"")</f>
        <v/>
      </c>
      <c r="W33" s="421"/>
      <c r="X33" s="420" t="str">
        <f>IF(AND('Mapa final'!$Q$24="Media",'Mapa final'!$U$24="Moderado"),CONCATENATE("R",'Mapa final'!$A$24),"")</f>
        <v/>
      </c>
      <c r="Y33" s="421"/>
      <c r="Z33" s="421" t="str">
        <f>IF(AND('Mapa final'!$Q$25="Media",'Mapa final'!$U$25="Moderado"),CONCATENATE("R",'Mapa final'!$A$25),"")</f>
        <v/>
      </c>
      <c r="AA33" s="421"/>
      <c r="AB33" s="421" t="str">
        <f>IF(AND('Mapa final'!$Q$26="Media",'Mapa final'!$U$26="Moderado"),CONCATENATE("R",'Mapa final'!$A$26),"")</f>
        <v/>
      </c>
      <c r="AC33" s="421"/>
      <c r="AD33" s="412" t="str">
        <f>IF(AND('Mapa final'!$Q$24="Media",'Mapa final'!$U$24="Mayor"),CONCATENATE("R",'Mapa final'!$A$24),"")</f>
        <v/>
      </c>
      <c r="AE33" s="409"/>
      <c r="AF33" s="409" t="str">
        <f>IF(AND('Mapa final'!$Q$25="Media",'Mapa final'!$U$25="Mayor"),CONCATENATE("R",'Mapa final'!$A$25),"")</f>
        <v/>
      </c>
      <c r="AG33" s="409"/>
      <c r="AH33" s="409" t="str">
        <f>IF(AND('Mapa final'!$Q$26="Media",'Mapa final'!$U$26="Mayor"),CONCATENATE("R",'Mapa final'!$A$26),"")</f>
        <v/>
      </c>
      <c r="AI33" s="409"/>
      <c r="AJ33" s="426" t="str">
        <f>IF(AND('Mapa final'!$Q$24="Media",'Mapa final'!$U$24="Catastrófico"),CONCATENATE("R",'Mapa final'!$A$24),"")</f>
        <v/>
      </c>
      <c r="AK33" s="427"/>
      <c r="AL33" s="427" t="str">
        <f>IF(AND('Mapa final'!$Q$25="Media",'Mapa final'!$U$25="Catastrófico"),CONCATENATE("R",'Mapa final'!$A$25),"")</f>
        <v/>
      </c>
      <c r="AM33" s="427"/>
      <c r="AN33" s="427" t="str">
        <f>IF(AND('Mapa final'!$Q$26="Media",'Mapa final'!$U$26="Catastrófico"),CONCATENATE("R",'Mapa final'!$A$26),"")</f>
        <v/>
      </c>
      <c r="AO33" s="428"/>
      <c r="AP33" s="146"/>
      <c r="AQ33" s="386"/>
      <c r="AR33" s="387"/>
      <c r="AS33" s="387"/>
      <c r="AT33" s="387"/>
      <c r="AU33" s="387"/>
      <c r="AV33" s="388"/>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row>
    <row r="34" spans="3:82" ht="15.75" customHeight="1" thickBot="1" x14ac:dyDescent="0.25">
      <c r="C34" s="146"/>
      <c r="D34" s="363"/>
      <c r="E34" s="363"/>
      <c r="F34" s="364"/>
      <c r="G34" s="406"/>
      <c r="H34" s="407"/>
      <c r="I34" s="407"/>
      <c r="J34" s="407"/>
      <c r="K34" s="407"/>
      <c r="L34" s="437"/>
      <c r="M34" s="438"/>
      <c r="N34" s="438"/>
      <c r="O34" s="438"/>
      <c r="P34" s="438"/>
      <c r="Q34" s="439"/>
      <c r="R34" s="437"/>
      <c r="S34" s="438"/>
      <c r="T34" s="438"/>
      <c r="U34" s="438"/>
      <c r="V34" s="438"/>
      <c r="W34" s="438"/>
      <c r="X34" s="437"/>
      <c r="Y34" s="438"/>
      <c r="Z34" s="438"/>
      <c r="AA34" s="438"/>
      <c r="AB34" s="438"/>
      <c r="AC34" s="438"/>
      <c r="AD34" s="423"/>
      <c r="AE34" s="418"/>
      <c r="AF34" s="418"/>
      <c r="AG34" s="418"/>
      <c r="AH34" s="418"/>
      <c r="AI34" s="418"/>
      <c r="AJ34" s="426"/>
      <c r="AK34" s="427"/>
      <c r="AL34" s="427"/>
      <c r="AM34" s="427"/>
      <c r="AN34" s="427"/>
      <c r="AO34" s="428"/>
      <c r="AP34" s="146"/>
      <c r="AQ34" s="389"/>
      <c r="AR34" s="390"/>
      <c r="AS34" s="390"/>
      <c r="AT34" s="390"/>
      <c r="AU34" s="390"/>
      <c r="AV34" s="391"/>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row>
    <row r="35" spans="3:82" ht="15" customHeight="1" x14ac:dyDescent="0.2">
      <c r="C35" s="146"/>
      <c r="D35" s="363"/>
      <c r="E35" s="363"/>
      <c r="F35" s="364"/>
      <c r="G35" s="401" t="s">
        <v>113</v>
      </c>
      <c r="H35" s="402"/>
      <c r="I35" s="402"/>
      <c r="J35" s="402"/>
      <c r="K35" s="402"/>
      <c r="L35" s="450" t="str">
        <f ca="1">IF(AND('Mapa final'!$Q$15="Baja",'Mapa final'!$U$15="Leve"),CONCATENATE("R",'Mapa final'!$A$15),"")</f>
        <v/>
      </c>
      <c r="M35" s="451"/>
      <c r="N35" s="451" t="str">
        <f>IF(AND('Mapa final'!$L$16="Baja",'Mapa final'!$P$16="Leve"),CONCATENATE("R",'Mapa final'!$A$16),"")</f>
        <v/>
      </c>
      <c r="O35" s="451"/>
      <c r="P35" s="451" t="str">
        <f>IF(AND('Mapa final'!$L$17="Baja",'Mapa final'!$P$17="Leve"),CONCATENATE("R",'Mapa final'!$A$17),"")</f>
        <v/>
      </c>
      <c r="Q35" s="452"/>
      <c r="R35" s="440" t="str">
        <f ca="1">IF(AND('Mapa final'!$Q$15="Baja",'Mapa final'!$U$15="Menor"),CONCATENATE("R",'Mapa final'!$A$15),"")</f>
        <v/>
      </c>
      <c r="S35" s="441"/>
      <c r="T35" s="421" t="str">
        <f>IF(AND('Mapa final'!$Q$16="Baja",'Mapa final'!$U$16="Menor"),CONCATENATE("R",'Mapa final'!$A$16),"")</f>
        <v/>
      </c>
      <c r="U35" s="421"/>
      <c r="V35" s="421" t="str">
        <f>IF(AND('Mapa final'!$Q$17="Baja",'Mapa final'!$U$17="Menor"),CONCATENATE("R",'Mapa final'!$A$17),"")</f>
        <v/>
      </c>
      <c r="W35" s="436"/>
      <c r="X35" s="420" t="str">
        <f ca="1">IF(AND('Mapa final'!$Q$15="Baja",'Mapa final'!$U$15="Moderado"),CONCATENATE("R",'Mapa final'!$A$15),"")</f>
        <v/>
      </c>
      <c r="Y35" s="421"/>
      <c r="Z35" s="421" t="str">
        <f>IF(AND('Mapa final'!Q$16="Baja",'Mapa final'!$U$16="Moderado"),CONCATENATE("R",'Mapa final'!$A$16),"")</f>
        <v/>
      </c>
      <c r="AA35" s="421"/>
      <c r="AB35" s="421" t="str">
        <f>IF(AND('Mapa final'!$Q$17="Baja",'Mapa final'!$U$17="Moderado"),CONCATENATE("R",'Mapa final'!$A$17),"")</f>
        <v/>
      </c>
      <c r="AC35" s="436"/>
      <c r="AD35" s="412" t="str">
        <f ca="1">IF(AND('Mapa final'!$Q$15="Baja",'Mapa final'!$U$15="Mayor"),CONCATENATE("R",'Mapa final'!$A$15),"")</f>
        <v/>
      </c>
      <c r="AE35" s="409"/>
      <c r="AF35" s="409" t="str">
        <f>IF(AND('Mapa final'!$Q$16="Baja",'Mapa final'!$U$16="Mayor"),CONCATENATE("R",'Mapa final'!$A$16),"")</f>
        <v/>
      </c>
      <c r="AG35" s="409"/>
      <c r="AH35" s="409" t="str">
        <f>IF(AND('Mapa final'!$Q$17="Baja",'Mapa final'!$U$17="Mayor"),CONCATENATE("R",'Mapa final'!$A$17),"")</f>
        <v/>
      </c>
      <c r="AI35" s="409"/>
      <c r="AJ35" s="429" t="str">
        <f ca="1">IF(AND('Mapa final'!$Q$15="Baja",'Mapa final'!$U$15="Catastrófico"),CONCATENATE("R",'Mapa final'!$A$15),"")</f>
        <v/>
      </c>
      <c r="AK35" s="430"/>
      <c r="AL35" s="430" t="str">
        <f>IF(AND('Mapa final'!$Q$16="Baja",'Mapa final'!$U$16="Catastrófico"),CONCATENATE("R",'Mapa final'!$A$16),"")</f>
        <v/>
      </c>
      <c r="AM35" s="430"/>
      <c r="AN35" s="430" t="str">
        <f>IF(AND('Mapa final'!$Q$17="Baja",'Mapa final'!$U$17="Catastrófico"),CONCATENATE("R",'Mapa final'!$A$17),"")</f>
        <v/>
      </c>
      <c r="AO35" s="431"/>
      <c r="AP35" s="146"/>
      <c r="AQ35" s="392" t="s">
        <v>81</v>
      </c>
      <c r="AR35" s="393"/>
      <c r="AS35" s="393"/>
      <c r="AT35" s="393"/>
      <c r="AU35" s="393"/>
      <c r="AV35" s="394"/>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row>
    <row r="36" spans="3:82" ht="15" customHeight="1" x14ac:dyDescent="0.2">
      <c r="C36" s="146"/>
      <c r="D36" s="363"/>
      <c r="E36" s="363"/>
      <c r="F36" s="364"/>
      <c r="G36" s="403"/>
      <c r="H36" s="404"/>
      <c r="I36" s="404"/>
      <c r="J36" s="404"/>
      <c r="K36" s="404"/>
      <c r="L36" s="446"/>
      <c r="M36" s="444"/>
      <c r="N36" s="444"/>
      <c r="O36" s="444"/>
      <c r="P36" s="444"/>
      <c r="Q36" s="445"/>
      <c r="R36" s="420"/>
      <c r="S36" s="421"/>
      <c r="T36" s="443"/>
      <c r="U36" s="443"/>
      <c r="V36" s="443"/>
      <c r="W36" s="436"/>
      <c r="X36" s="420"/>
      <c r="Y36" s="443"/>
      <c r="Z36" s="443"/>
      <c r="AA36" s="443"/>
      <c r="AB36" s="443"/>
      <c r="AC36" s="436"/>
      <c r="AD36" s="412"/>
      <c r="AE36" s="425"/>
      <c r="AF36" s="425"/>
      <c r="AG36" s="425"/>
      <c r="AH36" s="425"/>
      <c r="AI36" s="409"/>
      <c r="AJ36" s="426"/>
      <c r="AK36" s="427"/>
      <c r="AL36" s="427"/>
      <c r="AM36" s="427"/>
      <c r="AN36" s="427"/>
      <c r="AO36" s="428"/>
      <c r="AP36" s="146"/>
      <c r="AQ36" s="395"/>
      <c r="AR36" s="396"/>
      <c r="AS36" s="396"/>
      <c r="AT36" s="396"/>
      <c r="AU36" s="396"/>
      <c r="AV36" s="397"/>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row>
    <row r="37" spans="3:82" ht="15" customHeight="1" x14ac:dyDescent="0.2">
      <c r="C37" s="146"/>
      <c r="D37" s="363"/>
      <c r="E37" s="363"/>
      <c r="F37" s="364"/>
      <c r="G37" s="403"/>
      <c r="H37" s="404"/>
      <c r="I37" s="404"/>
      <c r="J37" s="404"/>
      <c r="K37" s="404"/>
      <c r="L37" s="446" t="str">
        <f>IF(AND('Mapa final'!$Q$18="Baja",'Mapa final'!$U$18="Leve"),CONCATENATE("R",'Mapa final'!$A$18),"")</f>
        <v/>
      </c>
      <c r="M37" s="444"/>
      <c r="N37" s="444" t="str">
        <f>IF(AND('Mapa final'!$L$19="Baja",'Mapa final'!$P$19="Leve"),CONCATENATE("R",'Mapa final'!$A$19),"")</f>
        <v/>
      </c>
      <c r="O37" s="444"/>
      <c r="P37" s="444" t="str">
        <f>IF(AND('Mapa final'!$L$20="Baja",'Mapa final'!$P$20="Leve"),CONCATENATE("R",'Mapa final'!$A$20),"")</f>
        <v/>
      </c>
      <c r="Q37" s="445"/>
      <c r="R37" s="420" t="str">
        <f>IF(AND('Mapa final'!$Q$18="Baja",'Mapa final'!$U$18="Menor"),CONCATENATE("R",'Mapa final'!$A$18),"")</f>
        <v/>
      </c>
      <c r="S37" s="443"/>
      <c r="T37" s="443" t="str">
        <f ca="1">IF(AND('Mapa final'!$Q$19="Baja",'Mapa final'!$U$19="Menor"),CONCATENATE("R",'Mapa final'!$A$19),"")</f>
        <v/>
      </c>
      <c r="U37" s="443"/>
      <c r="V37" s="443" t="str">
        <f ca="1">IF(AND('Mapa final'!$Q$20="Baja",'Mapa final'!$U$20="Menor"),CONCATENATE("R",'Mapa final'!$A$20),"")</f>
        <v/>
      </c>
      <c r="W37" s="436"/>
      <c r="X37" s="420" t="str">
        <f>IF(AND('Mapa final'!$Q$18="Baja",'Mapa final'!$U$18="Moderado"),CONCATENATE("R",'Mapa final'!$A$18),"")</f>
        <v/>
      </c>
      <c r="Y37" s="443"/>
      <c r="Z37" s="443" t="str">
        <f ca="1">IF(AND('Mapa final'!$Q$19="Baja",'Mapa final'!$U$19="Moderado"),CONCATENATE("R",'Mapa final'!$A$19),"")</f>
        <v/>
      </c>
      <c r="AA37" s="443"/>
      <c r="AB37" s="443" t="str">
        <f ca="1">IF(AND('Mapa final'!$Q$20="Baja",'Mapa final'!$U$20="Moderado"),CONCATENATE("R",'Mapa final'!$A$20),"")</f>
        <v/>
      </c>
      <c r="AC37" s="436"/>
      <c r="AD37" s="412" t="str">
        <f>IF(AND('Mapa final'!$Q$18="Baja",'Mapa final'!$U$18="Mayor"),CONCATENATE("R",'Mapa final'!$A$18),"")</f>
        <v/>
      </c>
      <c r="AE37" s="425"/>
      <c r="AF37" s="425" t="str">
        <f ca="1">IF(AND('Mapa final'!$Q$19="Baja",'Mapa final'!$U$19="Mayor"),CONCATENATE("R",'Mapa final'!$A$19),"")</f>
        <v/>
      </c>
      <c r="AG37" s="425"/>
      <c r="AH37" s="425" t="str">
        <f ca="1">IF(AND('Mapa final'!$Q$20="Baja",'Mapa final'!$U$20="Mayor"),CONCATENATE("R",'Mapa final'!$A$20),"")</f>
        <v/>
      </c>
      <c r="AI37" s="409"/>
      <c r="AJ37" s="426" t="str">
        <f>IF(AND('Mapa final'!$Q$18="Baja",'Mapa final'!$U$18="Catastrófico"),CONCATENATE("R",'Mapa final'!$A$18),"")</f>
        <v/>
      </c>
      <c r="AK37" s="427"/>
      <c r="AL37" s="427" t="str">
        <f ca="1">IF(AND('Mapa final'!$Q$19="Baja",'Mapa final'!$U$19="Catastrófico"),CONCATENATE("R",'Mapa final'!$A$19),"")</f>
        <v/>
      </c>
      <c r="AM37" s="427"/>
      <c r="AN37" s="427" t="str">
        <f>IF(AND('Mapa final'!$Q$20="Baja",'Mapa final'!$L$20="Catastrófico"),CONCATENATE("R",'Mapa final'!$A$20),"")</f>
        <v/>
      </c>
      <c r="AO37" s="428"/>
      <c r="AP37" s="146"/>
      <c r="AQ37" s="395"/>
      <c r="AR37" s="396"/>
      <c r="AS37" s="396"/>
      <c r="AT37" s="396"/>
      <c r="AU37" s="396"/>
      <c r="AV37" s="397"/>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row>
    <row r="38" spans="3:82" ht="15" customHeight="1" x14ac:dyDescent="0.2">
      <c r="C38" s="146"/>
      <c r="D38" s="363"/>
      <c r="E38" s="363"/>
      <c r="F38" s="364"/>
      <c r="G38" s="403"/>
      <c r="H38" s="404"/>
      <c r="I38" s="404"/>
      <c r="J38" s="404"/>
      <c r="K38" s="404"/>
      <c r="L38" s="446"/>
      <c r="M38" s="444"/>
      <c r="N38" s="444"/>
      <c r="O38" s="444"/>
      <c r="P38" s="444"/>
      <c r="Q38" s="445"/>
      <c r="R38" s="420"/>
      <c r="S38" s="443"/>
      <c r="T38" s="443"/>
      <c r="U38" s="443"/>
      <c r="V38" s="443"/>
      <c r="W38" s="436"/>
      <c r="X38" s="420"/>
      <c r="Y38" s="443"/>
      <c r="Z38" s="443"/>
      <c r="AA38" s="443"/>
      <c r="AB38" s="443"/>
      <c r="AC38" s="436"/>
      <c r="AD38" s="412"/>
      <c r="AE38" s="425"/>
      <c r="AF38" s="425"/>
      <c r="AG38" s="425"/>
      <c r="AH38" s="425"/>
      <c r="AI38" s="409"/>
      <c r="AJ38" s="426"/>
      <c r="AK38" s="427"/>
      <c r="AL38" s="427"/>
      <c r="AM38" s="427"/>
      <c r="AN38" s="427"/>
      <c r="AO38" s="428"/>
      <c r="AP38" s="146"/>
      <c r="AQ38" s="395"/>
      <c r="AR38" s="396"/>
      <c r="AS38" s="396"/>
      <c r="AT38" s="396"/>
      <c r="AU38" s="396"/>
      <c r="AV38" s="397"/>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row>
    <row r="39" spans="3:82" ht="15" customHeight="1" x14ac:dyDescent="0.2">
      <c r="C39" s="146"/>
      <c r="D39" s="363"/>
      <c r="E39" s="363"/>
      <c r="F39" s="364"/>
      <c r="G39" s="403"/>
      <c r="H39" s="404"/>
      <c r="I39" s="404"/>
      <c r="J39" s="404"/>
      <c r="K39" s="404"/>
      <c r="L39" s="446" t="str">
        <f ca="1">IF(AND('Mapa final'!$Q$21="Baja",'Mapa final'!$U$21="Leve"),CONCATENATE("R",'Mapa final'!$A$21),"")</f>
        <v/>
      </c>
      <c r="M39" s="444"/>
      <c r="N39" s="444" t="str">
        <f>IF(AND('Mapa final'!$L$22="Baja",'Mapa final'!$P$22="Leve"),CONCATENATE("R",'Mapa final'!$A$22),"")</f>
        <v/>
      </c>
      <c r="O39" s="444"/>
      <c r="P39" s="444" t="str">
        <f>IF(AND('Mapa final'!$L$23="Baja",'Mapa final'!$P$23="Leve"),CONCATENATE("R",'Mapa final'!$A$23),"")</f>
        <v/>
      </c>
      <c r="Q39" s="445"/>
      <c r="R39" s="420" t="str">
        <f ca="1">IF(AND('Mapa final'!$Q$21="Baja",'Mapa final'!$U$21="Menor"),CONCATENATE("R",'Mapa final'!$A$21),"")</f>
        <v/>
      </c>
      <c r="S39" s="443"/>
      <c r="T39" s="443" t="str">
        <f ca="1">IF(AND('Mapa final'!$LR$22="Baja",'Mapa final'!$U$22="Menor"),CONCATENATE("R",'Mapa final'!$A$22),"")</f>
        <v/>
      </c>
      <c r="U39" s="443"/>
      <c r="V39" s="443" t="str">
        <f>IF(AND('Mapa final'!$Q$23="Baja",'Mapa final'!$U$23="Menor"),CONCATENATE("R",'Mapa final'!$A$23),"")</f>
        <v/>
      </c>
      <c r="W39" s="436"/>
      <c r="X39" s="420" t="str">
        <f ca="1">IF(AND('Mapa final'!$Q$21="Baja",'Mapa final'!$U$21="Moderado"),CONCATENATE("R",'Mapa final'!$A$21),"")</f>
        <v/>
      </c>
      <c r="Y39" s="443"/>
      <c r="Z39" s="443" t="str">
        <f ca="1">IF(AND('Mapa final'!$Q$22="Baja",'Mapa final'!$U$22="Moderado"),CONCATENATE("R",'Mapa final'!$A$22),"")</f>
        <v/>
      </c>
      <c r="AA39" s="443"/>
      <c r="AB39" s="443" t="str">
        <f>IF(AND('Mapa final'!$Q$23="Baja",'Mapa final'!$U$23="Moderado"),CONCATENATE("R",'Mapa final'!$A$23),"")</f>
        <v/>
      </c>
      <c r="AC39" s="436"/>
      <c r="AD39" s="412" t="str">
        <f ca="1">IF(AND('Mapa final'!$Q$21="Baja",'Mapa final'!$U$21="Mayor"),CONCATENATE("R",'Mapa final'!$A$21),"")</f>
        <v/>
      </c>
      <c r="AE39" s="425"/>
      <c r="AF39" s="425" t="str">
        <f ca="1">IF(AND('Mapa final'!$Q$22="Baja",'Mapa final'!$U$22="Mayor"),CONCATENATE("R",'Mapa final'!$A$22),"")</f>
        <v/>
      </c>
      <c r="AG39" s="425"/>
      <c r="AH39" s="425" t="str">
        <f>IF(AND('Mapa final'!$Q$23="Baja",'Mapa final'!$U$23="Mayor"),CONCATENATE("R",'Mapa final'!$A$23),"")</f>
        <v/>
      </c>
      <c r="AI39" s="409"/>
      <c r="AJ39" s="426" t="str">
        <f ca="1">IF(AND('Mapa final'!$Q$21="Baja",'Mapa final'!$U$21="Catastrófico"),CONCATENATE("R",'Mapa final'!$A$21),"")</f>
        <v/>
      </c>
      <c r="AK39" s="427"/>
      <c r="AL39" s="427" t="str">
        <f ca="1">IF(AND('Mapa final'!$Q$22="Baja",'Mapa final'!$U$22="Catastrófico"),CONCATENATE("R",'Mapa final'!$A$22),"")</f>
        <v/>
      </c>
      <c r="AM39" s="427"/>
      <c r="AN39" s="427" t="str">
        <f>IF(AND('Mapa final'!$Q$23="Baja",'Mapa final'!$U$23="Catastrófico"),CONCATENATE("R",'Mapa final'!$A$23),"")</f>
        <v/>
      </c>
      <c r="AO39" s="428"/>
      <c r="AP39" s="146"/>
      <c r="AQ39" s="395"/>
      <c r="AR39" s="396"/>
      <c r="AS39" s="396"/>
      <c r="AT39" s="396"/>
      <c r="AU39" s="396"/>
      <c r="AV39" s="397"/>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row>
    <row r="40" spans="3:82" ht="15" customHeight="1" x14ac:dyDescent="0.2">
      <c r="C40" s="146"/>
      <c r="D40" s="363"/>
      <c r="E40" s="363"/>
      <c r="F40" s="364"/>
      <c r="G40" s="403"/>
      <c r="H40" s="404"/>
      <c r="I40" s="404"/>
      <c r="J40" s="404"/>
      <c r="K40" s="404"/>
      <c r="L40" s="446"/>
      <c r="M40" s="444"/>
      <c r="N40" s="444"/>
      <c r="O40" s="444"/>
      <c r="P40" s="444"/>
      <c r="Q40" s="445"/>
      <c r="R40" s="420"/>
      <c r="S40" s="443"/>
      <c r="T40" s="443"/>
      <c r="U40" s="443"/>
      <c r="V40" s="443"/>
      <c r="W40" s="436"/>
      <c r="X40" s="420"/>
      <c r="Y40" s="443"/>
      <c r="Z40" s="443"/>
      <c r="AA40" s="443"/>
      <c r="AB40" s="443"/>
      <c r="AC40" s="436"/>
      <c r="AD40" s="412"/>
      <c r="AE40" s="425"/>
      <c r="AF40" s="425"/>
      <c r="AG40" s="425"/>
      <c r="AH40" s="425"/>
      <c r="AI40" s="409"/>
      <c r="AJ40" s="426"/>
      <c r="AK40" s="427"/>
      <c r="AL40" s="427"/>
      <c r="AM40" s="427"/>
      <c r="AN40" s="427"/>
      <c r="AO40" s="428"/>
      <c r="AP40" s="146"/>
      <c r="AQ40" s="395"/>
      <c r="AR40" s="396"/>
      <c r="AS40" s="396"/>
      <c r="AT40" s="396"/>
      <c r="AU40" s="396"/>
      <c r="AV40" s="397"/>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row>
    <row r="41" spans="3:82" ht="15" customHeight="1" x14ac:dyDescent="0.2">
      <c r="C41" s="146"/>
      <c r="D41" s="363"/>
      <c r="E41" s="363"/>
      <c r="F41" s="364"/>
      <c r="G41" s="403"/>
      <c r="H41" s="404"/>
      <c r="I41" s="404"/>
      <c r="J41" s="404"/>
      <c r="K41" s="404"/>
      <c r="L41" s="446" t="str">
        <f>IF(AND('Mapa final'!$Q$24="Baja",'Mapa final'!$U$24="Leve"),CONCATENATE("R",'Mapa final'!$A$24),"")</f>
        <v/>
      </c>
      <c r="M41" s="444"/>
      <c r="N41" s="444" t="str">
        <f>IF(AND('Mapa final'!$L$25="Baja",'Mapa final'!$P$25="Leve"),CONCATENATE("R",'Mapa final'!$A$25),"")</f>
        <v/>
      </c>
      <c r="O41" s="444"/>
      <c r="P41" s="444" t="str">
        <f>IF(AND('Mapa final'!$L$26="Baja",'Mapa final'!$P$26="Leve"),CONCATENATE("R",'Mapa final'!$A$26),"")</f>
        <v/>
      </c>
      <c r="Q41" s="445"/>
      <c r="R41" s="420" t="str">
        <f>IF(AND('Mapa final'!$Q$24="Baja",'Mapa final'!$U$24="Menor"),CONCATENATE("R",'Mapa final'!$A$24),"")</f>
        <v/>
      </c>
      <c r="S41" s="443"/>
      <c r="T41" s="443" t="str">
        <f>IF(AND('Mapa final'!$Q$25="Baja",'Mapa final'!$U$25="Menor"),CONCATENATE("R",'Mapa final'!$A$25),"")</f>
        <v/>
      </c>
      <c r="U41" s="443"/>
      <c r="V41" s="443" t="str">
        <f>IF(AND('Mapa final'!$Q$26="Baja",'Mapa final'!$U$26="Menor"),CONCATENATE("R",'Mapa final'!$A$26),"")</f>
        <v/>
      </c>
      <c r="W41" s="436"/>
      <c r="X41" s="420" t="str">
        <f>IF(AND('Mapa final'!$Q$24="Baja",'Mapa final'!$U$24="Moderado"),CONCATENATE("R",'Mapa final'!$A$24),"")</f>
        <v/>
      </c>
      <c r="Y41" s="443"/>
      <c r="Z41" s="443" t="str">
        <f>IF(AND('Mapa final'!$Q$25="Baja",'Mapa final'!$U$25="Moderado"),CONCATENATE("R",'Mapa final'!$A$25),"")</f>
        <v/>
      </c>
      <c r="AA41" s="443"/>
      <c r="AB41" s="443" t="str">
        <f>IF(AND('Mapa final'!$Q$26="Baja",'Mapa final'!$U$26="Moderado"),CONCATENATE("R",'Mapa final'!$A$26),"")</f>
        <v/>
      </c>
      <c r="AC41" s="436"/>
      <c r="AD41" s="412" t="str">
        <f>IF(AND('Mapa final'!$Q$24="Baja",'Mapa final'!$U$24="Mayor"),CONCATENATE("R",'Mapa final'!$A$24),"")</f>
        <v/>
      </c>
      <c r="AE41" s="425"/>
      <c r="AF41" s="425" t="str">
        <f>IF(AND('Mapa final'!$Q$25="Baja",'Mapa final'!$U$25="Mayor"),CONCATENATE("R",'Mapa final'!$A$25),"")</f>
        <v/>
      </c>
      <c r="AG41" s="425"/>
      <c r="AH41" s="425" t="str">
        <f>IF(AND('Mapa final'!$Q$26="Baja",'Mapa final'!$U$26="Mayor"),CONCATENATE("R",'Mapa final'!$A$26),"")</f>
        <v/>
      </c>
      <c r="AI41" s="409"/>
      <c r="AJ41" s="426" t="str">
        <f>IF(AND('Mapa final'!$Q$24="Baja",'Mapa final'!$U$24="Catastrófico"),CONCATENATE("R",'Mapa final'!$A$24),"")</f>
        <v/>
      </c>
      <c r="AK41" s="427"/>
      <c r="AL41" s="427" t="str">
        <f>IF(AND('Mapa final'!$Q$25="Baja",'Mapa final'!$U$25="Catastrófico"),CONCATENATE("R",'Mapa final'!$A$25),"")</f>
        <v/>
      </c>
      <c r="AM41" s="427"/>
      <c r="AN41" s="427" t="str">
        <f>IF(AND('Mapa final'!$Q$26="Baja",'Mapa final'!$U$26="Catastrófico"),CONCATENATE("R",'Mapa final'!$A$26),"")</f>
        <v/>
      </c>
      <c r="AO41" s="428"/>
      <c r="AP41" s="146"/>
      <c r="AQ41" s="395"/>
      <c r="AR41" s="396"/>
      <c r="AS41" s="396"/>
      <c r="AT41" s="396"/>
      <c r="AU41" s="396"/>
      <c r="AV41" s="397"/>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row>
    <row r="42" spans="3:82" ht="15.75" customHeight="1" thickBot="1" x14ac:dyDescent="0.25">
      <c r="C42" s="146"/>
      <c r="D42" s="363"/>
      <c r="E42" s="363"/>
      <c r="F42" s="364"/>
      <c r="G42" s="406"/>
      <c r="H42" s="407"/>
      <c r="I42" s="407"/>
      <c r="J42" s="407"/>
      <c r="K42" s="407"/>
      <c r="L42" s="447"/>
      <c r="M42" s="448"/>
      <c r="N42" s="448"/>
      <c r="O42" s="448"/>
      <c r="P42" s="448"/>
      <c r="Q42" s="449"/>
      <c r="R42" s="437"/>
      <c r="S42" s="438"/>
      <c r="T42" s="438"/>
      <c r="U42" s="438"/>
      <c r="V42" s="438"/>
      <c r="W42" s="439"/>
      <c r="X42" s="437"/>
      <c r="Y42" s="438"/>
      <c r="Z42" s="438"/>
      <c r="AA42" s="438"/>
      <c r="AB42" s="438"/>
      <c r="AC42" s="439"/>
      <c r="AD42" s="423"/>
      <c r="AE42" s="418"/>
      <c r="AF42" s="418"/>
      <c r="AG42" s="418"/>
      <c r="AH42" s="418"/>
      <c r="AI42" s="418"/>
      <c r="AJ42" s="432"/>
      <c r="AK42" s="433"/>
      <c r="AL42" s="433"/>
      <c r="AM42" s="433"/>
      <c r="AN42" s="433"/>
      <c r="AO42" s="434"/>
      <c r="AP42" s="146"/>
      <c r="AQ42" s="398"/>
      <c r="AR42" s="399"/>
      <c r="AS42" s="399"/>
      <c r="AT42" s="399"/>
      <c r="AU42" s="399"/>
      <c r="AV42" s="400"/>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row>
    <row r="43" spans="3:82" ht="15" customHeight="1" x14ac:dyDescent="0.2">
      <c r="C43" s="146"/>
      <c r="D43" s="363"/>
      <c r="E43" s="363"/>
      <c r="F43" s="364"/>
      <c r="G43" s="401" t="s">
        <v>112</v>
      </c>
      <c r="H43" s="402"/>
      <c r="I43" s="402"/>
      <c r="J43" s="402"/>
      <c r="K43" s="402"/>
      <c r="L43" s="450" t="str">
        <f ca="1">IF(AND('Mapa final'!$Q$15="Muy Baja",'Mapa final'!$U$15="Leve"),CONCATENATE("R",'Mapa final'!$A$15),"")</f>
        <v/>
      </c>
      <c r="M43" s="451"/>
      <c r="N43" s="451" t="str">
        <f>IF(AND('Mapa final'!$L$16="Muy Baja",'Mapa final'!$P$16="Leve"),CONCATENATE("R",'Mapa final'!$A$16),"")</f>
        <v/>
      </c>
      <c r="O43" s="451"/>
      <c r="P43" s="451" t="str">
        <f>IF(AND('Mapa final'!$L$17="Muy Baja",'Mapa final'!$P$17="Leve"),CONCATENATE("R",'Mapa final'!$A$17),"")</f>
        <v/>
      </c>
      <c r="Q43" s="452"/>
      <c r="R43" s="450" t="str">
        <f ca="1">IF(AND('Mapa final'!$Q$15="Muy Baja",'Mapa final'!$U$15="Menor"),CONCATENATE("R",'Mapa final'!$D$15),"")</f>
        <v>R1</v>
      </c>
      <c r="S43" s="451"/>
      <c r="T43" s="451" t="str">
        <f>IF(AND('Mapa final'!$Q$16="Muy Baja",'Mapa final'!$U$16="Menor"),CONCATENATE("R",'Mapa final'!$A$16),"")</f>
        <v/>
      </c>
      <c r="U43" s="451"/>
      <c r="V43" s="451" t="str">
        <f>IF(AND('Mapa final'!$Q$17="Muy Baja",'Mapa final'!$U$17="Menor"),CONCATENATE("R",'Mapa final'!$A$17),"")</f>
        <v/>
      </c>
      <c r="W43" s="452"/>
      <c r="X43" s="440" t="str">
        <f ca="1">IF(AND('Mapa final'!$Q$15="Muy Baja",'Mapa final'!$U$15="Moderado"),CONCATENATE("R",'Mapa final'!$A$15),"")</f>
        <v/>
      </c>
      <c r="Y43" s="441"/>
      <c r="Z43" s="441" t="str">
        <f>IF(AND('Mapa final'!Q$16="Muy Baja",'Mapa final'!$U$16="Moderado"),CONCATENATE("R",'Mapa final'!$A$16),"")</f>
        <v/>
      </c>
      <c r="AA43" s="441"/>
      <c r="AB43" s="441" t="str">
        <f>IF(AND('Mapa final'!$Q$17="Muy Baja",'Mapa final'!$U$17="Moderado"),CONCATENATE("R",'Mapa final'!$A$17),"")</f>
        <v/>
      </c>
      <c r="AC43" s="442"/>
      <c r="AD43" s="410" t="str">
        <f ca="1">IF(AND('Mapa final'!$Q$15="Muy Baja",'Mapa final'!$U$15="Mayor"),CONCATENATE("R",'Mapa final'!$A$15),"")</f>
        <v/>
      </c>
      <c r="AE43" s="411"/>
      <c r="AF43" s="411" t="str">
        <f>IF(AND('Mapa final'!$Q$16="Muy Baja",'Mapa final'!$U$16="Mayor"),CONCATENATE("R",'Mapa final'!$A$16),"")</f>
        <v/>
      </c>
      <c r="AG43" s="411"/>
      <c r="AH43" s="411" t="str">
        <f>IF(AND('Mapa final'!$Q$17="Muy Baja",'Mapa final'!$U$17="Mayor"),CONCATENATE("R",'Mapa final'!$A$17),"")</f>
        <v/>
      </c>
      <c r="AI43" s="424"/>
      <c r="AJ43" s="426" t="str">
        <f ca="1">IF(AND('Mapa final'!$Q$15="Muy Baja",'Mapa final'!$U$15="Catastrófico"),CONCATENATE("R",'Mapa final'!$A$15),"")</f>
        <v/>
      </c>
      <c r="AK43" s="427"/>
      <c r="AL43" s="427" t="str">
        <f>IF(AND('Mapa final'!$Q$16="Muy Baja",'Mapa final'!$U$16="Catastrófico"),CONCATENATE("R",'Mapa final'!$A$16),"")</f>
        <v/>
      </c>
      <c r="AM43" s="427"/>
      <c r="AN43" s="427" t="str">
        <f>IF(AND('Mapa final'!$Q$17="Muy Baja",'Mapa final'!$U$17="Catastrófico"),CONCATENATE("R",'Mapa final'!$A$17),"")</f>
        <v/>
      </c>
      <c r="AO43" s="428"/>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row>
    <row r="44" spans="3:82" ht="15" customHeight="1" x14ac:dyDescent="0.2">
      <c r="C44" s="146"/>
      <c r="D44" s="363"/>
      <c r="E44" s="363"/>
      <c r="F44" s="364"/>
      <c r="G44" s="403"/>
      <c r="H44" s="404"/>
      <c r="I44" s="404"/>
      <c r="J44" s="404"/>
      <c r="K44" s="405"/>
      <c r="L44" s="446"/>
      <c r="M44" s="444"/>
      <c r="N44" s="444"/>
      <c r="O44" s="444"/>
      <c r="P44" s="444"/>
      <c r="Q44" s="445"/>
      <c r="R44" s="446"/>
      <c r="S44" s="444"/>
      <c r="T44" s="454"/>
      <c r="U44" s="454"/>
      <c r="V44" s="454"/>
      <c r="W44" s="445"/>
      <c r="X44" s="420"/>
      <c r="Y44" s="443"/>
      <c r="Z44" s="443"/>
      <c r="AA44" s="443"/>
      <c r="AB44" s="443"/>
      <c r="AC44" s="436"/>
      <c r="AD44" s="412"/>
      <c r="AE44" s="425"/>
      <c r="AF44" s="425"/>
      <c r="AG44" s="425"/>
      <c r="AH44" s="425"/>
      <c r="AI44" s="417"/>
      <c r="AJ44" s="426"/>
      <c r="AK44" s="435"/>
      <c r="AL44" s="435"/>
      <c r="AM44" s="435"/>
      <c r="AN44" s="435"/>
      <c r="AO44" s="428"/>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row>
    <row r="45" spans="3:82" ht="15" customHeight="1" x14ac:dyDescent="0.2">
      <c r="C45" s="146"/>
      <c r="D45" s="363"/>
      <c r="E45" s="363"/>
      <c r="F45" s="364"/>
      <c r="G45" s="403"/>
      <c r="H45" s="404"/>
      <c r="I45" s="404"/>
      <c r="J45" s="404"/>
      <c r="K45" s="405"/>
      <c r="L45" s="446" t="str">
        <f>IF(AND('Mapa final'!$Q$18="Muy Baja",'Mapa final'!$U$18="Leve"),CONCATENATE("R",'Mapa final'!$A$18),"")</f>
        <v/>
      </c>
      <c r="M45" s="444"/>
      <c r="N45" s="444" t="str">
        <f>IF(AND('Mapa final'!$L$19="Muy Baja",'Mapa final'!$P$19="Leve"),CONCATENATE("R",'Mapa final'!$A$19),"")</f>
        <v/>
      </c>
      <c r="O45" s="444"/>
      <c r="P45" s="444" t="str">
        <f>IF(AND('Mapa final'!$L$20="Muy Baja",'Mapa final'!$P$20="Leve"),CONCATENATE("R",'Mapa final'!$A$20),"")</f>
        <v/>
      </c>
      <c r="Q45" s="445"/>
      <c r="R45" s="446" t="str">
        <f>IF(AND('Mapa final'!$Q$18="Muy Baja",'Mapa final'!$U$18="Menor"),CONCATENATE("R",'Mapa final'!$A$18),"")</f>
        <v/>
      </c>
      <c r="S45" s="444"/>
      <c r="T45" s="454" t="str">
        <f ca="1">IF(AND('Mapa final'!$Q$19="Muy Baja",'Mapa final'!$U$19="Menor"),CONCATENATE("R",'Mapa final'!$A$19),"")</f>
        <v/>
      </c>
      <c r="U45" s="454"/>
      <c r="V45" s="454" t="str">
        <f ca="1">IF(AND('Mapa final'!$Q$20="Muy Baja",'Mapa final'!$U$20="Menor"),CONCATENATE("R",'Mapa final'!$A$20),"")</f>
        <v/>
      </c>
      <c r="W45" s="445"/>
      <c r="X45" s="420" t="str">
        <f>IF(AND('Mapa final'!$Q$18="Muy Baja",'Mapa final'!$U$18="Moderado"),CONCATENATE("R",'Mapa final'!$A$18),"")</f>
        <v/>
      </c>
      <c r="Y45" s="443"/>
      <c r="Z45" s="443" t="str">
        <f ca="1">IF(AND('Mapa final'!$Q$19="Muy Baja",'Mapa final'!$U$19="Moderado"),CONCATENATE("R",'Mapa final'!$A$19),"")</f>
        <v/>
      </c>
      <c r="AA45" s="443"/>
      <c r="AB45" s="443" t="str">
        <f ca="1">IF(AND('Mapa final'!$Q$20="Muy Baja",'Mapa final'!$U$20="Moderado"),CONCATENATE("R",'Mapa final'!$A$20),"")</f>
        <v/>
      </c>
      <c r="AC45" s="436"/>
      <c r="AD45" s="412" t="str">
        <f>IF(AND('Mapa final'!$Q$18="Muy Baja",'Mapa final'!$U$18="Mayor"),CONCATENATE("R",'Mapa final'!$A$18),"")</f>
        <v/>
      </c>
      <c r="AE45" s="425"/>
      <c r="AF45" s="425" t="str">
        <f ca="1">IF(AND('Mapa final'!$Q$19="Muy Baja",'Mapa final'!$U$19="Mayor"),CONCATENATE("R",'Mapa final'!$A$19),"")</f>
        <v/>
      </c>
      <c r="AG45" s="425"/>
      <c r="AH45" s="425" t="str">
        <f ca="1">IF(AND('Mapa final'!$Q$20="Muy Baja",'Mapa final'!$U$20="Mayor"),CONCATENATE("R",'Mapa final'!$A$20),"")</f>
        <v/>
      </c>
      <c r="AI45" s="417"/>
      <c r="AJ45" s="426" t="str">
        <f>IF(AND('Mapa final'!$Q$18="Muy Baja",'Mapa final'!$U$18="Catastrófico"),CONCATENATE("R",'Mapa final'!$A$18),"")</f>
        <v/>
      </c>
      <c r="AK45" s="435"/>
      <c r="AL45" s="435" t="str">
        <f ca="1">IF(AND('Mapa final'!$Q$19="Muy Baja",'Mapa final'!$U$19="Catastrófico"),CONCATENATE("R",'Mapa final'!$A$19),"")</f>
        <v/>
      </c>
      <c r="AM45" s="435"/>
      <c r="AN45" s="435" t="str">
        <f>IF(AND('Mapa final'!$Q$20="Muy Baja",'Mapa final'!$L$20="Catastrófico"),CONCATENATE("R",'Mapa final'!$A$20),"")</f>
        <v/>
      </c>
      <c r="AO45" s="428"/>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row>
    <row r="46" spans="3:82" ht="15" customHeight="1" x14ac:dyDescent="0.2">
      <c r="C46" s="146"/>
      <c r="D46" s="363"/>
      <c r="E46" s="363"/>
      <c r="F46" s="364"/>
      <c r="G46" s="403"/>
      <c r="H46" s="404"/>
      <c r="I46" s="404"/>
      <c r="J46" s="404"/>
      <c r="K46" s="405"/>
      <c r="L46" s="446"/>
      <c r="M46" s="444"/>
      <c r="N46" s="444"/>
      <c r="O46" s="444"/>
      <c r="P46" s="444"/>
      <c r="Q46" s="445"/>
      <c r="R46" s="446"/>
      <c r="S46" s="444"/>
      <c r="T46" s="454"/>
      <c r="U46" s="454"/>
      <c r="V46" s="454"/>
      <c r="W46" s="445"/>
      <c r="X46" s="420"/>
      <c r="Y46" s="443"/>
      <c r="Z46" s="443"/>
      <c r="AA46" s="443"/>
      <c r="AB46" s="443"/>
      <c r="AC46" s="436"/>
      <c r="AD46" s="412"/>
      <c r="AE46" s="425"/>
      <c r="AF46" s="425"/>
      <c r="AG46" s="425"/>
      <c r="AH46" s="425"/>
      <c r="AI46" s="417"/>
      <c r="AJ46" s="426"/>
      <c r="AK46" s="435"/>
      <c r="AL46" s="435"/>
      <c r="AM46" s="435"/>
      <c r="AN46" s="435"/>
      <c r="AO46" s="428"/>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row>
    <row r="47" spans="3:82" ht="15" customHeight="1" x14ac:dyDescent="0.2">
      <c r="C47" s="146"/>
      <c r="D47" s="363"/>
      <c r="E47" s="363"/>
      <c r="F47" s="364"/>
      <c r="G47" s="403"/>
      <c r="H47" s="404"/>
      <c r="I47" s="404"/>
      <c r="J47" s="404"/>
      <c r="K47" s="405"/>
      <c r="L47" s="446" t="str">
        <f ca="1">IF(AND('Mapa final'!$Q$21="Muy Baja",'Mapa final'!$U$21="Leve"),CONCATENATE("R",'Mapa final'!$A$21),"")</f>
        <v/>
      </c>
      <c r="M47" s="444"/>
      <c r="N47" s="444" t="str">
        <f>IF(AND('Mapa final'!$L$22="Muy Baja",'Mapa final'!$P$22="Leve"),CONCATENATE("R",'Mapa final'!$A$22),"")</f>
        <v/>
      </c>
      <c r="O47" s="444"/>
      <c r="P47" s="444" t="str">
        <f>IF(AND('Mapa final'!$L$23="Muy Baja",'Mapa final'!$P$23="Leve"),CONCATENATE("R",'Mapa final'!$A$23),"")</f>
        <v/>
      </c>
      <c r="Q47" s="445"/>
      <c r="R47" s="446" t="str">
        <f ca="1">IF(AND('Mapa final'!$Q$21="Muy Baja",'Mapa final'!$U$21="Menor"),CONCATENATE("R",'Mapa final'!$A$21),"")</f>
        <v/>
      </c>
      <c r="S47" s="444"/>
      <c r="T47" s="454" t="str">
        <f ca="1">IF(AND('Mapa final'!$LR$22="Muy Baja",'Mapa final'!$U$22="Menor"),CONCATENATE("R",'Mapa final'!$A$22),"")</f>
        <v/>
      </c>
      <c r="U47" s="454"/>
      <c r="V47" s="454" t="str">
        <f>IF(AND('Mapa final'!$Q$23="Muy Baja",'Mapa final'!$U$23="Menor"),CONCATENATE("R",'Mapa final'!$A$23),"")</f>
        <v/>
      </c>
      <c r="W47" s="445"/>
      <c r="X47" s="420" t="str">
        <f ca="1">IF(AND('Mapa final'!$Q$21="Muy Baja",'Mapa final'!$U$21="Moderado"),CONCATENATE("R",'Mapa final'!$A$21),"")</f>
        <v/>
      </c>
      <c r="Y47" s="443"/>
      <c r="Z47" s="443" t="str">
        <f ca="1">IF(AND('Mapa final'!$Q$22="Muy Baja",'Mapa final'!$U$22="Moderado"),CONCATENATE("R",'Mapa final'!$A$22),"")</f>
        <v/>
      </c>
      <c r="AA47" s="443"/>
      <c r="AB47" s="443" t="str">
        <f>IF(AND('Mapa final'!$Q$23="Muy Baja",'Mapa final'!$U$23="Moderado"),CONCATENATE("R",'Mapa final'!$A$23),"")</f>
        <v/>
      </c>
      <c r="AC47" s="436"/>
      <c r="AD47" s="412" t="str">
        <f ca="1">IF(AND('Mapa final'!$Q$21="Muy Baja",'Mapa final'!$U$21="Mayor"),CONCATENATE("R",'Mapa final'!$A$21),"")</f>
        <v/>
      </c>
      <c r="AE47" s="425"/>
      <c r="AF47" s="425" t="str">
        <f ca="1">IF(AND('Mapa final'!$Q$22="Muy Baja",'Mapa final'!$U$22="Mayor"),CONCATENATE("R",'Mapa final'!$A$22),"")</f>
        <v/>
      </c>
      <c r="AG47" s="425"/>
      <c r="AH47" s="425" t="str">
        <f>IF(AND('Mapa final'!$Q$23="Muy Baja",'Mapa final'!$U$23="Mayor"),CONCATENATE("R",'Mapa final'!$A$23),"")</f>
        <v/>
      </c>
      <c r="AI47" s="417"/>
      <c r="AJ47" s="426" t="str">
        <f ca="1">IF(AND('Mapa final'!$Q$21="Muy Baja",'Mapa final'!$U$21="Catastrófico"),CONCATENATE("R",'Mapa final'!$A$21),"")</f>
        <v/>
      </c>
      <c r="AK47" s="435"/>
      <c r="AL47" s="435" t="str">
        <f ca="1">IF(AND('Mapa final'!$Q$22="Muy Baja",'Mapa final'!$U$22="Catastrófico"),CONCATENATE("R",'Mapa final'!$A$22),"")</f>
        <v/>
      </c>
      <c r="AM47" s="435"/>
      <c r="AN47" s="435" t="str">
        <f>IF(AND('Mapa final'!$Q$23="Muy Baja",'Mapa final'!$U$23="Catastrófico"),CONCATENATE("R",'Mapa final'!$A$23),"")</f>
        <v/>
      </c>
      <c r="AO47" s="428"/>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row>
    <row r="48" spans="3:82" ht="15" customHeight="1" x14ac:dyDescent="0.2">
      <c r="C48" s="146"/>
      <c r="D48" s="363"/>
      <c r="E48" s="363"/>
      <c r="F48" s="364"/>
      <c r="G48" s="403"/>
      <c r="H48" s="404"/>
      <c r="I48" s="404"/>
      <c r="J48" s="404"/>
      <c r="K48" s="405"/>
      <c r="L48" s="446"/>
      <c r="M48" s="444"/>
      <c r="N48" s="444"/>
      <c r="O48" s="444"/>
      <c r="P48" s="444"/>
      <c r="Q48" s="445"/>
      <c r="R48" s="446"/>
      <c r="S48" s="444"/>
      <c r="T48" s="454"/>
      <c r="U48" s="454"/>
      <c r="V48" s="454"/>
      <c r="W48" s="445"/>
      <c r="X48" s="420"/>
      <c r="Y48" s="443"/>
      <c r="Z48" s="443"/>
      <c r="AA48" s="443"/>
      <c r="AB48" s="443"/>
      <c r="AC48" s="436"/>
      <c r="AD48" s="412"/>
      <c r="AE48" s="425"/>
      <c r="AF48" s="425"/>
      <c r="AG48" s="425"/>
      <c r="AH48" s="425"/>
      <c r="AI48" s="417"/>
      <c r="AJ48" s="426"/>
      <c r="AK48" s="435"/>
      <c r="AL48" s="435"/>
      <c r="AM48" s="435"/>
      <c r="AN48" s="435"/>
      <c r="AO48" s="428"/>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row>
    <row r="49" spans="3:82" ht="15" customHeight="1" x14ac:dyDescent="0.2">
      <c r="C49" s="146"/>
      <c r="D49" s="363"/>
      <c r="E49" s="363"/>
      <c r="F49" s="364"/>
      <c r="G49" s="403"/>
      <c r="H49" s="404"/>
      <c r="I49" s="404"/>
      <c r="J49" s="404"/>
      <c r="K49" s="405"/>
      <c r="L49" s="446" t="str">
        <f>IF(AND('Mapa final'!$Q$24="Muy Baja",'Mapa final'!$U$24="Leve"),CONCATENATE("R",'Mapa final'!$A$24),"")</f>
        <v/>
      </c>
      <c r="M49" s="444"/>
      <c r="N49" s="444" t="str">
        <f>IF(AND('Mapa final'!$L$25="Muy Baja",'Mapa final'!$P$25="Leve"),CONCATENATE("R",'Mapa final'!$A$25),"")</f>
        <v/>
      </c>
      <c r="O49" s="444"/>
      <c r="P49" s="444" t="str">
        <f>IF(AND('Mapa final'!$L$26="Muy Baja",'Mapa final'!$P$26="Leve"),CONCATENATE("R",'Mapa final'!$A$26),"")</f>
        <v/>
      </c>
      <c r="Q49" s="445"/>
      <c r="R49" s="444" t="str">
        <f>IF(AND('Mapa final'!$Q$24="Muy Baja",'Mapa final'!$U$24="Menor"),CONCATENATE("R",'Mapa final'!$A$24),"")</f>
        <v/>
      </c>
      <c r="S49" s="454"/>
      <c r="T49" s="454" t="str">
        <f>IF(AND('Mapa final'!$Q$25="Muy Baja",'Mapa final'!$U$25="Menor"),CONCATENATE("R",'Mapa final'!$A$25),"")</f>
        <v/>
      </c>
      <c r="U49" s="454"/>
      <c r="V49" s="454" t="str">
        <f>IF(AND('Mapa final'!$Q$26="Muy Baja",'Mapa final'!$U$26="Menor"),CONCATENATE("R",'Mapa final'!$A$26),"")</f>
        <v/>
      </c>
      <c r="W49" s="445"/>
      <c r="X49" s="420" t="str">
        <f>IF(AND('Mapa final'!$Q$24="Muy Baja",'Mapa final'!$U$24="Moderado"),CONCATENATE("R",'Mapa final'!$A$24),"")</f>
        <v/>
      </c>
      <c r="Y49" s="443"/>
      <c r="Z49" s="443" t="str">
        <f>IF(AND('Mapa final'!$Q$25="Muy Baja",'Mapa final'!$U$25="Moderado"),CONCATENATE("R",'Mapa final'!$A$25),"")</f>
        <v/>
      </c>
      <c r="AA49" s="443"/>
      <c r="AB49" s="443" t="str">
        <f>IF(AND('Mapa final'!$Q$26="Muy Baja",'Mapa final'!$U$26="Moderado"),CONCATENATE("R",'Mapa final'!$A$26),"")</f>
        <v/>
      </c>
      <c r="AC49" s="436"/>
      <c r="AD49" s="412" t="str">
        <f>IF(AND('Mapa final'!$Q$24="Muy Baja",'Mapa final'!$U$24="Mayor"),CONCATENATE("R",'Mapa final'!$A$24),"")</f>
        <v/>
      </c>
      <c r="AE49" s="425"/>
      <c r="AF49" s="425" t="str">
        <f>IF(AND('Mapa final'!$Q$25="Muy Baja",'Mapa final'!$U$25="Mayor"),CONCATENATE("R",'Mapa final'!$A$25),"")</f>
        <v/>
      </c>
      <c r="AG49" s="425"/>
      <c r="AH49" s="425" t="str">
        <f>IF(AND('Mapa final'!$Q$26="Muy Baja",'Mapa final'!$U$26="Mayor"),CONCATENATE("R",'Mapa final'!$A$26),"")</f>
        <v/>
      </c>
      <c r="AI49" s="417"/>
      <c r="AJ49" s="426" t="str">
        <f>IF(AND('Mapa final'!$Q$24="Muy Baja",'Mapa final'!$U$24="Catastrófico"),CONCATENATE("R",'Mapa final'!$A$24),"")</f>
        <v/>
      </c>
      <c r="AK49" s="435"/>
      <c r="AL49" s="435" t="str">
        <f>IF(AND('Mapa final'!$Q$25="Muy Baja",'Mapa final'!$U$25="Catastrófico"),CONCATENATE("R",'Mapa final'!$A$25),"")</f>
        <v/>
      </c>
      <c r="AM49" s="435"/>
      <c r="AN49" s="435" t="str">
        <f>IF(AND('Mapa final'!$Q$26="Muy Baja",'Mapa final'!$U$26="Catastrófico"),CONCATENATE("R",'Mapa final'!$A$26),"")</f>
        <v/>
      </c>
      <c r="AO49" s="428"/>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row>
    <row r="50" spans="3:82" ht="15.75" customHeight="1" thickBot="1" x14ac:dyDescent="0.25">
      <c r="C50" s="146"/>
      <c r="D50" s="363"/>
      <c r="E50" s="363"/>
      <c r="F50" s="364"/>
      <c r="G50" s="406"/>
      <c r="H50" s="407"/>
      <c r="I50" s="407"/>
      <c r="J50" s="407"/>
      <c r="K50" s="407"/>
      <c r="L50" s="447"/>
      <c r="M50" s="448"/>
      <c r="N50" s="448"/>
      <c r="O50" s="448"/>
      <c r="P50" s="448"/>
      <c r="Q50" s="449"/>
      <c r="R50" s="448"/>
      <c r="S50" s="448"/>
      <c r="T50" s="448"/>
      <c r="U50" s="448"/>
      <c r="V50" s="448"/>
      <c r="W50" s="449"/>
      <c r="X50" s="437"/>
      <c r="Y50" s="438"/>
      <c r="Z50" s="438"/>
      <c r="AA50" s="438"/>
      <c r="AB50" s="438"/>
      <c r="AC50" s="439"/>
      <c r="AD50" s="423"/>
      <c r="AE50" s="418"/>
      <c r="AF50" s="418"/>
      <c r="AG50" s="418"/>
      <c r="AH50" s="418"/>
      <c r="AI50" s="419"/>
      <c r="AJ50" s="432"/>
      <c r="AK50" s="433"/>
      <c r="AL50" s="433"/>
      <c r="AM50" s="433"/>
      <c r="AN50" s="433"/>
      <c r="AO50" s="434"/>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row>
    <row r="51" spans="3:82" x14ac:dyDescent="0.2">
      <c r="C51" s="146"/>
      <c r="D51" s="146"/>
      <c r="E51" s="146"/>
      <c r="F51" s="146"/>
      <c r="G51" s="146"/>
      <c r="H51" s="146"/>
      <c r="I51" s="146"/>
      <c r="J51" s="146"/>
      <c r="K51" s="146"/>
      <c r="L51" s="413" t="s">
        <v>111</v>
      </c>
      <c r="M51" s="405"/>
      <c r="N51" s="405"/>
      <c r="O51" s="405"/>
      <c r="P51" s="405"/>
      <c r="Q51" s="414"/>
      <c r="R51" s="401" t="s">
        <v>110</v>
      </c>
      <c r="S51" s="402"/>
      <c r="T51" s="402"/>
      <c r="U51" s="402"/>
      <c r="V51" s="402"/>
      <c r="W51" s="416"/>
      <c r="X51" s="401" t="s">
        <v>109</v>
      </c>
      <c r="Y51" s="402"/>
      <c r="Z51" s="402"/>
      <c r="AA51" s="402"/>
      <c r="AB51" s="402"/>
      <c r="AC51" s="416"/>
      <c r="AD51" s="401" t="s">
        <v>108</v>
      </c>
      <c r="AE51" s="422"/>
      <c r="AF51" s="402"/>
      <c r="AG51" s="402"/>
      <c r="AH51" s="402"/>
      <c r="AI51" s="416"/>
      <c r="AJ51" s="401" t="s">
        <v>107</v>
      </c>
      <c r="AK51" s="402"/>
      <c r="AL51" s="402"/>
      <c r="AM51" s="402"/>
      <c r="AN51" s="402"/>
      <c r="AO51" s="41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row>
    <row r="52" spans="3:82" x14ac:dyDescent="0.2">
      <c r="C52" s="146"/>
      <c r="D52" s="146"/>
      <c r="E52" s="146"/>
      <c r="F52" s="146"/>
      <c r="G52" s="146"/>
      <c r="H52" s="146"/>
      <c r="I52" s="146"/>
      <c r="J52" s="146"/>
      <c r="K52" s="146"/>
      <c r="L52" s="403"/>
      <c r="M52" s="404"/>
      <c r="N52" s="404"/>
      <c r="O52" s="404"/>
      <c r="P52" s="404"/>
      <c r="Q52" s="414"/>
      <c r="R52" s="403"/>
      <c r="S52" s="404"/>
      <c r="T52" s="404"/>
      <c r="U52" s="404"/>
      <c r="V52" s="404"/>
      <c r="W52" s="414"/>
      <c r="X52" s="403"/>
      <c r="Y52" s="404"/>
      <c r="Z52" s="404"/>
      <c r="AA52" s="404"/>
      <c r="AB52" s="404"/>
      <c r="AC52" s="414"/>
      <c r="AD52" s="403"/>
      <c r="AE52" s="404"/>
      <c r="AF52" s="404"/>
      <c r="AG52" s="404"/>
      <c r="AH52" s="404"/>
      <c r="AI52" s="414"/>
      <c r="AJ52" s="403"/>
      <c r="AK52" s="404"/>
      <c r="AL52" s="404"/>
      <c r="AM52" s="404"/>
      <c r="AN52" s="404"/>
      <c r="AO52" s="414"/>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row>
    <row r="53" spans="3:82" x14ac:dyDescent="0.2">
      <c r="C53" s="146"/>
      <c r="D53" s="146"/>
      <c r="E53" s="146"/>
      <c r="F53" s="146"/>
      <c r="G53" s="146"/>
      <c r="H53" s="146"/>
      <c r="I53" s="146"/>
      <c r="J53" s="146"/>
      <c r="K53" s="146"/>
      <c r="L53" s="403"/>
      <c r="M53" s="404"/>
      <c r="N53" s="404"/>
      <c r="O53" s="404"/>
      <c r="P53" s="404"/>
      <c r="Q53" s="414"/>
      <c r="R53" s="403"/>
      <c r="S53" s="404"/>
      <c r="T53" s="404"/>
      <c r="U53" s="404"/>
      <c r="V53" s="404"/>
      <c r="W53" s="414"/>
      <c r="X53" s="403"/>
      <c r="Y53" s="404"/>
      <c r="Z53" s="404"/>
      <c r="AA53" s="404"/>
      <c r="AB53" s="404"/>
      <c r="AC53" s="414"/>
      <c r="AD53" s="403"/>
      <c r="AE53" s="404"/>
      <c r="AF53" s="404"/>
      <c r="AG53" s="404"/>
      <c r="AH53" s="404"/>
      <c r="AI53" s="414"/>
      <c r="AJ53" s="403"/>
      <c r="AK53" s="404"/>
      <c r="AL53" s="404"/>
      <c r="AM53" s="404"/>
      <c r="AN53" s="404"/>
      <c r="AO53" s="414"/>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row>
    <row r="54" spans="3:82" x14ac:dyDescent="0.2">
      <c r="C54" s="146"/>
      <c r="D54" s="146"/>
      <c r="E54" s="146"/>
      <c r="F54" s="146"/>
      <c r="G54" s="146"/>
      <c r="H54" s="146"/>
      <c r="I54" s="146"/>
      <c r="J54" s="146"/>
      <c r="K54" s="146"/>
      <c r="L54" s="403"/>
      <c r="M54" s="404"/>
      <c r="N54" s="404"/>
      <c r="O54" s="404"/>
      <c r="P54" s="404"/>
      <c r="Q54" s="414"/>
      <c r="R54" s="403"/>
      <c r="S54" s="404"/>
      <c r="T54" s="404"/>
      <c r="U54" s="404"/>
      <c r="V54" s="404"/>
      <c r="W54" s="414"/>
      <c r="X54" s="403"/>
      <c r="Y54" s="404"/>
      <c r="Z54" s="404"/>
      <c r="AA54" s="404"/>
      <c r="AB54" s="404"/>
      <c r="AC54" s="414"/>
      <c r="AD54" s="403"/>
      <c r="AE54" s="404"/>
      <c r="AF54" s="404"/>
      <c r="AG54" s="404"/>
      <c r="AH54" s="404"/>
      <c r="AI54" s="414"/>
      <c r="AJ54" s="403"/>
      <c r="AK54" s="404"/>
      <c r="AL54" s="404"/>
      <c r="AM54" s="404"/>
      <c r="AN54" s="404"/>
      <c r="AO54" s="414"/>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row>
    <row r="55" spans="3:82" x14ac:dyDescent="0.2">
      <c r="C55" s="146"/>
      <c r="D55" s="146"/>
      <c r="E55" s="146"/>
      <c r="F55" s="146"/>
      <c r="G55" s="146"/>
      <c r="H55" s="146"/>
      <c r="I55" s="146"/>
      <c r="J55" s="146"/>
      <c r="K55" s="146"/>
      <c r="L55" s="403"/>
      <c r="M55" s="404"/>
      <c r="N55" s="404"/>
      <c r="O55" s="404"/>
      <c r="P55" s="404"/>
      <c r="Q55" s="414"/>
      <c r="R55" s="403"/>
      <c r="S55" s="404"/>
      <c r="T55" s="404"/>
      <c r="U55" s="404"/>
      <c r="V55" s="404"/>
      <c r="W55" s="414"/>
      <c r="X55" s="403"/>
      <c r="Y55" s="404"/>
      <c r="Z55" s="404"/>
      <c r="AA55" s="404"/>
      <c r="AB55" s="404"/>
      <c r="AC55" s="414"/>
      <c r="AD55" s="403"/>
      <c r="AE55" s="404"/>
      <c r="AF55" s="404"/>
      <c r="AG55" s="404"/>
      <c r="AH55" s="404"/>
      <c r="AI55" s="414"/>
      <c r="AJ55" s="403"/>
      <c r="AK55" s="404"/>
      <c r="AL55" s="404"/>
      <c r="AM55" s="404"/>
      <c r="AN55" s="404"/>
      <c r="AO55" s="414"/>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row>
    <row r="56" spans="3:82" ht="15" thickBot="1" x14ac:dyDescent="0.25">
      <c r="C56" s="146"/>
      <c r="D56" s="146"/>
      <c r="E56" s="146"/>
      <c r="F56" s="146"/>
      <c r="G56" s="146"/>
      <c r="H56" s="146"/>
      <c r="I56" s="146"/>
      <c r="J56" s="146"/>
      <c r="K56" s="146"/>
      <c r="L56" s="406"/>
      <c r="M56" s="407"/>
      <c r="N56" s="407"/>
      <c r="O56" s="407"/>
      <c r="P56" s="407"/>
      <c r="Q56" s="415"/>
      <c r="R56" s="406"/>
      <c r="S56" s="407"/>
      <c r="T56" s="407"/>
      <c r="U56" s="407"/>
      <c r="V56" s="407"/>
      <c r="W56" s="415"/>
      <c r="X56" s="406"/>
      <c r="Y56" s="407"/>
      <c r="Z56" s="407"/>
      <c r="AA56" s="407"/>
      <c r="AB56" s="407"/>
      <c r="AC56" s="415"/>
      <c r="AD56" s="406"/>
      <c r="AE56" s="407"/>
      <c r="AF56" s="407"/>
      <c r="AG56" s="407"/>
      <c r="AH56" s="407"/>
      <c r="AI56" s="415"/>
      <c r="AJ56" s="406"/>
      <c r="AK56" s="407"/>
      <c r="AL56" s="407"/>
      <c r="AM56" s="407"/>
      <c r="AN56" s="407"/>
      <c r="AO56" s="415"/>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row>
    <row r="57" spans="3:82" x14ac:dyDescent="0.2">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row>
    <row r="58" spans="3:82" ht="15" customHeight="1" x14ac:dyDescent="0.2">
      <c r="C58" s="146"/>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row>
    <row r="59" spans="3:82" ht="15" customHeight="1" x14ac:dyDescent="0.2">
      <c r="C59" s="146"/>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row>
    <row r="60" spans="3:82" x14ac:dyDescent="0.2">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row>
    <row r="61" spans="3:82" x14ac:dyDescent="0.2">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row>
    <row r="62" spans="3:82" x14ac:dyDescent="0.2">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row>
    <row r="63" spans="3:82" x14ac:dyDescent="0.2">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row>
    <row r="64" spans="3:82" x14ac:dyDescent="0.2">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row>
    <row r="65" spans="3:82" x14ac:dyDescent="0.2">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row>
    <row r="66" spans="3:82" x14ac:dyDescent="0.2">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row>
    <row r="67" spans="3:82" x14ac:dyDescent="0.2">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row>
    <row r="68" spans="3:82" x14ac:dyDescent="0.2">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row>
    <row r="69" spans="3:82" x14ac:dyDescent="0.2">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row>
    <row r="70" spans="3:82" x14ac:dyDescent="0.2">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row>
    <row r="71" spans="3:82" x14ac:dyDescent="0.2">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row>
    <row r="72" spans="3:82" x14ac:dyDescent="0.2">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row>
    <row r="73" spans="3:82" x14ac:dyDescent="0.2">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row>
    <row r="74" spans="3:82" x14ac:dyDescent="0.2">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row>
    <row r="75" spans="3:82" x14ac:dyDescent="0.2">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row>
    <row r="76" spans="3:82" x14ac:dyDescent="0.2">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row>
    <row r="77" spans="3:82" x14ac:dyDescent="0.2">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row>
    <row r="78" spans="3:82" x14ac:dyDescent="0.2">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row>
    <row r="79" spans="3:82" x14ac:dyDescent="0.2">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row>
    <row r="80" spans="3:82" x14ac:dyDescent="0.2">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row>
    <row r="81" spans="3:82" x14ac:dyDescent="0.2">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row>
    <row r="82" spans="3:82" x14ac:dyDescent="0.2">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row>
    <row r="83" spans="3:82" x14ac:dyDescent="0.2">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row>
    <row r="84" spans="3:82" x14ac:dyDescent="0.2">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row>
    <row r="85" spans="3:82" x14ac:dyDescent="0.2">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row>
    <row r="86" spans="3:82" x14ac:dyDescent="0.2">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row>
    <row r="87" spans="3:82" x14ac:dyDescent="0.2">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row>
    <row r="88" spans="3:82" x14ac:dyDescent="0.2">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row>
    <row r="89" spans="3:82" x14ac:dyDescent="0.2">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row>
    <row r="90" spans="3:82" x14ac:dyDescent="0.2">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row>
    <row r="91" spans="3:82" x14ac:dyDescent="0.2">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row>
    <row r="92" spans="3:82" x14ac:dyDescent="0.2">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row>
    <row r="93" spans="3:82" x14ac:dyDescent="0.2">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row>
    <row r="94" spans="3:82" x14ac:dyDescent="0.2">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row>
    <row r="95" spans="3:82" x14ac:dyDescent="0.2">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row>
    <row r="96" spans="3:82" x14ac:dyDescent="0.2">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row>
    <row r="97" spans="3:65" x14ac:dyDescent="0.2">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row>
    <row r="98" spans="3:65" x14ac:dyDescent="0.2">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row>
    <row r="99" spans="3:65" x14ac:dyDescent="0.2">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row>
    <row r="100" spans="3:65" x14ac:dyDescent="0.2">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row>
    <row r="101" spans="3:65" x14ac:dyDescent="0.2">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row>
    <row r="102" spans="3:65" x14ac:dyDescent="0.2">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row>
    <row r="103" spans="3:65" x14ac:dyDescent="0.2">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row>
    <row r="104" spans="3:65" x14ac:dyDescent="0.2">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row>
    <row r="105" spans="3:65" x14ac:dyDescent="0.2">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row>
    <row r="106" spans="3:65" x14ac:dyDescent="0.2">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row>
    <row r="107" spans="3:65" x14ac:dyDescent="0.2">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row>
    <row r="108" spans="3:65" x14ac:dyDescent="0.2">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row>
    <row r="109" spans="3:65" x14ac:dyDescent="0.2">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row>
    <row r="110" spans="3:65" x14ac:dyDescent="0.2">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row>
    <row r="111" spans="3:65" x14ac:dyDescent="0.2">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row>
    <row r="112" spans="3:65" x14ac:dyDescent="0.2">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row>
    <row r="113" spans="3:65" x14ac:dyDescent="0.2">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row>
    <row r="114" spans="3:65" x14ac:dyDescent="0.2">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row>
    <row r="115" spans="3:65" x14ac:dyDescent="0.2">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row>
    <row r="116" spans="3:65" x14ac:dyDescent="0.2">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row>
    <row r="117" spans="3:65" x14ac:dyDescent="0.2">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row>
    <row r="118" spans="3:65" x14ac:dyDescent="0.2">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row>
    <row r="119" spans="3:65" x14ac:dyDescent="0.2">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row>
    <row r="120" spans="3:65" x14ac:dyDescent="0.2">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row>
    <row r="121" spans="3:65" x14ac:dyDescent="0.2">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row>
    <row r="122" spans="3:65" x14ac:dyDescent="0.2">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row>
    <row r="123" spans="3:65" x14ac:dyDescent="0.2">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row>
    <row r="124" spans="3:65" x14ac:dyDescent="0.2">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row>
    <row r="125" spans="3:65" x14ac:dyDescent="0.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row>
    <row r="126" spans="3:65" x14ac:dyDescent="0.2">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row>
    <row r="127" spans="3:65" x14ac:dyDescent="0.2">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row>
    <row r="128" spans="3:65" x14ac:dyDescent="0.2">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row>
    <row r="129" spans="4:65" x14ac:dyDescent="0.2">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row>
    <row r="130" spans="4:65" x14ac:dyDescent="0.2">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row>
    <row r="131" spans="4:65" x14ac:dyDescent="0.2">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row>
    <row r="132" spans="4:65" x14ac:dyDescent="0.2">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row>
    <row r="133" spans="4:65" x14ac:dyDescent="0.2">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row>
    <row r="134" spans="4:65" x14ac:dyDescent="0.2">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row>
    <row r="135" spans="4:65" x14ac:dyDescent="0.2">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row>
    <row r="136" spans="4:65" x14ac:dyDescent="0.2">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row>
    <row r="137" spans="4:65" x14ac:dyDescent="0.2">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row>
    <row r="138" spans="4:65" x14ac:dyDescent="0.2">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row>
    <row r="139" spans="4:65" x14ac:dyDescent="0.2">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row>
    <row r="140" spans="4:65" x14ac:dyDescent="0.2">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row>
    <row r="141" spans="4:65" x14ac:dyDescent="0.2">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row>
    <row r="142" spans="4:65" x14ac:dyDescent="0.2">
      <c r="D142" s="146"/>
      <c r="E142" s="146"/>
      <c r="F142" s="146"/>
      <c r="G142" s="146"/>
      <c r="H142" s="146"/>
      <c r="I142" s="146"/>
      <c r="J142" s="146"/>
      <c r="K142" s="146"/>
    </row>
    <row r="143" spans="4:65" x14ac:dyDescent="0.2">
      <c r="D143" s="146"/>
      <c r="E143" s="146"/>
      <c r="F143" s="146"/>
      <c r="G143" s="146"/>
      <c r="H143" s="146"/>
      <c r="I143" s="146"/>
      <c r="J143" s="146"/>
      <c r="K143" s="146"/>
    </row>
    <row r="144" spans="4:65" x14ac:dyDescent="0.2">
      <c r="D144" s="146"/>
      <c r="E144" s="146"/>
      <c r="F144" s="146"/>
      <c r="G144" s="146"/>
      <c r="H144" s="146"/>
      <c r="I144" s="146"/>
      <c r="J144" s="146"/>
      <c r="K144" s="146"/>
    </row>
    <row r="145" spans="4:11" x14ac:dyDescent="0.2">
      <c r="D145" s="146"/>
      <c r="E145" s="146"/>
      <c r="F145" s="146"/>
      <c r="G145" s="146"/>
      <c r="H145" s="146"/>
      <c r="I145" s="146"/>
      <c r="J145" s="146"/>
      <c r="K145" s="146"/>
    </row>
  </sheetData>
  <mergeCells count="324">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N23:O24"/>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Z19:AA20"/>
    <mergeCell ref="AB19:AC20"/>
    <mergeCell ref="X21:Y22"/>
    <mergeCell ref="Z21:AA22"/>
    <mergeCell ref="AB21:AC22"/>
    <mergeCell ref="AD23:AE24"/>
    <mergeCell ref="AF23:AG24"/>
    <mergeCell ref="X23:Y24"/>
    <mergeCell ref="Z23:AA24"/>
    <mergeCell ref="AB23:AC24"/>
    <mergeCell ref="L15:M16"/>
    <mergeCell ref="R13:S14"/>
    <mergeCell ref="T13:U14"/>
    <mergeCell ref="V13:W14"/>
    <mergeCell ref="R15:S16"/>
    <mergeCell ref="T15:U16"/>
    <mergeCell ref="V15:W16"/>
    <mergeCell ref="L17:M18"/>
    <mergeCell ref="N15:O16"/>
    <mergeCell ref="N17:O18"/>
    <mergeCell ref="AD51:AI56"/>
    <mergeCell ref="AJ51:AO56"/>
    <mergeCell ref="R11:S12"/>
    <mergeCell ref="R17:S18"/>
    <mergeCell ref="N11:O12"/>
    <mergeCell ref="P11:Q12"/>
    <mergeCell ref="P13:Q14"/>
    <mergeCell ref="N13:O14"/>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L13:M14"/>
    <mergeCell ref="A8:C8"/>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4.25" x14ac:dyDescent="0.2"/>
  <cols>
    <col min="1" max="2" width="11.42578125" style="141"/>
    <col min="3" max="16" width="5.7109375" style="141" customWidth="1"/>
    <col min="17" max="17" width="15" style="141" customWidth="1"/>
    <col min="18" max="19" width="5.7109375" style="141" customWidth="1"/>
    <col min="20" max="20" width="6.7109375" style="141" customWidth="1"/>
    <col min="21" max="24" width="5.7109375" style="141" customWidth="1"/>
    <col min="25" max="25" width="8.42578125" style="141" customWidth="1"/>
    <col min="26" max="27" width="5.7109375" style="141" customWidth="1"/>
    <col min="28" max="28" width="10.7109375" style="141" customWidth="1"/>
    <col min="29" max="29" width="5.7109375" style="141" customWidth="1"/>
    <col min="30" max="30" width="7.42578125" style="141" customWidth="1"/>
    <col min="31" max="34" width="5.7109375" style="141" customWidth="1"/>
    <col min="35" max="35" width="8.42578125" style="141" customWidth="1"/>
    <col min="36" max="40" width="5.7109375" style="141" customWidth="1"/>
    <col min="41" max="41" width="11.42578125" style="141"/>
    <col min="42" max="47" width="5.7109375" style="141" customWidth="1"/>
    <col min="48" max="16384" width="11.42578125" style="141"/>
  </cols>
  <sheetData>
    <row r="1" spans="1:92" ht="15" thickBot="1" x14ac:dyDescent="0.25"/>
    <row r="2" spans="1:92" x14ac:dyDescent="0.2">
      <c r="C2" s="354" t="s">
        <v>251</v>
      </c>
      <c r="D2" s="355"/>
      <c r="E2" s="355"/>
      <c r="F2" s="355"/>
      <c r="G2" s="355"/>
      <c r="H2" s="355"/>
      <c r="I2" s="355"/>
      <c r="J2" s="356"/>
      <c r="K2" s="345" t="s">
        <v>205</v>
      </c>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7"/>
      <c r="AO2" s="262" t="s">
        <v>375</v>
      </c>
      <c r="AP2" s="342"/>
      <c r="AQ2" s="342"/>
      <c r="AR2" s="342"/>
      <c r="AS2" s="342"/>
      <c r="AT2" s="342"/>
      <c r="AU2" s="235"/>
    </row>
    <row r="3" spans="1:92" x14ac:dyDescent="0.2">
      <c r="C3" s="357"/>
      <c r="D3" s="358"/>
      <c r="E3" s="358"/>
      <c r="F3" s="358"/>
      <c r="G3" s="358"/>
      <c r="H3" s="358"/>
      <c r="I3" s="358"/>
      <c r="J3" s="359"/>
      <c r="K3" s="348"/>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50"/>
      <c r="AO3" s="263" t="s">
        <v>264</v>
      </c>
      <c r="AP3" s="343"/>
      <c r="AQ3" s="343"/>
      <c r="AR3" s="343"/>
      <c r="AS3" s="343"/>
      <c r="AT3" s="343"/>
      <c r="AU3" s="237"/>
    </row>
    <row r="4" spans="1:92" x14ac:dyDescent="0.2">
      <c r="C4" s="357"/>
      <c r="D4" s="358"/>
      <c r="E4" s="358"/>
      <c r="F4" s="358"/>
      <c r="G4" s="358"/>
      <c r="H4" s="358"/>
      <c r="I4" s="358"/>
      <c r="J4" s="359"/>
      <c r="K4" s="348"/>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50"/>
      <c r="AO4" s="263" t="s">
        <v>387</v>
      </c>
      <c r="AP4" s="343" t="s">
        <v>263</v>
      </c>
      <c r="AQ4" s="343"/>
      <c r="AR4" s="343"/>
      <c r="AS4" s="343"/>
      <c r="AT4" s="343"/>
      <c r="AU4" s="237"/>
    </row>
    <row r="5" spans="1:92" ht="15" thickBot="1" x14ac:dyDescent="0.25">
      <c r="C5" s="360"/>
      <c r="D5" s="361"/>
      <c r="E5" s="361"/>
      <c r="F5" s="361"/>
      <c r="G5" s="361"/>
      <c r="H5" s="361"/>
      <c r="I5" s="361"/>
      <c r="J5" s="362"/>
      <c r="K5" s="351"/>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3"/>
      <c r="AO5" s="264" t="s">
        <v>245</v>
      </c>
      <c r="AP5" s="344" t="s">
        <v>245</v>
      </c>
      <c r="AQ5" s="344"/>
      <c r="AR5" s="344"/>
      <c r="AS5" s="344"/>
      <c r="AT5" s="344"/>
      <c r="AU5" s="239"/>
    </row>
    <row r="7" spans="1:92" x14ac:dyDescent="0.2">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row>
    <row r="8" spans="1:92" ht="18" customHeight="1" x14ac:dyDescent="0.25">
      <c r="A8" s="268" t="s">
        <v>266</v>
      </c>
      <c r="B8" s="268"/>
      <c r="C8" s="480" t="s">
        <v>156</v>
      </c>
      <c r="D8" s="481"/>
      <c r="E8" s="481"/>
      <c r="F8" s="481"/>
      <c r="G8" s="481"/>
      <c r="H8" s="481"/>
      <c r="I8" s="481"/>
      <c r="J8" s="481"/>
      <c r="K8" s="482" t="s">
        <v>2</v>
      </c>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row>
    <row r="9" spans="1:92" ht="18.75" customHeight="1" x14ac:dyDescent="0.2">
      <c r="B9" s="146"/>
      <c r="C9" s="481"/>
      <c r="D9" s="481"/>
      <c r="E9" s="481"/>
      <c r="F9" s="481"/>
      <c r="G9" s="481"/>
      <c r="H9" s="481"/>
      <c r="I9" s="481"/>
      <c r="J9" s="481"/>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row>
    <row r="10" spans="1:92" ht="15" customHeight="1" x14ac:dyDescent="0.2">
      <c r="B10" s="146"/>
      <c r="C10" s="481"/>
      <c r="D10" s="481"/>
      <c r="E10" s="481"/>
      <c r="F10" s="481"/>
      <c r="G10" s="481"/>
      <c r="H10" s="481"/>
      <c r="I10" s="481"/>
      <c r="J10" s="481"/>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row>
    <row r="11" spans="1:92" ht="15" thickBot="1" x14ac:dyDescent="0.2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row>
    <row r="12" spans="1:92" ht="15" customHeight="1" x14ac:dyDescent="0.25">
      <c r="B12" s="146"/>
      <c r="C12" s="363" t="s">
        <v>4</v>
      </c>
      <c r="D12" s="363"/>
      <c r="E12" s="364"/>
      <c r="F12" s="464" t="s">
        <v>115</v>
      </c>
      <c r="G12" s="465"/>
      <c r="H12" s="465"/>
      <c r="I12" s="465"/>
      <c r="J12" s="465"/>
      <c r="K12" s="178" t="str">
        <f ca="1">IF(AND('Mapa final'!$AJ$15="Muy Alta",'Mapa final'!$AL$15="Leve"),CONCATENATE("R2C",'Mapa final'!$S$15),"")</f>
        <v/>
      </c>
      <c r="L12" s="179" t="str">
        <f>IF(AND('Mapa final'!$AJ$16="Muy Alta",'Mapa final'!$AL$16="Leve"),CONCATENATE("R2C",'Mapa final'!$S$16),"")</f>
        <v/>
      </c>
      <c r="M12" s="179" t="str">
        <f>IF(AND('Mapa final'!$AJ$17="Muy Alta",'Mapa final'!$AL$17="Leve"),CONCATENATE("R2C",'Mapa final'!$S$17),"")</f>
        <v/>
      </c>
      <c r="N12" s="179" t="str">
        <f>IF(AND('Mapa final'!$AJ$18="Muy Alta",'Mapa final'!$AL$18="Leve"),CONCATENATE("R2C",'Mapa final'!$S$18),"")</f>
        <v/>
      </c>
      <c r="O12" s="179" t="str">
        <f>IF(AND('Mapa final'!$AJ$19="Muy Alta",'Mapa final'!$AL$19="Leve"),CONCATENATE("R2C",'Mapa final'!$S$19),"")</f>
        <v/>
      </c>
      <c r="P12" s="180" t="str">
        <f>IF(AND('Mapa final'!$AJ$20="Muy Alta",'Mapa final'!$AL$20="Leve"),CONCATENATE("R2C",'Mapa final'!$S$20),"")</f>
        <v/>
      </c>
      <c r="Q12" s="179" t="str">
        <f ca="1">IF(AND('Mapa final'!$AJ$15="Muy Alta",'Mapa final'!$AL$15="Menor"),CONCATENATE("R2C",'Mapa final'!$S$15),"")</f>
        <v/>
      </c>
      <c r="R12" s="179" t="str">
        <f>IF(AND('Mapa final'!$AJ$16="Muy Alta",'Mapa final'!$AL$16="Menore"),CONCATENATE("R2C",'Mapa final'!$S$16),"")</f>
        <v/>
      </c>
      <c r="S12" s="179" t="str">
        <f>IF(AND('Mapa final'!$AJ$17="Muy Alta",'Mapa final'!$AL$17="Menor"),CONCATENATE("R2C",'Mapa final'!$S$17),"")</f>
        <v/>
      </c>
      <c r="T12" s="179" t="str">
        <f>IF(AND('Mapa final'!$AJ$18="Muy Alta",'Mapa final'!$AL$18="Menor"),CONCATENATE("R2C",'Mapa final'!$S$18),"")</f>
        <v/>
      </c>
      <c r="U12" s="179" t="str">
        <f>IF(AND('Mapa final'!$AJ$19="Muy Alta",'Mapa final'!$AL$19="Menor"),CONCATENATE("R2C",'Mapa final'!$S$19),"")</f>
        <v/>
      </c>
      <c r="V12" s="180" t="str">
        <f>IF(AND('Mapa final'!$AJ$20="Muy Alta",'Mapa final'!$AL$20="Menor"),CONCATENATE("R2C",'Mapa final'!$S$20),"")</f>
        <v/>
      </c>
      <c r="W12" s="178" t="str">
        <f ca="1">IF(AND('Mapa final'!$AJ$15="Muy Alta",'Mapa final'!$AL$15="Moderado"),CONCATENATE("R2C",'Mapa final'!$S$15),"")</f>
        <v/>
      </c>
      <c r="X12" s="179" t="str">
        <f>IF(AND('Mapa final'!$AJ$16="Muy Alta",'Mapa final'!$AL$16="Moderado"),CONCATENATE("R2C",'Mapa final'!$S$16),"")</f>
        <v/>
      </c>
      <c r="Y12" s="179"/>
      <c r="Z12" s="179" t="str">
        <f>IF(AND('Mapa final'!$AJ$18="Muy Alta",'Mapa final'!$AL$18="Moderado"),CONCATENATE("R2C",'Mapa final'!$S$18),"")</f>
        <v/>
      </c>
      <c r="AA12" s="179" t="str">
        <f>IF(AND('Mapa final'!$AJ$19="Muy Alta",'Mapa final'!$AL$19="Moderado"),CONCATENATE("R2C",'Mapa final'!$S$19),"")</f>
        <v/>
      </c>
      <c r="AB12" s="180" t="str">
        <f>IF(AND('Mapa final'!$AJ$20="Muy Alta",'Mapa final'!$AL$20="Moderado"),CONCATENATE("R2C",'Mapa final'!$S$20),"")</f>
        <v/>
      </c>
      <c r="AC12" s="178" t="str">
        <f ca="1">IF(AND('Mapa final'!$AJ$15="Muy Alta",'Mapa final'!$AL$15="Mayor"),CONCATENATE("R2C",'Mapa final'!$S$15),"")</f>
        <v/>
      </c>
      <c r="AD12" s="179" t="str">
        <f>IF(AND('Mapa final'!$AJ$16="Muy Alta",'Mapa final'!$AL$16="Mayor"),CONCATENATE("R2C",'Mapa final'!$S$16),"")</f>
        <v/>
      </c>
      <c r="AE12" s="179" t="str">
        <f>IF(AND('Mapa final'!$AJ$17="Muy Alta",'Mapa final'!$AL$17="Mayor"),CONCATENATE("R2C",'Mapa final'!$S$17),"")</f>
        <v/>
      </c>
      <c r="AF12" s="179" t="str">
        <f>IF(AND('Mapa final'!$AJ$18="Muy Alta",'Mapa final'!$AL$18="Mayor"),CONCATENATE("R2C",'Mapa final'!$S$18),"")</f>
        <v/>
      </c>
      <c r="AG12" s="179" t="str">
        <f>IF(AND('Mapa final'!$AJ$19="Muy Alta",'Mapa final'!$AL$19="Mayor"),CONCATENATE("R2C",'Mapa final'!$S$19),"")</f>
        <v/>
      </c>
      <c r="AH12" s="180" t="str">
        <f>IF(AND('Mapa final'!$AJ$20="Muy Alta",'Mapa final'!$AL$20="Mayor"),CONCATENATE("R2C",'Mapa final'!$S$20),"")</f>
        <v/>
      </c>
      <c r="AI12" s="181" t="str">
        <f ca="1">IF(AND('Mapa final'!$AJ$15="Muy Alta",'Mapa final'!$AL$15="Catastrófico"),CONCATENATE("R2C",'Mapa final'!$S$15),"")</f>
        <v/>
      </c>
      <c r="AJ12" s="182" t="str">
        <f>IF(AND('Mapa final'!$AJ$16="Muy Alta",'Mapa final'!$AL$16="Catastrófico"),CONCATENATE("R2C",'Mapa final'!$S$16),"")</f>
        <v/>
      </c>
      <c r="AK12" s="182" t="str">
        <f>IF(AND('Mapa final'!$AJ$17="Muy Alta",'Mapa final'!$AL$17="Catastrófico"),CONCATENATE("R2C",'Mapa final'!$S$17),"")</f>
        <v/>
      </c>
      <c r="AL12" s="182" t="str">
        <f>IF(AND('Mapa final'!$AJ$18="Muy Alta",'Mapa final'!$AL$18="Catastrófico"),CONCATENATE("R2C",'Mapa final'!$S$18),"")</f>
        <v/>
      </c>
      <c r="AM12" s="182" t="str">
        <f>IF(AND('Mapa final'!$AJ$19="Muy Alta",'Mapa final'!$AL$19="Catastrófico"),CONCATENATE("R2C",'Mapa final'!$S$19),"")</f>
        <v/>
      </c>
      <c r="AN12" s="183" t="str">
        <f>IF(AND('Mapa final'!$AJ$20="Muy Alta",'Mapa final'!$AL$20="Catastrófico"),CONCATENATE("R2C",'Mapa final'!$S$20),"")</f>
        <v/>
      </c>
      <c r="AO12" s="146"/>
      <c r="AP12" s="471" t="s">
        <v>78</v>
      </c>
      <c r="AQ12" s="472"/>
      <c r="AR12" s="472"/>
      <c r="AS12" s="472"/>
      <c r="AT12" s="472"/>
      <c r="AU12" s="473"/>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row>
    <row r="13" spans="1:92" ht="15" customHeight="1" x14ac:dyDescent="0.25">
      <c r="B13" s="146"/>
      <c r="C13" s="363"/>
      <c r="D13" s="363"/>
      <c r="E13" s="364"/>
      <c r="F13" s="468"/>
      <c r="G13" s="467"/>
      <c r="H13" s="467"/>
      <c r="I13" s="467"/>
      <c r="J13" s="483"/>
      <c r="K13" s="184" t="str">
        <f>IF(AND('Mapa final'!$AJ$21="Muy Alta",'Mapa final'!$AL$21="Leve"),CONCATENATE("R2C",'Mapa final'!$S$21),"")</f>
        <v/>
      </c>
      <c r="L13" s="185" t="str">
        <f>IF(AND('Mapa final'!$AJ$22="Muy Alta",'Mapa final'!$AL$22="Leve"),CONCATENATE("R2C",'Mapa final'!$S$22),"")</f>
        <v/>
      </c>
      <c r="M13" s="185" t="str">
        <f>IF(AND('Mapa final'!$AJ$23="Muy Alta",'Mapa final'!$AL$23="Leve"),CONCATENATE("R2C",'Mapa final'!$S$23),"")</f>
        <v/>
      </c>
      <c r="N13" s="185" t="str">
        <f>IF(AND('Mapa final'!$AJ$24="Muy Alta",'Mapa final'!$AL$24="Leve"),CONCATENATE("R2C",'Mapa final'!$S$24),"")</f>
        <v/>
      </c>
      <c r="O13" s="185" t="str">
        <f>IF(AND('Mapa final'!$AJ$25="Muy Alta",'Mapa final'!$AL$25="Leve"),CONCATENATE("R2C",'Mapa final'!$S$25),"")</f>
        <v/>
      </c>
      <c r="P13" s="186" t="str">
        <f>IF(AND('Mapa final'!$AJ$26="Muy Alta",'Mapa final'!$AL$26="Leve"),CONCATENATE("R2C",'Mapa final'!$S$26),"")</f>
        <v/>
      </c>
      <c r="Q13" s="185" t="str">
        <f>IF(AND('Mapa final'!$AJ$21="Muy Alta",'Mapa final'!$AL$21="Menor"),CONCATENATE("R2C",'Mapa final'!$S$21),"")</f>
        <v/>
      </c>
      <c r="R13" s="187" t="str">
        <f>IF(AND('Mapa final'!$AJ$22="Muy Alta",'Mapa final'!$AL$22="Menor"),CONCATENATE("R2C",'Mapa final'!$S$22),"")</f>
        <v/>
      </c>
      <c r="S13" s="187" t="str">
        <f>IF(AND('Mapa final'!$AJ$23="Muy Alta",'Mapa final'!$AL$23="Menor"),CONCATENATE("R2C",'Mapa final'!$S$23),"")</f>
        <v/>
      </c>
      <c r="T13" s="187" t="str">
        <f>IF(AND('Mapa final'!$AJ$24="Muy Alta",'Mapa final'!$AL$24="Menor"),CONCATENATE("R2C",'Mapa final'!$S$24),"")</f>
        <v/>
      </c>
      <c r="U13" s="187" t="str">
        <f>IF(AND('Mapa final'!$AJ$25="Muy Alta",'Mapa final'!$AL$25="Menor"),CONCATENATE("R2C",'Mapa final'!$S$25),"")</f>
        <v/>
      </c>
      <c r="V13" s="186" t="str">
        <f>IF(AND('Mapa final'!$AJ$26="Muy Alta",'Mapa final'!$AL$26="Menor"),CONCATENATE("R2C",'Mapa final'!$S$26),"")</f>
        <v/>
      </c>
      <c r="W13" s="184" t="str">
        <f>IF(AND('Mapa final'!$AJ$21="Muy Alta",'Mapa final'!$AL$21="Moderado"),CONCATENATE("R2C",'Mapa final'!$S$21),"")</f>
        <v/>
      </c>
      <c r="X13" s="187" t="str">
        <f>IF(AND('Mapa final'!$AJ$22="Muy Alta",'Mapa final'!$AL$22="Moderado"),CONCATENATE("R2C",'Mapa final'!$S$22),"")</f>
        <v/>
      </c>
      <c r="Y13" s="187" t="str">
        <f>IF(AND('Mapa final'!$AJ$23="Muy Alta",'Mapa final'!$AL$23="Moderado"),CONCATENATE("R2C",'Mapa final'!$S$23),"")</f>
        <v/>
      </c>
      <c r="Z13" s="187" t="str">
        <f>IF(AND('Mapa final'!$AJ$24="Muy Alta",'Mapa final'!$AL$24="Moderado"),CONCATENATE("R2C",'Mapa final'!$S$24),"")</f>
        <v/>
      </c>
      <c r="AA13" s="187" t="str">
        <f>IF(AND('Mapa final'!$AJ$25="Muy Alta",'Mapa final'!$AL$25="Moderado"),CONCATENATE("R2C",'Mapa final'!$S$25),"")</f>
        <v/>
      </c>
      <c r="AB13" s="186" t="str">
        <f>IF(AND('Mapa final'!$AJ$26="Muy Alta",'Mapa final'!$AL$26="Moderado"),CONCATENATE("R2C",'Mapa final'!$S$26),"")</f>
        <v/>
      </c>
      <c r="AC13" s="184" t="str">
        <f>IF(AND('Mapa final'!$AJ$21="Muy Alta",'Mapa final'!$AL$21="Mayor"),CONCATENATE("R2C",'Mapa final'!$S$21),"")</f>
        <v/>
      </c>
      <c r="AD13" s="187" t="str">
        <f>IF(AND('Mapa final'!$AJ$22="Muy Alta",'Mapa final'!$AL$22="Mayor"),CONCATENATE("R2C",'Mapa final'!$S$22),"")</f>
        <v/>
      </c>
      <c r="AE13" s="187" t="str">
        <f>IF(AND('Mapa final'!$AJ$23="Muy Alta",'Mapa final'!$AL$23="Mayor"),CONCATENATE("R2C",'Mapa final'!$S$23),"")</f>
        <v/>
      </c>
      <c r="AF13" s="187" t="str">
        <f>IF(AND('Mapa final'!$AJ$24="Muy Alta",'Mapa final'!$AL$24="Mayor"),CONCATENATE("R2C",'Mapa final'!$S$24),"")</f>
        <v/>
      </c>
      <c r="AG13" s="187" t="str">
        <f>IF(AND('Mapa final'!$AJ$25="Muy Alta",'Mapa final'!$AL$25="Mayor"),CONCATENATE("R2C",'Mapa final'!$S$25),"")</f>
        <v/>
      </c>
      <c r="AH13" s="186" t="str">
        <f>IF(AND('Mapa final'!$AJ$26="Muy Alta",'Mapa final'!$AL$26="Mayor"),CONCATENATE("R2C",'Mapa final'!$S$26),"")</f>
        <v/>
      </c>
      <c r="AI13" s="188" t="str">
        <f>IF(AND('Mapa final'!$AJ$21="Muy Alta",'Mapa final'!$AL$21="Catastrófico"),CONCATENATE("R2C",'Mapa final'!$S$21),"")</f>
        <v/>
      </c>
      <c r="AJ13" s="189" t="str">
        <f>IF(AND('Mapa final'!$AJ$22="Muy Alta",'Mapa final'!$AL$22="Catastrófico"),CONCATENATE("R2C",'Mapa final'!$S$22),"")</f>
        <v/>
      </c>
      <c r="AK13" s="189" t="str">
        <f>IF(AND('Mapa final'!$AJ$23="Muy Alta",'Mapa final'!$AL$23="Catastrófico"),CONCATENATE("R2C",'Mapa final'!$S$23),"")</f>
        <v/>
      </c>
      <c r="AL13" s="189" t="str">
        <f>IF(AND('Mapa final'!$AJ$24="Muy Alta",'Mapa final'!$AL$24="Catastrófico"),CONCATENATE("R2C",'Mapa final'!$S$24),"")</f>
        <v/>
      </c>
      <c r="AM13" s="189" t="str">
        <f>IF(AND('Mapa final'!$AJ$25="Muy Alta",'Mapa final'!$AL$25="Catastrófico"),CONCATENATE("R2C",'Mapa final'!$S$25),"")</f>
        <v/>
      </c>
      <c r="AN13" s="190" t="str">
        <f>IF(AND('Mapa final'!$AJ$26="Muy Alta",'Mapa final'!$AL$26="Catastrófico"),CONCATENATE("R2C",'Mapa final'!$S$26),"")</f>
        <v/>
      </c>
      <c r="AO13" s="146"/>
      <c r="AP13" s="474"/>
      <c r="AQ13" s="475"/>
      <c r="AR13" s="475"/>
      <c r="AS13" s="475"/>
      <c r="AT13" s="475"/>
      <c r="AU13" s="47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row>
    <row r="14" spans="1:92" ht="15" customHeight="1" x14ac:dyDescent="0.25">
      <c r="B14" s="146"/>
      <c r="C14" s="363"/>
      <c r="D14" s="363"/>
      <c r="E14" s="364"/>
      <c r="F14" s="468"/>
      <c r="G14" s="467"/>
      <c r="H14" s="467"/>
      <c r="I14" s="467"/>
      <c r="J14" s="483"/>
      <c r="K14" s="184" t="str">
        <f>IF(AND('Mapa final'!$AJ$27="Muy Alta",'Mapa final'!$AL$27="Leve"),CONCATENATE("R2C",'Mapa final'!$S$27),"")</f>
        <v/>
      </c>
      <c r="L14" s="185" t="str">
        <f>IF(AND('Mapa final'!$AJ$28="Muy Alta",'Mapa final'!$AL$28="Leve"),CONCATENATE("R2C",'Mapa final'!$S$28),"")</f>
        <v/>
      </c>
      <c r="M14" s="185" t="str">
        <f>IF(AND('Mapa final'!$AJ$29="Muy Alta",'Mapa final'!$AL$29="Leve"),CONCATENATE("R2C",'Mapa final'!$S$29),"")</f>
        <v/>
      </c>
      <c r="N14" s="185" t="str">
        <f>IF(AND('Mapa final'!$AJ$30="Muy Alta",'Mapa final'!$AL$30="Leve"),CONCATENATE("R2C",'Mapa final'!$S$30),"")</f>
        <v/>
      </c>
      <c r="O14" s="185" t="str">
        <f>IF(AND('Mapa final'!$AJ$31="Muy Alta",'Mapa final'!$AL$31="Leve"),CONCATENATE("R2C",'Mapa final'!$S$31),"")</f>
        <v/>
      </c>
      <c r="P14" s="186" t="str">
        <f>IF(AND('Mapa final'!$AJ$32="Muy Alta",'Mapa final'!$AL$32="Leve"),CONCATENATE("R2C",'Mapa final'!$S$32),"")</f>
        <v/>
      </c>
      <c r="Q14" s="185" t="str">
        <f>IF(AND('Mapa final'!$AJ$27="Muy Alta",'Mapa final'!$AL$27="Menor"),CONCATENATE("R2C",'Mapa final'!$S$27),"")</f>
        <v/>
      </c>
      <c r="R14" s="187" t="str">
        <f>IF(AND('Mapa final'!$AJ$28="Muy Alta",'Mapa final'!$AL$28="Menor"),CONCATENATE("R2C",'Mapa final'!$S$28),"")</f>
        <v/>
      </c>
      <c r="S14" s="187" t="str">
        <f>IF(AND('Mapa final'!$AJ$29="Muy Alta",'Mapa final'!$AL$29="Menor"),CONCATENATE("R2C",'Mapa final'!$S$29),"")</f>
        <v/>
      </c>
      <c r="T14" s="187" t="str">
        <f>IF(AND('Mapa final'!$AJ$30="Muy Alta",'Mapa final'!$AL$30="Menor"),CONCATENATE("R2C",'Mapa final'!$S$30),"")</f>
        <v/>
      </c>
      <c r="U14" s="187" t="str">
        <f>IF(AND('Mapa final'!$AJ$31="Muy Alta",'Mapa final'!$AL$31="Menor"),CONCATENATE("R2C",'Mapa final'!$S$31),"")</f>
        <v/>
      </c>
      <c r="V14" s="186" t="str">
        <f>IF(AND('Mapa final'!$AJ$32="Muy Alta",'Mapa final'!$AL$32="Menor"),CONCATENATE("R2C",'Mapa final'!$S$32),"")</f>
        <v/>
      </c>
      <c r="W14" s="184" t="str">
        <f>IF(AND('Mapa final'!$AJ$27="Muy Alta",'Mapa final'!$AL$27="Moderado"),CONCATENATE("R2C",'Mapa final'!$S$27),"")</f>
        <v/>
      </c>
      <c r="X14" s="187" t="str">
        <f>IF(AND('Mapa final'!$AJ$28="Muy Alta",'Mapa final'!$AL$28="Moderado"),CONCATENATE("R2C",'Mapa final'!$S$28),"")</f>
        <v/>
      </c>
      <c r="Y14" s="187" t="str">
        <f>IF(AND('Mapa final'!$AJ$29="Muy Alta",'Mapa final'!$AL$29="Moderado"),CONCATENATE("R2C",'Mapa final'!$S$29),"")</f>
        <v/>
      </c>
      <c r="Z14" s="187" t="str">
        <f>IF(AND('Mapa final'!$AJ$30="Muy Alta",'Mapa final'!$AL$30="Moderado"),CONCATENATE("R2C",'Mapa final'!$S$30),"")</f>
        <v/>
      </c>
      <c r="AA14" s="187" t="str">
        <f>IF(AND('Mapa final'!$AJ$31="Muy Alta",'Mapa final'!$AL$31="Moderado"),CONCATENATE("R2C",'Mapa final'!$S$31),"")</f>
        <v/>
      </c>
      <c r="AB14" s="186" t="str">
        <f>IF(AND('Mapa final'!$AJ$32="Muy Alta",'Mapa final'!$AL$32="Moderado"),CONCATENATE("R2C",'Mapa final'!$S$32),"")</f>
        <v/>
      </c>
      <c r="AC14" s="184" t="str">
        <f>IF(AND('Mapa final'!$AJ$27="Muy Alta",'Mapa final'!$AL$27="Mayor"),CONCATENATE("R2C",'Mapa final'!$S$27),"")</f>
        <v/>
      </c>
      <c r="AD14" s="187" t="str">
        <f>IF(AND('Mapa final'!$AJ$28="Muy Alta",'Mapa final'!$AL$28="Mayor"),CONCATENATE("R2C",'Mapa final'!$S$28),"")</f>
        <v/>
      </c>
      <c r="AE14" s="187" t="str">
        <f>IF(AND('Mapa final'!$AJ$29="Muy Alta",'Mapa final'!$AL$29="Mayor"),CONCATENATE("R2C",'Mapa final'!$S$29),"")</f>
        <v/>
      </c>
      <c r="AF14" s="187" t="str">
        <f>IF(AND('Mapa final'!$AJ$30="Muy Alta",'Mapa final'!$AL$30="Mayor"),CONCATENATE("R2C",'Mapa final'!$S$30),"")</f>
        <v/>
      </c>
      <c r="AG14" s="187" t="str">
        <f>IF(AND('Mapa final'!$AJ$31="Muy Alta",'Mapa final'!$AL$31="Mayor"),CONCATENATE("R2C",'Mapa final'!$S$31),"")</f>
        <v/>
      </c>
      <c r="AH14" s="186" t="str">
        <f>IF(AND('Mapa final'!$AJ$32="Muy Alta",'Mapa final'!$AL$32="Mayor"),CONCATENATE("R2C",'Mapa final'!$S$32),"")</f>
        <v/>
      </c>
      <c r="AI14" s="188" t="str">
        <f>IF(AND('Mapa final'!$AJ$27="Muy Alta",'Mapa final'!$AL$27="Catastrófico"),CONCATENATE("R2C",'Mapa final'!$S$27),"")</f>
        <v/>
      </c>
      <c r="AJ14" s="189" t="str">
        <f>IF(AND('Mapa final'!$AJ$28="Muy Alta",'Mapa final'!$AL$28="Catastrófico"),CONCATENATE("R2C",'Mapa final'!$S$28),"")</f>
        <v/>
      </c>
      <c r="AK14" s="189" t="str">
        <f>IF(AND('Mapa final'!$AJ$29="Muy Alta",'Mapa final'!$AL$29="Catastrófico"),CONCATENATE("R2C",'Mapa final'!$S$29),"")</f>
        <v/>
      </c>
      <c r="AL14" s="189" t="str">
        <f>IF(AND('Mapa final'!$AJ$30="Muy Alta",'Mapa final'!$AL$30="Catastrófico"),CONCATENATE("R2C",'Mapa final'!$S$30),"")</f>
        <v/>
      </c>
      <c r="AM14" s="189" t="str">
        <f>IF(AND('Mapa final'!$AJ$31="Muy Alta",'Mapa final'!$AL$31="Catastrófico"),CONCATENATE("R2C",'Mapa final'!$S$31),"")</f>
        <v/>
      </c>
      <c r="AN14" s="190" t="str">
        <f>IF(AND('Mapa final'!$AJ$32="Muy Alta",'Mapa final'!$AL$32="Catastrófico"),CONCATENATE("R2C",'Mapa final'!$S$32),"")</f>
        <v/>
      </c>
      <c r="AO14" s="146"/>
      <c r="AP14" s="474"/>
      <c r="AQ14" s="475"/>
      <c r="AR14" s="475"/>
      <c r="AS14" s="475"/>
      <c r="AT14" s="475"/>
      <c r="AU14" s="47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1:92" ht="15" customHeight="1" x14ac:dyDescent="0.25">
      <c r="B15" s="146"/>
      <c r="C15" s="363"/>
      <c r="D15" s="363"/>
      <c r="E15" s="364"/>
      <c r="F15" s="468"/>
      <c r="G15" s="467"/>
      <c r="H15" s="467"/>
      <c r="I15" s="467"/>
      <c r="J15" s="483"/>
      <c r="K15" s="184" t="str">
        <f>IF(AND('Mapa final'!$AJ$33="Muy Alta",'Mapa final'!$AL$33="Leve"),CONCATENATE("R2C",'Mapa final'!$S$33),"")</f>
        <v/>
      </c>
      <c r="L15" s="185" t="str">
        <f>IF(AND('Mapa final'!$AJ$34="Muy Alta",'Mapa final'!$AL$34="Leve"),CONCATENATE("R2C",'Mapa final'!$S$34),"")</f>
        <v/>
      </c>
      <c r="M15" s="185" t="str">
        <f>IF(AND('Mapa final'!$AJ$35="Muy Alta",'Mapa final'!$AL$35="Leve"),CONCATENATE("R2C",'Mapa final'!$S$35),"")</f>
        <v/>
      </c>
      <c r="N15" s="185" t="str">
        <f>IF(AND('Mapa final'!$AJ$36="Muy Alta",'Mapa final'!$AL$36="Leve"),CONCATENATE("R2C",'Mapa final'!$S$36),"")</f>
        <v/>
      </c>
      <c r="O15" s="185" t="str">
        <f>IF(AND('Mapa final'!$AJ$37="Muy Alta",'Mapa final'!$AL$37="Leve"),CONCATENATE("R2C",'Mapa final'!$S$37),"")</f>
        <v/>
      </c>
      <c r="P15" s="186" t="str">
        <f>IF(AND('Mapa final'!$AJ$38="Muy Alta",'Mapa final'!$AL$38="Leve"),CONCATENATE("R2C",'Mapa final'!$S$38),"")</f>
        <v/>
      </c>
      <c r="Q15" s="185" t="str">
        <f>IF(AND('Mapa final'!$AJ$33="Muy Alta",'Mapa final'!$AL$33="Menor"),CONCATENATE("R2C",'Mapa final'!$S$33),"")</f>
        <v/>
      </c>
      <c r="R15" s="187" t="str">
        <f>IF(AND('Mapa final'!$AJ$34="Muy Alta",'Mapa final'!$AL$34="Menor"),CONCATENATE("R2C",'Mapa final'!$S$34),"")</f>
        <v/>
      </c>
      <c r="S15" s="187" t="str">
        <f>IF(AND('Mapa final'!$AJ$35="Muy Alta",'Mapa final'!$AL$35="Menor"),CONCATENATE("R2C",'Mapa final'!$S$35),"")</f>
        <v/>
      </c>
      <c r="T15" s="187" t="str">
        <f>IF(AND('Mapa final'!$AJ$36="Muy Alta",'Mapa final'!$AL$36="Menor"),CONCATENATE("R2C",'Mapa final'!$S$36),"")</f>
        <v/>
      </c>
      <c r="U15" s="187" t="str">
        <f>IF(AND('Mapa final'!$AJ$37="Muy Alta",'Mapa final'!$AL$37="LMenor"),CONCATENATE("R2C",'Mapa final'!$S$37),"")</f>
        <v/>
      </c>
      <c r="V15" s="186" t="str">
        <f>IF(AND('Mapa final'!$AJ$38="Muy Alta",'Mapa final'!$AL$38="Menor"),CONCATENATE("R2C",'Mapa final'!$S$38),"")</f>
        <v/>
      </c>
      <c r="W15" s="184" t="str">
        <f>IF(AND('Mapa final'!$AJ$33="Muy Alta",'Mapa final'!$AL$33="Moderado"),CONCATENATE("R2C",'Mapa final'!$S$33),"")</f>
        <v/>
      </c>
      <c r="X15" s="187" t="str">
        <f>IF(AND('Mapa final'!$AJ$34="Muy Alta",'Mapa final'!$AL$34="Moderado"),CONCATENATE("R2C",'Mapa final'!$S$34),"")</f>
        <v/>
      </c>
      <c r="Y15" s="187" t="str">
        <f>IF(AND('Mapa final'!$AJ$35="Muy Alta",'Mapa final'!$AL$35="Moderado"),CONCATENATE("R2C",'Mapa final'!$S$35),"")</f>
        <v/>
      </c>
      <c r="Z15" s="187" t="str">
        <f>IF(AND('Mapa final'!$AJ$36="Muy Alta",'Mapa final'!$AL$36="Moderado"),CONCATENATE("R2C",'Mapa final'!$S$36),"")</f>
        <v/>
      </c>
      <c r="AA15" s="187" t="str">
        <f>IF(AND('Mapa final'!$AJ$37="Muy Alta",'Mapa final'!$AL$37="Moderado"),CONCATENATE("R2C",'Mapa final'!$S$37),"")</f>
        <v/>
      </c>
      <c r="AB15" s="186" t="str">
        <f>IF(AND('Mapa final'!$AJ$38="Muy Alta",'Mapa final'!$AL$38="Moderado"),CONCATENATE("R2C",'Mapa final'!$S$38),"")</f>
        <v/>
      </c>
      <c r="AC15" s="184" t="str">
        <f>IF(AND('Mapa final'!$AJ$33="Muy Alta",'Mapa final'!$AL$33="Mayor"),CONCATENATE("R2C",'Mapa final'!$S$33),"")</f>
        <v/>
      </c>
      <c r="AD15" s="187" t="str">
        <f>IF(AND('Mapa final'!$AJ$34="Muy Alta",'Mapa final'!$AL$34="Mayor"),CONCATENATE("R2C",'Mapa final'!$S$34),"")</f>
        <v/>
      </c>
      <c r="AE15" s="187" t="str">
        <f>IF(AND('Mapa final'!$AJ$35="Muy Alta",'Mapa final'!$AL$35="Mayor"),CONCATENATE("R2C",'Mapa final'!$S$35),"")</f>
        <v/>
      </c>
      <c r="AF15" s="187" t="str">
        <f>IF(AND('Mapa final'!$AJ$36="Muy Alta",'Mapa final'!$AL$36="Mayor"),CONCATENATE("R2C",'Mapa final'!$S$36),"")</f>
        <v/>
      </c>
      <c r="AG15" s="187" t="str">
        <f>IF(AND('Mapa final'!$AJ$37="Muy Alta",'Mapa final'!$AL$37="Mayor"),CONCATENATE("R2C",'Mapa final'!$S$37),"")</f>
        <v/>
      </c>
      <c r="AH15" s="186" t="str">
        <f>IF(AND('Mapa final'!$AJ$38="Muy Alta",'Mapa final'!$AL$38="Mayor"),CONCATENATE("R2C",'Mapa final'!$S$38),"")</f>
        <v/>
      </c>
      <c r="AI15" s="188" t="str">
        <f>IF(AND('Mapa final'!$AJ$33="Muy Alta",'Mapa final'!$AL$33="Catastrófico"),CONCATENATE("R2C",'Mapa final'!$S$33),"")</f>
        <v/>
      </c>
      <c r="AJ15" s="189" t="str">
        <f>IF(AND('Mapa final'!$AJ$34="Muy Alta",'Mapa final'!$AL$34="Catastrófico"),CONCATENATE("R2C",'Mapa final'!$S$34),"")</f>
        <v/>
      </c>
      <c r="AK15" s="189" t="str">
        <f>IF(AND('Mapa final'!$AJ$35="Muy Alta",'Mapa final'!$AL$35="Catastrófico"),CONCATENATE("R2C",'Mapa final'!$S$35),"")</f>
        <v/>
      </c>
      <c r="AL15" s="189" t="str">
        <f>IF(AND('Mapa final'!$AJ$36="Muy Alta",'Mapa final'!$AL$36="Catastrófico"),CONCATENATE("R2C",'Mapa final'!$S$36),"")</f>
        <v/>
      </c>
      <c r="AM15" s="189" t="str">
        <f>IF(AND('Mapa final'!$AJ$37="Muy Alta",'Mapa final'!$AL$37="LCatastrófico"),CONCATENATE("R2C",'Mapa final'!$S$37),"")</f>
        <v/>
      </c>
      <c r="AN15" s="190" t="str">
        <f>IF(AND('Mapa final'!$AJ$38="Muy Alta",'Mapa final'!$AL$38="Catastrófico"),CONCATENATE("R2C",'Mapa final'!$S$38),"")</f>
        <v/>
      </c>
      <c r="AO15" s="146"/>
      <c r="AP15" s="474"/>
      <c r="AQ15" s="475"/>
      <c r="AR15" s="475"/>
      <c r="AS15" s="475"/>
      <c r="AT15" s="475"/>
      <c r="AU15" s="47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1:92" ht="15" customHeight="1" x14ac:dyDescent="0.25">
      <c r="B16" s="146"/>
      <c r="C16" s="363"/>
      <c r="D16" s="363"/>
      <c r="E16" s="364"/>
      <c r="F16" s="468"/>
      <c r="G16" s="467"/>
      <c r="H16" s="467"/>
      <c r="I16" s="467"/>
      <c r="J16" s="483"/>
      <c r="K16" s="184" t="str">
        <f>IF(AND('Mapa final'!$AJ$39="Muy Alta",'Mapa final'!$AL$39="Leve"),CONCATENATE("R2C",'Mapa final'!$S$39),"")</f>
        <v/>
      </c>
      <c r="L16" s="185" t="str">
        <f>IF(AND('Mapa final'!$AJ$40="Muy Alta",'Mapa final'!$AL$40="Leve"),CONCATENATE("R2C",'Mapa final'!$S$40),"")</f>
        <v/>
      </c>
      <c r="M16" s="185" t="str">
        <f>IF(AND('Mapa final'!$AJ$41="Muy Alta",'Mapa final'!$AL$41="Leve"),CONCATENATE("R2C",'Mapa final'!$S$41),"")</f>
        <v/>
      </c>
      <c r="N16" s="185" t="str">
        <f>IF(AND('Mapa final'!$AJ$42="Muy Alta",'Mapa final'!$AL$42="Leve"),CONCATENATE("R2C",'Mapa final'!$S$42),"")</f>
        <v/>
      </c>
      <c r="O16" s="185" t="str">
        <f>IF(AND('Mapa final'!$AJ$43="Muy Alta",'Mapa final'!$AL$43="Leve"),CONCATENATE("R2C",'Mapa final'!$S$43),"")</f>
        <v/>
      </c>
      <c r="P16" s="186" t="str">
        <f>IF(AND('Mapa final'!$AJ$44="Muy Alta",'Mapa final'!$AL$44="Leve"),CONCATENATE("R2C",'Mapa final'!$S$44),"")</f>
        <v/>
      </c>
      <c r="Q16" s="185" t="str">
        <f>IF(AND('Mapa final'!$AJ$39="Muy Alta",'Mapa final'!$AL$39="Menor"),CONCATENATE("R2C",'Mapa final'!$S$39),"")</f>
        <v/>
      </c>
      <c r="R16" s="187" t="str">
        <f>IF(AND('Mapa final'!$AJ$40="Muy Alta",'Mapa final'!$AL$40="Menor"),CONCATENATE("R2C",'Mapa final'!$S$40),"")</f>
        <v/>
      </c>
      <c r="S16" s="187" t="str">
        <f>IF(AND('Mapa final'!$AJ$41="Muy Alta",'Mapa final'!$AL$41="Menor"),CONCATENATE("R2C",'Mapa final'!$S$41),"")</f>
        <v/>
      </c>
      <c r="T16" s="187" t="str">
        <f>IF(AND('Mapa final'!$AJ$42="Muy Alta",'Mapa final'!$AL$42="Menor"),CONCATENATE("R2C",'Mapa final'!$S$42),"")</f>
        <v/>
      </c>
      <c r="U16" s="187" t="str">
        <f>IF(AND('Mapa final'!$AJ$43="Muy Alta",'Mapa final'!$AL$43="Menor"),CONCATENATE("R2C",'Mapa final'!$S$43),"")</f>
        <v/>
      </c>
      <c r="V16" s="186" t="str">
        <f>IF(AND('Mapa final'!$AJ$44="Muy Alta",'Mapa final'!$AL$44="Menor"),CONCATENATE("R2C",'Mapa final'!$S$44),"")</f>
        <v/>
      </c>
      <c r="W16" s="184" t="str">
        <f>IF(AND('Mapa final'!$AJ$39="Muy Alta",'Mapa final'!$AL$39="Moderado"),CONCATENATE("R2C",'Mapa final'!$S$39),"")</f>
        <v/>
      </c>
      <c r="X16" s="187" t="str">
        <f>IF(AND('Mapa final'!$AJ$40="Muy Alta",'Mapa final'!$AL$40="Moderado"),CONCATENATE("R2C",'Mapa final'!$S$40),"")</f>
        <v/>
      </c>
      <c r="Y16" s="187" t="str">
        <f>IF(AND('Mapa final'!$AJ$41="Muy Alta",'Mapa final'!$AL$41="Moderado"),CONCATENATE("R2C",'Mapa final'!$S$41),"")</f>
        <v/>
      </c>
      <c r="Z16" s="187" t="str">
        <f>IF(AND('Mapa final'!$AJ$42="Muy Alta",'Mapa final'!$AL$42="Moderado"),CONCATENATE("R2C",'Mapa final'!$S$42),"")</f>
        <v/>
      </c>
      <c r="AA16" s="187" t="str">
        <f>IF(AND('Mapa final'!$AJ$43="Muy Alta",'Mapa final'!$AL$43="Moderado"),CONCATENATE("R2C",'Mapa final'!$S$43),"")</f>
        <v/>
      </c>
      <c r="AB16" s="186" t="str">
        <f>IF(AND('Mapa final'!$AJ$44="Muy Alta",'Mapa final'!$AL$44="Moderado"),CONCATENATE("R2C",'Mapa final'!$S$44),"")</f>
        <v/>
      </c>
      <c r="AC16" s="184" t="str">
        <f>IF(AND('Mapa final'!$AJ$39="Muy Alta",'Mapa final'!$AL$39="Mayor"),CONCATENATE("R2C",'Mapa final'!$S$39),"")</f>
        <v/>
      </c>
      <c r="AD16" s="187" t="str">
        <f>IF(AND('Mapa final'!$AJ$40="Muy Alta",'Mapa final'!$AL$40="Mayor"),CONCATENATE("R2C",'Mapa final'!$S$40),"")</f>
        <v/>
      </c>
      <c r="AE16" s="187" t="str">
        <f>IF(AND('Mapa final'!$AJ$41="Muy Alta",'Mapa final'!$AL$41="Mayor"),CONCATENATE("R2C",'Mapa final'!$S$41),"")</f>
        <v/>
      </c>
      <c r="AF16" s="187" t="str">
        <f>IF(AND('Mapa final'!$AJ$42="Muy Alta",'Mapa final'!$AL$42="Mayor"),CONCATENATE("R2C",'Mapa final'!$S$42),"")</f>
        <v/>
      </c>
      <c r="AG16" s="187" t="str">
        <f>IF(AND('Mapa final'!$AJ$43="Muy Alta",'Mapa final'!$AL$43="Mayor"),CONCATENATE("R2C",'Mapa final'!$S$43),"")</f>
        <v/>
      </c>
      <c r="AH16" s="186" t="str">
        <f>IF(AND('Mapa final'!$AJ$44="Muy Alta",'Mapa final'!$AL$44="Mayor"),CONCATENATE("R2C",'Mapa final'!$S$44),"")</f>
        <v/>
      </c>
      <c r="AI16" s="188" t="str">
        <f>IF(AND('Mapa final'!$AJ$39="Muy Alta",'Mapa final'!$AL$39="Catastrófico"),CONCATENATE("R2C",'Mapa final'!$S$39),"")</f>
        <v/>
      </c>
      <c r="AJ16" s="189" t="str">
        <f>IF(AND('Mapa final'!$AJ$40="Muy Alta",'Mapa final'!$AL$40="Catastrófico"),CONCATENATE("R2C",'Mapa final'!$S$40),"")</f>
        <v/>
      </c>
      <c r="AK16" s="189" t="str">
        <f>IF(AND('Mapa final'!$AJ$41="Muy Alta",'Mapa final'!$AL$41="Catastrófico"),CONCATENATE("R2C",'Mapa final'!$S$41),"")</f>
        <v/>
      </c>
      <c r="AL16" s="189" t="str">
        <f>IF(AND('Mapa final'!$AJ$42="Muy Alta",'Mapa final'!$AL$42="Catastrófico"),CONCATENATE("R2C",'Mapa final'!$S$42),"")</f>
        <v/>
      </c>
      <c r="AM16" s="189" t="str">
        <f>IF(AND('Mapa final'!$AJ$43="Muy Alta",'Mapa final'!$AL$43="Catastrófico"),CONCATENATE("R2C",'Mapa final'!$S$43),"")</f>
        <v/>
      </c>
      <c r="AN16" s="190" t="str">
        <f>IF(AND('Mapa final'!$AJ$44="Muy Alta",'Mapa final'!$AL$44="Catastrófico"),CONCATENATE("R2C",'Mapa final'!$S$44),"")</f>
        <v/>
      </c>
      <c r="AO16" s="146"/>
      <c r="AP16" s="474"/>
      <c r="AQ16" s="475"/>
      <c r="AR16" s="475"/>
      <c r="AS16" s="475"/>
      <c r="AT16" s="475"/>
      <c r="AU16" s="47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row>
    <row r="17" spans="2:77" ht="15" customHeight="1" x14ac:dyDescent="0.25">
      <c r="B17" s="146"/>
      <c r="C17" s="363"/>
      <c r="D17" s="363"/>
      <c r="E17" s="364"/>
      <c r="F17" s="468"/>
      <c r="G17" s="467"/>
      <c r="H17" s="467"/>
      <c r="I17" s="467"/>
      <c r="J17" s="483"/>
      <c r="K17" s="184" t="str">
        <f>IF(AND('Mapa final'!$AJ$45="Muy Alta",'Mapa final'!$AL$45="Leve"),CONCATENATE("R2C",'Mapa final'!$S$45),"")</f>
        <v/>
      </c>
      <c r="L17" s="185" t="str">
        <f>IF(AND('Mapa final'!$AJ$46="Muy Alta",'Mapa final'!$AL$46="Leve"),CONCATENATE("R2C",'Mapa final'!$S$46),"")</f>
        <v/>
      </c>
      <c r="M17" s="185" t="str">
        <f>IF(AND('Mapa final'!$AJ$47="Muy Alta",'Mapa final'!$AL$47="Leve"),CONCATENATE("R2C",'Mapa final'!$S$47),"")</f>
        <v/>
      </c>
      <c r="N17" s="185" t="str">
        <f>IF(AND('Mapa final'!$AJ$48="Muy Alta",'Mapa final'!$AL$48="Leve"),CONCATENATE("R2C",'Mapa final'!$S$48),"")</f>
        <v/>
      </c>
      <c r="O17" s="185" t="str">
        <f>IF(AND('Mapa final'!$AJ$49="Muy Alta",'Mapa final'!$AL$49="Leve"),CONCATENATE("R2C",'Mapa final'!$S$49),"")</f>
        <v/>
      </c>
      <c r="P17" s="186" t="str">
        <f>IF(AND('Mapa final'!$AJ$60="Muy Alta",'Mapa final'!$AL$50="Leve"),CONCATENATE("R2C",'Mapa final'!$S$50),"")</f>
        <v/>
      </c>
      <c r="Q17" s="185" t="str">
        <f>IF(AND('Mapa final'!$AJ$45="Muy Alta",'Mapa final'!$AL$45="Menor"),CONCATENATE("R2C",'Mapa final'!$S$45),"")</f>
        <v/>
      </c>
      <c r="R17" s="187" t="str">
        <f>IF(AND('Mapa final'!$AJ$46="Muy Alta",'Mapa final'!$AL$46="Menor"),CONCATENATE("R2C",'Mapa final'!$S$46),"")</f>
        <v/>
      </c>
      <c r="S17" s="187" t="str">
        <f>IF(AND('Mapa final'!$AJ$47="Muy Alta",'Mapa final'!$AL$47="Menor"),CONCATENATE("R2C",'Mapa final'!$S$47),"")</f>
        <v/>
      </c>
      <c r="T17" s="187" t="str">
        <f>IF(AND('Mapa final'!$AJ$48="Muy Alta",'Mapa final'!$AL$48="Menor"),CONCATENATE("R2C",'Mapa final'!$S$48),"")</f>
        <v/>
      </c>
      <c r="U17" s="187" t="str">
        <f>IF(AND('Mapa final'!$AJ$49="Muy Alta",'Mapa final'!$AL$49="Menor"),CONCATENATE("R2C",'Mapa final'!$S$49),"")</f>
        <v/>
      </c>
      <c r="V17" s="186" t="str">
        <f>IF(AND('Mapa final'!$AJ$60="Muy Alta",'Mapa final'!$AL$50="Menor"),CONCATENATE("R2C",'Mapa final'!$S$50),"")</f>
        <v/>
      </c>
      <c r="W17" s="184" t="str">
        <f>IF(AND('Mapa final'!$AJ$45="Muy Alta",'Mapa final'!$AL$45="Moderado"),CONCATENATE("R2C",'Mapa final'!$S$45),"")</f>
        <v/>
      </c>
      <c r="X17" s="187" t="str">
        <f>IF(AND('Mapa final'!$AJ$46="Muy Alta",'Mapa final'!$AL$46="Moderado"),CONCATENATE("R2C",'Mapa final'!$S$46),"")</f>
        <v/>
      </c>
      <c r="Y17" s="187" t="str">
        <f>IF(AND('Mapa final'!$AJ$47="Muy Alta",'Mapa final'!$AL$47="Moderado"),CONCATENATE("R2C",'Mapa final'!$S$47),"")</f>
        <v/>
      </c>
      <c r="Z17" s="187" t="str">
        <f>IF(AND('Mapa final'!$AJ$48="Muy Alta",'Mapa final'!$AL$48="Moderado"),CONCATENATE("R2C",'Mapa final'!$S$48),"")</f>
        <v/>
      </c>
      <c r="AA17" s="187" t="str">
        <f>IF(AND('Mapa final'!$AJ$49="Muy Alta",'Mapa final'!$AL$49="Moderado"),CONCATENATE("R2C",'Mapa final'!$S$49),"")</f>
        <v/>
      </c>
      <c r="AB17" s="186" t="str">
        <f>IF(AND('Mapa final'!$AJ$60="Muy Alta",'Mapa final'!$AL$50="Moderado"),CONCATENATE("R2C",'Mapa final'!$S$50),"")</f>
        <v/>
      </c>
      <c r="AC17" s="184" t="str">
        <f>IF(AND('Mapa final'!$AJ$45="Muy Alta",'Mapa final'!$AL$45="Mayor"),CONCATENATE("R2C",'Mapa final'!$S$45),"")</f>
        <v/>
      </c>
      <c r="AD17" s="187" t="str">
        <f>IF(AND('Mapa final'!$AJ$46="Muy Alta",'Mapa final'!$AL$46="Mayor"),CONCATENATE("R2C",'Mapa final'!$S$46),"")</f>
        <v/>
      </c>
      <c r="AE17" s="187" t="str">
        <f>IF(AND('Mapa final'!$AJ$47="Muy Alta",'Mapa final'!$AL$47="Mayor"),CONCATENATE("R2C",'Mapa final'!$S$47),"")</f>
        <v/>
      </c>
      <c r="AF17" s="187" t="str">
        <f>IF(AND('Mapa final'!$AJ$48="Muy Alta",'Mapa final'!$AL$48="Mayor"),CONCATENATE("R2C",'Mapa final'!$S$48),"")</f>
        <v/>
      </c>
      <c r="AG17" s="187" t="str">
        <f>IF(AND('Mapa final'!$AJ$49="Muy Alta",'Mapa final'!$AL$49="Mayor"),CONCATENATE("R2C",'Mapa final'!$S$49),"")</f>
        <v/>
      </c>
      <c r="AH17" s="186" t="str">
        <f>IF(AND('Mapa final'!$AJ$60="Muy Alta",'Mapa final'!$AL$50="Mayor"),CONCATENATE("R2C",'Mapa final'!$S$50),"")</f>
        <v/>
      </c>
      <c r="AI17" s="188" t="str">
        <f>IF(AND('Mapa final'!$AJ$45="Muy Alta",'Mapa final'!$AL$45="Catastrófico"),CONCATENATE("R2C",'Mapa final'!$S$45),"")</f>
        <v/>
      </c>
      <c r="AJ17" s="189" t="str">
        <f>IF(AND('Mapa final'!$AJ$46="Muy Alta",'Mapa final'!$AL$46="Catastrófico"),CONCATENATE("R2C",'Mapa final'!$S$46),"")</f>
        <v/>
      </c>
      <c r="AK17" s="189" t="str">
        <f>IF(AND('Mapa final'!$AJ$47="Muy Alta",'Mapa final'!$AL$47="Catastrófico"),CONCATENATE("R2C",'Mapa final'!$S$47),"")</f>
        <v/>
      </c>
      <c r="AL17" s="189" t="str">
        <f>IF(AND('Mapa final'!$AJ$48="Muy Alta",'Mapa final'!$AL$48="Catastrófico"),CONCATENATE("R2C",'Mapa final'!$S$48),"")</f>
        <v/>
      </c>
      <c r="AM17" s="189" t="str">
        <f>IF(AND('Mapa final'!$AJ$49="Muy Alta",'Mapa final'!$AL$49="Catastrófico"),CONCATENATE("R2C",'Mapa final'!$S$49),"")</f>
        <v/>
      </c>
      <c r="AN17" s="190" t="str">
        <f>IF(AND('Mapa final'!$AJ$60="Muy Alta",'Mapa final'!$AL$50="Catastrófico"),CONCATENATE("R2C",'Mapa final'!$S$50),"")</f>
        <v/>
      </c>
      <c r="AO17" s="146"/>
      <c r="AP17" s="474"/>
      <c r="AQ17" s="475"/>
      <c r="AR17" s="475"/>
      <c r="AS17" s="475"/>
      <c r="AT17" s="475"/>
      <c r="AU17" s="47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row>
    <row r="18" spans="2:77" ht="15" customHeight="1" x14ac:dyDescent="0.25">
      <c r="B18" s="146"/>
      <c r="C18" s="363"/>
      <c r="D18" s="363"/>
      <c r="E18" s="364"/>
      <c r="F18" s="468"/>
      <c r="G18" s="467"/>
      <c r="H18" s="467"/>
      <c r="I18" s="467"/>
      <c r="J18" s="483"/>
      <c r="K18" s="184" t="str">
        <f>IF(AND('Mapa final'!$AJ$51="Muy Alta",'Mapa final'!$AL$51="Leve"),CONCATENATE("R2C",'Mapa final'!$S$51),"")</f>
        <v/>
      </c>
      <c r="L18" s="185" t="str">
        <f>IF(AND('Mapa final'!$AJ$52="Muy Alta",'Mapa final'!$AL$52="Leve"),CONCATENATE("R2C",'Mapa final'!$S$52),"")</f>
        <v/>
      </c>
      <c r="M18" s="185" t="str">
        <f>IF(AND('Mapa final'!$AJ$53="Muy Alta",'Mapa final'!$AL$53="Leve"),CONCATENATE("R2C",'Mapa final'!$S$53),"")</f>
        <v/>
      </c>
      <c r="N18" s="185" t="str">
        <f>IF(AND('Mapa final'!$AJ$54="Muy Alta",'Mapa final'!$AL$54="Leve"),CONCATENATE("R2C",'Mapa final'!$S$54),"")</f>
        <v/>
      </c>
      <c r="O18" s="185" t="str">
        <f>IF(AND('Mapa final'!$AJ$55="Muy Alta",'Mapa final'!$AL$55="Leve"),CONCATENATE("R2C",'Mapa final'!$S$55),"")</f>
        <v/>
      </c>
      <c r="P18" s="186" t="str">
        <f>IF(AND('Mapa final'!$AJ$56="Muy Alta",'Mapa final'!$AL$56="Leve"),CONCATENATE("R2C",'Mapa final'!$S$56),"")</f>
        <v/>
      </c>
      <c r="Q18" s="185" t="str">
        <f>IF(AND('Mapa final'!$AJ$51="Muy Alta",'Mapa final'!$AL$51="Menor"),CONCATENATE("R2C",'Mapa final'!$S$51),"")</f>
        <v/>
      </c>
      <c r="R18" s="187" t="str">
        <f>IF(AND('Mapa final'!$AJ$52="Muy Alta",'Mapa final'!$AL$52="Menor"),CONCATENATE("R2C",'Mapa final'!$S$52),"")</f>
        <v/>
      </c>
      <c r="S18" s="187" t="str">
        <f>IF(AND('Mapa final'!$AJ$53="Muy Alta",'Mapa final'!$AL$53="Menor"),CONCATENATE("R2C",'Mapa final'!$S$53),"")</f>
        <v/>
      </c>
      <c r="T18" s="187" t="str">
        <f>IF(AND('Mapa final'!$AJ$54="Muy Alta",'Mapa final'!$AL$54="Menor"),CONCATENATE("R2C",'Mapa final'!$S$54),"")</f>
        <v/>
      </c>
      <c r="U18" s="187" t="str">
        <f>IF(AND('Mapa final'!$AJ$55="Muy Alta",'Mapa final'!$AL$55="Menor"),CONCATENATE("R2C",'Mapa final'!$S$55),"")</f>
        <v/>
      </c>
      <c r="V18" s="186" t="str">
        <f>IF(AND('Mapa final'!$AJ$56="Muy Alta",'Mapa final'!$AL$56="Menor"),CONCATENATE("R2C",'Mapa final'!$S$56),"")</f>
        <v/>
      </c>
      <c r="W18" s="184" t="str">
        <f>IF(AND('Mapa final'!$AJ$51="Muy Alta",'Mapa final'!$AL$51="Moderado"),CONCATENATE("R2C",'Mapa final'!$S$51),"")</f>
        <v/>
      </c>
      <c r="X18" s="187" t="str">
        <f>IF(AND('Mapa final'!$AJ$52="Muy Alta",'Mapa final'!$AL$52="Moderado"),CONCATENATE("R2C",'Mapa final'!$S$52),"")</f>
        <v/>
      </c>
      <c r="Y18" s="187" t="str">
        <f>IF(AND('Mapa final'!$AJ$53="Muy Alta",'Mapa final'!$AL$53="Moderado"),CONCATENATE("R2C",'Mapa final'!$S$53),"")</f>
        <v/>
      </c>
      <c r="Z18" s="187" t="str">
        <f>IF(AND('Mapa final'!$AJ$54="Muy Alta",'Mapa final'!$AL$54="Moderado"),CONCATENATE("R2C",'Mapa final'!$S$54),"")</f>
        <v/>
      </c>
      <c r="AA18" s="187" t="str">
        <f>IF(AND('Mapa final'!$AJ$55="Muy Alta",'Mapa final'!$AL$55="Moderado"),CONCATENATE("R2C",'Mapa final'!$S$55),"")</f>
        <v/>
      </c>
      <c r="AB18" s="186" t="str">
        <f>IF(AND('Mapa final'!$AJ$56="Muy Alta",'Mapa final'!$AL$56="Moderado"),CONCATENATE("R2C",'Mapa final'!$S$56),"")</f>
        <v/>
      </c>
      <c r="AC18" s="184" t="str">
        <f>IF(AND('Mapa final'!$AJ$51="Muy Alta",'Mapa final'!$AL$51="Mayor"),CONCATENATE("R2C",'Mapa final'!$S$51),"")</f>
        <v/>
      </c>
      <c r="AD18" s="187" t="str">
        <f>IF(AND('Mapa final'!$AJ$52="Muy Alta",'Mapa final'!$AL$52="Mayor"),CONCATENATE("R2C",'Mapa final'!$S$52),"")</f>
        <v/>
      </c>
      <c r="AE18" s="187" t="str">
        <f>IF(AND('Mapa final'!$AJ$53="Muy Alta",'Mapa final'!$AL$53="Mayor"),CONCATENATE("R2C",'Mapa final'!$S$53),"")</f>
        <v/>
      </c>
      <c r="AF18" s="187" t="str">
        <f>IF(AND('Mapa final'!$AJ$54="Muy Alta",'Mapa final'!$AL$54="Mayor"),CONCATENATE("R2C",'Mapa final'!$S$54),"")</f>
        <v/>
      </c>
      <c r="AG18" s="187" t="str">
        <f>IF(AND('Mapa final'!$AJ$55="Muy Alta",'Mapa final'!$AL$55="Mayor"),CONCATENATE("R2C",'Mapa final'!$S$55),"")</f>
        <v/>
      </c>
      <c r="AH18" s="186" t="str">
        <f>IF(AND('Mapa final'!$AJ$56="Muy Alta",'Mapa final'!$AL$56="Mayor"),CONCATENATE("R2C",'Mapa final'!$S$56),"")</f>
        <v/>
      </c>
      <c r="AI18" s="188" t="str">
        <f>IF(AND('Mapa final'!$AJ$51="Muy Alta",'Mapa final'!$AL$51="Catastrófico"),CONCATENATE("R2C",'Mapa final'!$S$51),"")</f>
        <v/>
      </c>
      <c r="AJ18" s="189" t="str">
        <f>IF(AND('Mapa final'!$AJ$52="Muy Alta",'Mapa final'!$AL$52="Catastrófico"),CONCATENATE("R2C",'Mapa final'!$S$52),"")</f>
        <v/>
      </c>
      <c r="AK18" s="189" t="str">
        <f>IF(AND('Mapa final'!$AJ$53="Muy Alta",'Mapa final'!$AL$53="Catastrófico"),CONCATENATE("R2C",'Mapa final'!$S$53),"")</f>
        <v/>
      </c>
      <c r="AL18" s="189" t="str">
        <f>IF(AND('Mapa final'!$AJ$54="Muy Alta",'Mapa final'!$AL$54="Catastrófico"),CONCATENATE("R2C",'Mapa final'!$S$54),"")</f>
        <v/>
      </c>
      <c r="AM18" s="189" t="str">
        <f>IF(AND('Mapa final'!$AJ$55="Muy Alta",'Mapa final'!$AL$55="Catastrófico"),CONCATENATE("R2C",'Mapa final'!$S$55),"")</f>
        <v/>
      </c>
      <c r="AN18" s="190" t="str">
        <f>IF(AND('Mapa final'!$AJ$56="Muy Alta",'Mapa final'!$AL$56="Catastrófico"),CONCATENATE("R2C",'Mapa final'!$S$56),"")</f>
        <v/>
      </c>
      <c r="AO18" s="146"/>
      <c r="AP18" s="474"/>
      <c r="AQ18" s="475"/>
      <c r="AR18" s="475"/>
      <c r="AS18" s="475"/>
      <c r="AT18" s="475"/>
      <c r="AU18" s="47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77" ht="15" customHeight="1" x14ac:dyDescent="0.25">
      <c r="B19" s="146"/>
      <c r="C19" s="363"/>
      <c r="D19" s="363"/>
      <c r="E19" s="364"/>
      <c r="F19" s="468"/>
      <c r="G19" s="467"/>
      <c r="H19" s="467"/>
      <c r="I19" s="467"/>
      <c r="J19" s="483"/>
      <c r="K19" s="184" t="str">
        <f>IF(AND('Mapa final'!$AJ$57="Muy Alta",'Mapa final'!$AL$57="Leve"),CONCATENATE("R2C",'Mapa final'!$S$57),"")</f>
        <v/>
      </c>
      <c r="L19" s="185" t="str">
        <f>IF(AND('Mapa final'!$AJ$58="Muy Alta",'Mapa final'!$AL$58="Leve"),CONCATENATE("R2C",'Mapa final'!$S$58),"")</f>
        <v/>
      </c>
      <c r="M19" s="185" t="str">
        <f>IF(AND('Mapa final'!$AJ$59="Muy Alta",'Mapa final'!$AL$59="Leve"),CONCATENATE("R2C",'Mapa final'!$S$59),"")</f>
        <v/>
      </c>
      <c r="N19" s="185" t="str">
        <f>IF(AND('Mapa final'!$AJ$60="Muy Alta",'Mapa final'!$AL$60="Leve"),CONCATENATE("R2C",'Mapa final'!$S$60),"")</f>
        <v/>
      </c>
      <c r="O19" s="185" t="str">
        <f>IF(AND('Mapa final'!$AJ$61="Muy Alta",'Mapa final'!$AL$61="Leve"),CONCATENATE("R2C",'Mapa final'!$S$61),"")</f>
        <v/>
      </c>
      <c r="P19" s="186" t="str">
        <f>IF(AND('Mapa final'!$AJ$62="Muy Alta",'Mapa final'!$AL$62="Leve"),CONCATENATE("R2C",'Mapa final'!$S$62),"")</f>
        <v/>
      </c>
      <c r="Q19" s="185" t="str">
        <f>IF(AND('Mapa final'!$AJ$57="Muy Alta",'Mapa final'!$AL$57="Menor"),CONCATENATE("R2C",'Mapa final'!$S$57),"")</f>
        <v/>
      </c>
      <c r="R19" s="187" t="str">
        <f>IF(AND('Mapa final'!$AJ$58="Muy Alta",'Mapa final'!$AL$58="Menor"),CONCATENATE("R2C",'Mapa final'!$S$58),"")</f>
        <v/>
      </c>
      <c r="S19" s="187" t="str">
        <f>IF(AND('Mapa final'!$AJ$59="Muy Alta",'Mapa final'!$AL$59="Menor"),CONCATENATE("R2C",'Mapa final'!$S$59),"")</f>
        <v/>
      </c>
      <c r="T19" s="187" t="str">
        <f>IF(AND('Mapa final'!$AJ$60="Muy Alta",'Mapa final'!$AL$60="Menor"),CONCATENATE("R2C",'Mapa final'!$S$60),"")</f>
        <v/>
      </c>
      <c r="U19" s="187" t="str">
        <f>IF(AND('Mapa final'!$AJ$61="Muy Alta",'Mapa final'!$AL$61="Menor"),CONCATENATE("R2C",'Mapa final'!$S$61),"")</f>
        <v/>
      </c>
      <c r="V19" s="186" t="str">
        <f>IF(AND('Mapa final'!$AJ$62="Muy Alta",'Mapa final'!$AL$62="Menor"),CONCATENATE("R2C",'Mapa final'!$S$62),"")</f>
        <v/>
      </c>
      <c r="W19" s="184" t="str">
        <f>IF(AND('Mapa final'!$AJ$57="Muy Alta",'Mapa final'!$AL$57="Moderado"),CONCATENATE("R2C",'Mapa final'!$S$57),"")</f>
        <v/>
      </c>
      <c r="X19" s="187" t="str">
        <f>IF(AND('Mapa final'!$AJ$58="Muy Alta",'Mapa final'!$AL$58="Moderado"),CONCATENATE("R2C",'Mapa final'!$S$58),"")</f>
        <v/>
      </c>
      <c r="Y19" s="187" t="str">
        <f>IF(AND('Mapa final'!$AJ$59="Muy Alta",'Mapa final'!$AL$59="Moderado"),CONCATENATE("R2C",'Mapa final'!$S$59),"")</f>
        <v/>
      </c>
      <c r="Z19" s="187" t="str">
        <f>IF(AND('Mapa final'!$AJ$60="Muy Alta",'Mapa final'!$AL$60="Moderado"),CONCATENATE("R2C",'Mapa final'!$S$60),"")</f>
        <v/>
      </c>
      <c r="AA19" s="187" t="str">
        <f>IF(AND('Mapa final'!$AJ$61="Muy Alta",'Mapa final'!$AL$61="Moderado"),CONCATENATE("R2C",'Mapa final'!$S$61),"")</f>
        <v/>
      </c>
      <c r="AB19" s="186" t="str">
        <f>IF(AND('Mapa final'!$AJ$62="Muy Alta",'Mapa final'!$AL$62="Moderado"),CONCATENATE("R2C",'Mapa final'!$S$62),"")</f>
        <v/>
      </c>
      <c r="AC19" s="184" t="str">
        <f>IF(AND('Mapa final'!$AJ$57="Muy Alta",'Mapa final'!$AL$57="Mayor"),CONCATENATE("R2C",'Mapa final'!$S$57),"")</f>
        <v/>
      </c>
      <c r="AD19" s="187" t="str">
        <f>IF(AND('Mapa final'!$AJ$58="Muy Alta",'Mapa final'!$AL$58="Mayor"),CONCATENATE("R2C",'Mapa final'!$S$58),"")</f>
        <v/>
      </c>
      <c r="AE19" s="187" t="str">
        <f>IF(AND('Mapa final'!$AJ$59="Muy Alta",'Mapa final'!$AL$59="Mayor"),CONCATENATE("R2C",'Mapa final'!$S$59),"")</f>
        <v/>
      </c>
      <c r="AF19" s="187" t="str">
        <f>IF(AND('Mapa final'!$AJ$60="Muy Alta",'Mapa final'!$AL$60="Mayor"),CONCATENATE("R2C",'Mapa final'!$S$60),"")</f>
        <v/>
      </c>
      <c r="AG19" s="187" t="str">
        <f>IF(AND('Mapa final'!$AJ$61="Muy Alta",'Mapa final'!$AL$61="Mayor"),CONCATENATE("R2C",'Mapa final'!$S$61),"")</f>
        <v/>
      </c>
      <c r="AH19" s="186" t="str">
        <f>IF(AND('Mapa final'!$AJ$62="Muy Alta",'Mapa final'!$AL$62="Mayor"),CONCATENATE("R2C",'Mapa final'!$S$62),"")</f>
        <v/>
      </c>
      <c r="AI19" s="188" t="str">
        <f>IF(AND('Mapa final'!$AJ$57="Muy Alta",'Mapa final'!$AL$57="Catastrófico"),CONCATENATE("R2C",'Mapa final'!$S$57),"")</f>
        <v/>
      </c>
      <c r="AJ19" s="189" t="str">
        <f>IF(AND('Mapa final'!$AJ$58="Muy Alta",'Mapa final'!$AL$58="Catastrófico"),CONCATENATE("R2C",'Mapa final'!$S$58),"")</f>
        <v/>
      </c>
      <c r="AK19" s="189" t="str">
        <f>IF(AND('Mapa final'!$AJ$59="Muy Alta",'Mapa final'!$AL$59="Catastrófico"),CONCATENATE("R2C",'Mapa final'!$S$59),"")</f>
        <v/>
      </c>
      <c r="AL19" s="189" t="str">
        <f>IF(AND('Mapa final'!$AJ$60="Muy Alta",'Mapa final'!$AL$60="Catastrófico"),CONCATENATE("R2C",'Mapa final'!$S$60),"")</f>
        <v/>
      </c>
      <c r="AM19" s="189" t="str">
        <f>IF(AND('Mapa final'!$AJ$61="Muy Alta",'Mapa final'!$AL$61="Catastrófico"),CONCATENATE("R2C",'Mapa final'!$S$61),"")</f>
        <v/>
      </c>
      <c r="AN19" s="190" t="str">
        <f>IF(AND('Mapa final'!$AJ$62="Muy Alta",'Mapa final'!$AL$62="Catastrófico"),CONCATENATE("R2C",'Mapa final'!$S$62),"")</f>
        <v/>
      </c>
      <c r="AO19" s="146"/>
      <c r="AP19" s="474"/>
      <c r="AQ19" s="475"/>
      <c r="AR19" s="475"/>
      <c r="AS19" s="475"/>
      <c r="AT19" s="475"/>
      <c r="AU19" s="47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row>
    <row r="20" spans="2:77" ht="15" customHeight="1" x14ac:dyDescent="0.25">
      <c r="B20" s="146"/>
      <c r="C20" s="363"/>
      <c r="D20" s="363"/>
      <c r="E20" s="364"/>
      <c r="F20" s="468"/>
      <c r="G20" s="467"/>
      <c r="H20" s="467"/>
      <c r="I20" s="467"/>
      <c r="J20" s="483"/>
      <c r="K20" s="184" t="str">
        <f>IF(AND('Mapa final'!$AJ$63="Muy Alta",'Mapa final'!$AL$63="Leve"),CONCATENATE("R2C",'Mapa final'!$S$63),"")</f>
        <v/>
      </c>
      <c r="L20" s="185" t="str">
        <f>IF(AND('Mapa final'!$AJ$64="Muy Alta",'Mapa final'!$AL$64="Leve"),CONCATENATE("R2C",'Mapa final'!$S$64),"")</f>
        <v/>
      </c>
      <c r="M20" s="185" t="str">
        <f>IF(AND('Mapa final'!$AJ$65="Muy Alta",'Mapa final'!$AL$65="Leve"),CONCATENATE("R2C",'Mapa final'!$S$65),"")</f>
        <v/>
      </c>
      <c r="N20" s="185" t="str">
        <f>IF(AND('Mapa final'!$AJ$66="Muy Alta",'Mapa final'!$AL$66="Leve"),CONCATENATE("R2C",'Mapa final'!$S$66),"")</f>
        <v/>
      </c>
      <c r="O20" s="185" t="str">
        <f>IF(AND('Mapa final'!$AJ$67="Muy Alta",'Mapa final'!$AL$67="Leve"),CONCATENATE("R2C",'Mapa final'!$S$67),"")</f>
        <v/>
      </c>
      <c r="P20" s="186" t="str">
        <f>IF(AND('Mapa final'!$AJ$68="Muy Alta",'Mapa final'!$AL$68="Leve"),CONCATENATE("R2C",'Mapa final'!$S$68),"")</f>
        <v/>
      </c>
      <c r="Q20" s="185" t="str">
        <f>IF(AND('Mapa final'!$AJ$63="Muy Alta",'Mapa final'!$AL$63="Menor"),CONCATENATE("R2C",'Mapa final'!$S$63),"")</f>
        <v/>
      </c>
      <c r="R20" s="187" t="str">
        <f>IF(AND('Mapa final'!$AJ$64="Muy Alta",'Mapa final'!$AL$64="Menor"),CONCATENATE("R2C",'Mapa final'!$S$64),"")</f>
        <v/>
      </c>
      <c r="S20" s="187" t="str">
        <f>IF(AND('Mapa final'!$AJ$65="Muy Alta",'Mapa final'!$AL$65="Menor"),CONCATENATE("R2C",'Mapa final'!$S$65),"")</f>
        <v/>
      </c>
      <c r="T20" s="187" t="str">
        <f>IF(AND('Mapa final'!$AJ$66="Muy Alta",'Mapa final'!$AL$66="Menor"),CONCATENATE("R2C",'Mapa final'!$S$66),"")</f>
        <v/>
      </c>
      <c r="U20" s="187" t="str">
        <f>IF(AND('Mapa final'!$AJ$67="Muy Alta",'Mapa final'!$AL$67="Menor"),CONCATENATE("R2C",'Mapa final'!$S$67),"")</f>
        <v/>
      </c>
      <c r="V20" s="186" t="str">
        <f>IF(AND('Mapa final'!$AJ$68="Muy Alta",'Mapa final'!$AL$68="Menor"),CONCATENATE("R2C",'Mapa final'!$S$68),"")</f>
        <v/>
      </c>
      <c r="W20" s="184" t="str">
        <f>IF(AND('Mapa final'!$AJ$63="Muy Alta",'Mapa final'!$AL$63="Moderado"),CONCATENATE("R2C",'Mapa final'!$S$63),"")</f>
        <v/>
      </c>
      <c r="X20" s="187" t="str">
        <f>IF(AND('Mapa final'!$AJ$64="Muy Alta",'Mapa final'!$AL$64="Moderado"),CONCATENATE("R2C",'Mapa final'!$S$64),"")</f>
        <v/>
      </c>
      <c r="Y20" s="187" t="str">
        <f>IF(AND('Mapa final'!$AJ$65="Muy Alta",'Mapa final'!$AL$65="Moderado"),CONCATENATE("R2C",'Mapa final'!$S$65),"")</f>
        <v/>
      </c>
      <c r="Z20" s="187" t="str">
        <f>IF(AND('Mapa final'!$AJ$66="Muy Alta",'Mapa final'!$AL$66="Moderado"),CONCATENATE("R2C",'Mapa final'!$S$66),"")</f>
        <v/>
      </c>
      <c r="AA20" s="187" t="str">
        <f>IF(AND('Mapa final'!$AJ$67="Muy Alta",'Mapa final'!$AL$67="Moderado"),CONCATENATE("R2C",'Mapa final'!$S$67),"")</f>
        <v/>
      </c>
      <c r="AB20" s="186" t="str">
        <f>IF(AND('Mapa final'!$AJ$68="Muy Alta",'Mapa final'!$AL$68="Moderado"),CONCATENATE("R2C",'Mapa final'!$S$68),"")</f>
        <v/>
      </c>
      <c r="AC20" s="184" t="str">
        <f>IF(AND('Mapa final'!$AJ$63="Muy Alta",'Mapa final'!$AL$63="Mayor"),CONCATENATE("R2C",'Mapa final'!$S$63),"")</f>
        <v/>
      </c>
      <c r="AD20" s="187" t="str">
        <f>IF(AND('Mapa final'!$AJ$64="Muy Alta",'Mapa final'!$AL$64="Mayor"),CONCATENATE("R2C",'Mapa final'!$S$64),"")</f>
        <v/>
      </c>
      <c r="AE20" s="187" t="str">
        <f>IF(AND('Mapa final'!$AJ$65="Muy Alta",'Mapa final'!$AL$65="Mayor"),CONCATENATE("R2C",'Mapa final'!$S$65),"")</f>
        <v/>
      </c>
      <c r="AF20" s="187" t="str">
        <f>IF(AND('Mapa final'!$AJ$66="Muy Alta",'Mapa final'!$AL$66="Mayor"),CONCATENATE("R2C",'Mapa final'!$S$66),"")</f>
        <v/>
      </c>
      <c r="AG20" s="187" t="str">
        <f>IF(AND('Mapa final'!$AJ$67="Muy Alta",'Mapa final'!$AL$67="Mayor"),CONCATENATE("R2C",'Mapa final'!$S$67),"")</f>
        <v/>
      </c>
      <c r="AH20" s="186" t="str">
        <f>IF(AND('Mapa final'!$AJ$68="Muy Alta",'Mapa final'!$AL$68="Mayor"),CONCATENATE("R2C",'Mapa final'!$S$68),"")</f>
        <v/>
      </c>
      <c r="AI20" s="188" t="str">
        <f>IF(AND('Mapa final'!$AJ$63="Muy Alta",'Mapa final'!$AL$63="Catastrófico"),CONCATENATE("R2C",'Mapa final'!$S$63),"")</f>
        <v/>
      </c>
      <c r="AJ20" s="189" t="str">
        <f>IF(AND('Mapa final'!$AJ$64="Muy Alta",'Mapa final'!$AL$64="Catastrófico"),CONCATENATE("R2C",'Mapa final'!$S$64),"")</f>
        <v/>
      </c>
      <c r="AK20" s="189" t="str">
        <f>IF(AND('Mapa final'!$AJ$65="Muy Alta",'Mapa final'!$AL$65="Catastrófico"),CONCATENATE("R2C",'Mapa final'!$S$65),"")</f>
        <v/>
      </c>
      <c r="AL20" s="189" t="str">
        <f>IF(AND('Mapa final'!$AJ$66="Muy Alta",'Mapa final'!$AL$66="Catastrófico"),CONCATENATE("R2C",'Mapa final'!$S$66),"")</f>
        <v/>
      </c>
      <c r="AM20" s="189" t="str">
        <f>IF(AND('Mapa final'!$AJ$67="Muy Alta",'Mapa final'!$AL$67="Catastrófico"),CONCATENATE("R2C",'Mapa final'!$S$67),"")</f>
        <v/>
      </c>
      <c r="AN20" s="190" t="str">
        <f>IF(AND('Mapa final'!$AJ$68="Muy Alta",'Mapa final'!$AL$68="Catastrófico"),CONCATENATE("R2C",'Mapa final'!$S$68),"")</f>
        <v/>
      </c>
      <c r="AO20" s="146"/>
      <c r="AP20" s="474"/>
      <c r="AQ20" s="475"/>
      <c r="AR20" s="475"/>
      <c r="AS20" s="475"/>
      <c r="AT20" s="475"/>
      <c r="AU20" s="47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row>
    <row r="21" spans="2:77" ht="15.75" customHeight="1" thickBot="1" x14ac:dyDescent="0.3">
      <c r="B21" s="146"/>
      <c r="C21" s="363"/>
      <c r="D21" s="363"/>
      <c r="E21" s="364"/>
      <c r="F21" s="469"/>
      <c r="G21" s="470"/>
      <c r="H21" s="470"/>
      <c r="I21" s="470"/>
      <c r="J21" s="470"/>
      <c r="K21" s="191" t="str">
        <f>IF(AND('Mapa final'!$AJ$69="Muy Alta",'Mapa final'!$AL$69="Leve"),CONCATENATE("R2C",'Mapa final'!$S$69),"")</f>
        <v/>
      </c>
      <c r="L21" s="192" t="str">
        <f>IF(AND('Mapa final'!$AJ$70="Muy Alta",'Mapa final'!$AL$70="Leve"),CONCATENATE("R2C",'Mapa final'!$S$70),"")</f>
        <v/>
      </c>
      <c r="M21" s="192" t="str">
        <f>IF(AND('Mapa final'!$AJ$71="Muy Alta",'Mapa final'!$AL$71="Leve"),CONCATENATE("R2C",'Mapa final'!$S$71),"")</f>
        <v/>
      </c>
      <c r="N21" s="192" t="str">
        <f>IF(AND('Mapa final'!$AJ$72="Muy Alta",'Mapa final'!$AL$72="Leve"),CONCATENATE("R2C",'Mapa final'!$S$72),"")</f>
        <v/>
      </c>
      <c r="O21" s="192" t="str">
        <f>IF(AND('Mapa final'!$AJ$74="Muy Alta",'Mapa final'!$AL$74="Leve"),CONCATENATE("R2C",'Mapa final'!$S$74),"")</f>
        <v/>
      </c>
      <c r="P21" s="193" t="str">
        <f>IF(AND('Mapa final'!$AJ$75="Muy Alta",'Mapa final'!$AL$75="Leve"),CONCATENATE("R2C",'Mapa final'!$S$75),"")</f>
        <v/>
      </c>
      <c r="Q21" s="185" t="str">
        <f>IF(AND('Mapa final'!$AJ$69="Muy Alta",'Mapa final'!$AL$69="Menor"),CONCATENATE("R2C",'Mapa final'!$S$69),"")</f>
        <v/>
      </c>
      <c r="R21" s="187" t="str">
        <f>IF(AND('Mapa final'!$AJ$70="Muy Alta",'Mapa final'!$AL$70="Menor"),CONCATENATE("R2C",'Mapa final'!$S$70),"")</f>
        <v/>
      </c>
      <c r="S21" s="187" t="str">
        <f>IF(AND('Mapa final'!$AJ$71="Muy Alta",'Mapa final'!$AL$71="Menor"),CONCATENATE("R2C",'Mapa final'!$S$71),"")</f>
        <v/>
      </c>
      <c r="T21" s="187" t="str">
        <f>IF(AND('Mapa final'!$AJ$72="Muy Alta",'Mapa final'!$AL$72="Menor"),CONCATENATE("R2C",'Mapa final'!$S$72),"")</f>
        <v/>
      </c>
      <c r="U21" s="187" t="str">
        <f>IF(AND('Mapa final'!$AJ$74="Muy Alta",'Mapa final'!$AL$74="Menor"),CONCATENATE("R2C",'Mapa final'!$S$74),"")</f>
        <v/>
      </c>
      <c r="V21" s="186" t="str">
        <f>IF(AND('Mapa final'!$AJ$75="Muy Alta",'Mapa final'!$AL$75="Menor"),CONCATENATE("R2C",'Mapa final'!$S$75),"")</f>
        <v/>
      </c>
      <c r="W21" s="191" t="str">
        <f>IF(AND('Mapa final'!$AJ$69="Muy Alta",'Mapa final'!$AL$69="Moderado"),CONCATENATE("R2C",'Mapa final'!$S$69),"")</f>
        <v/>
      </c>
      <c r="X21" s="192" t="str">
        <f>IF(AND('Mapa final'!$AJ$70="Muy Alta",'Mapa final'!$AL$70="Moderado"),CONCATENATE("R2C",'Mapa final'!$S$70),"")</f>
        <v/>
      </c>
      <c r="Y21" s="192" t="str">
        <f>IF(AND('Mapa final'!$AJ$71="Muy Alta",'Mapa final'!$AL$71="Moderado"),CONCATENATE("R2C",'Mapa final'!$S$71),"")</f>
        <v/>
      </c>
      <c r="Z21" s="192" t="str">
        <f>IF(AND('Mapa final'!$AJ$72="Muy Alta",'Mapa final'!$AL$72="Moderado"),CONCATENATE("R2C",'Mapa final'!$S$72),"")</f>
        <v/>
      </c>
      <c r="AA21" s="192" t="str">
        <f>IF(AND('Mapa final'!$AJ$74="Muy Alta",'Mapa final'!$AL$74="Moderado"),CONCATENATE("R2C",'Mapa final'!$S$74),"")</f>
        <v/>
      </c>
      <c r="AB21" s="193" t="str">
        <f>IF(AND('Mapa final'!$AJ$75="Muy Alta",'Mapa final'!$AL$75="Moderado"),CONCATENATE("R2C",'Mapa final'!$S$75),"")</f>
        <v/>
      </c>
      <c r="AC21" s="184" t="str">
        <f>IF(AND('Mapa final'!$AJ$69="Muy Alta",'Mapa final'!$AL$69="Mayor"),CONCATENATE("R2C",'Mapa final'!$S$69),"")</f>
        <v/>
      </c>
      <c r="AD21" s="187" t="str">
        <f>IF(AND('Mapa final'!$AJ$70="Muy Alta",'Mapa final'!$AL$70="Mayor"),CONCATENATE("R2C",'Mapa final'!$S$70),"")</f>
        <v/>
      </c>
      <c r="AE21" s="187" t="str">
        <f>IF(AND('Mapa final'!$AJ$71="Muy Alta",'Mapa final'!$AL$71="Mayor"),CONCATENATE("R2C",'Mapa final'!$S$71),"")</f>
        <v/>
      </c>
      <c r="AF21" s="187" t="str">
        <f>IF(AND('Mapa final'!$AJ$72="Muy Alta",'Mapa final'!$AL$72="Mayor"),CONCATENATE("R2C",'Mapa final'!$S$72),"")</f>
        <v/>
      </c>
      <c r="AG21" s="187" t="str">
        <f>IF(AND('Mapa final'!$AJ$74="Muy Alta",'Mapa final'!$AL$74="Mayor"),CONCATENATE("R2C",'Mapa final'!$S$74),"")</f>
        <v/>
      </c>
      <c r="AH21" s="186" t="str">
        <f>IF(AND('Mapa final'!$AJ$75="Muy Alta",'Mapa final'!$AL$75="Mayor"),CONCATENATE("R2C",'Mapa final'!$S$75),"")</f>
        <v/>
      </c>
      <c r="AI21" s="194" t="str">
        <f>IF(AND('Mapa final'!$AJ$69="Muy Alta",'Mapa final'!$AL$69="Catastrófico"),CONCATENATE("R2C",'Mapa final'!$S$69),"")</f>
        <v/>
      </c>
      <c r="AJ21" s="195" t="str">
        <f>IF(AND('Mapa final'!$AJ$70="Muy Alta",'Mapa final'!$AL$70="Catastrófico"),CONCATENATE("R2C",'Mapa final'!$S$70),"")</f>
        <v/>
      </c>
      <c r="AK21" s="195" t="str">
        <f>IF(AND('Mapa final'!$AJ$71="Muy Alta",'Mapa final'!$AL$71="Catastrófico"),CONCATENATE("R2C",'Mapa final'!$S$71),"")</f>
        <v/>
      </c>
      <c r="AL21" s="195" t="str">
        <f>IF(AND('Mapa final'!$AJ$72="Muy Alta",'Mapa final'!$AL$72="Catastrófico"),CONCATENATE("R2C",'Mapa final'!$S$72),"")</f>
        <v/>
      </c>
      <c r="AM21" s="195" t="str">
        <f>IF(AND('Mapa final'!$AJ$74="Muy Alta",'Mapa final'!$AL$74="Catastrófico"),CONCATENATE("R2C",'Mapa final'!$S$74),"")</f>
        <v/>
      </c>
      <c r="AN21" s="196" t="str">
        <f>IF(AND('Mapa final'!$AJ$75="Muy Alta",'Mapa final'!$AL$75="Catastrófico"),CONCATENATE("R2C",'Mapa final'!$S$75),"")</f>
        <v/>
      </c>
      <c r="AO21" s="146"/>
      <c r="AP21" s="477"/>
      <c r="AQ21" s="478"/>
      <c r="AR21" s="478"/>
      <c r="AS21" s="478"/>
      <c r="AT21" s="478"/>
      <c r="AU21" s="479"/>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row>
    <row r="22" spans="2:77" ht="15" customHeight="1" x14ac:dyDescent="0.25">
      <c r="B22" s="146"/>
      <c r="C22" s="363"/>
      <c r="D22" s="363"/>
      <c r="E22" s="364"/>
      <c r="F22" s="464" t="s">
        <v>114</v>
      </c>
      <c r="G22" s="465"/>
      <c r="H22" s="465"/>
      <c r="I22" s="465"/>
      <c r="J22" s="465"/>
      <c r="K22" s="197" t="str">
        <f ca="1">IF(AND('Mapa final'!$AJ$15="Alta",'Mapa final'!$AL$15="Leve"),CONCATENATE("R2C",'Mapa final'!$S$15),"")</f>
        <v/>
      </c>
      <c r="L22" s="198" t="str">
        <f>IF(AND('Mapa final'!$AJ$16="Alta",'Mapa final'!$AL$16="Leve"),CONCATENATE("R2C",'Mapa final'!$S$16),"")</f>
        <v/>
      </c>
      <c r="M22" s="198" t="str">
        <f>IF(AND('Mapa final'!$AJ$17="Alta",'Mapa final'!$AL$17="Leve"),CONCATENATE("R2C",'Mapa final'!$S$17),"")</f>
        <v/>
      </c>
      <c r="N22" s="198" t="str">
        <f>IF(AND('Mapa final'!$AJ$18="Alta",'Mapa final'!$AL$18="Leve"),CONCATENATE("R2C",'Mapa final'!$S$18),"")</f>
        <v/>
      </c>
      <c r="O22" s="198" t="str">
        <f>IF(AND('Mapa final'!$AJ$19="Alta",'Mapa final'!$AL$19="Leve"),CONCATENATE("R2C",'Mapa final'!$S$19),"")</f>
        <v/>
      </c>
      <c r="P22" s="199" t="str">
        <f>IF(AND('Mapa final'!$AJ$20="Alta",'Mapa final'!$AL$20="Leve"),CONCATENATE("R2C",'Mapa final'!$S$20),"")</f>
        <v/>
      </c>
      <c r="Q22" s="200" t="str">
        <f ca="1">IF(AND('Mapa final'!$AJ$15="Alta",'Mapa final'!$AL$15="Menor"),CONCATENATE("R2C",'Mapa final'!$S$15),"")</f>
        <v/>
      </c>
      <c r="R22" s="201" t="str">
        <f>IF(AND('Mapa final'!$AJ$16="Alta",'Mapa final'!$AL$16="Menore"),CONCATENATE("R2C",'Mapa final'!$S$16),"")</f>
        <v/>
      </c>
      <c r="S22" s="201" t="str">
        <f>IF(AND('Mapa final'!$AJ$17="Alta",'Mapa final'!$AL$17="Menor"),CONCATENATE("R2C",'Mapa final'!$S$17),"")</f>
        <v/>
      </c>
      <c r="T22" s="201" t="str">
        <f>IF(AND('Mapa final'!$AJ$18="Alta",'Mapa final'!$AL$18="Menor"),CONCATENATE("R2C",'Mapa final'!$S$18),"")</f>
        <v/>
      </c>
      <c r="U22" s="201" t="str">
        <f>IF(AND('Mapa final'!$AJ$19="Alta",'Mapa final'!$AL$19="Menor"),CONCATENATE("R2C",'Mapa final'!$S$19),"")</f>
        <v/>
      </c>
      <c r="V22" s="202" t="str">
        <f>IF(AND('Mapa final'!$AJ$20="Alta",'Mapa final'!$AL$20="Menor"),CONCATENATE("R2C",'Mapa final'!$S$20),"")</f>
        <v/>
      </c>
      <c r="W22" s="178" t="str">
        <f ca="1">IF(AND('Mapa final'!$AJ$15="Alta",'Mapa final'!$AL$15="Moderado"),CONCATENATE("R2C",'Mapa final'!$S$15),"")</f>
        <v/>
      </c>
      <c r="X22" s="179" t="str">
        <f>IF(AND('Mapa final'!$AJ$16="Alta",'Mapa final'!$AL$16="Moderado"),CONCATENATE("R2C",'Mapa final'!$S$16),"")</f>
        <v/>
      </c>
      <c r="Y22" s="179"/>
      <c r="Z22" s="179" t="str">
        <f>IF(AND('Mapa final'!$AJ$18="Alta",'Mapa final'!$AL$18="Moderado"),CONCATENATE("R2C",'Mapa final'!$S$18),"")</f>
        <v/>
      </c>
      <c r="AA22" s="179" t="str">
        <f>IF(AND('Mapa final'!$AJ$19="Alta",'Mapa final'!$AL$19="Moderado"),CONCATENATE("R2C",'Mapa final'!$S$19),"")</f>
        <v/>
      </c>
      <c r="AB22" s="180" t="str">
        <f>IF(AND('Mapa final'!$AJ$20="Alta",'Mapa final'!$AL$20="Moderado"),CONCATENATE("R2C",'Mapa final'!$S$20),"")</f>
        <v/>
      </c>
      <c r="AC22" s="178" t="str">
        <f ca="1">IF(AND('Mapa final'!$AJ$15="Alta",'Mapa final'!$AL$15="Mayor"),CONCATENATE("R2C",'Mapa final'!$S$15),"")</f>
        <v/>
      </c>
      <c r="AD22" s="179" t="str">
        <f>IF(AND('Mapa final'!$AJ$16="Alta",'Mapa final'!$AL$16="Mayor"),CONCATENATE("R2C",'Mapa final'!$S$16),"")</f>
        <v/>
      </c>
      <c r="AE22" s="179" t="str">
        <f>IF(AND('Mapa final'!$AJ$17="Alta",'Mapa final'!$AL$17="Mayor"),CONCATENATE("R2C",'Mapa final'!$S$17),"")</f>
        <v/>
      </c>
      <c r="AF22" s="179" t="str">
        <f>IF(AND('Mapa final'!$AJ$18="Alta",'Mapa final'!$AL$18="Mayor"),CONCATENATE("R2C",'Mapa final'!$S$18),"")</f>
        <v/>
      </c>
      <c r="AG22" s="179" t="str">
        <f>IF(AND('Mapa final'!$AJ$19="Alta",'Mapa final'!$AL$19="Mayor"),CONCATENATE("R2C",'Mapa final'!$S$19),"")</f>
        <v/>
      </c>
      <c r="AH22" s="180" t="str">
        <f>IF(AND('Mapa final'!$AJ$20="Alta",'Mapa final'!$AL$20="Mayor"),CONCATENATE("R2C",'Mapa final'!$S$20),"")</f>
        <v/>
      </c>
      <c r="AI22" s="181" t="str">
        <f ca="1">IF(AND('Mapa final'!$AJ$15="Alta",'Mapa final'!$AL$15="Catastrófico"),CONCATENATE("R2C",'Mapa final'!$S$15),"")</f>
        <v/>
      </c>
      <c r="AJ22" s="182" t="str">
        <f>IF(AND('Mapa final'!$AJ$16="Alta",'Mapa final'!$AL$16="Catastrófico"),CONCATENATE("R2C",'Mapa final'!$S$16),"")</f>
        <v/>
      </c>
      <c r="AK22" s="182" t="str">
        <f>IF(AND('Mapa final'!$AJ$17="Alta",'Mapa final'!$AL$17="Catastrófico"),CONCATENATE("R2C",'Mapa final'!$S$17),"")</f>
        <v/>
      </c>
      <c r="AL22" s="182" t="str">
        <f>IF(AND('Mapa final'!$AJ$18="Alta",'Mapa final'!$AL$18="Catastrófico"),CONCATENATE("R2C",'Mapa final'!$S$18),"")</f>
        <v/>
      </c>
      <c r="AM22" s="182" t="str">
        <f>IF(AND('Mapa final'!$AJ$19="Alta",'Mapa final'!$AL$19="Catastrófico"),CONCATENATE("R2C",'Mapa final'!$S$19),"")</f>
        <v/>
      </c>
      <c r="AN22" s="183" t="str">
        <f>IF(AND('Mapa final'!$AJ$20="Alta",'Mapa final'!$AL$20="Catastrófico"),CONCATENATE("R2C",'Mapa final'!$S$20),"")</f>
        <v/>
      </c>
      <c r="AO22" s="146"/>
      <c r="AP22" s="455" t="s">
        <v>79</v>
      </c>
      <c r="AQ22" s="456"/>
      <c r="AR22" s="456"/>
      <c r="AS22" s="456"/>
      <c r="AT22" s="456"/>
      <c r="AU22" s="457"/>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77" ht="15" customHeight="1" x14ac:dyDescent="0.25">
      <c r="B23" s="146"/>
      <c r="C23" s="363"/>
      <c r="D23" s="363"/>
      <c r="E23" s="364"/>
      <c r="F23" s="466"/>
      <c r="G23" s="467"/>
      <c r="H23" s="467"/>
      <c r="I23" s="467"/>
      <c r="J23" s="467"/>
      <c r="K23" s="197" t="str">
        <f>IF(AND('Mapa final'!$AJ$21="Alta",'Mapa final'!$AL$21="Leve"),CONCATENATE("R2C",'Mapa final'!$S$21),"")</f>
        <v/>
      </c>
      <c r="L23" s="203" t="str">
        <f>IF(AND('Mapa final'!$AJ$22="Alta",'Mapa final'!$AL$22="Leve"),CONCATENATE("R2C",'Mapa final'!$S$22),"")</f>
        <v/>
      </c>
      <c r="M23" s="203" t="str">
        <f>IF(AND('Mapa final'!$AJ$23="Alta",'Mapa final'!$AL$23="Leve"),CONCATENATE("R2C",'Mapa final'!$S$23),"")</f>
        <v/>
      </c>
      <c r="N23" s="203" t="str">
        <f>IF(AND('Mapa final'!$AJ$24="Alta",'Mapa final'!$AL$24="Leve"),CONCATENATE("R2C",'Mapa final'!$S$24),"")</f>
        <v/>
      </c>
      <c r="O23" s="203" t="str">
        <f>IF(AND('Mapa final'!$AJ$25="Alta",'Mapa final'!$AL$25="Leve"),CONCATENATE("R2C",'Mapa final'!$S$25),"")</f>
        <v/>
      </c>
      <c r="P23" s="199" t="str">
        <f>IF(AND('Mapa final'!$AJ$26="Alta",'Mapa final'!$AL$26="Leve"),CONCATENATE("R2C",'Mapa final'!$S$26),"")</f>
        <v/>
      </c>
      <c r="Q23" s="197" t="str">
        <f>IF(AND('Mapa final'!$AJ$21="Alta",'Mapa final'!$AL$21="Menor"),CONCATENATE("R2C",'Mapa final'!$S$21),"")</f>
        <v/>
      </c>
      <c r="R23" s="203" t="str">
        <f>IF(AND('Mapa final'!$AJ$22="Alta",'Mapa final'!$AL$22="Menor"),CONCATENATE("R2C",'Mapa final'!$S$22),"")</f>
        <v/>
      </c>
      <c r="S23" s="203" t="str">
        <f>IF(AND('Mapa final'!$AJ$23="Alta",'Mapa final'!$AL$23="Menor"),CONCATENATE("R2C",'Mapa final'!$S$23),"")</f>
        <v/>
      </c>
      <c r="T23" s="203" t="str">
        <f>IF(AND('Mapa final'!$AJ$24="Alta",'Mapa final'!$AL$24="Menor"),CONCATENATE("R2C",'Mapa final'!$S$24),"")</f>
        <v/>
      </c>
      <c r="U23" s="203" t="str">
        <f>IF(AND('Mapa final'!$AJ$25="Alta",'Mapa final'!$AL$25="Menor"),CONCATENATE("R2C",'Mapa final'!$S$25),"")</f>
        <v/>
      </c>
      <c r="V23" s="199" t="str">
        <f>IF(AND('Mapa final'!$AJ$26="Alta",'Mapa final'!$AL$26="Menor"),CONCATENATE("R2C",'Mapa final'!$S$26),"")</f>
        <v/>
      </c>
      <c r="W23" s="184" t="str">
        <f>IF(AND('Mapa final'!$AJ$21="Alta",'Mapa final'!$AL$21="Moderado"),CONCATENATE("R2C",'Mapa final'!$S$21),"")</f>
        <v/>
      </c>
      <c r="X23" s="187" t="str">
        <f>IF(AND('Mapa final'!$AJ$22="Alta",'Mapa final'!$AL$22="Moderado"),CONCATENATE("R2C",'Mapa final'!$S$22),"")</f>
        <v/>
      </c>
      <c r="Y23" s="187" t="str">
        <f>IF(AND('Mapa final'!$AJ$23="Alta",'Mapa final'!$AL$23="Moderado"),CONCATENATE("R2C",'Mapa final'!$S$23),"")</f>
        <v/>
      </c>
      <c r="Z23" s="187" t="str">
        <f>IF(AND('Mapa final'!$AJ$24="Alta",'Mapa final'!$AL$24="Moderado"),CONCATENATE("R2C",'Mapa final'!$S$24),"")</f>
        <v/>
      </c>
      <c r="AA23" s="187" t="str">
        <f>IF(AND('Mapa final'!$AJ$25="Alta",'Mapa final'!$AL$25="Moderado"),CONCATENATE("R2C",'Mapa final'!$S$25),"")</f>
        <v/>
      </c>
      <c r="AB23" s="186" t="str">
        <f>IF(AND('Mapa final'!$AJ$26="Alta",'Mapa final'!$AL$26="Moderado"),CONCATENATE("R2C",'Mapa final'!$S$26),"")</f>
        <v/>
      </c>
      <c r="AC23" s="184" t="str">
        <f>IF(AND('Mapa final'!$AJ$21="Alta",'Mapa final'!$AL$21="Mayor"),CONCATENATE("R2C",'Mapa final'!$S$21),"")</f>
        <v/>
      </c>
      <c r="AD23" s="187" t="str">
        <f>IF(AND('Mapa final'!$AJ$22="Alta",'Mapa final'!$AL$22="Mayor"),CONCATENATE("R2C",'Mapa final'!$S$22),"")</f>
        <v/>
      </c>
      <c r="AE23" s="187" t="str">
        <f>IF(AND('Mapa final'!$AJ$23="Alta",'Mapa final'!$AL$23="Mayor"),CONCATENATE("R2C",'Mapa final'!$S$23),"")</f>
        <v/>
      </c>
      <c r="AF23" s="187" t="str">
        <f>IF(AND('Mapa final'!$AJ$24="Alta",'Mapa final'!$AL$24="Mayor"),CONCATENATE("R2C",'Mapa final'!$S$24),"")</f>
        <v/>
      </c>
      <c r="AG23" s="187" t="str">
        <f>IF(AND('Mapa final'!$AJ$25="Alta",'Mapa final'!$AL$25="Mayor"),CONCATENATE("R2C",'Mapa final'!$S$25),"")</f>
        <v/>
      </c>
      <c r="AH23" s="186" t="str">
        <f>IF(AND('Mapa final'!$AJ$26="Alta",'Mapa final'!$AL$26="Mayor"),CONCATENATE("R2C",'Mapa final'!$S$26),"")</f>
        <v/>
      </c>
      <c r="AI23" s="188" t="str">
        <f>IF(AND('Mapa final'!$AJ$21="Alta",'Mapa final'!$AL$21="Catastrófico"),CONCATENATE("R2C",'Mapa final'!$S$21),"")</f>
        <v/>
      </c>
      <c r="AJ23" s="189" t="str">
        <f>IF(AND('Mapa final'!$AJ$22="Alta",'Mapa final'!$AL$22="Catastrófico"),CONCATENATE("R2C",'Mapa final'!$S$22),"")</f>
        <v/>
      </c>
      <c r="AK23" s="189" t="str">
        <f>IF(AND('Mapa final'!$AJ$23="Alta",'Mapa final'!$AL$23="Catastrófico"),CONCATENATE("R2C",'Mapa final'!$S$23),"")</f>
        <v/>
      </c>
      <c r="AL23" s="189" t="str">
        <f>IF(AND('Mapa final'!$AJ$24="Alta",'Mapa final'!$AL$24="Catastrófico"),CONCATENATE("R2C",'Mapa final'!$S$24),"")</f>
        <v/>
      </c>
      <c r="AM23" s="189" t="str">
        <f>IF(AND('Mapa final'!$AJ$25="Alta",'Mapa final'!$AL$25="Catastrófico"),CONCATENATE("R2C",'Mapa final'!$S$25),"")</f>
        <v/>
      </c>
      <c r="AN23" s="190" t="str">
        <f>IF(AND('Mapa final'!$AJ$26="Alta",'Mapa final'!$AL$26="Catastrófico"),CONCATENATE("R2C",'Mapa final'!$S$26),"")</f>
        <v/>
      </c>
      <c r="AO23" s="146"/>
      <c r="AP23" s="458"/>
      <c r="AQ23" s="459"/>
      <c r="AR23" s="459"/>
      <c r="AS23" s="459"/>
      <c r="AT23" s="459"/>
      <c r="AU23" s="460"/>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77" ht="15" customHeight="1" x14ac:dyDescent="0.25">
      <c r="B24" s="146"/>
      <c r="C24" s="363"/>
      <c r="D24" s="363"/>
      <c r="E24" s="364"/>
      <c r="F24" s="468"/>
      <c r="G24" s="467"/>
      <c r="H24" s="467"/>
      <c r="I24" s="467"/>
      <c r="J24" s="467"/>
      <c r="K24" s="197" t="str">
        <f>IF(AND('Mapa final'!$AJ$27="Alta",'Mapa final'!$AL$27="Leve"),CONCATENATE("R2C",'Mapa final'!$S$27),"")</f>
        <v/>
      </c>
      <c r="L24" s="203" t="str">
        <f>IF(AND('Mapa final'!$AJ$28="Alta",'Mapa final'!$AL$28="Leve"),CONCATENATE("R2C",'Mapa final'!$S$28),"")</f>
        <v/>
      </c>
      <c r="M24" s="203" t="str">
        <f>IF(AND('Mapa final'!$AJ$29="Alta",'Mapa final'!$AL$29="Leve"),CONCATENATE("R2C",'Mapa final'!$S$29),"")</f>
        <v/>
      </c>
      <c r="N24" s="203" t="str">
        <f>IF(AND('Mapa final'!$AJ$30="Alta",'Mapa final'!$AL$30="Leve"),CONCATENATE("R2C",'Mapa final'!$S$30),"")</f>
        <v/>
      </c>
      <c r="O24" s="203" t="str">
        <f>IF(AND('Mapa final'!$AJ$31="Alta",'Mapa final'!$AL$31="Leve"),CONCATENATE("R2C",'Mapa final'!$S$31),"")</f>
        <v/>
      </c>
      <c r="P24" s="199" t="str">
        <f>IF(AND('Mapa final'!$AJ$32="Alta",'Mapa final'!$AL$32="Leve"),CONCATENATE("R2C",'Mapa final'!$S$32),"")</f>
        <v/>
      </c>
      <c r="Q24" s="197" t="str">
        <f>IF(AND('Mapa final'!$AJ$27="Alta",'Mapa final'!$AL$27="Menor"),CONCATENATE("R2C",'Mapa final'!$S$27),"")</f>
        <v/>
      </c>
      <c r="R24" s="203" t="str">
        <f>IF(AND('Mapa final'!$AJ$28="Alta",'Mapa final'!$AL$28="Menor"),CONCATENATE("R2C",'Mapa final'!$S$28),"")</f>
        <v/>
      </c>
      <c r="S24" s="203" t="str">
        <f>IF(AND('Mapa final'!$AJ$29="Alta",'Mapa final'!$AL$29="Menor"),CONCATENATE("R2C",'Mapa final'!$S$29),"")</f>
        <v/>
      </c>
      <c r="T24" s="203" t="str">
        <f>IF(AND('Mapa final'!$AJ$30="Alta",'Mapa final'!$AL$30="Menor"),CONCATENATE("R2C",'Mapa final'!$S$30),"")</f>
        <v/>
      </c>
      <c r="U24" s="203" t="str">
        <f>IF(AND('Mapa final'!$AJ$31="Alta",'Mapa final'!$AL$31="Menor"),CONCATENATE("R2C",'Mapa final'!$S$31),"")</f>
        <v/>
      </c>
      <c r="V24" s="199" t="str">
        <f>IF(AND('Mapa final'!$AJ$32="Alta",'Mapa final'!$AL$32="Menor"),CONCATENATE("R2C",'Mapa final'!$S$32),"")</f>
        <v/>
      </c>
      <c r="W24" s="184" t="str">
        <f>IF(AND('Mapa final'!$AJ$27="Alta",'Mapa final'!$AL$27="Moderado"),CONCATENATE("R2C",'Mapa final'!$S$27),"")</f>
        <v/>
      </c>
      <c r="X24" s="187" t="str">
        <f>IF(AND('Mapa final'!$AJ$28="Alta",'Mapa final'!$AL$28="Moderado"),CONCATENATE("R2C",'Mapa final'!$S$28),"")</f>
        <v/>
      </c>
      <c r="Y24" s="187" t="str">
        <f>IF(AND('Mapa final'!$AJ$29="Alta",'Mapa final'!$AL$29="Moderado"),CONCATENATE("R2C",'Mapa final'!$S$29),"")</f>
        <v/>
      </c>
      <c r="Z24" s="187" t="str">
        <f>IF(AND('Mapa final'!$AJ$30="Alta",'Mapa final'!$AL$30="Moderado"),CONCATENATE("R2C",'Mapa final'!$S$30),"")</f>
        <v/>
      </c>
      <c r="AA24" s="187" t="str">
        <f>IF(AND('Mapa final'!$AJ$31="Alta",'Mapa final'!$AL$31="Moderado"),CONCATENATE("R2C",'Mapa final'!$S$31),"")</f>
        <v/>
      </c>
      <c r="AB24" s="186" t="str">
        <f>IF(AND('Mapa final'!$AJ$32="Alta",'Mapa final'!$AL$32="Moderado"),CONCATENATE("R2C",'Mapa final'!$S$32),"")</f>
        <v/>
      </c>
      <c r="AC24" s="184" t="str">
        <f>IF(AND('Mapa final'!$AJ$27="Alta",'Mapa final'!$AL$27="Mayor"),CONCATENATE("R2C",'Mapa final'!$S$27),"")</f>
        <v/>
      </c>
      <c r="AD24" s="187" t="str">
        <f>IF(AND('Mapa final'!$AJ$28="Alta",'Mapa final'!$AL$28="Mayor"),CONCATENATE("R2C",'Mapa final'!$S$28),"")</f>
        <v/>
      </c>
      <c r="AE24" s="187" t="str">
        <f>IF(AND('Mapa final'!$AJ$29="Alta",'Mapa final'!$AL$29="Mayor"),CONCATENATE("R2C",'Mapa final'!$S$29),"")</f>
        <v/>
      </c>
      <c r="AF24" s="187" t="str">
        <f>IF(AND('Mapa final'!$AJ$30="Alta",'Mapa final'!$AL$30="Mayor"),CONCATENATE("R2C",'Mapa final'!$S$30),"")</f>
        <v/>
      </c>
      <c r="AG24" s="187" t="str">
        <f>IF(AND('Mapa final'!$AJ$31="Alta",'Mapa final'!$AL$31="Mayor"),CONCATENATE("R2C",'Mapa final'!$S$31),"")</f>
        <v/>
      </c>
      <c r="AH24" s="186" t="str">
        <f>IF(AND('Mapa final'!$AJ$32="Alta",'Mapa final'!$AL$32="Mayor"),CONCATENATE("R2C",'Mapa final'!$S$32),"")</f>
        <v/>
      </c>
      <c r="AI24" s="188" t="str">
        <f>IF(AND('Mapa final'!$AJ$27="Alta",'Mapa final'!$AL$27="Catastrófico"),CONCATENATE("R2C",'Mapa final'!$S$27),"")</f>
        <v/>
      </c>
      <c r="AJ24" s="189" t="str">
        <f>IF(AND('Mapa final'!$AJ$28="Alta",'Mapa final'!$AL$28="Catastrófico"),CONCATENATE("R2C",'Mapa final'!$S$28),"")</f>
        <v/>
      </c>
      <c r="AK24" s="189" t="str">
        <f>IF(AND('Mapa final'!$AJ$29="Alta",'Mapa final'!$AL$29="Catastrófico"),CONCATENATE("R2C",'Mapa final'!$S$29),"")</f>
        <v/>
      </c>
      <c r="AL24" s="189" t="str">
        <f>IF(AND('Mapa final'!$AJ$30="Alta",'Mapa final'!$AL$30="Catastrófico"),CONCATENATE("R2C",'Mapa final'!$S$30),"")</f>
        <v/>
      </c>
      <c r="AM24" s="189" t="str">
        <f>IF(AND('Mapa final'!$AJ$31="Alta",'Mapa final'!$AL$31="Catastrófico"),CONCATENATE("R2C",'Mapa final'!$S$31),"")</f>
        <v/>
      </c>
      <c r="AN24" s="190" t="str">
        <f>IF(AND('Mapa final'!$AJ$32="Alta",'Mapa final'!$AL$32="Catastrófico"),CONCATENATE("R2C",'Mapa final'!$S$32),"")</f>
        <v/>
      </c>
      <c r="AO24" s="146"/>
      <c r="AP24" s="458"/>
      <c r="AQ24" s="459"/>
      <c r="AR24" s="459"/>
      <c r="AS24" s="459"/>
      <c r="AT24" s="459"/>
      <c r="AU24" s="460"/>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row>
    <row r="25" spans="2:77" ht="15" customHeight="1" x14ac:dyDescent="0.25">
      <c r="B25" s="146"/>
      <c r="C25" s="363"/>
      <c r="D25" s="363"/>
      <c r="E25" s="364"/>
      <c r="F25" s="468"/>
      <c r="G25" s="467"/>
      <c r="H25" s="467"/>
      <c r="I25" s="467"/>
      <c r="J25" s="467"/>
      <c r="K25" s="197" t="str">
        <f>IF(AND('Mapa final'!$AJ$33="Alta",'Mapa final'!$AL$33="Leve"),CONCATENATE("R2C",'Mapa final'!$S$33),"")</f>
        <v/>
      </c>
      <c r="L25" s="203" t="str">
        <f>IF(AND('Mapa final'!$AJ$34="Alta",'Mapa final'!$AL$34="Leve"),CONCATENATE("R2C",'Mapa final'!$S$34),"")</f>
        <v/>
      </c>
      <c r="M25" s="203" t="str">
        <f>IF(AND('Mapa final'!$AJ$35="Alta",'Mapa final'!$AL$35="Leve"),CONCATENATE("R2C",'Mapa final'!$S$35),"")</f>
        <v/>
      </c>
      <c r="N25" s="203" t="str">
        <f>IF(AND('Mapa final'!$AJ$36="Alta",'Mapa final'!$AL$36="Leve"),CONCATENATE("R2C",'Mapa final'!$S$36),"")</f>
        <v/>
      </c>
      <c r="O25" s="203" t="str">
        <f>IF(AND('Mapa final'!$AJ$37="Alta",'Mapa final'!$AL$37="Leve"),CONCATENATE("R2C",'Mapa final'!$S$37),"")</f>
        <v/>
      </c>
      <c r="P25" s="199" t="str">
        <f>IF(AND('Mapa final'!$AJ$38="Alta",'Mapa final'!$AL$38="Leve"),CONCATENATE("R2C",'Mapa final'!$S$38),"")</f>
        <v/>
      </c>
      <c r="Q25" s="197" t="str">
        <f>IF(AND('Mapa final'!$AJ$33="Alta",'Mapa final'!$AL$33="Menor"),CONCATENATE("R2C",'Mapa final'!$S$33),"")</f>
        <v/>
      </c>
      <c r="R25" s="203" t="str">
        <f>IF(AND('Mapa final'!$AJ$34="Alta",'Mapa final'!$AL$34="Menor"),CONCATENATE("R2C",'Mapa final'!$S$34),"")</f>
        <v/>
      </c>
      <c r="S25" s="203" t="str">
        <f>IF(AND('Mapa final'!$AJ$35="Alta",'Mapa final'!$AL$35="Menor"),CONCATENATE("R2C",'Mapa final'!$S$35),"")</f>
        <v/>
      </c>
      <c r="T25" s="203" t="str">
        <f>IF(AND('Mapa final'!$AJ$36="Alta",'Mapa final'!$AL$36="Menor"),CONCATENATE("R2C",'Mapa final'!$S$36),"")</f>
        <v/>
      </c>
      <c r="U25" s="203" t="str">
        <f>IF(AND('Mapa final'!$AJ$37="Alta",'Mapa final'!$AL$37="LMenor"),CONCATENATE("R2C",'Mapa final'!$S$37),"")</f>
        <v/>
      </c>
      <c r="V25" s="199" t="str">
        <f>IF(AND('Mapa final'!$AJ$38="Alta",'Mapa final'!$AL$38="Menor"),CONCATENATE("R2C",'Mapa final'!$S$38),"")</f>
        <v/>
      </c>
      <c r="W25" s="184" t="str">
        <f>IF(AND('Mapa final'!$AJ$33="Alta",'Mapa final'!$AL$33="Moderado"),CONCATENATE("R2C",'Mapa final'!$S$33),"")</f>
        <v/>
      </c>
      <c r="X25" s="187" t="str">
        <f>IF(AND('Mapa final'!$AJ$34="Alta",'Mapa final'!$AL$34="Moderado"),CONCATENATE("R2C",'Mapa final'!$S$34),"")</f>
        <v/>
      </c>
      <c r="Y25" s="187" t="str">
        <f>IF(AND('Mapa final'!$AJ$35="Alta",'Mapa final'!$AL$35="Moderado"),CONCATENATE("R2C",'Mapa final'!$S$35),"")</f>
        <v/>
      </c>
      <c r="Z25" s="187" t="str">
        <f>IF(AND('Mapa final'!$AJ$36="Alta",'Mapa final'!$AL$36="Moderado"),CONCATENATE("R2C",'Mapa final'!$S$36),"")</f>
        <v/>
      </c>
      <c r="AA25" s="187" t="str">
        <f>IF(AND('Mapa final'!$AJ$37="Alta",'Mapa final'!$AL$37="Moderado"),CONCATENATE("R2C",'Mapa final'!$S$37),"")</f>
        <v/>
      </c>
      <c r="AB25" s="186" t="str">
        <f>IF(AND('Mapa final'!$AJ$38="Alta",'Mapa final'!$AL$38="Moderado"),CONCATENATE("R2C",'Mapa final'!$S$38),"")</f>
        <v/>
      </c>
      <c r="AC25" s="184" t="str">
        <f>IF(AND('Mapa final'!$AJ$33="Alta",'Mapa final'!$AL$33="Mayor"),CONCATENATE("R2C",'Mapa final'!$S$33),"")</f>
        <v/>
      </c>
      <c r="AD25" s="187" t="str">
        <f>IF(AND('Mapa final'!$AJ$34="Alta",'Mapa final'!$AL$34="Mayor"),CONCATENATE("R2C",'Mapa final'!$S$34),"")</f>
        <v/>
      </c>
      <c r="AE25" s="187" t="str">
        <f>IF(AND('Mapa final'!$AJ$35="Alta",'Mapa final'!$AL$35="Mayor"),CONCATENATE("R2C",'Mapa final'!$S$35),"")</f>
        <v/>
      </c>
      <c r="AF25" s="187" t="str">
        <f>IF(AND('Mapa final'!$AJ$36="Alta",'Mapa final'!$AL$36="Mayor"),CONCATENATE("R2C",'Mapa final'!$S$36),"")</f>
        <v/>
      </c>
      <c r="AG25" s="187" t="str">
        <f>IF(AND('Mapa final'!$AJ$37="Alta",'Mapa final'!$AL$37="Mayor"),CONCATENATE("R2C",'Mapa final'!$S$37),"")</f>
        <v/>
      </c>
      <c r="AH25" s="186" t="str">
        <f>IF(AND('Mapa final'!$AJ$38="Alta",'Mapa final'!$AL$38="Mayor"),CONCATENATE("R2C",'Mapa final'!$S$38),"")</f>
        <v/>
      </c>
      <c r="AI25" s="188" t="str">
        <f>IF(AND('Mapa final'!$AJ$33="Alta",'Mapa final'!$AL$33="Catastrófico"),CONCATENATE("R2C",'Mapa final'!$S$33),"")</f>
        <v/>
      </c>
      <c r="AJ25" s="189" t="str">
        <f>IF(AND('Mapa final'!$AJ$34="Alta",'Mapa final'!$AL$34="Catastrófico"),CONCATENATE("R2C",'Mapa final'!$S$34),"")</f>
        <v/>
      </c>
      <c r="AK25" s="189" t="str">
        <f>IF(AND('Mapa final'!$AJ$35="Alta",'Mapa final'!$AL$35="Catastrófico"),CONCATENATE("R2C",'Mapa final'!$S$35),"")</f>
        <v/>
      </c>
      <c r="AL25" s="189" t="str">
        <f>IF(AND('Mapa final'!$AJ$36="Alta",'Mapa final'!$AL$36="Catastrófico"),CONCATENATE("R2C",'Mapa final'!$S$36),"")</f>
        <v/>
      </c>
      <c r="AM25" s="189" t="str">
        <f>IF(AND('Mapa final'!$AJ$37="Alta",'Mapa final'!$AL$37="LCatastrófico"),CONCATENATE("R2C",'Mapa final'!$S$37),"")</f>
        <v/>
      </c>
      <c r="AN25" s="190" t="str">
        <f>IF(AND('Mapa final'!$AJ$38="Alta",'Mapa final'!$AL$38="Catastrófico"),CONCATENATE("R2C",'Mapa final'!$S$38),"")</f>
        <v/>
      </c>
      <c r="AO25" s="146"/>
      <c r="AP25" s="458"/>
      <c r="AQ25" s="459"/>
      <c r="AR25" s="459"/>
      <c r="AS25" s="459"/>
      <c r="AT25" s="459"/>
      <c r="AU25" s="460"/>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row>
    <row r="26" spans="2:77" ht="15" customHeight="1" x14ac:dyDescent="0.25">
      <c r="B26" s="146"/>
      <c r="C26" s="363"/>
      <c r="D26" s="363"/>
      <c r="E26" s="364"/>
      <c r="F26" s="468"/>
      <c r="G26" s="467"/>
      <c r="H26" s="467"/>
      <c r="I26" s="467"/>
      <c r="J26" s="467"/>
      <c r="K26" s="197" t="str">
        <f>IF(AND('Mapa final'!$AJ$39="Alta",'Mapa final'!$AL$39="Leve"),CONCATENATE("R2C",'Mapa final'!$S$39),"")</f>
        <v/>
      </c>
      <c r="L26" s="203" t="str">
        <f>IF(AND('Mapa final'!$AJ$40="Alta",'Mapa final'!$AL$40="Leve"),CONCATENATE("R2C",'Mapa final'!$S$40),"")</f>
        <v/>
      </c>
      <c r="M26" s="203" t="str">
        <f>IF(AND('Mapa final'!$AJ$41="Alta",'Mapa final'!$AL$41="Leve"),CONCATENATE("R2C",'Mapa final'!$S$41),"")</f>
        <v/>
      </c>
      <c r="N26" s="203" t="str">
        <f>IF(AND('Mapa final'!$AJ$42="Alta",'Mapa final'!$AL$42="Leve"),CONCATENATE("R2C",'Mapa final'!$S$42),"")</f>
        <v/>
      </c>
      <c r="O26" s="203" t="str">
        <f>IF(AND('Mapa final'!$AJ$43="Alta",'Mapa final'!$AL$43="Leve"),CONCATENATE("R2C",'Mapa final'!$S$43),"")</f>
        <v/>
      </c>
      <c r="P26" s="199" t="str">
        <f>IF(AND('Mapa final'!$AJ$44="Alta",'Mapa final'!$AL$44="Leve"),CONCATENATE("R2C",'Mapa final'!$S$44),"")</f>
        <v/>
      </c>
      <c r="Q26" s="197" t="str">
        <f>IF(AND('Mapa final'!$AJ$39="Alta",'Mapa final'!$AL$39="Menor"),CONCATENATE("R2C",'Mapa final'!$S$39),"")</f>
        <v/>
      </c>
      <c r="R26" s="203" t="str">
        <f>IF(AND('Mapa final'!$AJ$40="Alta",'Mapa final'!$AL$40="Menor"),CONCATENATE("R2C",'Mapa final'!$S$40),"")</f>
        <v/>
      </c>
      <c r="S26" s="203" t="str">
        <f>IF(AND('Mapa final'!$AJ$41="Alta",'Mapa final'!$AL$41="Menor"),CONCATENATE("R2C",'Mapa final'!$S$41),"")</f>
        <v/>
      </c>
      <c r="T26" s="203" t="str">
        <f>IF(AND('Mapa final'!$AJ$42="Alta",'Mapa final'!$AL$42="Menor"),CONCATENATE("R2C",'Mapa final'!$S$42),"")</f>
        <v/>
      </c>
      <c r="U26" s="203" t="str">
        <f>IF(AND('Mapa final'!$AJ$43="Alta",'Mapa final'!$AL$43="Menor"),CONCATENATE("R2C",'Mapa final'!$S$43),"")</f>
        <v/>
      </c>
      <c r="V26" s="199" t="str">
        <f>IF(AND('Mapa final'!$AJ$44="Alta",'Mapa final'!$AL$44="Menor"),CONCATENATE("R2C",'Mapa final'!$S$44),"")</f>
        <v/>
      </c>
      <c r="W26" s="184" t="str">
        <f>IF(AND('Mapa final'!$AJ$39="Alta",'Mapa final'!$AL$39="Moderado"),CONCATENATE("R2C",'Mapa final'!$S$39),"")</f>
        <v/>
      </c>
      <c r="X26" s="187" t="str">
        <f>IF(AND('Mapa final'!$AJ$40="Alta",'Mapa final'!$AL$40="Moderado"),CONCATENATE("R2C",'Mapa final'!$S$40),"")</f>
        <v/>
      </c>
      <c r="Y26" s="187" t="str">
        <f>IF(AND('Mapa final'!$AJ$41="Alta",'Mapa final'!$AL$41="Moderado"),CONCATENATE("R2C",'Mapa final'!$S$41),"")</f>
        <v/>
      </c>
      <c r="Z26" s="187" t="str">
        <f>IF(AND('Mapa final'!$AJ$42="Alta",'Mapa final'!$AL$42="Moderado"),CONCATENATE("R2C",'Mapa final'!$S$42),"")</f>
        <v/>
      </c>
      <c r="AA26" s="187" t="str">
        <f>IF(AND('Mapa final'!$AJ$43="Alta",'Mapa final'!$AL$43="Moderado"),CONCATENATE("R2C",'Mapa final'!$S$43),"")</f>
        <v/>
      </c>
      <c r="AB26" s="186" t="str">
        <f>IF(AND('Mapa final'!$AJ$44="Alta",'Mapa final'!$AL$44="Moderado"),CONCATENATE("R2C",'Mapa final'!$S$44),"")</f>
        <v/>
      </c>
      <c r="AC26" s="184" t="str">
        <f>IF(AND('Mapa final'!$AJ$39="Alta",'Mapa final'!$AL$39="Mayor"),CONCATENATE("R2C",'Mapa final'!$S$39),"")</f>
        <v/>
      </c>
      <c r="AD26" s="187" t="str">
        <f>IF(AND('Mapa final'!$AJ$40="Alta",'Mapa final'!$AL$40="Mayor"),CONCATENATE("R2C",'Mapa final'!$S$40),"")</f>
        <v/>
      </c>
      <c r="AE26" s="187" t="str">
        <f>IF(AND('Mapa final'!$AJ$41="Alta",'Mapa final'!$AL$41="Mayor"),CONCATENATE("R2C",'Mapa final'!$S$41),"")</f>
        <v/>
      </c>
      <c r="AF26" s="187" t="str">
        <f>IF(AND('Mapa final'!$AJ$42="Alta",'Mapa final'!$AL$42="Mayor"),CONCATENATE("R2C",'Mapa final'!$S$42),"")</f>
        <v/>
      </c>
      <c r="AG26" s="187" t="str">
        <f>IF(AND('Mapa final'!$AJ$43="Alta",'Mapa final'!$AL$43="Mayor"),CONCATENATE("R2C",'Mapa final'!$S$43),"")</f>
        <v/>
      </c>
      <c r="AH26" s="186" t="str">
        <f>IF(AND('Mapa final'!$AJ$44="Alta",'Mapa final'!$AL$44="Mayor"),CONCATENATE("R2C",'Mapa final'!$S$44),"")</f>
        <v/>
      </c>
      <c r="AI26" s="188" t="str">
        <f>IF(AND('Mapa final'!$AJ$39="Alta",'Mapa final'!$AL$39="Catastrófico"),CONCATENATE("R2C",'Mapa final'!$S$39),"")</f>
        <v/>
      </c>
      <c r="AJ26" s="189" t="str">
        <f>IF(AND('Mapa final'!$AJ$40="Alta",'Mapa final'!$AL$40="Catastrófico"),CONCATENATE("R2C",'Mapa final'!$S$40),"")</f>
        <v/>
      </c>
      <c r="AK26" s="189" t="str">
        <f>IF(AND('Mapa final'!$AJ$41="Alta",'Mapa final'!$AL$41="Catastrófico"),CONCATENATE("R2C",'Mapa final'!$S$41),"")</f>
        <v/>
      </c>
      <c r="AL26" s="189" t="str">
        <f>IF(AND('Mapa final'!$AJ$42="Alta",'Mapa final'!$AL$42="Catastrófico"),CONCATENATE("R2C",'Mapa final'!$S$42),"")</f>
        <v/>
      </c>
      <c r="AM26" s="189" t="str">
        <f>IF(AND('Mapa final'!$AJ$43="Alta",'Mapa final'!$AL$43="Catastrófico"),CONCATENATE("R2C",'Mapa final'!$S$43),"")</f>
        <v/>
      </c>
      <c r="AN26" s="190" t="str">
        <f>IF(AND('Mapa final'!$AJ$44="Alta",'Mapa final'!$AL$44="Catastrófico"),CONCATENATE("R2C",'Mapa final'!$S$44),"")</f>
        <v/>
      </c>
      <c r="AO26" s="146"/>
      <c r="AP26" s="458"/>
      <c r="AQ26" s="459"/>
      <c r="AR26" s="459"/>
      <c r="AS26" s="459"/>
      <c r="AT26" s="459"/>
      <c r="AU26" s="460"/>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row>
    <row r="27" spans="2:77" ht="15" customHeight="1" x14ac:dyDescent="0.25">
      <c r="B27" s="146"/>
      <c r="C27" s="363"/>
      <c r="D27" s="363"/>
      <c r="E27" s="364"/>
      <c r="F27" s="468"/>
      <c r="G27" s="467"/>
      <c r="H27" s="467"/>
      <c r="I27" s="467"/>
      <c r="J27" s="467"/>
      <c r="K27" s="197" t="str">
        <f>IF(AND('Mapa final'!$AJ$45="Alta",'Mapa final'!$AL$45="Leve"),CONCATENATE("R2C",'Mapa final'!$S$45),"")</f>
        <v/>
      </c>
      <c r="L27" s="203" t="str">
        <f>IF(AND('Mapa final'!$AJ$46="Alta",'Mapa final'!$AL$46="Leve"),CONCATENATE("R2C",'Mapa final'!$S$46),"")</f>
        <v/>
      </c>
      <c r="M27" s="203" t="str">
        <f>IF(AND('Mapa final'!$AJ$47="Alta",'Mapa final'!$AL$47="Leve"),CONCATENATE("R2C",'Mapa final'!$S$47),"")</f>
        <v/>
      </c>
      <c r="N27" s="203" t="str">
        <f>IF(AND('Mapa final'!$AJ$48="Alta",'Mapa final'!$AL$48="Leve"),CONCATENATE("R2C",'Mapa final'!$S$48),"")</f>
        <v/>
      </c>
      <c r="O27" s="203" t="str">
        <f>IF(AND('Mapa final'!$AJ$49="Alta",'Mapa final'!$AL$49="Leve"),CONCATENATE("R2C",'Mapa final'!$S$49),"")</f>
        <v/>
      </c>
      <c r="P27" s="199" t="str">
        <f>IF(AND('Mapa final'!$AJ$60="Alta",'Mapa final'!$AL$50="Leve"),CONCATENATE("R2C",'Mapa final'!$S$50),"")</f>
        <v/>
      </c>
      <c r="Q27" s="197" t="str">
        <f>IF(AND('Mapa final'!$AJ$45="Alta",'Mapa final'!$AL$45="Menor"),CONCATENATE("R2C",'Mapa final'!$S$45),"")</f>
        <v/>
      </c>
      <c r="R27" s="203" t="str">
        <f>IF(AND('Mapa final'!$AJ$46="Alta",'Mapa final'!$AL$46="Menor"),CONCATENATE("R2C",'Mapa final'!$S$46),"")</f>
        <v/>
      </c>
      <c r="S27" s="203" t="str">
        <f>IF(AND('Mapa final'!$AJ$47="Alta",'Mapa final'!$AL$47="Menor"),CONCATENATE("R2C",'Mapa final'!$S$47),"")</f>
        <v/>
      </c>
      <c r="T27" s="203" t="str">
        <f>IF(AND('Mapa final'!$AJ$48="Alta",'Mapa final'!$AL$48="Menor"),CONCATENATE("R2C",'Mapa final'!$S$48),"")</f>
        <v/>
      </c>
      <c r="U27" s="203" t="str">
        <f>IF(AND('Mapa final'!$AJ$49="Alta",'Mapa final'!$AL$49="Menor"),CONCATENATE("R2C",'Mapa final'!$S$49),"")</f>
        <v/>
      </c>
      <c r="V27" s="199" t="str">
        <f>IF(AND('Mapa final'!$AJ$60="Alta",'Mapa final'!$AL$50="Menor"),CONCATENATE("R2C",'Mapa final'!$S$50),"")</f>
        <v/>
      </c>
      <c r="W27" s="184" t="str">
        <f>IF(AND('Mapa final'!$AJ$45="Alta",'Mapa final'!$AL$45="Moderado"),CONCATENATE("R2C",'Mapa final'!$S$45),"")</f>
        <v/>
      </c>
      <c r="X27" s="187" t="str">
        <f>IF(AND('Mapa final'!$AJ$46="Alta",'Mapa final'!$AL$46="Moderado"),CONCATENATE("R2C",'Mapa final'!$S$46),"")</f>
        <v/>
      </c>
      <c r="Y27" s="187" t="str">
        <f>IF(AND('Mapa final'!$AJ$47="Alta",'Mapa final'!$AL$47="Moderado"),CONCATENATE("R2C",'Mapa final'!$S$47),"")</f>
        <v/>
      </c>
      <c r="Z27" s="187" t="str">
        <f>IF(AND('Mapa final'!$AJ$48="Alta",'Mapa final'!$AL$48="Moderado"),CONCATENATE("R2C",'Mapa final'!$S$48),"")</f>
        <v/>
      </c>
      <c r="AA27" s="187" t="str">
        <f>IF(AND('Mapa final'!$AJ$49="Alta",'Mapa final'!$AL$49="Moderado"),CONCATENATE("R2C",'Mapa final'!$S$49),"")</f>
        <v/>
      </c>
      <c r="AB27" s="186" t="str">
        <f>IF(AND('Mapa final'!$AJ$60="Alta",'Mapa final'!$AL$50="Moderado"),CONCATENATE("R2C",'Mapa final'!$S$50),"")</f>
        <v/>
      </c>
      <c r="AC27" s="184" t="str">
        <f>IF(AND('Mapa final'!$AJ$45="Alta",'Mapa final'!$AL$45="Mayor"),CONCATENATE("R2C",'Mapa final'!$S$45),"")</f>
        <v/>
      </c>
      <c r="AD27" s="187" t="str">
        <f>IF(AND('Mapa final'!$AJ$46="Alta",'Mapa final'!$AL$46="Mayor"),CONCATENATE("R2C",'Mapa final'!$S$46),"")</f>
        <v/>
      </c>
      <c r="AE27" s="187" t="str">
        <f>IF(AND('Mapa final'!$AJ$47="Alta",'Mapa final'!$AL$47="Mayor"),CONCATENATE("R2C",'Mapa final'!$S$47),"")</f>
        <v/>
      </c>
      <c r="AF27" s="187" t="str">
        <f>IF(AND('Mapa final'!$AJ$48="Alta",'Mapa final'!$AL$48="Mayor"),CONCATENATE("R2C",'Mapa final'!$S$48),"")</f>
        <v/>
      </c>
      <c r="AG27" s="187" t="str">
        <f>IF(AND('Mapa final'!$AJ$49="Alta",'Mapa final'!$AL$49="Mayor"),CONCATENATE("R2C",'Mapa final'!$S$49),"")</f>
        <v/>
      </c>
      <c r="AH27" s="186" t="str">
        <f>IF(AND('Mapa final'!$AJ$60="Alta",'Mapa final'!$AL$50="Mayor"),CONCATENATE("R2C",'Mapa final'!$S$50),"")</f>
        <v/>
      </c>
      <c r="AI27" s="188" t="str">
        <f>IF(AND('Mapa final'!$AJ$45="Alta",'Mapa final'!$AL$45="Catastrófico"),CONCATENATE("R2C",'Mapa final'!$S$45),"")</f>
        <v/>
      </c>
      <c r="AJ27" s="189" t="str">
        <f>IF(AND('Mapa final'!$AJ$46="Alta",'Mapa final'!$AL$46="Catastrófico"),CONCATENATE("R2C",'Mapa final'!$S$46),"")</f>
        <v/>
      </c>
      <c r="AK27" s="189" t="str">
        <f>IF(AND('Mapa final'!$AJ$47="Alta",'Mapa final'!$AL$47="Catastrófico"),CONCATENATE("R2C",'Mapa final'!$S$47),"")</f>
        <v/>
      </c>
      <c r="AL27" s="189" t="str">
        <f>IF(AND('Mapa final'!$AJ$48="Alta",'Mapa final'!$AL$48="Catastrófico"),CONCATENATE("R2C",'Mapa final'!$S$48),"")</f>
        <v/>
      </c>
      <c r="AM27" s="189" t="str">
        <f>IF(AND('Mapa final'!$AJ$49="Alta",'Mapa final'!$AL$49="Catastrófico"),CONCATENATE("R2C",'Mapa final'!$S$49),"")</f>
        <v/>
      </c>
      <c r="AN27" s="190" t="str">
        <f>IF(AND('Mapa final'!$AJ$60="Alta",'Mapa final'!$AL$50="Catastrófico"),CONCATENATE("R2C",'Mapa final'!$S$50),"")</f>
        <v/>
      </c>
      <c r="AO27" s="146"/>
      <c r="AP27" s="458"/>
      <c r="AQ27" s="459"/>
      <c r="AR27" s="459"/>
      <c r="AS27" s="459"/>
      <c r="AT27" s="459"/>
      <c r="AU27" s="460"/>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row>
    <row r="28" spans="2:77" ht="15" customHeight="1" x14ac:dyDescent="0.25">
      <c r="B28" s="146"/>
      <c r="C28" s="363"/>
      <c r="D28" s="363"/>
      <c r="E28" s="364"/>
      <c r="F28" s="468"/>
      <c r="G28" s="467"/>
      <c r="H28" s="467"/>
      <c r="I28" s="467"/>
      <c r="J28" s="467"/>
      <c r="K28" s="197" t="str">
        <f>IF(AND('Mapa final'!$AJ$51="Alta",'Mapa final'!$AL$51="Leve"),CONCATENATE("R2C",'Mapa final'!$S$51),"")</f>
        <v/>
      </c>
      <c r="L28" s="203" t="str">
        <f>IF(AND('Mapa final'!$AJ$52="Alta",'Mapa final'!$AL$52="Leve"),CONCATENATE("R2C",'Mapa final'!$S$52),"")</f>
        <v/>
      </c>
      <c r="M28" s="203" t="str">
        <f>IF(AND('Mapa final'!$AJ$53="Alta",'Mapa final'!$AL$53="Leve"),CONCATENATE("R2C",'Mapa final'!$S$53),"")</f>
        <v/>
      </c>
      <c r="N28" s="203" t="str">
        <f>IF(AND('Mapa final'!$AJ$54="Alta",'Mapa final'!$AL$54="Leve"),CONCATENATE("R2C",'Mapa final'!$S$54),"")</f>
        <v/>
      </c>
      <c r="O28" s="203" t="str">
        <f>IF(AND('Mapa final'!$AJ$55="Alta",'Mapa final'!$AL$55="Leve"),CONCATENATE("R2C",'Mapa final'!$S$55),"")</f>
        <v/>
      </c>
      <c r="P28" s="199" t="str">
        <f>IF(AND('Mapa final'!$AJ$56="Alta",'Mapa final'!$AL$56="Leve"),CONCATENATE("R2C",'Mapa final'!$S$56),"")</f>
        <v/>
      </c>
      <c r="Q28" s="197" t="str">
        <f>IF(AND('Mapa final'!$AJ$51="Alta",'Mapa final'!$AL$51="Menor"),CONCATENATE("R2C",'Mapa final'!$S$51),"")</f>
        <v/>
      </c>
      <c r="R28" s="203" t="str">
        <f>IF(AND('Mapa final'!$AJ$52="Alta",'Mapa final'!$AL$52="Menor"),CONCATENATE("R2C",'Mapa final'!$S$52),"")</f>
        <v/>
      </c>
      <c r="S28" s="203" t="str">
        <f>IF(AND('Mapa final'!$AJ$53="Alta",'Mapa final'!$AL$53="Menor"),CONCATENATE("R2C",'Mapa final'!$S$53),"")</f>
        <v/>
      </c>
      <c r="T28" s="203" t="str">
        <f>IF(AND('Mapa final'!$AJ$54="Alta",'Mapa final'!$AL$54="Menor"),CONCATENATE("R2C",'Mapa final'!$S$54),"")</f>
        <v/>
      </c>
      <c r="U28" s="203" t="str">
        <f>IF(AND('Mapa final'!$AJ$55="Alta",'Mapa final'!$AL$55="Menor"),CONCATENATE("R2C",'Mapa final'!$S$55),"")</f>
        <v/>
      </c>
      <c r="V28" s="199" t="str">
        <f>IF(AND('Mapa final'!$AJ$56="Alta",'Mapa final'!$AL$56="Menor"),CONCATENATE("R2C",'Mapa final'!$S$56),"")</f>
        <v/>
      </c>
      <c r="W28" s="184" t="str">
        <f>IF(AND('Mapa final'!$AJ$51="Alta",'Mapa final'!$AL$51="Moderado"),CONCATENATE("R2C",'Mapa final'!$S$51),"")</f>
        <v/>
      </c>
      <c r="X28" s="187" t="str">
        <f>IF(AND('Mapa final'!$AJ$52="Alta",'Mapa final'!$AL$52="Moderado"),CONCATENATE("R2C",'Mapa final'!$S$52),"")</f>
        <v/>
      </c>
      <c r="Y28" s="187" t="str">
        <f>IF(AND('Mapa final'!$AJ$53="Alta",'Mapa final'!$AL$53="Moderado"),CONCATENATE("R2C",'Mapa final'!$S$53),"")</f>
        <v/>
      </c>
      <c r="Z28" s="187" t="str">
        <f>IF(AND('Mapa final'!$AJ$54="Alta",'Mapa final'!$AL$54="Moderado"),CONCATENATE("R2C",'Mapa final'!$S$54),"")</f>
        <v/>
      </c>
      <c r="AA28" s="187" t="str">
        <f>IF(AND('Mapa final'!$AJ$55="Alta",'Mapa final'!$AL$55="Moderado"),CONCATENATE("R2C",'Mapa final'!$S$55),"")</f>
        <v/>
      </c>
      <c r="AB28" s="186" t="str">
        <f>IF(AND('Mapa final'!$AJ$56="Alta",'Mapa final'!$AL$56="Moderado"),CONCATENATE("R2C",'Mapa final'!$S$56),"")</f>
        <v/>
      </c>
      <c r="AC28" s="184" t="str">
        <f>IF(AND('Mapa final'!$AJ$51="Alta",'Mapa final'!$AL$51="Mayor"),CONCATENATE("R2C",'Mapa final'!$S$51),"")</f>
        <v/>
      </c>
      <c r="AD28" s="187" t="str">
        <f>IF(AND('Mapa final'!$AJ$52="Alta",'Mapa final'!$AL$52="Mayor"),CONCATENATE("R2C",'Mapa final'!$S$52),"")</f>
        <v/>
      </c>
      <c r="AE28" s="187" t="str">
        <f>IF(AND('Mapa final'!$AJ$53="Alta",'Mapa final'!$AL$53="Mayor"),CONCATENATE("R2C",'Mapa final'!$S$53),"")</f>
        <v/>
      </c>
      <c r="AF28" s="187" t="str">
        <f>IF(AND('Mapa final'!$AJ$54="Alta",'Mapa final'!$AL$54="Mayor"),CONCATENATE("R2C",'Mapa final'!$S$54),"")</f>
        <v/>
      </c>
      <c r="AG28" s="187" t="str">
        <f>IF(AND('Mapa final'!$AJ$55="Alta",'Mapa final'!$AL$55="Mayor"),CONCATENATE("R2C",'Mapa final'!$S$55),"")</f>
        <v/>
      </c>
      <c r="AH28" s="186" t="str">
        <f>IF(AND('Mapa final'!$AJ$56="Alta",'Mapa final'!$AL$56="Mayor"),CONCATENATE("R2C",'Mapa final'!$S$56),"")</f>
        <v/>
      </c>
      <c r="AI28" s="188" t="str">
        <f>IF(AND('Mapa final'!$AJ$51="Alta",'Mapa final'!$AL$51="Catastrófico"),CONCATENATE("R2C",'Mapa final'!$S$51),"")</f>
        <v/>
      </c>
      <c r="AJ28" s="189" t="str">
        <f>IF(AND('Mapa final'!$AJ$52="Alta",'Mapa final'!$AL$52="Catastrófico"),CONCATENATE("R2C",'Mapa final'!$S$52),"")</f>
        <v/>
      </c>
      <c r="AK28" s="189" t="str">
        <f>IF(AND('Mapa final'!$AJ$53="Alta",'Mapa final'!$AL$53="Catastrófico"),CONCATENATE("R2C",'Mapa final'!$S$53),"")</f>
        <v/>
      </c>
      <c r="AL28" s="189" t="str">
        <f>IF(AND('Mapa final'!$AJ$54="Alta",'Mapa final'!$AL$54="Catastrófico"),CONCATENATE("R2C",'Mapa final'!$S$54),"")</f>
        <v/>
      </c>
      <c r="AM28" s="189" t="str">
        <f>IF(AND('Mapa final'!$AJ$55="Alta",'Mapa final'!$AL$55="Catastrófico"),CONCATENATE("R2C",'Mapa final'!$S$55),"")</f>
        <v/>
      </c>
      <c r="AN28" s="190" t="str">
        <f>IF(AND('Mapa final'!$AJ$56="Alta",'Mapa final'!$AL$56="Catastrófico"),CONCATENATE("R2C",'Mapa final'!$S$56),"")</f>
        <v/>
      </c>
      <c r="AO28" s="146"/>
      <c r="AP28" s="458"/>
      <c r="AQ28" s="459"/>
      <c r="AR28" s="459"/>
      <c r="AS28" s="459"/>
      <c r="AT28" s="459"/>
      <c r="AU28" s="460"/>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row>
    <row r="29" spans="2:77" ht="15" customHeight="1" x14ac:dyDescent="0.25">
      <c r="B29" s="146"/>
      <c r="C29" s="363"/>
      <c r="D29" s="363"/>
      <c r="E29" s="364"/>
      <c r="F29" s="468"/>
      <c r="G29" s="467"/>
      <c r="H29" s="467"/>
      <c r="I29" s="467"/>
      <c r="J29" s="467"/>
      <c r="K29" s="197" t="str">
        <f>IF(AND('Mapa final'!$AJ$57="Alta",'Mapa final'!$AL$57="Leve"),CONCATENATE("R2C",'Mapa final'!$S$57),"")</f>
        <v/>
      </c>
      <c r="L29" s="203" t="str">
        <f>IF(AND('Mapa final'!$AJ$58="Alta",'Mapa final'!$AL$58="Leve"),CONCATENATE("R2C",'Mapa final'!$S$58),"")</f>
        <v/>
      </c>
      <c r="M29" s="203" t="str">
        <f>IF(AND('Mapa final'!$AJ$59="Alta",'Mapa final'!$AL$59="Leve"),CONCATENATE("R2C",'Mapa final'!$S$59),"")</f>
        <v/>
      </c>
      <c r="N29" s="203" t="str">
        <f>IF(AND('Mapa final'!$AJ$60="Alta",'Mapa final'!$AL$60="Leve"),CONCATENATE("R2C",'Mapa final'!$S$60),"")</f>
        <v/>
      </c>
      <c r="O29" s="203" t="str">
        <f>IF(AND('Mapa final'!$AJ$61="Alta",'Mapa final'!$AL$61="Leve"),CONCATENATE("R2C",'Mapa final'!$S$61),"")</f>
        <v/>
      </c>
      <c r="P29" s="199" t="str">
        <f>IF(AND('Mapa final'!$AJ$62="Alta",'Mapa final'!$AL$62="Leve"),CONCATENATE("R2C",'Mapa final'!$S$62),"")</f>
        <v/>
      </c>
      <c r="Q29" s="197" t="str">
        <f>IF(AND('Mapa final'!$AJ$57="Alta",'Mapa final'!$AL$57="Menor"),CONCATENATE("R2C",'Mapa final'!$S$57),"")</f>
        <v/>
      </c>
      <c r="R29" s="203" t="str">
        <f>IF(AND('Mapa final'!$AJ$58="Alta",'Mapa final'!$AL$58="Menor"),CONCATENATE("R2C",'Mapa final'!$S$58),"")</f>
        <v/>
      </c>
      <c r="S29" s="203" t="str">
        <f>IF(AND('Mapa final'!$AJ$59="Alta",'Mapa final'!$AL$59="Menor"),CONCATENATE("R2C",'Mapa final'!$S$59),"")</f>
        <v/>
      </c>
      <c r="T29" s="203" t="str">
        <f>IF(AND('Mapa final'!$AJ$60="Alta",'Mapa final'!$AL$60="Menor"),CONCATENATE("R2C",'Mapa final'!$S$60),"")</f>
        <v/>
      </c>
      <c r="U29" s="203" t="str">
        <f>IF(AND('Mapa final'!$AJ$61="Alta",'Mapa final'!$AL$61="Menor"),CONCATENATE("R2C",'Mapa final'!$S$61),"")</f>
        <v/>
      </c>
      <c r="V29" s="199" t="str">
        <f>IF(AND('Mapa final'!$AJ$62="Alta",'Mapa final'!$AL$62="Menor"),CONCATENATE("R2C",'Mapa final'!$S$62),"")</f>
        <v/>
      </c>
      <c r="W29" s="184" t="str">
        <f>IF(AND('Mapa final'!$AJ$57="Alta",'Mapa final'!$AL$57="Moderado"),CONCATENATE("R2C",'Mapa final'!$S$57),"")</f>
        <v/>
      </c>
      <c r="X29" s="187" t="str">
        <f>IF(AND('Mapa final'!$AJ$58="Alta",'Mapa final'!$AL$58="Moderado"),CONCATENATE("R2C",'Mapa final'!$S$58),"")</f>
        <v/>
      </c>
      <c r="Y29" s="187" t="str">
        <f>IF(AND('Mapa final'!$AJ$59="Alta",'Mapa final'!$AL$59="Moderado"),CONCATENATE("R2C",'Mapa final'!$S$59),"")</f>
        <v/>
      </c>
      <c r="Z29" s="187" t="str">
        <f>IF(AND('Mapa final'!$AJ$60="Alta",'Mapa final'!$AL$60="Moderado"),CONCATENATE("R2C",'Mapa final'!$S$60),"")</f>
        <v/>
      </c>
      <c r="AA29" s="187" t="str">
        <f>IF(AND('Mapa final'!$AJ$61="Alta",'Mapa final'!$AL$61="Moderado"),CONCATENATE("R2C",'Mapa final'!$S$61),"")</f>
        <v/>
      </c>
      <c r="AB29" s="186" t="str">
        <f>IF(AND('Mapa final'!$AJ$62="Alta",'Mapa final'!$AL$62="Moderado"),CONCATENATE("R2C",'Mapa final'!$S$62),"")</f>
        <v/>
      </c>
      <c r="AC29" s="184" t="str">
        <f>IF(AND('Mapa final'!$AJ$57="Alta",'Mapa final'!$AL$57="Mayor"),CONCATENATE("R2C",'Mapa final'!$S$57),"")</f>
        <v/>
      </c>
      <c r="AD29" s="187" t="str">
        <f>IF(AND('Mapa final'!$AJ$58="Alta",'Mapa final'!$AL$58="Mayor"),CONCATENATE("R2C",'Mapa final'!$S$58),"")</f>
        <v/>
      </c>
      <c r="AE29" s="187" t="str">
        <f>IF(AND('Mapa final'!$AJ$59="Alta",'Mapa final'!$AL$59="Mayor"),CONCATENATE("R2C",'Mapa final'!$S$59),"")</f>
        <v/>
      </c>
      <c r="AF29" s="187" t="str">
        <f>IF(AND('Mapa final'!$AJ$60="Alta",'Mapa final'!$AL$60="Mayor"),CONCATENATE("R2C",'Mapa final'!$S$60),"")</f>
        <v/>
      </c>
      <c r="AG29" s="187" t="str">
        <f>IF(AND('Mapa final'!$AJ$61="Alta",'Mapa final'!$AL$61="Mayor"),CONCATENATE("R2C",'Mapa final'!$S$61),"")</f>
        <v/>
      </c>
      <c r="AH29" s="186" t="str">
        <f>IF(AND('Mapa final'!$AJ$62="Alta",'Mapa final'!$AL$62="Mayor"),CONCATENATE("R2C",'Mapa final'!$S$62),"")</f>
        <v/>
      </c>
      <c r="AI29" s="188" t="str">
        <f>IF(AND('Mapa final'!$AJ$57="Alta",'Mapa final'!$AL$57="Catastrófico"),CONCATENATE("R2C",'Mapa final'!$S$57),"")</f>
        <v/>
      </c>
      <c r="AJ29" s="189" t="str">
        <f>IF(AND('Mapa final'!$AJ$58="Alta",'Mapa final'!$AL$58="Catastrófico"),CONCATENATE("R2C",'Mapa final'!$S$58),"")</f>
        <v/>
      </c>
      <c r="AK29" s="189" t="str">
        <f>IF(AND('Mapa final'!$AJ$59="Alta",'Mapa final'!$AL$59="Catastrófico"),CONCATENATE("R2C",'Mapa final'!$S$59),"")</f>
        <v/>
      </c>
      <c r="AL29" s="189" t="str">
        <f>IF(AND('Mapa final'!$AJ$60="Alta",'Mapa final'!$AL$60="Catastrófico"),CONCATENATE("R2C",'Mapa final'!$S$60),"")</f>
        <v/>
      </c>
      <c r="AM29" s="189" t="str">
        <f>IF(AND('Mapa final'!$AJ$61="Alta",'Mapa final'!$AL$61="Catastrófico"),CONCATENATE("R2C",'Mapa final'!$S$61),"")</f>
        <v/>
      </c>
      <c r="AN29" s="190" t="str">
        <f>IF(AND('Mapa final'!$AJ$62="Alta",'Mapa final'!$AL$62="Catastrófico"),CONCATENATE("R2C",'Mapa final'!$S$62),"")</f>
        <v/>
      </c>
      <c r="AO29" s="146"/>
      <c r="AP29" s="458"/>
      <c r="AQ29" s="459"/>
      <c r="AR29" s="459"/>
      <c r="AS29" s="459"/>
      <c r="AT29" s="459"/>
      <c r="AU29" s="460"/>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row>
    <row r="30" spans="2:77" ht="15" customHeight="1" x14ac:dyDescent="0.25">
      <c r="B30" s="146"/>
      <c r="C30" s="363"/>
      <c r="D30" s="363"/>
      <c r="E30" s="364"/>
      <c r="F30" s="468"/>
      <c r="G30" s="467"/>
      <c r="H30" s="467"/>
      <c r="I30" s="467"/>
      <c r="J30" s="467"/>
      <c r="K30" s="197" t="str">
        <f>IF(AND('Mapa final'!$AJ$63="Alta",'Mapa final'!$AL$63="Leve"),CONCATENATE("R2C",'Mapa final'!$S$63),"")</f>
        <v/>
      </c>
      <c r="L30" s="203" t="str">
        <f>IF(AND('Mapa final'!$AJ$64="Alta",'Mapa final'!$AL$64="Leve"),CONCATENATE("R2C",'Mapa final'!$S$64),"")</f>
        <v/>
      </c>
      <c r="M30" s="203" t="str">
        <f>IF(AND('Mapa final'!$AJ$65="Alta",'Mapa final'!$AL$65="Leve"),CONCATENATE("R2C",'Mapa final'!$S$65),"")</f>
        <v/>
      </c>
      <c r="N30" s="203" t="str">
        <f>IF(AND('Mapa final'!$AJ$66="Alta",'Mapa final'!$AL$66="Leve"),CONCATENATE("R2C",'Mapa final'!$S$66),"")</f>
        <v/>
      </c>
      <c r="O30" s="203" t="str">
        <f>IF(AND('Mapa final'!$AJ$67="Alta",'Mapa final'!$AL$67="Leve"),CONCATENATE("R2C",'Mapa final'!$S$67),"")</f>
        <v/>
      </c>
      <c r="P30" s="199" t="str">
        <f>IF(AND('Mapa final'!$AJ$68="Alta",'Mapa final'!$AL$68="Leve"),CONCATENATE("R2C",'Mapa final'!$S$68),"")</f>
        <v/>
      </c>
      <c r="Q30" s="197" t="str">
        <f>IF(AND('Mapa final'!$AJ$63="Alta",'Mapa final'!$AL$63="Menor"),CONCATENATE("R2C",'Mapa final'!$S$63),"")</f>
        <v/>
      </c>
      <c r="R30" s="203" t="str">
        <f>IF(AND('Mapa final'!$AJ$64="Alta",'Mapa final'!$AL$64="Menor"),CONCATENATE("R2C",'Mapa final'!$S$64),"")</f>
        <v/>
      </c>
      <c r="S30" s="203" t="str">
        <f>IF(AND('Mapa final'!$AJ$65="Alta",'Mapa final'!$AL$65="Menor"),CONCATENATE("R2C",'Mapa final'!$S$65),"")</f>
        <v/>
      </c>
      <c r="T30" s="203" t="str">
        <f>IF(AND('Mapa final'!$AJ$66="Alta",'Mapa final'!$AL$66="Menor"),CONCATENATE("R2C",'Mapa final'!$S$66),"")</f>
        <v/>
      </c>
      <c r="U30" s="203" t="str">
        <f>IF(AND('Mapa final'!$AJ$67="Alta",'Mapa final'!$AL$67="Menor"),CONCATENATE("R2C",'Mapa final'!$S$67),"")</f>
        <v/>
      </c>
      <c r="V30" s="199" t="str">
        <f>IF(AND('Mapa final'!$AJ$68="Alta",'Mapa final'!$AL$68="Menor"),CONCATENATE("R2C",'Mapa final'!$S$68),"")</f>
        <v/>
      </c>
      <c r="W30" s="184" t="str">
        <f>IF(AND('Mapa final'!$AJ$63="Alta",'Mapa final'!$AL$63="Moderado"),CONCATENATE("R2C",'Mapa final'!$S$63),"")</f>
        <v/>
      </c>
      <c r="X30" s="187" t="str">
        <f>IF(AND('Mapa final'!$AJ$64="Alta",'Mapa final'!$AL$64="Moderado"),CONCATENATE("R2C",'Mapa final'!$S$64),"")</f>
        <v/>
      </c>
      <c r="Y30" s="187" t="str">
        <f>IF(AND('Mapa final'!$AJ$65="Alta",'Mapa final'!$AL$65="Moderado"),CONCATENATE("R2C",'Mapa final'!$S$65),"")</f>
        <v/>
      </c>
      <c r="Z30" s="187" t="str">
        <f>IF(AND('Mapa final'!$AJ$66="Alta",'Mapa final'!$AL$66="Moderado"),CONCATENATE("R2C",'Mapa final'!$S$66),"")</f>
        <v/>
      </c>
      <c r="AA30" s="187" t="str">
        <f>IF(AND('Mapa final'!$AJ$67="Alta",'Mapa final'!$AL$67="Moderado"),CONCATENATE("R2C",'Mapa final'!$S$67),"")</f>
        <v/>
      </c>
      <c r="AB30" s="186" t="str">
        <f>IF(AND('Mapa final'!$AJ$68="Alta",'Mapa final'!$AL$68="Moderado"),CONCATENATE("R2C",'Mapa final'!$S$68),"")</f>
        <v/>
      </c>
      <c r="AC30" s="184" t="str">
        <f>IF(AND('Mapa final'!$AJ$63="Alta",'Mapa final'!$AL$63="Mayor"),CONCATENATE("R2C",'Mapa final'!$S$63),"")</f>
        <v/>
      </c>
      <c r="AD30" s="187" t="str">
        <f>IF(AND('Mapa final'!$AJ$64="Alta",'Mapa final'!$AL$64="Mayor"),CONCATENATE("R2C",'Mapa final'!$S$64),"")</f>
        <v/>
      </c>
      <c r="AE30" s="187" t="str">
        <f>IF(AND('Mapa final'!$AJ$65="Alta",'Mapa final'!$AL$65="Mayor"),CONCATENATE("R2C",'Mapa final'!$S$65),"")</f>
        <v/>
      </c>
      <c r="AF30" s="187" t="str">
        <f>IF(AND('Mapa final'!$AJ$66="Alta",'Mapa final'!$AL$66="Mayor"),CONCATENATE("R2C",'Mapa final'!$S$66),"")</f>
        <v/>
      </c>
      <c r="AG30" s="187" t="str">
        <f>IF(AND('Mapa final'!$AJ$67="Alta",'Mapa final'!$AL$67="Mayor"),CONCATENATE("R2C",'Mapa final'!$S$67),"")</f>
        <v/>
      </c>
      <c r="AH30" s="186" t="str">
        <f>IF(AND('Mapa final'!$AJ$68="Alta",'Mapa final'!$AL$68="Mayor"),CONCATENATE("R2C",'Mapa final'!$S$68),"")</f>
        <v/>
      </c>
      <c r="AI30" s="188" t="str">
        <f>IF(AND('Mapa final'!$AJ$63="Alta",'Mapa final'!$AL$63="Catastrófico"),CONCATENATE("R2C",'Mapa final'!$S$63),"")</f>
        <v/>
      </c>
      <c r="AJ30" s="189" t="str">
        <f>IF(AND('Mapa final'!$AJ$64="Alta",'Mapa final'!$AL$64="Catastrófico"),CONCATENATE("R2C",'Mapa final'!$S$64),"")</f>
        <v/>
      </c>
      <c r="AK30" s="189" t="str">
        <f>IF(AND('Mapa final'!$AJ$65="Alta",'Mapa final'!$AL$65="Catastrófico"),CONCATENATE("R2C",'Mapa final'!$S$65),"")</f>
        <v/>
      </c>
      <c r="AL30" s="189" t="str">
        <f>IF(AND('Mapa final'!$AJ$66="Alta",'Mapa final'!$AL$66="Catastrófico"),CONCATENATE("R2C",'Mapa final'!$S$66),"")</f>
        <v/>
      </c>
      <c r="AM30" s="189" t="str">
        <f>IF(AND('Mapa final'!$AJ$67="Alta",'Mapa final'!$AL$67="Catastrófico"),CONCATENATE("R2C",'Mapa final'!$S$67),"")</f>
        <v/>
      </c>
      <c r="AN30" s="190" t="str">
        <f>IF(AND('Mapa final'!$AJ$68="Alta",'Mapa final'!$AL$68="Catastrófico"),CONCATENATE("R2C",'Mapa final'!$S$68),"")</f>
        <v/>
      </c>
      <c r="AO30" s="146"/>
      <c r="AP30" s="458"/>
      <c r="AQ30" s="459"/>
      <c r="AR30" s="459"/>
      <c r="AS30" s="459"/>
      <c r="AT30" s="459"/>
      <c r="AU30" s="460"/>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row>
    <row r="31" spans="2:77" ht="15.75" customHeight="1" thickBot="1" x14ac:dyDescent="0.3">
      <c r="B31" s="146"/>
      <c r="C31" s="363"/>
      <c r="D31" s="363"/>
      <c r="E31" s="364"/>
      <c r="F31" s="469"/>
      <c r="G31" s="470"/>
      <c r="H31" s="470"/>
      <c r="I31" s="470"/>
      <c r="J31" s="470"/>
      <c r="K31" s="204" t="str">
        <f>IF(AND('Mapa final'!$AJ$69="Alta",'Mapa final'!$AL$69="Leve"),CONCATENATE("R2C",'Mapa final'!$S$69),"")</f>
        <v/>
      </c>
      <c r="L31" s="205" t="str">
        <f>IF(AND('Mapa final'!$AJ$70="Alta",'Mapa final'!$AL$70="Leve"),CONCATENATE("R2C",'Mapa final'!$S$70),"")</f>
        <v/>
      </c>
      <c r="M31" s="205" t="str">
        <f>IF(AND('Mapa final'!$AJ$71="Alta",'Mapa final'!$AL$71="Leve"),CONCATENATE("R2C",'Mapa final'!$S$71),"")</f>
        <v/>
      </c>
      <c r="N31" s="205" t="str">
        <f>IF(AND('Mapa final'!$AJ$72="Alta",'Mapa final'!$AL$72="Leve"),CONCATENATE("R2C",'Mapa final'!$S$72),"")</f>
        <v/>
      </c>
      <c r="O31" s="205" t="str">
        <f>IF(AND('Mapa final'!$AJ$74="Alta",'Mapa final'!$AL$74="Leve"),CONCATENATE("R2C",'Mapa final'!$S$74),"")</f>
        <v/>
      </c>
      <c r="P31" s="206" t="str">
        <f>IF(AND('Mapa final'!$AJ$75="Alta",'Mapa final'!$AL$75="Leve"),CONCATENATE("R2C",'Mapa final'!$S$75),"")</f>
        <v/>
      </c>
      <c r="Q31" s="204" t="str">
        <f>IF(AND('Mapa final'!$AJ$69="Alta",'Mapa final'!$AL$69="Menor"),CONCATENATE("R2C",'Mapa final'!$S$69),"")</f>
        <v/>
      </c>
      <c r="R31" s="205" t="str">
        <f>IF(AND('Mapa final'!$AJ$70="Alta",'Mapa final'!$AL$70="Menor"),CONCATENATE("R2C",'Mapa final'!$S$70),"")</f>
        <v/>
      </c>
      <c r="S31" s="205" t="str">
        <f>IF(AND('Mapa final'!$AJ$71="Alta",'Mapa final'!$AL$71="Menor"),CONCATENATE("R2C",'Mapa final'!$S$71),"")</f>
        <v/>
      </c>
      <c r="T31" s="205" t="str">
        <f>IF(AND('Mapa final'!$AJ$72="Alta",'Mapa final'!$AL$72="Menor"),CONCATENATE("R2C",'Mapa final'!$S$72),"")</f>
        <v/>
      </c>
      <c r="U31" s="205" t="str">
        <f>IF(AND('Mapa final'!$AJ$74="Alta",'Mapa final'!$AL$74="Menor"),CONCATENATE("R2C",'Mapa final'!$S$74),"")</f>
        <v/>
      </c>
      <c r="V31" s="206" t="str">
        <f>IF(AND('Mapa final'!$AJ$75="Alta",'Mapa final'!$AL$75="Menor"),CONCATENATE("R2C",'Mapa final'!$S$75),"")</f>
        <v/>
      </c>
      <c r="W31" s="191" t="str">
        <f>IF(AND('Mapa final'!$AJ$69="Alta",'Mapa final'!$AL$69="Moderado"),CONCATENATE("R2C",'Mapa final'!$S$69),"")</f>
        <v/>
      </c>
      <c r="X31" s="192" t="str">
        <f>IF(AND('Mapa final'!$AJ$70="Alta",'Mapa final'!$AL$70="Moderado"),CONCATENATE("R2C",'Mapa final'!$S$70),"")</f>
        <v/>
      </c>
      <c r="Y31" s="192" t="str">
        <f>IF(AND('Mapa final'!$AJ$71="Alta",'Mapa final'!$AL$71="Moderado"),CONCATENATE("R2C",'Mapa final'!$S$71),"")</f>
        <v/>
      </c>
      <c r="Z31" s="192" t="str">
        <f>IF(AND('Mapa final'!$AJ$72="Alta",'Mapa final'!$AL$72="Moderado"),CONCATENATE("R2C",'Mapa final'!$S$72),"")</f>
        <v/>
      </c>
      <c r="AA31" s="192" t="str">
        <f>IF(AND('Mapa final'!$AJ$74="Alta",'Mapa final'!$AL$74="Moderado"),CONCATENATE("R2C",'Mapa final'!$S$74),"")</f>
        <v/>
      </c>
      <c r="AB31" s="193" t="str">
        <f>IF(AND('Mapa final'!$AJ$75="Alta",'Mapa final'!$AL$75="Moderado"),CONCATENATE("R2C",'Mapa final'!$S$75),"")</f>
        <v/>
      </c>
      <c r="AC31" s="191" t="str">
        <f>IF(AND('Mapa final'!$AJ$69="Alta",'Mapa final'!$AL$69="Mayor"),CONCATENATE("R2C",'Mapa final'!$S$69),"")</f>
        <v/>
      </c>
      <c r="AD31" s="192" t="str">
        <f>IF(AND('Mapa final'!$AJ$70="Alta",'Mapa final'!$AL$70="Mayor"),CONCATENATE("R2C",'Mapa final'!$S$70),"")</f>
        <v/>
      </c>
      <c r="AE31" s="192" t="str">
        <f>IF(AND('Mapa final'!$AJ$71="Alta",'Mapa final'!$AL$71="Mayor"),CONCATENATE("R2C",'Mapa final'!$S$71),"")</f>
        <v/>
      </c>
      <c r="AF31" s="192" t="str">
        <f>IF(AND('Mapa final'!$AJ$72="Alta",'Mapa final'!$AL$72="Mayor"),CONCATENATE("R2C",'Mapa final'!$S$72),"")</f>
        <v/>
      </c>
      <c r="AG31" s="192" t="str">
        <f>IF(AND('Mapa final'!$AJ$74="Alta",'Mapa final'!$AL$74="Mayor"),CONCATENATE("R2C",'Mapa final'!$S$74),"")</f>
        <v/>
      </c>
      <c r="AH31" s="193" t="str">
        <f>IF(AND('Mapa final'!$AJ$75="Alta",'Mapa final'!$AL$75="Mayor"),CONCATENATE("R2C",'Mapa final'!$S$75),"")</f>
        <v/>
      </c>
      <c r="AI31" s="194" t="str">
        <f>IF(AND('Mapa final'!$AJ$69="Alta",'Mapa final'!$AL$69="Catastrófico"),CONCATENATE("R2C",'Mapa final'!$S$69),"")</f>
        <v/>
      </c>
      <c r="AJ31" s="195" t="str">
        <f>IF(AND('Mapa final'!$AJ$70="Alta",'Mapa final'!$AL$70="Catastrófico"),CONCATENATE("R2C",'Mapa final'!$S$70),"")</f>
        <v/>
      </c>
      <c r="AK31" s="195" t="str">
        <f>IF(AND('Mapa final'!$AJ$71="Alta",'Mapa final'!$AL$71="Catastrófico"),CONCATENATE("R2C",'Mapa final'!$S$71),"")</f>
        <v/>
      </c>
      <c r="AL31" s="195" t="str">
        <f>IF(AND('Mapa final'!$AJ$72="Alta",'Mapa final'!$AL$72="Catastrófico"),CONCATENATE("R2C",'Mapa final'!$S$72),"")</f>
        <v/>
      </c>
      <c r="AM31" s="195" t="str">
        <f>IF(AND('Mapa final'!$AJ$74="Alta",'Mapa final'!$AL$74="Catastrófico"),CONCATENATE("R2C",'Mapa final'!$S$74),"")</f>
        <v/>
      </c>
      <c r="AN31" s="196" t="str">
        <f>IF(AND('Mapa final'!$AJ$75="Muy Alta",'Mapa final'!$AL$75="Catastrófico"),CONCATENATE("R2C",'Mapa final'!$S$75),"")</f>
        <v/>
      </c>
      <c r="AO31" s="146"/>
      <c r="AP31" s="461"/>
      <c r="AQ31" s="462"/>
      <c r="AR31" s="462"/>
      <c r="AS31" s="462"/>
      <c r="AT31" s="462"/>
      <c r="AU31" s="463"/>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row>
    <row r="32" spans="2:77" ht="15" customHeight="1" x14ac:dyDescent="0.25">
      <c r="B32" s="146"/>
      <c r="C32" s="363"/>
      <c r="D32" s="363"/>
      <c r="E32" s="364"/>
      <c r="F32" s="464" t="s">
        <v>116</v>
      </c>
      <c r="G32" s="465"/>
      <c r="H32" s="465"/>
      <c r="I32" s="465"/>
      <c r="J32" s="484"/>
      <c r="K32" s="200" t="str">
        <f ca="1">IF(AND('Mapa final'!$AJ$15="Media",'Mapa final'!$AL$15="Leve"),CONCATENATE("R2C",'Mapa final'!$S$15),"")</f>
        <v/>
      </c>
      <c r="L32" s="201" t="str">
        <f>IF(AND('Mapa final'!$AJ$16="Media",'Mapa final'!$AL$16="Leve"),CONCATENATE("R2C",'Mapa final'!$S$16),"")</f>
        <v/>
      </c>
      <c r="M32" s="201" t="str">
        <f>IF(AND('Mapa final'!$AJ$17="Media",'Mapa final'!$AL$17="Leve"),CONCATENATE("R2C",'Mapa final'!$S$17),"")</f>
        <v/>
      </c>
      <c r="N32" s="201" t="str">
        <f>IF(AND('Mapa final'!$AJ$18="Media",'Mapa final'!$AL$18="Leve"),CONCATENATE("R2C",'Mapa final'!$S$18),"")</f>
        <v/>
      </c>
      <c r="O32" s="201" t="str">
        <f>IF(AND('Mapa final'!$AJ$19="Media",'Mapa final'!$AL$19="Leve"),CONCATENATE("R2C",'Mapa final'!$S$19),"")</f>
        <v/>
      </c>
      <c r="P32" s="202" t="str">
        <f>IF(AND('Mapa final'!$AJ$20="Media",'Mapa final'!$AL$20="Leve"),CONCATENATE("R2C",'Mapa final'!$S$20),"")</f>
        <v/>
      </c>
      <c r="Q32" s="200" t="str">
        <f ca="1">IF(AND('Mapa final'!$AJ$15="Media",'Mapa final'!$AL$15="Menor"),CONCATENATE("R2C",'Mapa final'!$S$15),"")</f>
        <v/>
      </c>
      <c r="R32" s="201" t="str">
        <f>IF(AND('Mapa final'!$AJ$16="Media",'Mapa final'!$AL$16="Menore"),CONCATENATE("R2C",'Mapa final'!$S$16),"")</f>
        <v/>
      </c>
      <c r="S32" s="201" t="str">
        <f>IF(AND('Mapa final'!$AJ$17="Media",'Mapa final'!$AL$17="Menor"),CONCATENATE("R2C",'Mapa final'!$S$17),"")</f>
        <v/>
      </c>
      <c r="T32" s="201" t="str">
        <f>IF(AND('Mapa final'!$AJ$18="Media",'Mapa final'!$AL$18="Menor"),CONCATENATE("R2C",'Mapa final'!$S$18),"")</f>
        <v/>
      </c>
      <c r="U32" s="201" t="str">
        <f>IF(AND('Mapa final'!$AJ$19="Media",'Mapa final'!$AL$19="Menor"),CONCATENATE("R2C",'Mapa final'!$S$19),"")</f>
        <v/>
      </c>
      <c r="V32" s="202" t="str">
        <f>IF(AND('Mapa final'!$AJ$20="Media",'Mapa final'!$AL$20="Menor"),CONCATENATE("R2C",'Mapa final'!$S$20),"")</f>
        <v/>
      </c>
      <c r="W32" s="200" t="str">
        <f ca="1">IF(AND('Mapa final'!$AJ$15="Media",'Mapa final'!$AL$15="Moderado"),CONCATENATE("R2C",'Mapa final'!$S$15),"")</f>
        <v/>
      </c>
      <c r="X32" s="201" t="str">
        <f>IF(AND('Mapa final'!$AJ$16="Media",'Mapa final'!$AL$16="Moderado"),CONCATENATE("R2C",'Mapa final'!$S$16),"")</f>
        <v/>
      </c>
      <c r="Y32" s="201"/>
      <c r="Z32" s="201" t="str">
        <f>IF(AND('Mapa final'!$AJ$18="Media",'Mapa final'!$AL$18="Moderado"),CONCATENATE("R2C",'Mapa final'!$S$18),"")</f>
        <v/>
      </c>
      <c r="AA32" s="201" t="str">
        <f>IF(AND('Mapa final'!$AJ$19="Media",'Mapa final'!$AL$19="Moderado"),CONCATENATE("R2C",'Mapa final'!$S$19),"")</f>
        <v/>
      </c>
      <c r="AB32" s="202" t="str">
        <f>IF(AND('Mapa final'!$AJ$20="Media",'Mapa final'!$AL$20="Moderado"),CONCATENATE("R2C",'Mapa final'!$S$20),"")</f>
        <v/>
      </c>
      <c r="AC32" s="178" t="str">
        <f ca="1">IF(AND('Mapa final'!$AJ$15="Media",'Mapa final'!$AL$15="Mayor"),CONCATENATE("R2C",'Mapa final'!$S$15),"")</f>
        <v/>
      </c>
      <c r="AD32" s="179" t="str">
        <f>IF(AND('Mapa final'!$AJ$16="Media",'Mapa final'!$AL$16="Mayor"),CONCATENATE("R2C",'Mapa final'!$S$16),"")</f>
        <v/>
      </c>
      <c r="AE32" s="179" t="str">
        <f>IF(AND('Mapa final'!$AJ$17="Media",'Mapa final'!$AL$17="Mayor"),CONCATENATE("R2C",'Mapa final'!$S$17),"")</f>
        <v/>
      </c>
      <c r="AF32" s="179" t="str">
        <f>IF(AND('Mapa final'!$AJ$18="Media",'Mapa final'!$AL$18="Mayor"),CONCATENATE("R2C",'Mapa final'!$S$18),"")</f>
        <v/>
      </c>
      <c r="AG32" s="179" t="str">
        <f>IF(AND('Mapa final'!$AJ$19="Media",'Mapa final'!$AL$19="Mayor"),CONCATENATE("R2C",'Mapa final'!$S$19),"")</f>
        <v/>
      </c>
      <c r="AH32" s="180" t="str">
        <f>IF(AND('Mapa final'!$AJ$20="Media",'Mapa final'!$AL$20="Mayor"),CONCATENATE("R2C",'Mapa final'!$S$20),"")</f>
        <v/>
      </c>
      <c r="AI32" s="181" t="str">
        <f ca="1">IF(AND('Mapa final'!$AJ$15="Media",'Mapa final'!$AL$15="Catastrófico"),CONCATENATE("R2C",'Mapa final'!$S$15),"")</f>
        <v/>
      </c>
      <c r="AJ32" s="182" t="str">
        <f>IF(AND('Mapa final'!$AJ$16="Media",'Mapa final'!$AL$16="Catastrófico"),CONCATENATE("R2C",'Mapa final'!$S$16),"")</f>
        <v/>
      </c>
      <c r="AK32" s="182" t="str">
        <f>IF(AND('Mapa final'!$AJ$17="Media",'Mapa final'!$AL$17="Catastrófico"),CONCATENATE("R2C",'Mapa final'!$S$17),"")</f>
        <v/>
      </c>
      <c r="AL32" s="182" t="str">
        <f>IF(AND('Mapa final'!$AJ$18="Media",'Mapa final'!$AL$18="Catastrófico"),CONCATENATE("R2C",'Mapa final'!$S$18),"")</f>
        <v/>
      </c>
      <c r="AM32" s="182" t="str">
        <f>IF(AND('Mapa final'!$AJ$19="Media",'Mapa final'!$AL$19="Catastrófico"),CONCATENATE("R2C",'Mapa final'!$S$19),"")</f>
        <v/>
      </c>
      <c r="AN32" s="183" t="str">
        <f>IF(AND('Mapa final'!$AJ$20="Media",'Mapa final'!$AL$20="Catastrófico"),CONCATENATE("R2C",'Mapa final'!$S$20),"")</f>
        <v/>
      </c>
      <c r="AO32" s="146"/>
      <c r="AP32" s="496" t="s">
        <v>80</v>
      </c>
      <c r="AQ32" s="497"/>
      <c r="AR32" s="497"/>
      <c r="AS32" s="497"/>
      <c r="AT32" s="497"/>
      <c r="AU32" s="498"/>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row>
    <row r="33" spans="2:77" ht="15" customHeight="1" x14ac:dyDescent="0.25">
      <c r="B33" s="146"/>
      <c r="C33" s="363"/>
      <c r="D33" s="363"/>
      <c r="E33" s="364"/>
      <c r="F33" s="466"/>
      <c r="G33" s="467"/>
      <c r="H33" s="467"/>
      <c r="I33" s="467"/>
      <c r="J33" s="485"/>
      <c r="K33" s="197" t="str">
        <f>IF(AND('Mapa final'!$AJ$21="Media",'Mapa final'!$AL$21="Leve"),CONCATENATE("R2C",'Mapa final'!$S$21),"")</f>
        <v/>
      </c>
      <c r="L33" s="203" t="str">
        <f>IF(AND('Mapa final'!$AJ$22="Media",'Mapa final'!$AL$22="Leve"),CONCATENATE("R2C",'Mapa final'!$S$22),"")</f>
        <v/>
      </c>
      <c r="M33" s="203" t="str">
        <f>IF(AND('Mapa final'!$AJ$23="Media",'Mapa final'!$AL$23="Leve"),CONCATENATE("R2C",'Mapa final'!$S$23),"")</f>
        <v/>
      </c>
      <c r="N33" s="203" t="str">
        <f>IF(AND('Mapa final'!$AJ$24="Media",'Mapa final'!$AL$24="Leve"),CONCATENATE("R2C",'Mapa final'!$S$24),"")</f>
        <v/>
      </c>
      <c r="O33" s="203" t="str">
        <f>IF(AND('Mapa final'!$AJ$25="Media",'Mapa final'!$AL$25="Leve"),CONCATENATE("R2C",'Mapa final'!$S$25),"")</f>
        <v/>
      </c>
      <c r="P33" s="199" t="str">
        <f>IF(AND('Mapa final'!$AJ$26="Media",'Mapa final'!$AL$26="Leve"),CONCATENATE("R2C",'Mapa final'!$S$26),"")</f>
        <v/>
      </c>
      <c r="Q33" s="197" t="str">
        <f>IF(AND('Mapa final'!$AJ$21="Media",'Mapa final'!$AL$21="Menor"),CONCATENATE("R2C",'Mapa final'!$S$21),"")</f>
        <v/>
      </c>
      <c r="R33" s="203" t="str">
        <f>IF(AND('Mapa final'!$AJ$22="Media",'Mapa final'!$AL$22="Menor"),CONCATENATE("R2C",'Mapa final'!$S$22),"")</f>
        <v/>
      </c>
      <c r="S33" s="203" t="str">
        <f>IF(AND('Mapa final'!$AJ$23="Media",'Mapa final'!$AL$23="Menor"),CONCATENATE("R2C",'Mapa final'!$S$23),"")</f>
        <v/>
      </c>
      <c r="T33" s="203" t="str">
        <f>IF(AND('Mapa final'!$AJ$24="Media",'Mapa final'!$AL$24="Menor"),CONCATENATE("R2C",'Mapa final'!$S$24),"")</f>
        <v/>
      </c>
      <c r="U33" s="203" t="str">
        <f>IF(AND('Mapa final'!$AJ$25="Media",'Mapa final'!$AL$25="Menor"),CONCATENATE("R2C",'Mapa final'!$S$25),"")</f>
        <v/>
      </c>
      <c r="V33" s="199" t="str">
        <f>IF(AND('Mapa final'!$AJ$26="Media",'Mapa final'!$AL$26="Menor"),CONCATENATE("R2C",'Mapa final'!$S$26),"")</f>
        <v/>
      </c>
      <c r="W33" s="197" t="str">
        <f>IF(AND('Mapa final'!$AJ$21="Media",'Mapa final'!$AL$21="Moderado"),CONCATENATE("R2C",'Mapa final'!$S$21),"")</f>
        <v/>
      </c>
      <c r="X33" s="203" t="str">
        <f>IF(AND('Mapa final'!$AJ$22="Media",'Mapa final'!$AL$22="Moderado"),CONCATENATE("R2C",'Mapa final'!$S$22),"")</f>
        <v/>
      </c>
      <c r="Y33" s="203" t="str">
        <f>IF(AND('Mapa final'!$AJ$23="Media",'Mapa final'!$AL$23="Moderado"),CONCATENATE("R2C",'Mapa final'!$S$23),"")</f>
        <v/>
      </c>
      <c r="Z33" s="203" t="str">
        <f>IF(AND('Mapa final'!$AJ$24="Media",'Mapa final'!$AL$24="Moderado"),CONCATENATE("R2C",'Mapa final'!$S$24),"")</f>
        <v/>
      </c>
      <c r="AA33" s="203" t="str">
        <f>IF(AND('Mapa final'!$AJ$25="Media",'Mapa final'!$AL$25="Moderado"),CONCATENATE("R2C",'Mapa final'!$S$25),"")</f>
        <v/>
      </c>
      <c r="AB33" s="199" t="str">
        <f>IF(AND('Mapa final'!$AJ$26="Media",'Mapa final'!$AL$26="Moderado"),CONCATENATE("R2C",'Mapa final'!$S$26),"")</f>
        <v/>
      </c>
      <c r="AC33" s="184" t="str">
        <f>IF(AND('Mapa final'!$AJ$21="Media",'Mapa final'!$AL$21="Mayor"),CONCATENATE("R2C",'Mapa final'!$S$21),"")</f>
        <v/>
      </c>
      <c r="AD33" s="187" t="str">
        <f>IF(AND('Mapa final'!$AJ$22="Muy Alta",'Mapa final'!$AL$22="Mayor"),CONCATENATE("R2C",'Mapa final'!$S$22),"")</f>
        <v/>
      </c>
      <c r="AE33" s="187" t="str">
        <f>IF(AND('Mapa final'!$AJ$23="Media",'Mapa final'!$AL$23="Mayor"),CONCATENATE("R2C",'Mapa final'!$S$23),"")</f>
        <v/>
      </c>
      <c r="AF33" s="187" t="str">
        <f>IF(AND('Mapa final'!$AJ$24="Media",'Mapa final'!$AL$24="Mayor"),CONCATENATE("R2C",'Mapa final'!$S$24),"")</f>
        <v/>
      </c>
      <c r="AG33" s="187" t="str">
        <f>IF(AND('Mapa final'!$AJ$25="Media",'Mapa final'!$AL$25="Mayor"),CONCATENATE("R2C",'Mapa final'!$S$25),"")</f>
        <v/>
      </c>
      <c r="AH33" s="186" t="str">
        <f>IF(AND('Mapa final'!$AJ$26="Media",'Mapa final'!$AL$26="Mayor"),CONCATENATE("R2C",'Mapa final'!$S$26),"")</f>
        <v/>
      </c>
      <c r="AI33" s="188" t="str">
        <f>IF(AND('Mapa final'!$AJ$21="Media",'Mapa final'!$AL$21="Catastrófico"),CONCATENATE("R2C",'Mapa final'!$S$21),"")</f>
        <v/>
      </c>
      <c r="AJ33" s="189" t="str">
        <f>IF(AND('Mapa final'!$AJ$22="Media",'Mapa final'!$AL$22="Catastrófico"),CONCATENATE("R2C",'Mapa final'!$S$22),"")</f>
        <v/>
      </c>
      <c r="AK33" s="189" t="str">
        <f>IF(AND('Mapa final'!$AJ$23="Media",'Mapa final'!$AL$23="Catastrófico"),CONCATENATE("R2C",'Mapa final'!$S$23),"")</f>
        <v/>
      </c>
      <c r="AL33" s="189" t="str">
        <f>IF(AND('Mapa final'!$AJ$24="Media",'Mapa final'!$AL$24="Catastrófico"),CONCATENATE("R2C",'Mapa final'!$S$24),"")</f>
        <v/>
      </c>
      <c r="AM33" s="189" t="str">
        <f>IF(AND('Mapa final'!$AJ$25="Media",'Mapa final'!$AL$25="Catastrófico"),CONCATENATE("R2C",'Mapa final'!$S$25),"")</f>
        <v/>
      </c>
      <c r="AN33" s="190" t="str">
        <f>IF(AND('Mapa final'!$AJ$26="Media",'Mapa final'!$AL$26="Catastrófico"),CONCATENATE("R2C",'Mapa final'!$S$26),"")</f>
        <v/>
      </c>
      <c r="AO33" s="146"/>
      <c r="AP33" s="499"/>
      <c r="AQ33" s="500"/>
      <c r="AR33" s="500"/>
      <c r="AS33" s="500"/>
      <c r="AT33" s="500"/>
      <c r="AU33" s="501"/>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row>
    <row r="34" spans="2:77" ht="15" customHeight="1" x14ac:dyDescent="0.25">
      <c r="B34" s="146"/>
      <c r="C34" s="363"/>
      <c r="D34" s="363"/>
      <c r="E34" s="364"/>
      <c r="F34" s="468"/>
      <c r="G34" s="467"/>
      <c r="H34" s="467"/>
      <c r="I34" s="467"/>
      <c r="J34" s="485"/>
      <c r="K34" s="197" t="str">
        <f>IF(AND('Mapa final'!$AJ$27="Media",'Mapa final'!$AL$27="Leve"),CONCATENATE("R2C",'Mapa final'!$S$27),"")</f>
        <v/>
      </c>
      <c r="L34" s="203" t="str">
        <f>IF(AND('Mapa final'!$AJ$28="Media",'Mapa final'!$AL$28="Leve"),CONCATENATE("R2C",'Mapa final'!$S$28),"")</f>
        <v/>
      </c>
      <c r="M34" s="203" t="str">
        <f>IF(AND('Mapa final'!$AJ$29="Media",'Mapa final'!$AL$29="Leve"),CONCATENATE("R2C",'Mapa final'!$S$29),"")</f>
        <v/>
      </c>
      <c r="N34" s="203" t="str">
        <f>IF(AND('Mapa final'!$AJ$30="Media",'Mapa final'!$AL$30="Leve"),CONCATENATE("R2C",'Mapa final'!$S$30),"")</f>
        <v/>
      </c>
      <c r="O34" s="203" t="str">
        <f>IF(AND('Mapa final'!$AJ$31="Media",'Mapa final'!$AL$31="Leve"),CONCATENATE("R2C",'Mapa final'!$S$31),"")</f>
        <v/>
      </c>
      <c r="P34" s="199" t="str">
        <f>IF(AND('Mapa final'!$AJ$32="Media",'Mapa final'!$AL$32="Leve"),CONCATENATE("R2C",'Mapa final'!$S$32),"")</f>
        <v/>
      </c>
      <c r="Q34" s="197" t="str">
        <f>IF(AND('Mapa final'!$AJ$21="Media",'Mapa final'!$AL$21="Menor"),CONCATENATE("R2C",'Mapa final'!$S$21),"")</f>
        <v/>
      </c>
      <c r="R34" s="203" t="str">
        <f>IF(AND('Mapa final'!$AJ$28="Media",'Mapa final'!$AL$28="Menor"),CONCATENATE("R2C",'Mapa final'!$S$28),"")</f>
        <v/>
      </c>
      <c r="S34" s="203" t="str">
        <f>IF(AND('Mapa final'!$AJ$29="Media",'Mapa final'!$AL$29="Menor"),CONCATENATE("R2C",'Mapa final'!$S$29),"")</f>
        <v/>
      </c>
      <c r="T34" s="203" t="str">
        <f>IF(AND('Mapa final'!$AJ$30="Media",'Mapa final'!$AL$30="Menor"),CONCATENATE("R2C",'Mapa final'!$S$30),"")</f>
        <v/>
      </c>
      <c r="U34" s="203" t="str">
        <f>IF(AND('Mapa final'!$AJ$31="Media",'Mapa final'!$AL$31="Menor"),CONCATENATE("R2C",'Mapa final'!$S$31),"")</f>
        <v/>
      </c>
      <c r="V34" s="199" t="str">
        <f>IF(AND('Mapa final'!$AJ$32="Media",'Mapa final'!$AL$32="Menor"),CONCATENATE("R2C",'Mapa final'!$S$32),"")</f>
        <v/>
      </c>
      <c r="W34" s="197" t="str">
        <f>IF(AND('Mapa final'!$AJ$27="Media",'Mapa final'!$AL$27="Moderado"),CONCATENATE("R2C",'Mapa final'!$S$27),"")</f>
        <v/>
      </c>
      <c r="X34" s="203" t="str">
        <f>IF(AND('Mapa final'!$AJ$28="Media",'Mapa final'!$AL$28="Moderado"),CONCATENATE("R2C",'Mapa final'!$S$28),"")</f>
        <v/>
      </c>
      <c r="Y34" s="203" t="str">
        <f>IF(AND('Mapa final'!$AJ$29="Media",'Mapa final'!$AL$29="Moderado"),CONCATENATE("R2C",'Mapa final'!$S$29),"")</f>
        <v/>
      </c>
      <c r="Z34" s="203" t="str">
        <f>IF(AND('Mapa final'!$AJ$30="Media",'Mapa final'!$AL$30="Moderado"),CONCATENATE("R2C",'Mapa final'!$S$30),"")</f>
        <v/>
      </c>
      <c r="AA34" s="203" t="str">
        <f>IF(AND('Mapa final'!$AJ$31="Media",'Mapa final'!$AL$31="Moderado"),CONCATENATE("R2C",'Mapa final'!$S$31),"")</f>
        <v/>
      </c>
      <c r="AB34" s="199" t="str">
        <f>IF(AND('Mapa final'!$AJ$32="Media",'Mapa final'!$AL$32="Moderado"),CONCATENATE("R2C",'Mapa final'!$S$32),"")</f>
        <v/>
      </c>
      <c r="AC34" s="184" t="str">
        <f>IF(AND('Mapa final'!$AJ$27="Media",'Mapa final'!$AL$27="Mayor"),CONCATENATE("R2C",'Mapa final'!$S$27),"")</f>
        <v/>
      </c>
      <c r="AD34" s="187" t="str">
        <f>IF(AND('Mapa final'!$AJ$28="Media",'Mapa final'!$AL$28="Mayor"),CONCATENATE("R2C",'Mapa final'!$S$28),"")</f>
        <v/>
      </c>
      <c r="AE34" s="187" t="str">
        <f>IF(AND('Mapa final'!$AJ$29="Media",'Mapa final'!$AL$29="Mayor"),CONCATENATE("R2C",'Mapa final'!$S$29),"")</f>
        <v/>
      </c>
      <c r="AF34" s="187" t="str">
        <f>IF(AND('Mapa final'!$AJ$30="Media",'Mapa final'!$AL$30="Mayor"),CONCATENATE("R2C",'Mapa final'!$S$30),"")</f>
        <v/>
      </c>
      <c r="AG34" s="187" t="str">
        <f>IF(AND('Mapa final'!$AJ$31="Media",'Mapa final'!$AL$31="Mayor"),CONCATENATE("R2C",'Mapa final'!$S$31),"")</f>
        <v/>
      </c>
      <c r="AH34" s="186" t="str">
        <f>IF(AND('Mapa final'!$AJ$32="Media",'Mapa final'!$AL$32="Mayor"),CONCATENATE("R2C",'Mapa final'!$S$32),"")</f>
        <v/>
      </c>
      <c r="AI34" s="188" t="str">
        <f>IF(AND('Mapa final'!$AJ$27="Media",'Mapa final'!$AL$27="Catastrófico"),CONCATENATE("R2C",'Mapa final'!$S$27),"")</f>
        <v/>
      </c>
      <c r="AJ34" s="189" t="str">
        <f>IF(AND('Mapa final'!$AJ$28="Media",'Mapa final'!$AL$28="Catastrófico"),CONCATENATE("R2C",'Mapa final'!$S$28),"")</f>
        <v/>
      </c>
      <c r="AK34" s="189" t="str">
        <f>IF(AND('Mapa final'!$AJ$29="Media",'Mapa final'!$AL$29="Catastrófico"),CONCATENATE("R2C",'Mapa final'!$S$29),"")</f>
        <v/>
      </c>
      <c r="AL34" s="189" t="str">
        <f>IF(AND('Mapa final'!$AJ$30="Media",'Mapa final'!$AL$30="Catastrófico"),CONCATENATE("R2C",'Mapa final'!$S$30),"")</f>
        <v/>
      </c>
      <c r="AM34" s="189" t="str">
        <f>IF(AND('Mapa final'!$AJ$31="Media",'Mapa final'!$AL$31="Catastrófico"),CONCATENATE("R2C",'Mapa final'!$S$31),"")</f>
        <v/>
      </c>
      <c r="AN34" s="190" t="str">
        <f>IF(AND('Mapa final'!$AJ$32="Media",'Mapa final'!$AL$32="Catastrófico"),CONCATENATE("R2C",'Mapa final'!$S$32),"")</f>
        <v/>
      </c>
      <c r="AO34" s="146"/>
      <c r="AP34" s="499"/>
      <c r="AQ34" s="500"/>
      <c r="AR34" s="500"/>
      <c r="AS34" s="500"/>
      <c r="AT34" s="500"/>
      <c r="AU34" s="501"/>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row>
    <row r="35" spans="2:77" ht="15" customHeight="1" x14ac:dyDescent="0.25">
      <c r="B35" s="146"/>
      <c r="C35" s="363"/>
      <c r="D35" s="363"/>
      <c r="E35" s="364"/>
      <c r="F35" s="468"/>
      <c r="G35" s="467"/>
      <c r="H35" s="467"/>
      <c r="I35" s="467"/>
      <c r="J35" s="485"/>
      <c r="K35" s="197" t="str">
        <f>IF(AND('Mapa final'!$AJ$33="Media",'Mapa final'!$AL$33="Leve"),CONCATENATE("R2C",'Mapa final'!$S$33),"")</f>
        <v/>
      </c>
      <c r="L35" s="203" t="str">
        <f>IF(AND('Mapa final'!$AJ$34="Media",'Mapa final'!$AL$34="Leve"),CONCATENATE("R2C",'Mapa final'!$S$34),"")</f>
        <v/>
      </c>
      <c r="M35" s="203" t="str">
        <f>IF(AND('Mapa final'!$AJ$35="Media",'Mapa final'!$AL$35="Leve"),CONCATENATE("R2C",'Mapa final'!$S$35),"")</f>
        <v/>
      </c>
      <c r="N35" s="203" t="str">
        <f>IF(AND('Mapa final'!$AJ$36="Media",'Mapa final'!$AL$36="Leve"),CONCATENATE("R2C",'Mapa final'!$S$36),"")</f>
        <v/>
      </c>
      <c r="O35" s="203" t="str">
        <f>IF(AND('Mapa final'!$AJ$37="Media",'Mapa final'!$AL$37="Leve"),CONCATENATE("R2C",'Mapa final'!$S$37),"")</f>
        <v/>
      </c>
      <c r="P35" s="199" t="str">
        <f>IF(AND('Mapa final'!$AJ$38="Media",'Mapa final'!$AL$38="Leve"),CONCATENATE("R2C",'Mapa final'!$S$38),"")</f>
        <v/>
      </c>
      <c r="Q35" s="197" t="str">
        <f>IF(AND('Mapa final'!$AJ$21="Media",'Mapa final'!$AL$21="Menor"),CONCATENATE("R2C",'Mapa final'!$S$21),"")</f>
        <v/>
      </c>
      <c r="R35" s="203" t="str">
        <f>IF(AND('Mapa final'!$AJ$34="Media",'Mapa final'!$AL$34="Menor"),CONCATENATE("R2C",'Mapa final'!$S$34),"")</f>
        <v/>
      </c>
      <c r="S35" s="203" t="str">
        <f>IF(AND('Mapa final'!$AJ$35="Media",'Mapa final'!$AL$35="Menor"),CONCATENATE("R2C",'Mapa final'!$S$35),"")</f>
        <v/>
      </c>
      <c r="T35" s="203" t="str">
        <f>IF(AND('Mapa final'!$AJ$36="Media",'Mapa final'!$AL$36="Menor"),CONCATENATE("R2C",'Mapa final'!$S$36),"")</f>
        <v/>
      </c>
      <c r="U35" s="203" t="str">
        <f>IF(AND('Mapa final'!$AJ$37="Media",'Mapa final'!$AL$37="LMenor"),CONCATENATE("R2C",'Mapa final'!$S$37),"")</f>
        <v/>
      </c>
      <c r="V35" s="199" t="str">
        <f>IF(AND('Mapa final'!$AJ$38="Media",'Mapa final'!$AL$38="Menor"),CONCATENATE("R2C",'Mapa final'!$S$38),"")</f>
        <v/>
      </c>
      <c r="W35" s="197" t="str">
        <f>IF(AND('Mapa final'!$AJ$33="Media",'Mapa final'!$AL$33="Moderado"),CONCATENATE("R2C",'Mapa final'!$S$33),"")</f>
        <v/>
      </c>
      <c r="X35" s="203" t="str">
        <f>IF(AND('Mapa final'!$AJ$34="Media",'Mapa final'!$AL$34="Moderado"),CONCATENATE("R2C",'Mapa final'!$S$34),"")</f>
        <v/>
      </c>
      <c r="Y35" s="203" t="str">
        <f>IF(AND('Mapa final'!$AJ$35="Media",'Mapa final'!$AL$35="Moderado"),CONCATENATE("R2C",'Mapa final'!$S$35),"")</f>
        <v/>
      </c>
      <c r="Z35" s="203" t="str">
        <f>IF(AND('Mapa final'!$AJ$36="Media",'Mapa final'!$AL$36="Moderado"),CONCATENATE("R2C",'Mapa final'!$S$36),"")</f>
        <v/>
      </c>
      <c r="AA35" s="203" t="str">
        <f>IF(AND('Mapa final'!$AJ$37="Media",'Mapa final'!$AL$37="Moderado"),CONCATENATE("R2C",'Mapa final'!$S$37),"")</f>
        <v/>
      </c>
      <c r="AB35" s="199" t="str">
        <f>IF(AND('Mapa final'!$AJ$38="Media",'Mapa final'!$AL$38="Moderado"),CONCATENATE("R2C",'Mapa final'!$S$38),"")</f>
        <v/>
      </c>
      <c r="AC35" s="184" t="str">
        <f>IF(AND('Mapa final'!$AJ$33="Media",'Mapa final'!$AL$33="Mayor"),CONCATENATE("R2C",'Mapa final'!$S$33),"")</f>
        <v/>
      </c>
      <c r="AD35" s="187" t="str">
        <f>IF(AND('Mapa final'!$AJ$34="Media",'Mapa final'!$AL$34="Mayor"),CONCATENATE("R2C",'Mapa final'!$S$34),"")</f>
        <v/>
      </c>
      <c r="AE35" s="187" t="str">
        <f>IF(AND('Mapa final'!$AJ$35="Media",'Mapa final'!$AL$35="Mayor"),CONCATENATE("R2C",'Mapa final'!$S$35),"")</f>
        <v/>
      </c>
      <c r="AF35" s="187" t="str">
        <f>IF(AND('Mapa final'!$AJ$36="Media",'Mapa final'!$AL$36="Mayor"),CONCATENATE("R2C",'Mapa final'!$S$36),"")</f>
        <v/>
      </c>
      <c r="AG35" s="187" t="str">
        <f>IF(AND('Mapa final'!$AJ$37="Media",'Mapa final'!$AL$37="Mayor"),CONCATENATE("R2C",'Mapa final'!$S$37),"")</f>
        <v/>
      </c>
      <c r="AH35" s="186" t="str">
        <f>IF(AND('Mapa final'!$AJ$38="Media",'Mapa final'!$AL$38="Mayor"),CONCATENATE("R2C",'Mapa final'!$S$38),"")</f>
        <v/>
      </c>
      <c r="AI35" s="188" t="str">
        <f>IF(AND('Mapa final'!$AJ$33="Media",'Mapa final'!$AL$33="Catastrófico"),CONCATENATE("R2C",'Mapa final'!$S$33),"")</f>
        <v/>
      </c>
      <c r="AJ35" s="189" t="str">
        <f>IF(AND('Mapa final'!$AJ$34="Media",'Mapa final'!$AL$34="Catastrófico"),CONCATENATE("R2C",'Mapa final'!$S$34),"")</f>
        <v/>
      </c>
      <c r="AK35" s="189" t="str">
        <f>IF(AND('Mapa final'!$AJ$35="Media",'Mapa final'!$AL$35="Catastrófico"),CONCATENATE("R2C",'Mapa final'!$S$35),"")</f>
        <v/>
      </c>
      <c r="AL35" s="189" t="str">
        <f>IF(AND('Mapa final'!$AJ$36="Media",'Mapa final'!$AL$36="Catastrófico"),CONCATENATE("R2C",'Mapa final'!$S$36),"")</f>
        <v/>
      </c>
      <c r="AM35" s="189" t="str">
        <f>IF(AND('Mapa final'!$AJ$37="Media",'Mapa final'!$AL$37="LCatastrófico"),CONCATENATE("R2C",'Mapa final'!$S$37),"")</f>
        <v/>
      </c>
      <c r="AN35" s="190" t="str">
        <f>IF(AND('Mapa final'!$AJ$38="Media",'Mapa final'!$AL$38="Catastrófico"),CONCATENATE("R2C",'Mapa final'!$S$38),"")</f>
        <v/>
      </c>
      <c r="AO35" s="146"/>
      <c r="AP35" s="499"/>
      <c r="AQ35" s="500"/>
      <c r="AR35" s="500"/>
      <c r="AS35" s="500"/>
      <c r="AT35" s="500"/>
      <c r="AU35" s="501"/>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row>
    <row r="36" spans="2:77" ht="15" customHeight="1" x14ac:dyDescent="0.25">
      <c r="B36" s="146"/>
      <c r="C36" s="363"/>
      <c r="D36" s="363"/>
      <c r="E36" s="364"/>
      <c r="F36" s="468"/>
      <c r="G36" s="467"/>
      <c r="H36" s="467"/>
      <c r="I36" s="467"/>
      <c r="J36" s="485"/>
      <c r="K36" s="197" t="str">
        <f>IF(AND('Mapa final'!$AJ$39="Media",'Mapa final'!$AL$39="Leve"),CONCATENATE("R2C",'Mapa final'!$S$39),"")</f>
        <v/>
      </c>
      <c r="L36" s="203" t="str">
        <f>IF(AND('Mapa final'!$AJ$40="Media",'Mapa final'!$AL$40="Leve"),CONCATENATE("R2C",'Mapa final'!$S$40),"")</f>
        <v/>
      </c>
      <c r="M36" s="203" t="str">
        <f>IF(AND('Mapa final'!$AJ$41="Media",'Mapa final'!$AL$41="Leve"),CONCATENATE("R2C",'Mapa final'!$S$41),"")</f>
        <v/>
      </c>
      <c r="N36" s="203" t="str">
        <f>IF(AND('Mapa final'!$AJ$42="Media",'Mapa final'!$AL$42="Leve"),CONCATENATE("R2C",'Mapa final'!$S$42),"")</f>
        <v/>
      </c>
      <c r="O36" s="203" t="str">
        <f>IF(AND('Mapa final'!$AJ$43="Media",'Mapa final'!$AL$43="Leve"),CONCATENATE("R2C",'Mapa final'!$S$43),"")</f>
        <v/>
      </c>
      <c r="P36" s="199" t="str">
        <f>IF(AND('Mapa final'!$AJ$44="Media",'Mapa final'!$AL$44="Leve"),CONCATENATE("R2C",'Mapa final'!$S$44),"")</f>
        <v/>
      </c>
      <c r="Q36" s="197" t="str">
        <f>IF(AND('Mapa final'!$AJ$21="Media",'Mapa final'!$AL$21="Menor"),CONCATENATE("R2C",'Mapa final'!$S$21),"")</f>
        <v/>
      </c>
      <c r="R36" s="203" t="str">
        <f>IF(AND('Mapa final'!$AJ$40="Media",'Mapa final'!$AL$40="Menor"),CONCATENATE("R2C",'Mapa final'!$S$40),"")</f>
        <v/>
      </c>
      <c r="S36" s="203" t="str">
        <f>IF(AND('Mapa final'!$AJ$41="Media",'Mapa final'!$AL$41="Menor"),CONCATENATE("R2C",'Mapa final'!$S$41),"")</f>
        <v/>
      </c>
      <c r="T36" s="203" t="str">
        <f>IF(AND('Mapa final'!$AJ$42="Media",'Mapa final'!$AL$42="Menor"),CONCATENATE("R2C",'Mapa final'!$S$42),"")</f>
        <v/>
      </c>
      <c r="U36" s="203" t="str">
        <f>IF(AND('Mapa final'!$AJ$43="Media",'Mapa final'!$AL$43="Menor"),CONCATENATE("R2C",'Mapa final'!$S$43),"")</f>
        <v/>
      </c>
      <c r="V36" s="199" t="str">
        <f>IF(AND('Mapa final'!$AJ$44="Media",'Mapa final'!$AL$44="Menor"),CONCATENATE("R2C",'Mapa final'!$S$44),"")</f>
        <v/>
      </c>
      <c r="W36" s="197" t="str">
        <f>IF(AND('Mapa final'!$AJ$39="Media",'Mapa final'!$AL$39="Moderado"),CONCATENATE("R2C",'Mapa final'!$S$39),"")</f>
        <v/>
      </c>
      <c r="X36" s="203" t="str">
        <f>IF(AND('Mapa final'!$AJ$40="Media",'Mapa final'!$AL$40="Moderado"),CONCATENATE("R2C",'Mapa final'!$S$40),"")</f>
        <v/>
      </c>
      <c r="Y36" s="203" t="str">
        <f>IF(AND('Mapa final'!$AJ$41="Media",'Mapa final'!$AL$41="Moderado"),CONCATENATE("R2C",'Mapa final'!$S$41),"")</f>
        <v/>
      </c>
      <c r="Z36" s="203" t="str">
        <f>IF(AND('Mapa final'!$AJ$42="Media",'Mapa final'!$AL$42="Moderado"),CONCATENATE("R2C",'Mapa final'!$S$42),"")</f>
        <v/>
      </c>
      <c r="AA36" s="203" t="str">
        <f>IF(AND('Mapa final'!$AJ$43="Media",'Mapa final'!$AL$43="Moderado"),CONCATENATE("R2C",'Mapa final'!$S$43),"")</f>
        <v/>
      </c>
      <c r="AB36" s="199" t="str">
        <f>IF(AND('Mapa final'!$AJ$44="Media",'Mapa final'!$AL$44="Moderado"),CONCATENATE("R2C",'Mapa final'!$S$44),"")</f>
        <v/>
      </c>
      <c r="AC36" s="184" t="str">
        <f>IF(AND('Mapa final'!$AJ$39="Media",'Mapa final'!$AL$39="Mayor"),CONCATENATE("R2C",'Mapa final'!$S$39),"")</f>
        <v/>
      </c>
      <c r="AD36" s="187" t="str">
        <f>IF(AND('Mapa final'!$AJ$40="Media",'Mapa final'!$AL$40="Mayor"),CONCATENATE("R2C",'Mapa final'!$S$40),"")</f>
        <v/>
      </c>
      <c r="AE36" s="187" t="str">
        <f>IF(AND('Mapa final'!$AJ$41="Media",'Mapa final'!$AL$41="Mayor"),CONCATENATE("R2C",'Mapa final'!$S$41),"")</f>
        <v/>
      </c>
      <c r="AF36" s="187" t="str">
        <f>IF(AND('Mapa final'!$AJ$42="Media",'Mapa final'!$AL$42="Mayor"),CONCATENATE("R2C",'Mapa final'!$S$42),"")</f>
        <v/>
      </c>
      <c r="AG36" s="187" t="str">
        <f>IF(AND('Mapa final'!$AJ$43="Media",'Mapa final'!$AL$43="Mayor"),CONCATENATE("R2C",'Mapa final'!$S$43),"")</f>
        <v/>
      </c>
      <c r="AH36" s="186" t="str">
        <f>IF(AND('Mapa final'!$AJ$44="Media",'Mapa final'!$AL$44="Mayor"),CONCATENATE("R2C",'Mapa final'!$S$44),"")</f>
        <v/>
      </c>
      <c r="AI36" s="188" t="str">
        <f>IF(AND('Mapa final'!$AJ$39="Media",'Mapa final'!$AL$39="Catastrófico"),CONCATENATE("R2C",'Mapa final'!$S$39),"")</f>
        <v/>
      </c>
      <c r="AJ36" s="189" t="str">
        <f>IF(AND('Mapa final'!$AJ$40="Media",'Mapa final'!$AL$40="Catastrófico"),CONCATENATE("R2C",'Mapa final'!$S$40),"")</f>
        <v/>
      </c>
      <c r="AK36" s="189" t="str">
        <f>IF(AND('Mapa final'!$AJ$41="Media",'Mapa final'!$AL$41="Catastrófico"),CONCATENATE("R2C",'Mapa final'!$S$41),"")</f>
        <v/>
      </c>
      <c r="AL36" s="189" t="str">
        <f>IF(AND('Mapa final'!$AJ$42="Media",'Mapa final'!$AL$42="Catastrófico"),CONCATENATE("R2C",'Mapa final'!$S$42),"")</f>
        <v/>
      </c>
      <c r="AM36" s="189" t="str">
        <f>IF(AND('Mapa final'!$AJ$43="Media",'Mapa final'!$AL$43="Catastrófico"),CONCATENATE("R2C",'Mapa final'!$S$43),"")</f>
        <v/>
      </c>
      <c r="AN36" s="190" t="str">
        <f>IF(AND('Mapa final'!$AJ$44="Media",'Mapa final'!$AL$44="Catastrófico"),CONCATENATE("R2C",'Mapa final'!$S$44),"")</f>
        <v/>
      </c>
      <c r="AO36" s="146"/>
      <c r="AP36" s="499"/>
      <c r="AQ36" s="500"/>
      <c r="AR36" s="500"/>
      <c r="AS36" s="500"/>
      <c r="AT36" s="500"/>
      <c r="AU36" s="501"/>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row>
    <row r="37" spans="2:77" ht="15" customHeight="1" x14ac:dyDescent="0.25">
      <c r="B37" s="146"/>
      <c r="C37" s="363"/>
      <c r="D37" s="363"/>
      <c r="E37" s="364"/>
      <c r="F37" s="468"/>
      <c r="G37" s="467"/>
      <c r="H37" s="467"/>
      <c r="I37" s="467"/>
      <c r="J37" s="485"/>
      <c r="K37" s="197" t="str">
        <f>IF(AND('Mapa final'!$AJ$45="Media",'Mapa final'!$AL$45="Leve"),CONCATENATE("R2C",'Mapa final'!$S$45),"")</f>
        <v/>
      </c>
      <c r="L37" s="203" t="str">
        <f>IF(AND('Mapa final'!$AJ$46="Media",'Mapa final'!$AL$46="Leve"),CONCATENATE("R2C",'Mapa final'!$S$46),"")</f>
        <v/>
      </c>
      <c r="M37" s="203" t="str">
        <f>IF(AND('Mapa final'!$AJ$47="Media",'Mapa final'!$AL$47="Leve"),CONCATENATE("R2C",'Mapa final'!$S$47),"")</f>
        <v/>
      </c>
      <c r="N37" s="203" t="str">
        <f>IF(AND('Mapa final'!$AJ$48="Media",'Mapa final'!$AL$48="Leve"),CONCATENATE("R2C",'Mapa final'!$S$48),"")</f>
        <v/>
      </c>
      <c r="O37" s="203" t="str">
        <f>IF(AND('Mapa final'!$AJ$49="Media",'Mapa final'!$AL$49="Leve"),CONCATENATE("R2C",'Mapa final'!$S$49),"")</f>
        <v/>
      </c>
      <c r="P37" s="199" t="str">
        <f>IF(AND('Mapa final'!$AJ$60="Media",'Mapa final'!$AL$50="Leve"),CONCATENATE("R2C",'Mapa final'!$S$50),"")</f>
        <v/>
      </c>
      <c r="Q37" s="197" t="str">
        <f>IF(AND('Mapa final'!$AJ$45="Media",'Mapa final'!$AL$45="Menor"),CONCATENATE("R2C",'Mapa final'!$S$45),"")</f>
        <v/>
      </c>
      <c r="R37" s="203" t="str">
        <f>IF(AND('Mapa final'!$AJ$46="Media",'Mapa final'!$AL$46="Menor"),CONCATENATE("R2C",'Mapa final'!$S$46),"")</f>
        <v/>
      </c>
      <c r="S37" s="203" t="str">
        <f>IF(AND('Mapa final'!$AJ$47="Media",'Mapa final'!$AL$47="Menor"),CONCATENATE("R2C",'Mapa final'!$S$47),"")</f>
        <v/>
      </c>
      <c r="T37" s="203" t="str">
        <f>IF(AND('Mapa final'!$AJ$48="Media",'Mapa final'!$AL$48="Menor"),CONCATENATE("R2C",'Mapa final'!$S$48),"")</f>
        <v/>
      </c>
      <c r="U37" s="203" t="str">
        <f>IF(AND('Mapa final'!$AJ$49="Media",'Mapa final'!$AL$49="Menor"),CONCATENATE("R2C",'Mapa final'!$S$49),"")</f>
        <v/>
      </c>
      <c r="V37" s="199" t="str">
        <f>IF(AND('Mapa final'!$AJ$60="Media",'Mapa final'!$AL$50="Menor"),CONCATENATE("R2C",'Mapa final'!$S$50),"")</f>
        <v/>
      </c>
      <c r="W37" s="197" t="str">
        <f>IF(AND('Mapa final'!$AJ$45="Media",'Mapa final'!$AL$45="Moderado"),CONCATENATE("R2C",'Mapa final'!$S$45),"")</f>
        <v/>
      </c>
      <c r="X37" s="203" t="str">
        <f>IF(AND('Mapa final'!$AJ$46="Media",'Mapa final'!$AL$46="Moderado"),CONCATENATE("R2C",'Mapa final'!$S$46),"")</f>
        <v/>
      </c>
      <c r="Y37" s="203" t="str">
        <f>IF(AND('Mapa final'!$AJ$47="Media",'Mapa final'!$AL$47="Moderado"),CONCATENATE("R2C",'Mapa final'!$S$47),"")</f>
        <v/>
      </c>
      <c r="Z37" s="203" t="str">
        <f>IF(AND('Mapa final'!$AJ$48="Media",'Mapa final'!$AL$48="Moderado"),CONCATENATE("R2C",'Mapa final'!$S$48),"")</f>
        <v/>
      </c>
      <c r="AA37" s="203" t="str">
        <f>IF(AND('Mapa final'!$AJ$49="Media",'Mapa final'!$AL$49="Moderado"),CONCATENATE("R2C",'Mapa final'!$S$49),"")</f>
        <v/>
      </c>
      <c r="AB37" s="199" t="str">
        <f>IF(AND('Mapa final'!$AJ$60="Media",'Mapa final'!$AL$50="Moderado"),CONCATENATE("R2C",'Mapa final'!$S$50),"")</f>
        <v/>
      </c>
      <c r="AC37" s="184" t="str">
        <f>IF(AND('Mapa final'!$AJ$45="Media",'Mapa final'!$AL$45="Mayor"),CONCATENATE("R2C",'Mapa final'!$S$45),"")</f>
        <v/>
      </c>
      <c r="AD37" s="187" t="str">
        <f>IF(AND('Mapa final'!$AJ$46="Media",'Mapa final'!$AL$46="Mayor"),CONCATENATE("R2C",'Mapa final'!$S$46),"")</f>
        <v/>
      </c>
      <c r="AE37" s="187" t="str">
        <f>IF(AND('Mapa final'!$AJ$47="Media",'Mapa final'!$AL$47="Mayor"),CONCATENATE("R2C",'Mapa final'!$S$47),"")</f>
        <v/>
      </c>
      <c r="AF37" s="187" t="str">
        <f>IF(AND('Mapa final'!$AJ$48="Media",'Mapa final'!$AL$48="Mayor"),CONCATENATE("R2C",'Mapa final'!$S$48),"")</f>
        <v/>
      </c>
      <c r="AG37" s="187" t="str">
        <f>IF(AND('Mapa final'!$AJ$49="Media",'Mapa final'!$AL$49="Mayor"),CONCATENATE("R2C",'Mapa final'!$S$49),"")</f>
        <v/>
      </c>
      <c r="AH37" s="186" t="str">
        <f>IF(AND('Mapa final'!$AJ$60="Media",'Mapa final'!$AL$50="Mayor"),CONCATENATE("R2C",'Mapa final'!$S$50),"")</f>
        <v/>
      </c>
      <c r="AI37" s="188" t="str">
        <f>IF(AND('Mapa final'!$AJ$45="Media",'Mapa final'!$AL$45="Catastrófico"),CONCATENATE("R2C",'Mapa final'!$S$45),"")</f>
        <v/>
      </c>
      <c r="AJ37" s="189" t="str">
        <f>IF(AND('Mapa final'!$AJ$46="Media",'Mapa final'!$AL$46="Catastrófico"),CONCATENATE("R2C",'Mapa final'!$S$46),"")</f>
        <v/>
      </c>
      <c r="AK37" s="189" t="str">
        <f>IF(AND('Mapa final'!$AJ$47="Media",'Mapa final'!$AL$47="Catastrófico"),CONCATENATE("R2C",'Mapa final'!$S$47),"")</f>
        <v/>
      </c>
      <c r="AL37" s="189" t="str">
        <f>IF(AND('Mapa final'!$AJ$48="Media",'Mapa final'!$AL$48="Catastrófico"),CONCATENATE("R2C",'Mapa final'!$S$48),"")</f>
        <v/>
      </c>
      <c r="AM37" s="189" t="str">
        <f>IF(AND('Mapa final'!$AJ$49="Media",'Mapa final'!$AL$49="Catastrófico"),CONCATENATE("R2C",'Mapa final'!$S$49),"")</f>
        <v/>
      </c>
      <c r="AN37" s="190" t="str">
        <f>IF(AND('Mapa final'!$AJ$60="Media",'Mapa final'!$AL$50="Catastrófico"),CONCATENATE("R2C",'Mapa final'!$S$50),"")</f>
        <v/>
      </c>
      <c r="AO37" s="146"/>
      <c r="AP37" s="499"/>
      <c r="AQ37" s="500"/>
      <c r="AR37" s="500"/>
      <c r="AS37" s="500"/>
      <c r="AT37" s="500"/>
      <c r="AU37" s="501"/>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row>
    <row r="38" spans="2:77" ht="15" customHeight="1" x14ac:dyDescent="0.25">
      <c r="B38" s="146"/>
      <c r="C38" s="363"/>
      <c r="D38" s="363"/>
      <c r="E38" s="364"/>
      <c r="F38" s="468"/>
      <c r="G38" s="467"/>
      <c r="H38" s="467"/>
      <c r="I38" s="467"/>
      <c r="J38" s="485"/>
      <c r="K38" s="197" t="str">
        <f>IF(AND('Mapa final'!$AJ$51="Media",'Mapa final'!$AL$51="Leve"),CONCATENATE("R2C",'Mapa final'!$S$51),"")</f>
        <v/>
      </c>
      <c r="L38" s="203" t="str">
        <f>IF(AND('Mapa final'!$AJ$52="Media",'Mapa final'!$AL$52="Leve"),CONCATENATE("R2C",'Mapa final'!$S$52),"")</f>
        <v/>
      </c>
      <c r="M38" s="203" t="str">
        <f>IF(AND('Mapa final'!$AJ$53="Media",'Mapa final'!$AL$53="Leve"),CONCATENATE("R2C",'Mapa final'!$S$53),"")</f>
        <v/>
      </c>
      <c r="N38" s="203" t="str">
        <f>IF(AND('Mapa final'!$AJ$54="Media",'Mapa final'!$AL$54="Leve"),CONCATENATE("R2C",'Mapa final'!$S$54),"")</f>
        <v/>
      </c>
      <c r="O38" s="203" t="str">
        <f>IF(AND('Mapa final'!$AJ$55="Media",'Mapa final'!$AL$55="Leve"),CONCATENATE("R2C",'Mapa final'!$S$55),"")</f>
        <v/>
      </c>
      <c r="P38" s="199" t="str">
        <f>IF(AND('Mapa final'!$AJ$56="Media",'Mapa final'!$AL$56="Leve"),CONCATENATE("R2C",'Mapa final'!$S$56),"")</f>
        <v/>
      </c>
      <c r="Q38" s="197" t="str">
        <f>IF(AND('Mapa final'!$AJ$51="Media",'Mapa final'!$AL$51="Menor"),CONCATENATE("R2C",'Mapa final'!$S$51),"")</f>
        <v/>
      </c>
      <c r="R38" s="203" t="str">
        <f>IF(AND('Mapa final'!$AJ$52="Media",'Mapa final'!$AL$52="Menor"),CONCATENATE("R2C",'Mapa final'!$S$52),"")</f>
        <v/>
      </c>
      <c r="S38" s="203" t="str">
        <f>IF(AND('Mapa final'!$AJ$53="Media",'Mapa final'!$AL$53="Menor"),CONCATENATE("R2C",'Mapa final'!$S$53),"")</f>
        <v/>
      </c>
      <c r="T38" s="203" t="str">
        <f>IF(AND('Mapa final'!$AJ$54="Media",'Mapa final'!$AL$54="Menor"),CONCATENATE("R2C",'Mapa final'!$S$54),"")</f>
        <v/>
      </c>
      <c r="U38" s="203" t="str">
        <f>IF(AND('Mapa final'!$AJ$55="Media",'Mapa final'!$AL$55="Menor"),CONCATENATE("R2C",'Mapa final'!$S$55),"")</f>
        <v/>
      </c>
      <c r="V38" s="199" t="str">
        <f>IF(AND('Mapa final'!$AJ$56="Media",'Mapa final'!$AL$56="Menor"),CONCATENATE("R2C",'Mapa final'!$S$56),"")</f>
        <v/>
      </c>
      <c r="W38" s="197" t="str">
        <f>IF(AND('Mapa final'!$AJ$51="Media",'Mapa final'!$AL$51="Moderado"),CONCATENATE("R2C",'Mapa final'!$S$51),"")</f>
        <v/>
      </c>
      <c r="X38" s="203" t="str">
        <f>IF(AND('Mapa final'!$AJ$52="Media",'Mapa final'!$AL$52="Moderado"),CONCATENATE("R2C",'Mapa final'!$S$52),"")</f>
        <v/>
      </c>
      <c r="Y38" s="203" t="str">
        <f>IF(AND('Mapa final'!$AJ$53="Media",'Mapa final'!$AL$53="Moderado"),CONCATENATE("R2C",'Mapa final'!$S$53),"")</f>
        <v/>
      </c>
      <c r="Z38" s="203" t="str">
        <f>IF(AND('Mapa final'!$AJ$54="Media",'Mapa final'!$AL$54="Moderado"),CONCATENATE("R2C",'Mapa final'!$S$54),"")</f>
        <v/>
      </c>
      <c r="AA38" s="203" t="str">
        <f>IF(AND('Mapa final'!$AJ$55="Media",'Mapa final'!$AL$55="Moderado"),CONCATENATE("R2C",'Mapa final'!$S$55),"")</f>
        <v/>
      </c>
      <c r="AB38" s="199" t="str">
        <f>IF(AND('Mapa final'!$AJ$56="Media",'Mapa final'!$AL$56="Moderado"),CONCATENATE("R2C",'Mapa final'!$S$56),"")</f>
        <v/>
      </c>
      <c r="AC38" s="184" t="str">
        <f>IF(AND('Mapa final'!$AJ$51="Media",'Mapa final'!$AL$51="Mayor"),CONCATENATE("R2C",'Mapa final'!$S$51),"")</f>
        <v/>
      </c>
      <c r="AD38" s="187" t="str">
        <f>IF(AND('Mapa final'!$AJ$52="Media",'Mapa final'!$AL$52="Mayor"),CONCATENATE("R2C",'Mapa final'!$S$52),"")</f>
        <v/>
      </c>
      <c r="AE38" s="187" t="str">
        <f>IF(AND('Mapa final'!$AJ$53="Media",'Mapa final'!$AL$53="Mayor"),CONCATENATE("R2C",'Mapa final'!$S$53),"")</f>
        <v/>
      </c>
      <c r="AF38" s="187" t="str">
        <f>IF(AND('Mapa final'!$AJ$54="Media",'Mapa final'!$AL$54="Mayor"),CONCATENATE("R2C",'Mapa final'!$S$54),"")</f>
        <v/>
      </c>
      <c r="AG38" s="187" t="str">
        <f>IF(AND('Mapa final'!$AJ$55="Media",'Mapa final'!$AL$55="Mayor"),CONCATENATE("R2C",'Mapa final'!$S$55),"")</f>
        <v/>
      </c>
      <c r="AH38" s="186" t="str">
        <f>IF(AND('Mapa final'!$AJ$56="Media",'Mapa final'!$AL$56="Mayor"),CONCATENATE("R2C",'Mapa final'!$S$56),"")</f>
        <v/>
      </c>
      <c r="AI38" s="188" t="str">
        <f>IF(AND('Mapa final'!$AJ$51="Media",'Mapa final'!$AL$51="Catastrófico"),CONCATENATE("R2C",'Mapa final'!$S$51),"")</f>
        <v/>
      </c>
      <c r="AJ38" s="189" t="str">
        <f>IF(AND('Mapa final'!$AJ$52="Media",'Mapa final'!$AL$52="Catastrófico"),CONCATENATE("R2C",'Mapa final'!$S$52),"")</f>
        <v/>
      </c>
      <c r="AK38" s="189" t="str">
        <f>IF(AND('Mapa final'!$AJ$53="Media",'Mapa final'!$AL$53="Catastrófico"),CONCATENATE("R2C",'Mapa final'!$S$53),"")</f>
        <v/>
      </c>
      <c r="AL38" s="189" t="str">
        <f>IF(AND('Mapa final'!$AJ$54="Media",'Mapa final'!$AL$54="Catastrófico"),CONCATENATE("R2C",'Mapa final'!$S$54),"")</f>
        <v/>
      </c>
      <c r="AM38" s="189" t="str">
        <f>IF(AND('Mapa final'!$AJ$55="Media",'Mapa final'!$AL$55="Catastrófico"),CONCATENATE("R2C",'Mapa final'!$S$55),"")</f>
        <v/>
      </c>
      <c r="AN38" s="190" t="str">
        <f>IF(AND('Mapa final'!$AJ$56="Media",'Mapa final'!$AL$56="Catastrófico"),CONCATENATE("R2C",'Mapa final'!$S$56),"")</f>
        <v/>
      </c>
      <c r="AO38" s="146"/>
      <c r="AP38" s="499"/>
      <c r="AQ38" s="500"/>
      <c r="AR38" s="500"/>
      <c r="AS38" s="500"/>
      <c r="AT38" s="500"/>
      <c r="AU38" s="501"/>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row>
    <row r="39" spans="2:77" ht="15" customHeight="1" x14ac:dyDescent="0.25">
      <c r="B39" s="146"/>
      <c r="C39" s="363"/>
      <c r="D39" s="363"/>
      <c r="E39" s="364"/>
      <c r="F39" s="468"/>
      <c r="G39" s="467"/>
      <c r="H39" s="467"/>
      <c r="I39" s="467"/>
      <c r="J39" s="485"/>
      <c r="K39" s="197" t="str">
        <f>IF(AND('Mapa final'!$AJ$57="Media",'Mapa final'!$AL$57="Leve"),CONCATENATE("R2C",'Mapa final'!$S$57),"")</f>
        <v/>
      </c>
      <c r="L39" s="203" t="str">
        <f>IF(AND('Mapa final'!$AJ$58="Media",'Mapa final'!$AL$58="Leve"),CONCATENATE("R2C",'Mapa final'!$S$58),"")</f>
        <v/>
      </c>
      <c r="M39" s="203" t="str">
        <f>IF(AND('Mapa final'!$AJ$59="Media",'Mapa final'!$AL$59="Leve"),CONCATENATE("R2C",'Mapa final'!$S$59),"")</f>
        <v/>
      </c>
      <c r="N39" s="203" t="str">
        <f>IF(AND('Mapa final'!$AJ$60="Media",'Mapa final'!$AL$60="Leve"),CONCATENATE("R2C",'Mapa final'!$S$60),"")</f>
        <v/>
      </c>
      <c r="O39" s="203" t="str">
        <f>IF(AND('Mapa final'!$AJ$61="Media",'Mapa final'!$AL$61="Leve"),CONCATENATE("R2C",'Mapa final'!$S$61),"")</f>
        <v/>
      </c>
      <c r="P39" s="199" t="str">
        <f>IF(AND('Mapa final'!$AJ$62="Media",'Mapa final'!$AL$62="Leve"),CONCATENATE("R2C",'Mapa final'!$S$62),"")</f>
        <v/>
      </c>
      <c r="Q39" s="197" t="str">
        <f>IF(AND('Mapa final'!$AJ$57="Media",'Mapa final'!$AL$57="Menor"),CONCATENATE("R2C",'Mapa final'!$S$57),"")</f>
        <v/>
      </c>
      <c r="R39" s="203" t="str">
        <f>IF(AND('Mapa final'!$AJ$58="Media",'Mapa final'!$AL$58="Menor"),CONCATENATE("R2C",'Mapa final'!$S$58),"")</f>
        <v/>
      </c>
      <c r="S39" s="203" t="str">
        <f>IF(AND('Mapa final'!$AJ$59="Media",'Mapa final'!$AL$59="Menor"),CONCATENATE("R2C",'Mapa final'!$S$59),"")</f>
        <v/>
      </c>
      <c r="T39" s="203" t="str">
        <f>IF(AND('Mapa final'!$AJ$60="Media",'Mapa final'!$AL$60="Menor"),CONCATENATE("R2C",'Mapa final'!$S$60),"")</f>
        <v/>
      </c>
      <c r="U39" s="203" t="str">
        <f>IF(AND('Mapa final'!$AJ$61="Media",'Mapa final'!$AL$61="Menor"),CONCATENATE("R2C",'Mapa final'!$S$61),"")</f>
        <v/>
      </c>
      <c r="V39" s="199" t="str">
        <f>IF(AND('Mapa final'!$AJ$62="Media",'Mapa final'!$AL$62="Menor"),CONCATENATE("R2C",'Mapa final'!$S$62),"")</f>
        <v/>
      </c>
      <c r="W39" s="197" t="str">
        <f>IF(AND('Mapa final'!$AJ$57="Media",'Mapa final'!$AL$57="Moderado"),CONCATENATE("R2C",'Mapa final'!$S$57),"")</f>
        <v/>
      </c>
      <c r="X39" s="203" t="str">
        <f>IF(AND('Mapa final'!$AJ$58="Media",'Mapa final'!$AL$58="Moderado"),CONCATENATE("R2C",'Mapa final'!$S$58),"")</f>
        <v/>
      </c>
      <c r="Y39" s="203" t="str">
        <f>IF(AND('Mapa final'!$AJ$59="Media",'Mapa final'!$AL$59="Moderado"),CONCATENATE("R2C",'Mapa final'!$S$59),"")</f>
        <v/>
      </c>
      <c r="Z39" s="203" t="str">
        <f>IF(AND('Mapa final'!$AJ$60="Media",'Mapa final'!$AL$60="Moderado"),CONCATENATE("R2C",'Mapa final'!$S$60),"")</f>
        <v/>
      </c>
      <c r="AA39" s="203" t="str">
        <f>IF(AND('Mapa final'!$AJ$61="Media",'Mapa final'!$AL$61="Moderado"),CONCATENATE("R2C",'Mapa final'!$S$61),"")</f>
        <v/>
      </c>
      <c r="AB39" s="199" t="str">
        <f>IF(AND('Mapa final'!$AJ$62="Media",'Mapa final'!$AL$62="Moderado"),CONCATENATE("R2C",'Mapa final'!$S$62),"")</f>
        <v/>
      </c>
      <c r="AC39" s="184" t="str">
        <f>IF(AND('Mapa final'!$AJ$57="Media",'Mapa final'!$AL$57="Mayor"),CONCATENATE("R2C",'Mapa final'!$S$57),"")</f>
        <v/>
      </c>
      <c r="AD39" s="187" t="str">
        <f>IF(AND('Mapa final'!$AJ$58="Media",'Mapa final'!$AL$58="Mayor"),CONCATENATE("R2C",'Mapa final'!$S$58),"")</f>
        <v/>
      </c>
      <c r="AE39" s="187" t="str">
        <f>IF(AND('Mapa final'!$AJ$59="Media",'Mapa final'!$AL$59="Mayor"),CONCATENATE("R2C",'Mapa final'!$S$59),"")</f>
        <v/>
      </c>
      <c r="AF39" s="187" t="str">
        <f>IF(AND('Mapa final'!$AJ$60="Media",'Mapa final'!$AL$60="Mayor"),CONCATENATE("R2C",'Mapa final'!$S$60),"")</f>
        <v/>
      </c>
      <c r="AG39" s="187" t="str">
        <f>IF(AND('Mapa final'!$AJ$61="Media",'Mapa final'!$AL$61="Mayor"),CONCATENATE("R2C",'Mapa final'!$S$61),"")</f>
        <v/>
      </c>
      <c r="AH39" s="186" t="str">
        <f>IF(AND('Mapa final'!$AJ$62="Media",'Mapa final'!$AL$62="Mayor"),CONCATENATE("R2C",'Mapa final'!$S$62),"")</f>
        <v/>
      </c>
      <c r="AI39" s="188" t="str">
        <f>IF(AND('Mapa final'!$AJ$57="Media",'Mapa final'!$AL$57="Catastrófico"),CONCATENATE("R2C",'Mapa final'!$S$57),"")</f>
        <v/>
      </c>
      <c r="AJ39" s="189" t="str">
        <f>IF(AND('Mapa final'!$AJ$58="Media",'Mapa final'!$AL$58="Catastrófico"),CONCATENATE("R2C",'Mapa final'!$S$58),"")</f>
        <v/>
      </c>
      <c r="AK39" s="189" t="str">
        <f>IF(AND('Mapa final'!$AJ$59="Media",'Mapa final'!$AL$59="Catastrófico"),CONCATENATE("R2C",'Mapa final'!$S$59),"")</f>
        <v/>
      </c>
      <c r="AL39" s="189" t="str">
        <f>IF(AND('Mapa final'!$AJ$60="Media",'Mapa final'!$AL$60="Catastrófico"),CONCATENATE("R2C",'Mapa final'!$S$60),"")</f>
        <v/>
      </c>
      <c r="AM39" s="189" t="str">
        <f>IF(AND('Mapa final'!$AJ$61="Media",'Mapa final'!$AL$61="Catastrófico"),CONCATENATE("R2C",'Mapa final'!$S$61),"")</f>
        <v/>
      </c>
      <c r="AN39" s="190" t="str">
        <f>IF(AND('Mapa final'!$AJ$62="Media",'Mapa final'!$AL$62="Catastrófico"),CONCATENATE("R2C",'Mapa final'!$S$62),"")</f>
        <v/>
      </c>
      <c r="AO39" s="146"/>
      <c r="AP39" s="499"/>
      <c r="AQ39" s="500"/>
      <c r="AR39" s="500"/>
      <c r="AS39" s="500"/>
      <c r="AT39" s="500"/>
      <c r="AU39" s="501"/>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row>
    <row r="40" spans="2:77" ht="15" customHeight="1" x14ac:dyDescent="0.25">
      <c r="B40" s="146"/>
      <c r="C40" s="363"/>
      <c r="D40" s="363"/>
      <c r="E40" s="364"/>
      <c r="F40" s="468"/>
      <c r="G40" s="467"/>
      <c r="H40" s="467"/>
      <c r="I40" s="467"/>
      <c r="J40" s="485"/>
      <c r="K40" s="197" t="str">
        <f>IF(AND('Mapa final'!$AJ$63="Media",'Mapa final'!$AL$63="Leve"),CONCATENATE("R2C",'Mapa final'!$S$63),"")</f>
        <v/>
      </c>
      <c r="L40" s="203" t="str">
        <f>IF(AND('Mapa final'!$AJ$64="Media",'Mapa final'!$AL$64="Leve"),CONCATENATE("R2C",'Mapa final'!$S$64),"")</f>
        <v/>
      </c>
      <c r="M40" s="203" t="str">
        <f>IF(AND('Mapa final'!$AJ$65="Media",'Mapa final'!$AL$65="Leve"),CONCATENATE("R2C",'Mapa final'!$S$65),"")</f>
        <v/>
      </c>
      <c r="N40" s="203" t="str">
        <f>IF(AND('Mapa final'!$AJ$66="Media",'Mapa final'!$AL$66="Leve"),CONCATENATE("R2C",'Mapa final'!$S$66),"")</f>
        <v/>
      </c>
      <c r="O40" s="203" t="str">
        <f>IF(AND('Mapa final'!$AJ$67="Media",'Mapa final'!$AL$67="Leve"),CONCATENATE("R2C",'Mapa final'!$S$67),"")</f>
        <v/>
      </c>
      <c r="P40" s="199" t="str">
        <f>IF(AND('Mapa final'!$AJ$68="Media",'Mapa final'!$AL$68="Leve"),CONCATENATE("R2C",'Mapa final'!$S$68),"")</f>
        <v/>
      </c>
      <c r="Q40" s="197" t="str">
        <f>IF(AND('Mapa final'!$AJ$63="Media",'Mapa final'!$AL$63="Menor"),CONCATENATE("R2C",'Mapa final'!$S$63),"")</f>
        <v/>
      </c>
      <c r="R40" s="203" t="str">
        <f>IF(AND('Mapa final'!$AJ$64="Media",'Mapa final'!$AL$64="Menor"),CONCATENATE("R2C",'Mapa final'!$S$64),"")</f>
        <v/>
      </c>
      <c r="S40" s="203" t="str">
        <f>IF(AND('Mapa final'!$AJ$65="Media",'Mapa final'!$AL$65="Menor"),CONCATENATE("R2C",'Mapa final'!$S$65),"")</f>
        <v/>
      </c>
      <c r="T40" s="203" t="str">
        <f>IF(AND('Mapa final'!$AJ$66="Media",'Mapa final'!$AL$66="Menor"),CONCATENATE("R2C",'Mapa final'!$S$66),"")</f>
        <v/>
      </c>
      <c r="U40" s="203" t="str">
        <f>IF(AND('Mapa final'!$AJ$67="Media",'Mapa final'!$AL$67="Menor"),CONCATENATE("R2C",'Mapa final'!$S$67),"")</f>
        <v/>
      </c>
      <c r="V40" s="199" t="str">
        <f>IF(AND('Mapa final'!$AJ$68="Media",'Mapa final'!$AL$68="Menor"),CONCATENATE("R2C",'Mapa final'!$S$68),"")</f>
        <v/>
      </c>
      <c r="W40" s="197" t="str">
        <f>IF(AND('Mapa final'!$AJ$63="Media",'Mapa final'!$AL$63="Moderado"),CONCATENATE("R2C",'Mapa final'!$S$63),"")</f>
        <v/>
      </c>
      <c r="X40" s="203" t="str">
        <f>IF(AND('Mapa final'!$AJ$64="Media",'Mapa final'!$AL$64="Moderado"),CONCATENATE("R2C",'Mapa final'!$S$64),"")</f>
        <v/>
      </c>
      <c r="Y40" s="203" t="str">
        <f>IF(AND('Mapa final'!$AJ$65="Media",'Mapa final'!$AL$65="Moderado"),CONCATENATE("R2C",'Mapa final'!$S$65),"")</f>
        <v/>
      </c>
      <c r="Z40" s="203" t="str">
        <f>IF(AND('Mapa final'!$AJ$66="Media",'Mapa final'!$AL$66="Moderado"),CONCATENATE("R2C",'Mapa final'!$S$66),"")</f>
        <v/>
      </c>
      <c r="AA40" s="203" t="str">
        <f>IF(AND('Mapa final'!$AJ$67="Media",'Mapa final'!$AL$67="Moderado"),CONCATENATE("R2C",'Mapa final'!$S$67),"")</f>
        <v/>
      </c>
      <c r="AB40" s="199" t="str">
        <f>IF(AND('Mapa final'!$AJ$68="Media",'Mapa final'!$AL$68="Moderado"),CONCATENATE("R2C",'Mapa final'!$S$68),"")</f>
        <v/>
      </c>
      <c r="AC40" s="184" t="str">
        <f>IF(AND('Mapa final'!$AJ$63="Media",'Mapa final'!$AL$63="Mayor"),CONCATENATE("R2C",'Mapa final'!$S$63),"")</f>
        <v/>
      </c>
      <c r="AD40" s="187" t="str">
        <f>IF(AND('Mapa final'!$AJ$64="Media",'Mapa final'!$AL$64="Mayor"),CONCATENATE("R2C",'Mapa final'!$S$64),"")</f>
        <v/>
      </c>
      <c r="AE40" s="187" t="str">
        <f>IF(AND('Mapa final'!$AJ$65="Media",'Mapa final'!$AL$65="Mayor"),CONCATENATE("R2C",'Mapa final'!$S$65),"")</f>
        <v/>
      </c>
      <c r="AF40" s="187" t="str">
        <f>IF(AND('Mapa final'!$AJ$66="Media",'Mapa final'!$AL$66="Mayor"),CONCATENATE("R2C",'Mapa final'!$S$66),"")</f>
        <v/>
      </c>
      <c r="AG40" s="187" t="str">
        <f>IF(AND('Mapa final'!$AJ$67="Media",'Mapa final'!$AL$67="Mayor"),CONCATENATE("R2C",'Mapa final'!$S$67),"")</f>
        <v/>
      </c>
      <c r="AH40" s="186" t="str">
        <f>IF(AND('Mapa final'!$AJ$68="Media",'Mapa final'!$AL$68="Mayor"),CONCATENATE("R2C",'Mapa final'!$S$68),"")</f>
        <v/>
      </c>
      <c r="AI40" s="188" t="str">
        <f>IF(AND('Mapa final'!$AJ$63="Media",'Mapa final'!$AL$63="Catastrófico"),CONCATENATE("R2C",'Mapa final'!$S$63),"")</f>
        <v/>
      </c>
      <c r="AJ40" s="189" t="str">
        <f>IF(AND('Mapa final'!$AJ$64="Media",'Mapa final'!$AL$64="Catastrófico"),CONCATENATE("R2C",'Mapa final'!$S$64),"")</f>
        <v/>
      </c>
      <c r="AK40" s="189" t="str">
        <f>IF(AND('Mapa final'!$AJ$65="Media",'Mapa final'!$AL$65="Catastrófico"),CONCATENATE("R2C",'Mapa final'!$S$65),"")</f>
        <v/>
      </c>
      <c r="AL40" s="189" t="str">
        <f>IF(AND('Mapa final'!$AJ$66="Media",'Mapa final'!$AL$66="Catastrófico"),CONCATENATE("R2C",'Mapa final'!$S$66),"")</f>
        <v/>
      </c>
      <c r="AM40" s="189" t="str">
        <f>IF(AND('Mapa final'!$AJ$67="Media",'Mapa final'!$AL$67="Catastrófico"),CONCATENATE("R2C",'Mapa final'!$S$67),"")</f>
        <v/>
      </c>
      <c r="AN40" s="190" t="str">
        <f>IF(AND('Mapa final'!$AJ$68="Media",'Mapa final'!$AL$68="Catastrófico"),CONCATENATE("R2C",'Mapa final'!$S$68),"")</f>
        <v/>
      </c>
      <c r="AO40" s="146"/>
      <c r="AP40" s="499"/>
      <c r="AQ40" s="500"/>
      <c r="AR40" s="500"/>
      <c r="AS40" s="500"/>
      <c r="AT40" s="500"/>
      <c r="AU40" s="501"/>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row>
    <row r="41" spans="2:77" ht="15.75" customHeight="1" thickBot="1" x14ac:dyDescent="0.3">
      <c r="B41" s="146"/>
      <c r="C41" s="363"/>
      <c r="D41" s="363"/>
      <c r="E41" s="364"/>
      <c r="F41" s="469"/>
      <c r="G41" s="470"/>
      <c r="H41" s="470"/>
      <c r="I41" s="470"/>
      <c r="J41" s="486"/>
      <c r="K41" s="197" t="str">
        <f>IF(AND('Mapa final'!$AJ$69="Media",'Mapa final'!$AL$69="Leve"),CONCATENATE("R2C",'Mapa final'!$S$69),"")</f>
        <v/>
      </c>
      <c r="L41" s="203" t="str">
        <f>IF(AND('Mapa final'!$AJ$70="Media",'Mapa final'!$AL$70="Leve"),CONCATENATE("R2C",'Mapa final'!$S$70),"")</f>
        <v/>
      </c>
      <c r="M41" s="203" t="str">
        <f>IF(AND('Mapa final'!$AJ$71="Media",'Mapa final'!$AL$71="Leve"),CONCATENATE("R2C",'Mapa final'!$S$71),"")</f>
        <v/>
      </c>
      <c r="N41" s="203" t="str">
        <f>IF(AND('Mapa final'!$AJ$72="Media",'Mapa final'!$AL$72="Leve"),CONCATENATE("R2C",'Mapa final'!$S$72),"")</f>
        <v/>
      </c>
      <c r="O41" s="203" t="str">
        <f>IF(AND('Mapa final'!$AJ$74="Media",'Mapa final'!$AL$74="Leve"),CONCATENATE("R2C",'Mapa final'!$S$74),"")</f>
        <v/>
      </c>
      <c r="P41" s="199" t="str">
        <f>IF(AND('Mapa final'!$AJ$75="Media",'Mapa final'!$AL$75="Leve"),CONCATENATE("R2C",'Mapa final'!$S$75),"")</f>
        <v/>
      </c>
      <c r="Q41" s="197" t="str">
        <f>IF(AND('Mapa final'!$AJ$69="Media",'Mapa final'!$AL$69="Menor"),CONCATENATE("R2C",'Mapa final'!$S$69),"")</f>
        <v/>
      </c>
      <c r="R41" s="203" t="str">
        <f>IF(AND('Mapa final'!$AJ$70="Media",'Mapa final'!$AL$70="Menor"),CONCATENATE("R2C",'Mapa final'!$S$70),"")</f>
        <v/>
      </c>
      <c r="S41" s="203" t="str">
        <f>IF(AND('Mapa final'!$AJ$71="Media",'Mapa final'!$AL$71="Menor"),CONCATENATE("R2C",'Mapa final'!$S$71),"")</f>
        <v/>
      </c>
      <c r="T41" s="203" t="str">
        <f>IF(AND('Mapa final'!$AJ$72="Media",'Mapa final'!$AL$72="Menor"),CONCATENATE("R2C",'Mapa final'!$S$72),"")</f>
        <v/>
      </c>
      <c r="U41" s="203" t="str">
        <f>IF(AND('Mapa final'!$AJ$74="Media",'Mapa final'!$AL$74="Menor"),CONCATENATE("R2C",'Mapa final'!$S$74),"")</f>
        <v/>
      </c>
      <c r="V41" s="199" t="str">
        <f>IF(AND('Mapa final'!$AJ$75="Media",'Mapa final'!$AL$75="Menor"),CONCATENATE("R2C",'Mapa final'!$S$75),"")</f>
        <v/>
      </c>
      <c r="W41" s="197" t="str">
        <f>IF(AND('Mapa final'!$AJ$69="Media",'Mapa final'!$AL$69="Moderado"),CONCATENATE("R2C",'Mapa final'!$S$69),"")</f>
        <v/>
      </c>
      <c r="X41" s="203" t="str">
        <f>IF(AND('Mapa final'!$AJ$70="Media",'Mapa final'!$AL$70="Moderado"),CONCATENATE("R2C",'Mapa final'!$S$70),"")</f>
        <v/>
      </c>
      <c r="Y41" s="203" t="str">
        <f>IF(AND('Mapa final'!$AJ$71="Media",'Mapa final'!$AL$71="Moderado"),CONCATENATE("R2C",'Mapa final'!$S$71),"")</f>
        <v/>
      </c>
      <c r="Z41" s="203" t="str">
        <f>IF(AND('Mapa final'!$AJ$72="Media",'Mapa final'!$AL$72="Moderado"),CONCATENATE("R2C",'Mapa final'!$S$72),"")</f>
        <v/>
      </c>
      <c r="AA41" s="203" t="str">
        <f>IF(AND('Mapa final'!$AJ$74="Media",'Mapa final'!$AL$74="Moderado"),CONCATENATE("R2C",'Mapa final'!$S$74),"")</f>
        <v/>
      </c>
      <c r="AB41" s="199" t="str">
        <f>IF(AND('Mapa final'!$AJ$75="Media",'Mapa final'!$AL$75="Moderado"),CONCATENATE("R2C",'Mapa final'!$S$75),"")</f>
        <v/>
      </c>
      <c r="AC41" s="191" t="str">
        <f>IF(AND('Mapa final'!$AJ$69="Media",'Mapa final'!$AL$69="Mayor"),CONCATENATE("R2C",'Mapa final'!$S$69),"")</f>
        <v/>
      </c>
      <c r="AD41" s="192" t="str">
        <f>IF(AND('Mapa final'!$AJ$70="Media",'Mapa final'!$AL$70="Mayor"),CONCATENATE("R2C",'Mapa final'!$S$70),"")</f>
        <v/>
      </c>
      <c r="AE41" s="192" t="str">
        <f>IF(AND('Mapa final'!$AJ$71="Media",'Mapa final'!$AL$71="Mayor"),CONCATENATE("R2C",'Mapa final'!$S$71),"")</f>
        <v/>
      </c>
      <c r="AF41" s="192" t="str">
        <f>IF(AND('Mapa final'!$AJ$72="Media",'Mapa final'!$AL$72="Mayor"),CONCATENATE("R2C",'Mapa final'!$S$72),"")</f>
        <v/>
      </c>
      <c r="AG41" s="192" t="str">
        <f>IF(AND('Mapa final'!$AJ$74="Media",'Mapa final'!$AL$74="Mayor"),CONCATENATE("R2C",'Mapa final'!$S$74),"")</f>
        <v/>
      </c>
      <c r="AH41" s="193" t="str">
        <f>IF(AND('Mapa final'!$AJ$75="Media",'Mapa final'!$AL$75="Mayor"),CONCATENATE("R2C",'Mapa final'!$S$75),"")</f>
        <v/>
      </c>
      <c r="AI41" s="194" t="str">
        <f>IF(AND('Mapa final'!$AJ$69="Media",'Mapa final'!$AL$69="Catastrófico"),CONCATENATE("R2C",'Mapa final'!$S$69),"")</f>
        <v/>
      </c>
      <c r="AJ41" s="195" t="str">
        <f>IF(AND('Mapa final'!$AJ$70="Media",'Mapa final'!$AL$70="Catastrófico"),CONCATENATE("R2C",'Mapa final'!$S$70),"")</f>
        <v/>
      </c>
      <c r="AK41" s="195" t="str">
        <f>IF(AND('Mapa final'!$AJ$71="Media",'Mapa final'!$AL$71="Catastrófico"),CONCATENATE("R2C",'Mapa final'!$S$71),"")</f>
        <v/>
      </c>
      <c r="AL41" s="195" t="str">
        <f>IF(AND('Mapa final'!$AJ$72="Media",'Mapa final'!$AL$72="Catastrófico"),CONCATENATE("R2C",'Mapa final'!$S$72),"")</f>
        <v/>
      </c>
      <c r="AM41" s="195" t="str">
        <f>IF(AND('Mapa final'!$AJ$74="Media",'Mapa final'!$AL$74="Catastrófico"),CONCATENATE("R2C",'Mapa final'!$S$74),"")</f>
        <v/>
      </c>
      <c r="AN41" s="196" t="str">
        <f>IF(AND('Mapa final'!$AJ$75="Muy Alta",'Mapa final'!$AL$75="Catastrófico"),CONCATENATE("R2C",'Mapa final'!$S$75),"")</f>
        <v/>
      </c>
      <c r="AO41" s="146"/>
      <c r="AP41" s="502"/>
      <c r="AQ41" s="503"/>
      <c r="AR41" s="503"/>
      <c r="AS41" s="503"/>
      <c r="AT41" s="503"/>
      <c r="AU41" s="504"/>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row>
    <row r="42" spans="2:77" ht="15" customHeight="1" x14ac:dyDescent="0.25">
      <c r="B42" s="146"/>
      <c r="C42" s="363"/>
      <c r="D42" s="363"/>
      <c r="E42" s="364"/>
      <c r="F42" s="464" t="s">
        <v>113</v>
      </c>
      <c r="G42" s="465"/>
      <c r="H42" s="465"/>
      <c r="I42" s="465"/>
      <c r="J42" s="465"/>
      <c r="K42" s="207" t="str">
        <f ca="1">IF(AND('Mapa final'!$AJ$15="Baja",'Mapa final'!$AL$15="Leve"),CONCATENATE("R2C",'Mapa final'!$S$15),"")</f>
        <v/>
      </c>
      <c r="L42" s="208" t="str">
        <f>IF(AND('Mapa final'!$AJ$16="Baja",'Mapa final'!$AL$16="Leve"),CONCATENATE("R2C",'Mapa final'!$S$16),"")</f>
        <v/>
      </c>
      <c r="M42" s="208" t="str">
        <f>IF(AND('Mapa final'!$AJ$17="Baja",'Mapa final'!$AL$17="Leve"),CONCATENATE("R2C",'Mapa final'!$S$17),"")</f>
        <v/>
      </c>
      <c r="N42" s="208" t="str">
        <f>IF(AND('Mapa final'!$AJ$18="Baja",'Mapa final'!$AL$18="Leve"),CONCATENATE("R2C",'Mapa final'!$S$18),"")</f>
        <v/>
      </c>
      <c r="O42" s="208" t="str">
        <f>IF(AND('Mapa final'!$AJ$19="Baja",'Mapa final'!$AL$19="Leve"),CONCATENATE("R2C",'Mapa final'!$S$19),"")</f>
        <v/>
      </c>
      <c r="P42" s="209" t="str">
        <f>IF(AND('Mapa final'!$AJ$20="Baja",'Mapa final'!$AL$20="Leve"),CONCATENATE("R2C",'Mapa final'!$S$20),"")</f>
        <v/>
      </c>
      <c r="Q42" s="200" t="str">
        <f ca="1">IF(AND('Mapa final'!$AJ$15="Baja",'Mapa final'!$AL$15="Menor"),CONCATENATE("R2C",'Mapa final'!$S$15),"")</f>
        <v/>
      </c>
      <c r="R42" s="201" t="str">
        <f>IF(AND('Mapa final'!$AJ$16="Baja",'Mapa final'!$AL$16="Menore"),CONCATENATE("R2C",'Mapa final'!$S$16),"")</f>
        <v/>
      </c>
      <c r="S42" s="201" t="str">
        <f>IF(AND('Mapa final'!$AJ$17="Baja",'Mapa final'!$AL$17="Menor"),CONCATENATE("R2C",'Mapa final'!$S$17),"")</f>
        <v/>
      </c>
      <c r="T42" s="201" t="str">
        <f>IF(AND('Mapa final'!$AJ$18="Baja",'Mapa final'!$AL$18="Menor"),CONCATENATE("R2C",'Mapa final'!$S$18),"")</f>
        <v/>
      </c>
      <c r="U42" s="201" t="str">
        <f>IF(AND('Mapa final'!$AJ$19="Baja",'Mapa final'!$AL$19="Menor"),CONCATENATE("R2C",'Mapa final'!$S$19),"")</f>
        <v/>
      </c>
      <c r="V42" s="202" t="str">
        <f>IF(AND('Mapa final'!$AJ$20="Baja",'Mapa final'!$AL$20="Menor"),CONCATENATE("R2C",'Mapa final'!$S$20),"")</f>
        <v/>
      </c>
      <c r="W42" s="200" t="str">
        <f ca="1">IF(AND('Mapa final'!$AJ$15="Baja",'Mapa final'!$AL$15="Moderado"),CONCATENATE("R2C",'Mapa final'!$S$15),"")</f>
        <v/>
      </c>
      <c r="X42" s="201" t="str">
        <f>IF(AND('Mapa final'!$AJ$16="Baja",'Mapa final'!$AL$16="Moderado"),CONCATENATE("R2C",'Mapa final'!$S$16),"")</f>
        <v/>
      </c>
      <c r="Y42" s="201"/>
      <c r="Z42" s="201" t="str">
        <f>IF(AND('Mapa final'!$AJ$18="Baja",'Mapa final'!$AL$18="Moderado"),CONCATENATE("R2C",'Mapa final'!$S$18),"")</f>
        <v/>
      </c>
      <c r="AA42" s="201" t="str">
        <f>IF(AND('Mapa final'!$AJ$19="Baja",'Mapa final'!$AL$19="Moderado"),CONCATENATE("R2C",'Mapa final'!$S$19),"")</f>
        <v/>
      </c>
      <c r="AB42" s="202" t="str">
        <f>IF(AND('Mapa final'!$AJ$20="Baja",'Mapa final'!$AL$20="Moderado"),CONCATENATE("R2C",'Mapa final'!$S$20),"")</f>
        <v/>
      </c>
      <c r="AC42" s="178" t="str">
        <f ca="1">IF(AND('Mapa final'!$AJ$15="Baja",'Mapa final'!$AL$15="Mayor"),CONCATENATE("R2C",'Mapa final'!$S$15),"")</f>
        <v/>
      </c>
      <c r="AD42" s="179" t="str">
        <f>IF(AND('Mapa final'!$AJ$16="Baja",'Mapa final'!$AL$16="Mayor"),CONCATENATE("R2C",'Mapa final'!$S$16),"")</f>
        <v/>
      </c>
      <c r="AE42" s="179" t="str">
        <f>IF(AND('Mapa final'!$AJ$17="Baja",'Mapa final'!$AL$17="Mayor"),CONCATENATE("R2C",'Mapa final'!$S$17),"")</f>
        <v/>
      </c>
      <c r="AF42" s="179" t="str">
        <f>IF(AND('Mapa final'!$AJ$18="Baja",'Mapa final'!$AL$18="Mayor"),CONCATENATE("R2C",'Mapa final'!$S$18),"")</f>
        <v/>
      </c>
      <c r="AG42" s="179" t="str">
        <f>IF(AND('Mapa final'!$AJ$19="Baja",'Mapa final'!$AL$19="Mayor"),CONCATENATE("R2C",'Mapa final'!$S$19),"")</f>
        <v/>
      </c>
      <c r="AH42" s="180" t="str">
        <f>IF(AND('Mapa final'!$AJ$20="Baja",'Mapa final'!$AL$20="Mayor"),CONCATENATE("R2C",'Mapa final'!$S$20),"")</f>
        <v/>
      </c>
      <c r="AI42" s="181" t="str">
        <f ca="1">IF(AND('Mapa final'!$AJ$15="Baja",'Mapa final'!$AL$15="Catastrófico"),CONCATENATE("R2C",'Mapa final'!$S$15),"")</f>
        <v/>
      </c>
      <c r="AJ42" s="182" t="str">
        <f>IF(AND('Mapa final'!$AJ$16="Baja",'Mapa final'!$AL$16="Catastrófico"),CONCATENATE("R2C",'Mapa final'!$S$16),"")</f>
        <v/>
      </c>
      <c r="AK42" s="182" t="str">
        <f>IF(AND('Mapa final'!$AJ$17="Baja",'Mapa final'!$AL$17="Catastrófico"),CONCATENATE("R2C",'Mapa final'!$S$17),"")</f>
        <v/>
      </c>
      <c r="AL42" s="182" t="str">
        <f>IF(AND('Mapa final'!$AJ$18="Baja",'Mapa final'!$AL$18="Catastrófico"),CONCATENATE("R2C",'Mapa final'!$S$18),"")</f>
        <v/>
      </c>
      <c r="AM42" s="182" t="str">
        <f>IF(AND('Mapa final'!$AJ$19="Baja",'Mapa final'!$AL$19="Catastrófico"),CONCATENATE("R2C",'Mapa final'!$S$19),"")</f>
        <v/>
      </c>
      <c r="AN42" s="183" t="str">
        <f>IF(AND('Mapa final'!$AJ$20="Baja",'Mapa final'!$AL$20="Catastrófico"),CONCATENATE("R2C",'Mapa final'!$S$20),"")</f>
        <v/>
      </c>
      <c r="AO42" s="146"/>
      <c r="AP42" s="487" t="s">
        <v>81</v>
      </c>
      <c r="AQ42" s="488"/>
      <c r="AR42" s="488"/>
      <c r="AS42" s="488"/>
      <c r="AT42" s="488"/>
      <c r="AU42" s="489"/>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row>
    <row r="43" spans="2:77" ht="15" customHeight="1" x14ac:dyDescent="0.25">
      <c r="B43" s="146"/>
      <c r="C43" s="363"/>
      <c r="D43" s="363"/>
      <c r="E43" s="364"/>
      <c r="F43" s="466"/>
      <c r="G43" s="467"/>
      <c r="H43" s="467"/>
      <c r="I43" s="467"/>
      <c r="J43" s="467"/>
      <c r="K43" s="210" t="str">
        <f>IF(AND('Mapa final'!$AJ$21="Baja",'Mapa final'!$AL$21="Leve"),CONCATENATE("R2C",'Mapa final'!$S$21),"")</f>
        <v/>
      </c>
      <c r="L43" s="211" t="str">
        <f>IF(AND('Mapa final'!$AJ$22="Baja",'Mapa final'!$AL$22="Leve"),CONCATENATE("R2C",'Mapa final'!$S$22),"")</f>
        <v/>
      </c>
      <c r="M43" s="211" t="str">
        <f>IF(AND('Mapa final'!$AJ$23="Baja",'Mapa final'!$AL$23="Leve"),CONCATENATE("R2C",'Mapa final'!$S$23),"")</f>
        <v/>
      </c>
      <c r="N43" s="211" t="str">
        <f>IF(AND('Mapa final'!$AJ$24="Baja",'Mapa final'!$AL$24="Leve"),CONCATENATE("R2C",'Mapa final'!$S$24),"")</f>
        <v/>
      </c>
      <c r="O43" s="211" t="str">
        <f>IF(AND('Mapa final'!$AJ$25="Baja",'Mapa final'!$AL$25="Leve"),CONCATENATE("R2C",'Mapa final'!$S$25),"")</f>
        <v/>
      </c>
      <c r="P43" s="212" t="str">
        <f>IF(AND('Mapa final'!$AJ$26="Baja",'Mapa final'!$AL$26="Leve"),CONCATENATE("R2C",'Mapa final'!$S$26),"")</f>
        <v/>
      </c>
      <c r="Q43" s="197" t="str">
        <f>IF(AND('Mapa final'!$AJ$21="Baja",'Mapa final'!$AL$21="Menor"),CONCATENATE("R2C",'Mapa final'!$S$21),"")</f>
        <v/>
      </c>
      <c r="R43" s="203" t="str">
        <f>IF(AND('Mapa final'!$AJ$22="Baja",'Mapa final'!$AL$22="Menor"),CONCATENATE("R2C",'Mapa final'!$S$22),"")</f>
        <v/>
      </c>
      <c r="S43" s="203" t="str">
        <f>IF(AND('Mapa final'!$AJ$23="Baja",'Mapa final'!$AL$23="Menor"),CONCATENATE("R2C",'Mapa final'!$S$23),"")</f>
        <v/>
      </c>
      <c r="T43" s="203" t="str">
        <f>IF(AND('Mapa final'!$AJ$24="Baja",'Mapa final'!$AL$24="Menor"),CONCATENATE("R2C",'Mapa final'!$S$24),"")</f>
        <v/>
      </c>
      <c r="U43" s="203" t="str">
        <f>IF(AND('Mapa final'!$AJ$25="Baja",'Mapa final'!$AL$25="Menor"),CONCATENATE("R2C",'Mapa final'!$S$25),"")</f>
        <v/>
      </c>
      <c r="V43" s="199" t="str">
        <f>IF(AND('Mapa final'!$AJ$26="Baja",'Mapa final'!$AL$26="Menor"),CONCATENATE("R2C",'Mapa final'!$S$26),"")</f>
        <v/>
      </c>
      <c r="W43" s="197" t="str">
        <f>IF(AND('Mapa final'!$AJ$21="Baja",'Mapa final'!$AL$21="Moderado"),CONCATENATE("R2C",'Mapa final'!$S$21),"")</f>
        <v/>
      </c>
      <c r="X43" s="203" t="str">
        <f>IF(AND('Mapa final'!$AJ$22="Baja",'Mapa final'!$AL$22="Moderado"),CONCATENATE("R2C",'Mapa final'!$S$22),"")</f>
        <v/>
      </c>
      <c r="Y43" s="203" t="str">
        <f>IF(AND('Mapa final'!$AJ$23="Baja",'Mapa final'!$AL$23="Moderado"),CONCATENATE("R2C",'Mapa final'!$S$23),"")</f>
        <v/>
      </c>
      <c r="Z43" s="203" t="str">
        <f>IF(AND('Mapa final'!$AJ$24="Baja",'Mapa final'!$AL$24="Moderado"),CONCATENATE("R2C",'Mapa final'!$S$24),"")</f>
        <v/>
      </c>
      <c r="AA43" s="203" t="str">
        <f>IF(AND('Mapa final'!$AJ$25="Baja",'Mapa final'!$AL$25="Moderado"),CONCATENATE("R2C",'Mapa final'!$S$25),"")</f>
        <v/>
      </c>
      <c r="AB43" s="199" t="str">
        <f>IF(AND('Mapa final'!$AJ$26="Baja",'Mapa final'!$AL$26="Moderado"),CONCATENATE("R2C",'Mapa final'!$S$26),"")</f>
        <v/>
      </c>
      <c r="AC43" s="184" t="str">
        <f>IF(AND('Mapa final'!$AJ$21="Baja",'Mapa final'!$AL$21="Mayor"),CONCATENATE("R2C",'Mapa final'!$S$21),"")</f>
        <v/>
      </c>
      <c r="AD43" s="187" t="str">
        <f>IF(AND('Mapa final'!$AJ$22="Baja",'Mapa final'!$AL$22="Mayor"),CONCATENATE("R2C",'Mapa final'!$S$22),"")</f>
        <v/>
      </c>
      <c r="AE43" s="187" t="str">
        <f>IF(AND('Mapa final'!$AJ$23="Baja",'Mapa final'!$AL$23="Mayor"),CONCATENATE("R2C",'Mapa final'!$S$23),"")</f>
        <v/>
      </c>
      <c r="AF43" s="187" t="str">
        <f>IF(AND('Mapa final'!$AJ$24="Baja",'Mapa final'!$AL$24="Mayor"),CONCATENATE("R2C",'Mapa final'!$S$24),"")</f>
        <v/>
      </c>
      <c r="AG43" s="187" t="str">
        <f>IF(AND('Mapa final'!$AJ$25="Baja",'Mapa final'!$AL$25="Mayor"),CONCATENATE("R2C",'Mapa final'!$S$25),"")</f>
        <v/>
      </c>
      <c r="AH43" s="186" t="str">
        <f>IF(AND('Mapa final'!$AJ$26="Baja",'Mapa final'!$AL$26="Mayor"),CONCATENATE("R2C",'Mapa final'!$S$26),"")</f>
        <v/>
      </c>
      <c r="AI43" s="188" t="str">
        <f>IF(AND('Mapa final'!$AJ$21="Baja",'Mapa final'!$AL$21="Catastrófico"),CONCATENATE("R2C",'Mapa final'!$S$21),"")</f>
        <v/>
      </c>
      <c r="AJ43" s="189" t="str">
        <f>IF(AND('Mapa final'!$AJ$22="Baja",'Mapa final'!$AL$22="Catastrófico"),CONCATENATE("R2C",'Mapa final'!$S$22),"")</f>
        <v/>
      </c>
      <c r="AK43" s="189" t="str">
        <f>IF(AND('Mapa final'!$AJ$23="Baja",'Mapa final'!$AL$23="Catastrófico"),CONCATENATE("R2C",'Mapa final'!$S$23),"")</f>
        <v/>
      </c>
      <c r="AL43" s="189" t="str">
        <f>IF(AND('Mapa final'!$AJ$24="Baja",'Mapa final'!$AL$24="Catastrófico"),CONCATENATE("R2C",'Mapa final'!$S$24),"")</f>
        <v/>
      </c>
      <c r="AM43" s="189" t="str">
        <f>IF(AND('Mapa final'!$AJ$25="Baja",'Mapa final'!$AL$25="Catastrófico"),CONCATENATE("R2C",'Mapa final'!$S$25),"")</f>
        <v/>
      </c>
      <c r="AN43" s="190" t="str">
        <f>IF(AND('Mapa final'!$AJ$26="Baja",'Mapa final'!$AL$26="Catastrófico"),CONCATENATE("R2C",'Mapa final'!$S$26),"")</f>
        <v/>
      </c>
      <c r="AO43" s="146"/>
      <c r="AP43" s="490"/>
      <c r="AQ43" s="491"/>
      <c r="AR43" s="491"/>
      <c r="AS43" s="491"/>
      <c r="AT43" s="491"/>
      <c r="AU43" s="492"/>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row>
    <row r="44" spans="2:77" ht="15" customHeight="1" x14ac:dyDescent="0.25">
      <c r="B44" s="146"/>
      <c r="C44" s="363"/>
      <c r="D44" s="363"/>
      <c r="E44" s="364"/>
      <c r="F44" s="468"/>
      <c r="G44" s="467"/>
      <c r="H44" s="467"/>
      <c r="I44" s="467"/>
      <c r="J44" s="467"/>
      <c r="K44" s="210" t="str">
        <f>IF(AND('Mapa final'!$AJ$27="Baja",'Mapa final'!$AL$27="Leve"),CONCATENATE("R2C",'Mapa final'!$S$27),"")</f>
        <v/>
      </c>
      <c r="L44" s="211" t="str">
        <f>IF(AND('Mapa final'!$AJ$28="Baja",'Mapa final'!$AL$28="Leve"),CONCATENATE("R2C",'Mapa final'!$S$28),"")</f>
        <v/>
      </c>
      <c r="M44" s="211" t="str">
        <f>IF(AND('Mapa final'!$AJ$29="Baja",'Mapa final'!$AL$29="Leve"),CONCATENATE("R2C",'Mapa final'!$S$29),"")</f>
        <v/>
      </c>
      <c r="N44" s="211" t="str">
        <f>IF(AND('Mapa final'!$AJ$30="Baja",'Mapa final'!$AL$30="Leve"),CONCATENATE("R2C",'Mapa final'!$S$30),"")</f>
        <v/>
      </c>
      <c r="O44" s="211" t="str">
        <f>IF(AND('Mapa final'!$AJ$31="Baja",'Mapa final'!$AL$31="Leve"),CONCATENATE("R2C",'Mapa final'!$S$31),"")</f>
        <v/>
      </c>
      <c r="P44" s="212" t="str">
        <f>IF(AND('Mapa final'!$AJ$32="Baja",'Mapa final'!$AL$32="Leve"),CONCATENATE("R2C",'Mapa final'!$S$32),"")</f>
        <v/>
      </c>
      <c r="Q44" s="197" t="str">
        <f>IF(AND('Mapa final'!$AJ$27="Baja",'Mapa final'!$AL$27="Menor"),CONCATENATE("R2C",'Mapa final'!$S$27),"")</f>
        <v/>
      </c>
      <c r="R44" s="203" t="str">
        <f>IF(AND('Mapa final'!$AJ$28="Baja",'Mapa final'!$AL$28="Menor"),CONCATENATE("R2C",'Mapa final'!$S$28),"")</f>
        <v/>
      </c>
      <c r="S44" s="203" t="str">
        <f>IF(AND('Mapa final'!$AJ$29="Baja",'Mapa final'!$AL$29="Menor"),CONCATENATE("R2C",'Mapa final'!$S$29),"")</f>
        <v/>
      </c>
      <c r="T44" s="203" t="str">
        <f>IF(AND('Mapa final'!$AJ$30="Baja",'Mapa final'!$AL$30="Menor"),CONCATENATE("R2C",'Mapa final'!$S$30),"")</f>
        <v/>
      </c>
      <c r="U44" s="203" t="str">
        <f>IF(AND('Mapa final'!$AJ$31="Baja",'Mapa final'!$AL$31="Menor"),CONCATENATE("R2C",'Mapa final'!$S$31),"")</f>
        <v/>
      </c>
      <c r="V44" s="199" t="str">
        <f>IF(AND('Mapa final'!$AJ$32="Baja",'Mapa final'!$AL$32="Menor"),CONCATENATE("R2C",'Mapa final'!$S$32),"")</f>
        <v/>
      </c>
      <c r="W44" s="197" t="str">
        <f>IF(AND('Mapa final'!$AJ$27="Baja",'Mapa final'!$AL$27="Moderado"),CONCATENATE("R2C",'Mapa final'!$S$27),"")</f>
        <v/>
      </c>
      <c r="X44" s="203" t="str">
        <f>IF(AND('Mapa final'!$AJ$28="Baja",'Mapa final'!$AL$28="Moderado"),CONCATENATE("R2C",'Mapa final'!$S$28),"")</f>
        <v/>
      </c>
      <c r="Y44" s="203" t="str">
        <f>IF(AND('Mapa final'!$AJ$29="Baja",'Mapa final'!$AL$29="Moderado"),CONCATENATE("R2C",'Mapa final'!$S$29),"")</f>
        <v/>
      </c>
      <c r="Z44" s="203" t="str">
        <f>IF(AND('Mapa final'!$AJ$30="Baja",'Mapa final'!$AL$30="Moderado"),CONCATENATE("R2C",'Mapa final'!$S$30),"")</f>
        <v/>
      </c>
      <c r="AA44" s="203" t="str">
        <f>IF(AND('Mapa final'!$AJ$31="Baja",'Mapa final'!$AL$31="Moderado"),CONCATENATE("R2C",'Mapa final'!$S$31),"")</f>
        <v/>
      </c>
      <c r="AB44" s="199" t="str">
        <f>IF(AND('Mapa final'!$AJ$32="Baja",'Mapa final'!$AL$32="Moderado"),CONCATENATE("R2C",'Mapa final'!$S$32),"")</f>
        <v/>
      </c>
      <c r="AC44" s="184" t="str">
        <f>IF(AND('Mapa final'!$AJ$27="Baja",'Mapa final'!$AL$27="Mayor"),CONCATENATE("R2C",'Mapa final'!$S$27),"")</f>
        <v/>
      </c>
      <c r="AD44" s="187" t="str">
        <f>IF(AND('Mapa final'!$AJ$28="Baja",'Mapa final'!$AL$28="Mayor"),CONCATENATE("R2C",'Mapa final'!$S$28),"")</f>
        <v/>
      </c>
      <c r="AE44" s="187" t="str">
        <f>IF(AND('Mapa final'!$AJ$29="Baja",'Mapa final'!$AL$29="Mayor"),CONCATENATE("R2C",'Mapa final'!$S$29),"")</f>
        <v/>
      </c>
      <c r="AF44" s="187" t="str">
        <f>IF(AND('Mapa final'!$AJ$30="Baja",'Mapa final'!$AL$30="Mayor"),CONCATENATE("R2C",'Mapa final'!$S$30),"")</f>
        <v/>
      </c>
      <c r="AG44" s="187" t="str">
        <f>IF(AND('Mapa final'!$AJ$31="Baja",'Mapa final'!$AL$31="Mayor"),CONCATENATE("R2C",'Mapa final'!$S$31),"")</f>
        <v/>
      </c>
      <c r="AH44" s="186" t="str">
        <f>IF(AND('Mapa final'!$AJ$32="Baja",'Mapa final'!$AL$32="Mayor"),CONCATENATE("R2C",'Mapa final'!$S$32),"")</f>
        <v/>
      </c>
      <c r="AI44" s="188" t="str">
        <f>IF(AND('Mapa final'!$AJ$27="Baja",'Mapa final'!$AL$27="Catastrófico"),CONCATENATE("R2C",'Mapa final'!$S$27),"")</f>
        <v/>
      </c>
      <c r="AJ44" s="189" t="str">
        <f>IF(AND('Mapa final'!$AJ$28="Baja",'Mapa final'!$AL$28="Catastrófico"),CONCATENATE("R2C",'Mapa final'!$S$28),"")</f>
        <v/>
      </c>
      <c r="AK44" s="189" t="str">
        <f>IF(AND('Mapa final'!$AJ$29="Baja",'Mapa final'!$AL$29="Catastrófico"),CONCATENATE("R2C",'Mapa final'!$S$29),"")</f>
        <v/>
      </c>
      <c r="AL44" s="189" t="str">
        <f>IF(AND('Mapa final'!$AJ$30="Baja",'Mapa final'!$AL$30="Catastrófico"),CONCATENATE("R2C",'Mapa final'!$S$30),"")</f>
        <v/>
      </c>
      <c r="AM44" s="189" t="str">
        <f>IF(AND('Mapa final'!$AJ$31="Baja",'Mapa final'!$AL$31="Catastrófico"),CONCATENATE("R2C",'Mapa final'!$S$31),"")</f>
        <v/>
      </c>
      <c r="AN44" s="190" t="str">
        <f>IF(AND('Mapa final'!$AJ$32="Baja",'Mapa final'!$AL$32="Catastrófico"),CONCATENATE("R2C",'Mapa final'!$S$32),"")</f>
        <v/>
      </c>
      <c r="AO44" s="146"/>
      <c r="AP44" s="490"/>
      <c r="AQ44" s="491"/>
      <c r="AR44" s="491"/>
      <c r="AS44" s="491"/>
      <c r="AT44" s="491"/>
      <c r="AU44" s="492"/>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row>
    <row r="45" spans="2:77" ht="15" customHeight="1" x14ac:dyDescent="0.25">
      <c r="B45" s="146"/>
      <c r="C45" s="363"/>
      <c r="D45" s="363"/>
      <c r="E45" s="364"/>
      <c r="F45" s="468"/>
      <c r="G45" s="467"/>
      <c r="H45" s="467"/>
      <c r="I45" s="467"/>
      <c r="J45" s="467"/>
      <c r="K45" s="210" t="str">
        <f>IF(AND('Mapa final'!$AJ$33="Baja",'Mapa final'!$AL$33="Leve"),CONCATENATE("R2C",'Mapa final'!$S$33),"")</f>
        <v/>
      </c>
      <c r="L45" s="211" t="str">
        <f>IF(AND('Mapa final'!$AJ$34="Baja",'Mapa final'!$AL$34="Leve"),CONCATENATE("R2C",'Mapa final'!$S$34),"")</f>
        <v/>
      </c>
      <c r="M45" s="211" t="str">
        <f>IF(AND('Mapa final'!$AJ$35="Baja",'Mapa final'!$AL$35="Leve"),CONCATENATE("R2C",'Mapa final'!$S$35),"")</f>
        <v/>
      </c>
      <c r="N45" s="211" t="str">
        <f>IF(AND('Mapa final'!$AJ$36="Baja",'Mapa final'!$AL$36="Leve"),CONCATENATE("R2C",'Mapa final'!$S$36),"")</f>
        <v/>
      </c>
      <c r="O45" s="211" t="str">
        <f>IF(AND('Mapa final'!$AJ$37="Baja",'Mapa final'!$AL$37="Leve"),CONCATENATE("R2C",'Mapa final'!$S$37),"")</f>
        <v/>
      </c>
      <c r="P45" s="212" t="str">
        <f>IF(AND('Mapa final'!$AJ$38="Baja",'Mapa final'!$AL$38="Leve"),CONCATENATE("R2C",'Mapa final'!$S$38),"")</f>
        <v/>
      </c>
      <c r="Q45" s="197" t="str">
        <f>IF(AND('Mapa final'!$AJ$33="Baja",'Mapa final'!$AL$33="Menor"),CONCATENATE("R2C",'Mapa final'!$S$33),"")</f>
        <v/>
      </c>
      <c r="R45" s="203" t="str">
        <f>IF(AND('Mapa final'!$AJ$34="Baja",'Mapa final'!$AL$34="Menor"),CONCATENATE("R2C",'Mapa final'!$S$34),"")</f>
        <v/>
      </c>
      <c r="S45" s="203" t="str">
        <f>IF(AND('Mapa final'!$AJ$35="Baja",'Mapa final'!$AL$35="Menor"),CONCATENATE("R2C",'Mapa final'!$S$35),"")</f>
        <v/>
      </c>
      <c r="T45" s="203" t="str">
        <f>IF(AND('Mapa final'!$AJ$36="Baja",'Mapa final'!$AL$36="Menor"),CONCATENATE("R2C",'Mapa final'!$S$36),"")</f>
        <v/>
      </c>
      <c r="U45" s="203" t="str">
        <f>IF(AND('Mapa final'!$AJ$37="Baja",'Mapa final'!$AL$37="LMenor"),CONCATENATE("R2C",'Mapa final'!$S$37),"")</f>
        <v/>
      </c>
      <c r="V45" s="199" t="str">
        <f>IF(AND('Mapa final'!$AJ$38="Baja",'Mapa final'!$AL$38="Menor"),CONCATENATE("R2C",'Mapa final'!$S$38),"")</f>
        <v/>
      </c>
      <c r="W45" s="197" t="str">
        <f>IF(AND('Mapa final'!$AJ$33="Baja",'Mapa final'!$AL$33="Moderado"),CONCATENATE("R2C",'Mapa final'!$S$33),"")</f>
        <v/>
      </c>
      <c r="X45" s="203" t="str">
        <f>IF(AND('Mapa final'!$AJ$34="Baja",'Mapa final'!$AL$34="Moderado"),CONCATENATE("R2C",'Mapa final'!$S$34),"")</f>
        <v/>
      </c>
      <c r="Y45" s="203" t="str">
        <f>IF(AND('Mapa final'!$AJ$35="Baja",'Mapa final'!$AL$35="Moderado"),CONCATENATE("R2C",'Mapa final'!$S$35),"")</f>
        <v/>
      </c>
      <c r="Z45" s="203" t="str">
        <f>IF(AND('Mapa final'!$AJ$36="Baja",'Mapa final'!$AL$36="Moderado"),CONCATENATE("R2C",'Mapa final'!$S$36),"")</f>
        <v/>
      </c>
      <c r="AA45" s="203" t="str">
        <f>IF(AND('Mapa final'!$AJ$37="Baja",'Mapa final'!$AL$37="Moderado"),CONCATENATE("R2C",'Mapa final'!$S$37),"")</f>
        <v/>
      </c>
      <c r="AB45" s="199" t="str">
        <f>IF(AND('Mapa final'!$AJ$38="Baja",'Mapa final'!$AL$38="Moderado"),CONCATENATE("R2C",'Mapa final'!$S$38),"")</f>
        <v/>
      </c>
      <c r="AC45" s="184" t="str">
        <f>IF(AND('Mapa final'!$AJ$33="Baja",'Mapa final'!$AL$33="Mayor"),CONCATENATE("R2C",'Mapa final'!$S$33),"")</f>
        <v/>
      </c>
      <c r="AD45" s="187" t="str">
        <f>IF(AND('Mapa final'!$AJ$34="Baja",'Mapa final'!$AL$34="Mayor"),CONCATENATE("R2C",'Mapa final'!$S$34),"")</f>
        <v/>
      </c>
      <c r="AE45" s="187" t="str">
        <f>IF(AND('Mapa final'!$AJ$35="Baja",'Mapa final'!$AL$35="Mayor"),CONCATENATE("R2C",'Mapa final'!$S$35),"")</f>
        <v/>
      </c>
      <c r="AF45" s="187" t="str">
        <f>IF(AND('Mapa final'!$AJ$36="Baja",'Mapa final'!$AL$36="Mayor"),CONCATENATE("R2C",'Mapa final'!$S$36),"")</f>
        <v/>
      </c>
      <c r="AG45" s="187" t="str">
        <f>IF(AND('Mapa final'!$AJ$37="Baja",'Mapa final'!$AL$37="Mayor"),CONCATENATE("R2C",'Mapa final'!$S$37),"")</f>
        <v/>
      </c>
      <c r="AH45" s="186" t="str">
        <f>IF(AND('Mapa final'!$AJ$38="Baja",'Mapa final'!$AL$38="Mayor"),CONCATENATE("R2C",'Mapa final'!$S$38),"")</f>
        <v/>
      </c>
      <c r="AI45" s="188" t="str">
        <f>IF(AND('Mapa final'!$AJ$33="Baja",'Mapa final'!$AL$33="Catastrófico"),CONCATENATE("R2C",'Mapa final'!$S$33),"")</f>
        <v/>
      </c>
      <c r="AJ45" s="189" t="str">
        <f>IF(AND('Mapa final'!$AJ$34="Baja",'Mapa final'!$AL$34="Catastrófico"),CONCATENATE("R2C",'Mapa final'!$S$34),"")</f>
        <v/>
      </c>
      <c r="AK45" s="189" t="str">
        <f>IF(AND('Mapa final'!$AJ$35="Baja",'Mapa final'!$AL$35="Catastrófico"),CONCATENATE("R2C",'Mapa final'!$S$35),"")</f>
        <v/>
      </c>
      <c r="AL45" s="189" t="str">
        <f>IF(AND('Mapa final'!$AJ$36="Baja",'Mapa final'!$AL$36="Catastrófico"),CONCATENATE("R2C",'Mapa final'!$S$36),"")</f>
        <v/>
      </c>
      <c r="AM45" s="189" t="str">
        <f>IF(AND('Mapa final'!$AJ$37="Baja",'Mapa final'!$AL$37="LCatastrófico"),CONCATENATE("R2C",'Mapa final'!$S$37),"")</f>
        <v/>
      </c>
      <c r="AN45" s="190" t="str">
        <f>IF(AND('Mapa final'!$AJ$38="Baja",'Mapa final'!$AL$38="Catastrófico"),CONCATENATE("R2C",'Mapa final'!$S$38),"")</f>
        <v/>
      </c>
      <c r="AO45" s="146"/>
      <c r="AP45" s="490"/>
      <c r="AQ45" s="491"/>
      <c r="AR45" s="491"/>
      <c r="AS45" s="491"/>
      <c r="AT45" s="491"/>
      <c r="AU45" s="492"/>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row>
    <row r="46" spans="2:77" ht="15" customHeight="1" x14ac:dyDescent="0.25">
      <c r="B46" s="146"/>
      <c r="C46" s="363"/>
      <c r="D46" s="363"/>
      <c r="E46" s="364"/>
      <c r="F46" s="468"/>
      <c r="G46" s="467"/>
      <c r="H46" s="467"/>
      <c r="I46" s="467"/>
      <c r="J46" s="467"/>
      <c r="K46" s="210" t="str">
        <f>IF(AND('Mapa final'!$AJ$39="Baja",'Mapa final'!$AL$39="Leve"),CONCATENATE("R2C",'Mapa final'!$S$39),"")</f>
        <v/>
      </c>
      <c r="L46" s="211" t="str">
        <f>IF(AND('Mapa final'!$AJ$40="Baja",'Mapa final'!$AL$40="Leve"),CONCATENATE("R2C",'Mapa final'!$S$40),"")</f>
        <v/>
      </c>
      <c r="M46" s="211" t="str">
        <f>IF(AND('Mapa final'!$AJ$41="Baja",'Mapa final'!$AL$41="Leve"),CONCATENATE("R2C",'Mapa final'!$S$41),"")</f>
        <v/>
      </c>
      <c r="N46" s="211" t="str">
        <f>IF(AND('Mapa final'!$AJ$42="Baja",'Mapa final'!$AL$42="Leve"),CONCATENATE("R2C",'Mapa final'!$S$42),"")</f>
        <v/>
      </c>
      <c r="O46" s="211" t="str">
        <f>IF(AND('Mapa final'!$AJ$43="Baja",'Mapa final'!$AL$43="Leve"),CONCATENATE("R2C",'Mapa final'!$S$43),"")</f>
        <v/>
      </c>
      <c r="P46" s="212" t="str">
        <f>IF(AND('Mapa final'!$AJ$44="Baja",'Mapa final'!$AL$44="Leve"),CONCATENATE("R2C",'Mapa final'!$S$44),"")</f>
        <v/>
      </c>
      <c r="Q46" s="197" t="str">
        <f>IF(AND('Mapa final'!$AJ$39="Baja",'Mapa final'!$AL$39="Menor"),CONCATENATE("R2C",'Mapa final'!$S$39),"")</f>
        <v/>
      </c>
      <c r="R46" s="203" t="str">
        <f>IF(AND('Mapa final'!$AJ$40="Baja",'Mapa final'!$AL$40="Menor"),CONCATENATE("R2C",'Mapa final'!$S$40),"")</f>
        <v/>
      </c>
      <c r="S46" s="203" t="str">
        <f>IF(AND('Mapa final'!$AJ$41="Baja",'Mapa final'!$AL$41="Menor"),CONCATENATE("R2C",'Mapa final'!$S$41),"")</f>
        <v/>
      </c>
      <c r="T46" s="203" t="str">
        <f>IF(AND('Mapa final'!$AJ$42="Baja",'Mapa final'!$AL$42="Menor"),CONCATENATE("R2C",'Mapa final'!$S$42),"")</f>
        <v/>
      </c>
      <c r="U46" s="203" t="str">
        <f>IF(AND('Mapa final'!$AJ$43="Baja",'Mapa final'!$AL$43="Menor"),CONCATENATE("R2C",'Mapa final'!$S$43),"")</f>
        <v/>
      </c>
      <c r="V46" s="199" t="str">
        <f>IF(AND('Mapa final'!$AJ$44="Baja",'Mapa final'!$AL$44="Menor"),CONCATENATE("R2C",'Mapa final'!$S$44),"")</f>
        <v/>
      </c>
      <c r="W46" s="197" t="str">
        <f>IF(AND('Mapa final'!$AJ$39="Baja",'Mapa final'!$AL$39="Moderado"),CONCATENATE("R2C",'Mapa final'!$S$39),"")</f>
        <v/>
      </c>
      <c r="X46" s="203" t="str">
        <f>IF(AND('Mapa final'!$AJ$40="Baja",'Mapa final'!$AL$40="Moderado"),CONCATENATE("R2C",'Mapa final'!$S$40),"")</f>
        <v/>
      </c>
      <c r="Y46" s="203" t="str">
        <f>IF(AND('Mapa final'!$AJ$41="Baja",'Mapa final'!$AL$41="Moderado"),CONCATENATE("R2C",'Mapa final'!$S$41),"")</f>
        <v/>
      </c>
      <c r="Z46" s="203" t="str">
        <f>IF(AND('Mapa final'!$AJ$42="Baja",'Mapa final'!$AL$42="Moderado"),CONCATENATE("R2C",'Mapa final'!$S$42),"")</f>
        <v/>
      </c>
      <c r="AA46" s="203" t="str">
        <f>IF(AND('Mapa final'!$AJ$43="Baja",'Mapa final'!$AL$43="Moderado"),CONCATENATE("R2C",'Mapa final'!$S$43),"")</f>
        <v/>
      </c>
      <c r="AB46" s="199" t="str">
        <f>IF(AND('Mapa final'!$AJ$44="Baja",'Mapa final'!$AL$44="Moderado"),CONCATENATE("R2C",'Mapa final'!$S$44),"")</f>
        <v/>
      </c>
      <c r="AC46" s="184" t="str">
        <f>IF(AND('Mapa final'!$AJ$39="Baja",'Mapa final'!$AL$39="Mayor"),CONCATENATE("R2C",'Mapa final'!$S$39),"")</f>
        <v/>
      </c>
      <c r="AD46" s="187" t="str">
        <f>IF(AND('Mapa final'!$AJ$40="Baja",'Mapa final'!$AL$40="Mayor"),CONCATENATE("R2C",'Mapa final'!$S$40),"")</f>
        <v/>
      </c>
      <c r="AE46" s="187" t="str">
        <f>IF(AND('Mapa final'!$AJ$41="Baja",'Mapa final'!$AL$41="Mayor"),CONCATENATE("R2C",'Mapa final'!$S$41),"")</f>
        <v/>
      </c>
      <c r="AF46" s="187" t="str">
        <f>IF(AND('Mapa final'!$AJ$42="Baja",'Mapa final'!$AL$42="Mayor"),CONCATENATE("R2C",'Mapa final'!$S$42),"")</f>
        <v/>
      </c>
      <c r="AG46" s="187" t="str">
        <f>IF(AND('Mapa final'!$AJ$43="Baja",'Mapa final'!$AL$43="Mayor"),CONCATENATE("R2C",'Mapa final'!$S$43),"")</f>
        <v/>
      </c>
      <c r="AH46" s="186" t="str">
        <f>IF(AND('Mapa final'!$AJ$44="Baja",'Mapa final'!$AL$44="Mayor"),CONCATENATE("R2C",'Mapa final'!$S$44),"")</f>
        <v/>
      </c>
      <c r="AI46" s="188" t="str">
        <f>IF(AND('Mapa final'!$AJ$39="Baja",'Mapa final'!$AL$39="Catastrófico"),CONCATENATE("R2C",'Mapa final'!$S$39),"")</f>
        <v/>
      </c>
      <c r="AJ46" s="189" t="str">
        <f>IF(AND('Mapa final'!$AJ$40="Baja",'Mapa final'!$AL$40="Catastrófico"),CONCATENATE("R2C",'Mapa final'!$S$40),"")</f>
        <v/>
      </c>
      <c r="AK46" s="189" t="str">
        <f>IF(AND('Mapa final'!$AJ$41="Baja",'Mapa final'!$AL$41="Catastrófico"),CONCATENATE("R2C",'Mapa final'!$S$41),"")</f>
        <v/>
      </c>
      <c r="AL46" s="189" t="str">
        <f>IF(AND('Mapa final'!$AJ$42="Baja",'Mapa final'!$AL$42="Catastrófico"),CONCATENATE("R2C",'Mapa final'!$S$42),"")</f>
        <v/>
      </c>
      <c r="AM46" s="189" t="str">
        <f>IF(AND('Mapa final'!$AJ$43="Baja",'Mapa final'!$AL$43="Catastrófico"),CONCATENATE("R2C",'Mapa final'!$S$43),"")</f>
        <v/>
      </c>
      <c r="AN46" s="190" t="str">
        <f>IF(AND('Mapa final'!$AJ$44="Baja",'Mapa final'!$AL$44="Catastrófico"),CONCATENATE("R2C",'Mapa final'!$S$44),"")</f>
        <v/>
      </c>
      <c r="AO46" s="146"/>
      <c r="AP46" s="490"/>
      <c r="AQ46" s="491"/>
      <c r="AR46" s="491"/>
      <c r="AS46" s="491"/>
      <c r="AT46" s="491"/>
      <c r="AU46" s="492"/>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row>
    <row r="47" spans="2:77" ht="15" customHeight="1" x14ac:dyDescent="0.25">
      <c r="B47" s="146"/>
      <c r="C47" s="363"/>
      <c r="D47" s="363"/>
      <c r="E47" s="364"/>
      <c r="F47" s="468"/>
      <c r="G47" s="467"/>
      <c r="H47" s="467"/>
      <c r="I47" s="467"/>
      <c r="J47" s="467"/>
      <c r="K47" s="210" t="str">
        <f>IF(AND('Mapa final'!$AJ$45="Baja",'Mapa final'!$AL$45="Leve"),CONCATENATE("R2C",'Mapa final'!$S$45),"")</f>
        <v/>
      </c>
      <c r="L47" s="211" t="str">
        <f>IF(AND('Mapa final'!$AJ$46="Baja",'Mapa final'!$AL$46="Leve"),CONCATENATE("R2C",'Mapa final'!$S$46),"")</f>
        <v/>
      </c>
      <c r="M47" s="211" t="str">
        <f>IF(AND('Mapa final'!$AJ$47="Baja",'Mapa final'!$AL$47="Leve"),CONCATENATE("R2C",'Mapa final'!$S$47),"")</f>
        <v/>
      </c>
      <c r="N47" s="211" t="str">
        <f>IF(AND('Mapa final'!$AJ$48="Baja",'Mapa final'!$AL$48="Leve"),CONCATENATE("R2C",'Mapa final'!$S$48),"")</f>
        <v/>
      </c>
      <c r="O47" s="211" t="str">
        <f>IF(AND('Mapa final'!$AJ$49="Baja",'Mapa final'!$AL$49="Leve"),CONCATENATE("R2C",'Mapa final'!$S$49),"")</f>
        <v/>
      </c>
      <c r="P47" s="212" t="str">
        <f>IF(AND('Mapa final'!$AJ$60="Baja",'Mapa final'!$AL$50="Leve"),CONCATENATE("R2C",'Mapa final'!$S$50),"")</f>
        <v/>
      </c>
      <c r="Q47" s="197" t="str">
        <f>IF(AND('Mapa final'!$AJ$45="Baja",'Mapa final'!$AL$45="Menor"),CONCATENATE("R2C",'Mapa final'!$S$45),"")</f>
        <v/>
      </c>
      <c r="R47" s="203" t="str">
        <f>IF(AND('Mapa final'!$AJ$46="Baja",'Mapa final'!$AL$46="Menor"),CONCATENATE("R2C",'Mapa final'!$S$46),"")</f>
        <v/>
      </c>
      <c r="S47" s="203" t="str">
        <f>IF(AND('Mapa final'!$AJ$47="Baja",'Mapa final'!$AL$47="Menor"),CONCATENATE("R2C",'Mapa final'!$S$47),"")</f>
        <v/>
      </c>
      <c r="T47" s="203" t="str">
        <f>IF(AND('Mapa final'!$AJ$48="Baja",'Mapa final'!$AL$48="Menor"),CONCATENATE("R2C",'Mapa final'!$S$48),"")</f>
        <v/>
      </c>
      <c r="U47" s="203" t="str">
        <f>IF(AND('Mapa final'!$AJ$49="Baja",'Mapa final'!$AL$49="Menor"),CONCATENATE("R2C",'Mapa final'!$S$49),"")</f>
        <v/>
      </c>
      <c r="V47" s="199" t="str">
        <f>IF(AND('Mapa final'!$AJ$60="Baja",'Mapa final'!$AL$50="Menor"),CONCATENATE("R2C",'Mapa final'!$S$50),"")</f>
        <v/>
      </c>
      <c r="W47" s="197" t="str">
        <f>IF(AND('Mapa final'!$AJ$45="Baja",'Mapa final'!$AL$45="Moderado"),CONCATENATE("R2C",'Mapa final'!$S$45),"")</f>
        <v/>
      </c>
      <c r="X47" s="203" t="str">
        <f>IF(AND('Mapa final'!$AJ$46="Baja",'Mapa final'!$AL$46="Moderado"),CONCATENATE("R2C",'Mapa final'!$S$46),"")</f>
        <v/>
      </c>
      <c r="Y47" s="203" t="str">
        <f>IF(AND('Mapa final'!$AJ$47="Baja",'Mapa final'!$AL$47="Moderado"),CONCATENATE("R2C",'Mapa final'!$S$47),"")</f>
        <v/>
      </c>
      <c r="Z47" s="203" t="str">
        <f>IF(AND('Mapa final'!$AJ$48="Baja",'Mapa final'!$AL$48="Moderado"),CONCATENATE("R2C",'Mapa final'!$S$48),"")</f>
        <v/>
      </c>
      <c r="AA47" s="203" t="str">
        <f>IF(AND('Mapa final'!$AJ$49="Baja",'Mapa final'!$AL$49="Moderado"),CONCATENATE("R2C",'Mapa final'!$S$49),"")</f>
        <v/>
      </c>
      <c r="AB47" s="199" t="str">
        <f>IF(AND('Mapa final'!$AJ$60="Baja",'Mapa final'!$AL$50="Moderado"),CONCATENATE("R2C",'Mapa final'!$S$50),"")</f>
        <v/>
      </c>
      <c r="AC47" s="184" t="str">
        <f>IF(AND('Mapa final'!$AJ$45="Baja",'Mapa final'!$AL$45="Mayor"),CONCATENATE("R2C",'Mapa final'!$S$45),"")</f>
        <v/>
      </c>
      <c r="AD47" s="187" t="str">
        <f>IF(AND('Mapa final'!$AJ$46="Baja",'Mapa final'!$AL$46="Mayor"),CONCATENATE("R2C",'Mapa final'!$S$46),"")</f>
        <v/>
      </c>
      <c r="AE47" s="187" t="str">
        <f>IF(AND('Mapa final'!$AJ$47="Baja",'Mapa final'!$AL$47="Mayor"),CONCATENATE("R2C",'Mapa final'!$S$47),"")</f>
        <v/>
      </c>
      <c r="AF47" s="187" t="str">
        <f>IF(AND('Mapa final'!$AJ$48="Baja",'Mapa final'!$AL$48="Mayor"),CONCATENATE("R2C",'Mapa final'!$S$48),"")</f>
        <v/>
      </c>
      <c r="AG47" s="187" t="str">
        <f>IF(AND('Mapa final'!$AJ$49="Baja",'Mapa final'!$AL$49="Mayor"),CONCATENATE("R2C",'Mapa final'!$S$49),"")</f>
        <v/>
      </c>
      <c r="AH47" s="186" t="str">
        <f>IF(AND('Mapa final'!$AJ$60="Baja",'Mapa final'!$AL$50="Mayor"),CONCATENATE("R2C",'Mapa final'!$S$50),"")</f>
        <v/>
      </c>
      <c r="AI47" s="188" t="str">
        <f>IF(AND('Mapa final'!$AJ$45="Baja",'Mapa final'!$AL$45="Catastrófico"),CONCATENATE("R2C",'Mapa final'!$S$45),"")</f>
        <v/>
      </c>
      <c r="AJ47" s="189" t="str">
        <f>IF(AND('Mapa final'!$AJ$46="Baja",'Mapa final'!$AL$46="Catastrófico"),CONCATENATE("R2C",'Mapa final'!$S$46),"")</f>
        <v/>
      </c>
      <c r="AK47" s="189" t="str">
        <f>IF(AND('Mapa final'!$AJ$47="Baja",'Mapa final'!$AL$47="Catastrófico"),CONCATENATE("R2C",'Mapa final'!$S$47),"")</f>
        <v/>
      </c>
      <c r="AL47" s="189" t="str">
        <f>IF(AND('Mapa final'!$AJ$48="Baja",'Mapa final'!$AL$48="Catastrófico"),CONCATENATE("R2C",'Mapa final'!$S$48),"")</f>
        <v/>
      </c>
      <c r="AM47" s="189" t="str">
        <f>IF(AND('Mapa final'!$AJ$49="Baja",'Mapa final'!$AL$49="Catastrófico"),CONCATENATE("R2C",'Mapa final'!$S$49),"")</f>
        <v/>
      </c>
      <c r="AN47" s="190" t="str">
        <f>IF(AND('Mapa final'!$AJ$60="Baja",'Mapa final'!$AL$50="Catastrófico"),CONCATENATE("R2C",'Mapa final'!$S$50),"")</f>
        <v/>
      </c>
      <c r="AO47" s="146"/>
      <c r="AP47" s="490"/>
      <c r="AQ47" s="491"/>
      <c r="AR47" s="491"/>
      <c r="AS47" s="491"/>
      <c r="AT47" s="491"/>
      <c r="AU47" s="492"/>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row>
    <row r="48" spans="2:77" ht="15" customHeight="1" x14ac:dyDescent="0.25">
      <c r="B48" s="146"/>
      <c r="C48" s="363"/>
      <c r="D48" s="363"/>
      <c r="E48" s="364"/>
      <c r="F48" s="468"/>
      <c r="G48" s="467"/>
      <c r="H48" s="467"/>
      <c r="I48" s="467"/>
      <c r="J48" s="467"/>
      <c r="K48" s="210" t="str">
        <f>IF(AND('Mapa final'!$AJ$51="Baja",'Mapa final'!$AL$51="Leve"),CONCATENATE("R2C",'Mapa final'!$S$51),"")</f>
        <v/>
      </c>
      <c r="L48" s="211" t="str">
        <f>IF(AND('Mapa final'!$AJ$52="Baja",'Mapa final'!$AL$52="Leve"),CONCATENATE("R2C",'Mapa final'!$S$52),"")</f>
        <v/>
      </c>
      <c r="M48" s="211" t="str">
        <f>IF(AND('Mapa final'!$AJ$53="Baja",'Mapa final'!$AL$53="Leve"),CONCATENATE("R2C",'Mapa final'!$S$53),"")</f>
        <v/>
      </c>
      <c r="N48" s="211" t="str">
        <f>IF(AND('Mapa final'!$AJ$54="Baja",'Mapa final'!$AL$54="Leve"),CONCATENATE("R2C",'Mapa final'!$S$54),"")</f>
        <v/>
      </c>
      <c r="O48" s="211" t="str">
        <f>IF(AND('Mapa final'!$AJ$55="Baja",'Mapa final'!$AL$55="Leve"),CONCATENATE("R2C",'Mapa final'!$S$55),"")</f>
        <v/>
      </c>
      <c r="P48" s="212" t="str">
        <f>IF(AND('Mapa final'!$AJ$56="Baja",'Mapa final'!$AL$56="Leve"),CONCATENATE("R2C",'Mapa final'!$S$56),"")</f>
        <v/>
      </c>
      <c r="Q48" s="197" t="str">
        <f>IF(AND('Mapa final'!$AJ$51="Baja",'Mapa final'!$AL$51="Menor"),CONCATENATE("R2C",'Mapa final'!$S$51),"")</f>
        <v/>
      </c>
      <c r="R48" s="203" t="str">
        <f>IF(AND('Mapa final'!$AJ$52="Baja",'Mapa final'!$AL$52="Menor"),CONCATENATE("R2C",'Mapa final'!$S$52),"")</f>
        <v/>
      </c>
      <c r="S48" s="203" t="str">
        <f>IF(AND('Mapa final'!$AJ$53="Baja",'Mapa final'!$AL$53="Menor"),CONCATENATE("R2C",'Mapa final'!$S$53),"")</f>
        <v/>
      </c>
      <c r="T48" s="203" t="str">
        <f>IF(AND('Mapa final'!$AJ$54="Baja",'Mapa final'!$AL$54="Menor"),CONCATENATE("R2C",'Mapa final'!$S$54),"")</f>
        <v/>
      </c>
      <c r="U48" s="203" t="str">
        <f>IF(AND('Mapa final'!$AJ$55="Baja",'Mapa final'!$AL$55="Menor"),CONCATENATE("R2C",'Mapa final'!$S$55),"")</f>
        <v/>
      </c>
      <c r="V48" s="199" t="str">
        <f>IF(AND('Mapa final'!$AJ$56="Baja",'Mapa final'!$AL$56="Menor"),CONCATENATE("R2C",'Mapa final'!$S$56),"")</f>
        <v/>
      </c>
      <c r="W48" s="197" t="str">
        <f>IF(AND('Mapa final'!$AJ$51="Baja",'Mapa final'!$AL$51="Moderado"),CONCATENATE("R2C",'Mapa final'!$S$51),"")</f>
        <v/>
      </c>
      <c r="X48" s="203" t="str">
        <f>IF(AND('Mapa final'!$AJ$52="Baja",'Mapa final'!$AL$52="Moderado"),CONCATENATE("R2C",'Mapa final'!$S$52),"")</f>
        <v/>
      </c>
      <c r="Y48" s="203" t="str">
        <f>IF(AND('Mapa final'!$AJ$53="Baja",'Mapa final'!$AL$53="Moderado"),CONCATENATE("R2C",'Mapa final'!$S$53),"")</f>
        <v/>
      </c>
      <c r="Z48" s="203" t="str">
        <f>IF(AND('Mapa final'!$AJ$54="Baja",'Mapa final'!$AL$54="Moderado"),CONCATENATE("R2C",'Mapa final'!$S$54),"")</f>
        <v/>
      </c>
      <c r="AA48" s="203" t="str">
        <f>IF(AND('Mapa final'!$AJ$55="Baja",'Mapa final'!$AL$55="Moderado"),CONCATENATE("R2C",'Mapa final'!$S$55),"")</f>
        <v/>
      </c>
      <c r="AB48" s="199" t="str">
        <f>IF(AND('Mapa final'!$AJ$56="Baja",'Mapa final'!$AL$56="Moderado"),CONCATENATE("R2C",'Mapa final'!$S$56),"")</f>
        <v/>
      </c>
      <c r="AC48" s="184" t="str">
        <f>IF(AND('Mapa final'!$AJ$51="Baja",'Mapa final'!$AL$51="Mayor"),CONCATENATE("R2C",'Mapa final'!$S$51),"")</f>
        <v/>
      </c>
      <c r="AD48" s="187" t="str">
        <f>IF(AND('Mapa final'!$AJ$52="Baja",'Mapa final'!$AL$52="Mayor"),CONCATENATE("R2C",'Mapa final'!$S$52),"")</f>
        <v/>
      </c>
      <c r="AE48" s="187" t="str">
        <f>IF(AND('Mapa final'!$AJ$53="Baja",'Mapa final'!$AL$53="Mayor"),CONCATENATE("R2C",'Mapa final'!$S$53),"")</f>
        <v/>
      </c>
      <c r="AF48" s="187" t="str">
        <f>IF(AND('Mapa final'!$AJ$54="Baja",'Mapa final'!$AL$54="Mayor"),CONCATENATE("R2C",'Mapa final'!$S$54),"")</f>
        <v/>
      </c>
      <c r="AG48" s="187" t="str">
        <f>IF(AND('Mapa final'!$AJ$55="Baja",'Mapa final'!$AL$55="Mayor"),CONCATENATE("R2C",'Mapa final'!$S$55),"")</f>
        <v/>
      </c>
      <c r="AH48" s="186" t="str">
        <f>IF(AND('Mapa final'!$AJ$56="Baja",'Mapa final'!$AL$56="Mayor"),CONCATENATE("R2C",'Mapa final'!$S$56),"")</f>
        <v/>
      </c>
      <c r="AI48" s="188" t="str">
        <f>IF(AND('Mapa final'!$AJ$51="Baja",'Mapa final'!$AL$51="Catastrófico"),CONCATENATE("R2C",'Mapa final'!$S$51),"")</f>
        <v/>
      </c>
      <c r="AJ48" s="189" t="str">
        <f>IF(AND('Mapa final'!$AJ$52="Baja",'Mapa final'!$AL$52="Catastrófico"),CONCATENATE("R2C",'Mapa final'!$S$52),"")</f>
        <v/>
      </c>
      <c r="AK48" s="189" t="str">
        <f>IF(AND('Mapa final'!$AJ$53="Baja",'Mapa final'!$AL$53="Catastrófico"),CONCATENATE("R2C",'Mapa final'!$S$53),"")</f>
        <v/>
      </c>
      <c r="AL48" s="189" t="str">
        <f>IF(AND('Mapa final'!$AJ$54="Baja",'Mapa final'!$AL$54="Catastrófico"),CONCATENATE("R2C",'Mapa final'!$S$54),"")</f>
        <v/>
      </c>
      <c r="AM48" s="189" t="str">
        <f>IF(AND('Mapa final'!$AJ$55="Baja",'Mapa final'!$AL$55="Catastrófico"),CONCATENATE("R2C",'Mapa final'!$S$55),"")</f>
        <v/>
      </c>
      <c r="AN48" s="190" t="str">
        <f>IF(AND('Mapa final'!$AJ$56="Baja",'Mapa final'!$AL$56="Catastrófico"),CONCATENATE("R2C",'Mapa final'!$S$56),"")</f>
        <v/>
      </c>
      <c r="AO48" s="146"/>
      <c r="AP48" s="490"/>
      <c r="AQ48" s="491"/>
      <c r="AR48" s="491"/>
      <c r="AS48" s="491"/>
      <c r="AT48" s="491"/>
      <c r="AU48" s="492"/>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row>
    <row r="49" spans="2:81" ht="15" customHeight="1" x14ac:dyDescent="0.25">
      <c r="B49" s="146"/>
      <c r="C49" s="363"/>
      <c r="D49" s="363"/>
      <c r="E49" s="364"/>
      <c r="F49" s="468"/>
      <c r="G49" s="467"/>
      <c r="H49" s="467"/>
      <c r="I49" s="467"/>
      <c r="J49" s="467"/>
      <c r="K49" s="210" t="str">
        <f>IF(AND('Mapa final'!$AJ$57="Baja",'Mapa final'!$AL$57="Leve"),CONCATENATE("R2C",'Mapa final'!$S$57),"")</f>
        <v/>
      </c>
      <c r="L49" s="211" t="str">
        <f>IF(AND('Mapa final'!$AJ$58="Baja",'Mapa final'!$AL$58="Leve"),CONCATENATE("R2C",'Mapa final'!$S$58),"")</f>
        <v/>
      </c>
      <c r="M49" s="211" t="str">
        <f>IF(AND('Mapa final'!$AJ$59="Baja",'Mapa final'!$AL$59="Leve"),CONCATENATE("R2C",'Mapa final'!$S$59),"")</f>
        <v/>
      </c>
      <c r="N49" s="211" t="str">
        <f>IF(AND('Mapa final'!$AJ$60="Baja",'Mapa final'!$AL$60="Leve"),CONCATENATE("R2C",'Mapa final'!$S$60),"")</f>
        <v/>
      </c>
      <c r="O49" s="211" t="str">
        <f>IF(AND('Mapa final'!$AJ$61="Baja",'Mapa final'!$AL$61="Leve"),CONCATENATE("R2C",'Mapa final'!$S$61),"")</f>
        <v/>
      </c>
      <c r="P49" s="212" t="str">
        <f>IF(AND('Mapa final'!$AJ$62="Baja",'Mapa final'!$AL$62="Leve"),CONCATENATE("R2C",'Mapa final'!$S$62),"")</f>
        <v/>
      </c>
      <c r="Q49" s="197" t="str">
        <f>IF(AND('Mapa final'!$AJ$57="Baja",'Mapa final'!$AL$57="Menor"),CONCATENATE("R2C",'Mapa final'!$S$57),"")</f>
        <v/>
      </c>
      <c r="R49" s="203" t="str">
        <f>IF(AND('Mapa final'!$AJ$58="Baja",'Mapa final'!$AL$58="Menor"),CONCATENATE("R2C",'Mapa final'!$S$58),"")</f>
        <v/>
      </c>
      <c r="S49" s="203" t="str">
        <f>IF(AND('Mapa final'!$AJ$59="Baja",'Mapa final'!$AL$59="Menor"),CONCATENATE("R2C",'Mapa final'!$S$59),"")</f>
        <v/>
      </c>
      <c r="T49" s="203" t="str">
        <f>IF(AND('Mapa final'!$AJ$60="Baja",'Mapa final'!$AL$60="Menor"),CONCATENATE("R2C",'Mapa final'!$S$60),"")</f>
        <v/>
      </c>
      <c r="U49" s="203" t="str">
        <f>IF(AND('Mapa final'!$AJ$61="Baja",'Mapa final'!$AL$61="Menor"),CONCATENATE("R2C",'Mapa final'!$S$61),"")</f>
        <v/>
      </c>
      <c r="V49" s="199" t="str">
        <f>IF(AND('Mapa final'!$AJ$62="Baja",'Mapa final'!$AL$62="Menor"),CONCATENATE("R2C",'Mapa final'!$S$62),"")</f>
        <v/>
      </c>
      <c r="W49" s="197" t="str">
        <f>IF(AND('Mapa final'!$AJ$57="Baja",'Mapa final'!$AL$57="Moderado"),CONCATENATE("R2C",'Mapa final'!$S$57),"")</f>
        <v/>
      </c>
      <c r="X49" s="203" t="str">
        <f>IF(AND('Mapa final'!$AJ$58="Baja",'Mapa final'!$AL$58="Moderado"),CONCATENATE("R2C",'Mapa final'!$S$58),"")</f>
        <v/>
      </c>
      <c r="Y49" s="203" t="str">
        <f>IF(AND('Mapa final'!$AJ$59="Baja",'Mapa final'!$AL$59="Moderado"),CONCATENATE("R2C",'Mapa final'!$S$59),"")</f>
        <v/>
      </c>
      <c r="Z49" s="203" t="str">
        <f>IF(AND('Mapa final'!$AJ$60="Baja",'Mapa final'!$AL$60="Moderado"),CONCATENATE("R2C",'Mapa final'!$S$60),"")</f>
        <v/>
      </c>
      <c r="AA49" s="203" t="str">
        <f>IF(AND('Mapa final'!$AJ$61="Baja",'Mapa final'!$AL$61="Moderado"),CONCATENATE("R2C",'Mapa final'!$S$61),"")</f>
        <v/>
      </c>
      <c r="AB49" s="199" t="str">
        <f>IF(AND('Mapa final'!$AJ$62="Baja",'Mapa final'!$AL$62="Moderado"),CONCATENATE("R2C",'Mapa final'!$S$62),"")</f>
        <v/>
      </c>
      <c r="AC49" s="184" t="str">
        <f>IF(AND('Mapa final'!$AJ$57="Baja",'Mapa final'!$AL$57="Mayor"),CONCATENATE("R2C",'Mapa final'!$S$57),"")</f>
        <v/>
      </c>
      <c r="AD49" s="187" t="str">
        <f>IF(AND('Mapa final'!$AJ$58="Baja",'Mapa final'!$AL$58="Mayor"),CONCATENATE("R2C",'Mapa final'!$S$58),"")</f>
        <v/>
      </c>
      <c r="AE49" s="187" t="str">
        <f>IF(AND('Mapa final'!$AJ$59="Baja",'Mapa final'!$AL$59="Mayor"),CONCATENATE("R2C",'Mapa final'!$S$59),"")</f>
        <v/>
      </c>
      <c r="AF49" s="187" t="str">
        <f>IF(AND('Mapa final'!$AJ$60="Baja",'Mapa final'!$AL$60="Mayor"),CONCATENATE("R2C",'Mapa final'!$S$60),"")</f>
        <v/>
      </c>
      <c r="AG49" s="187" t="str">
        <f>IF(AND('Mapa final'!$AJ$61="Baja",'Mapa final'!$AL$61="Mayor"),CONCATENATE("R2C",'Mapa final'!$S$61),"")</f>
        <v/>
      </c>
      <c r="AH49" s="186" t="str">
        <f>IF(AND('Mapa final'!$AJ$62="Baja",'Mapa final'!$AL$62="Mayor"),CONCATENATE("R2C",'Mapa final'!$S$62),"")</f>
        <v/>
      </c>
      <c r="AI49" s="188" t="str">
        <f>IF(AND('Mapa final'!$AJ$57="Baja",'Mapa final'!$AL$57="Catastrófico"),CONCATENATE("R2C",'Mapa final'!$S$57),"")</f>
        <v/>
      </c>
      <c r="AJ49" s="189" t="str">
        <f>IF(AND('Mapa final'!$AJ$58="Baja",'Mapa final'!$AL$58="Catastrófico"),CONCATENATE("R2C",'Mapa final'!$S$58),"")</f>
        <v/>
      </c>
      <c r="AK49" s="189" t="str">
        <f>IF(AND('Mapa final'!$AJ$59="Baja",'Mapa final'!$AL$59="Catastrófico"),CONCATENATE("R2C",'Mapa final'!$S$59),"")</f>
        <v/>
      </c>
      <c r="AL49" s="189" t="str">
        <f>IF(AND('Mapa final'!$AJ$60="Baja",'Mapa final'!$AL$60="Catastrófico"),CONCATENATE("R2C",'Mapa final'!$S$60),"")</f>
        <v/>
      </c>
      <c r="AM49" s="189" t="str">
        <f>IF(AND('Mapa final'!$AJ$61="Baja",'Mapa final'!$AL$61="Catastrófico"),CONCATENATE("R2C",'Mapa final'!$S$61),"")</f>
        <v/>
      </c>
      <c r="AN49" s="190" t="str">
        <f>IF(AND('Mapa final'!$AJ$62="Baja",'Mapa final'!$AL$62="Catastrófico"),CONCATENATE("R2C",'Mapa final'!$S$62),"")</f>
        <v/>
      </c>
      <c r="AO49" s="146"/>
      <c r="AP49" s="490"/>
      <c r="AQ49" s="491"/>
      <c r="AR49" s="491"/>
      <c r="AS49" s="491"/>
      <c r="AT49" s="491"/>
      <c r="AU49" s="492"/>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row>
    <row r="50" spans="2:81" ht="15" customHeight="1" x14ac:dyDescent="0.25">
      <c r="B50" s="146"/>
      <c r="C50" s="363"/>
      <c r="D50" s="363"/>
      <c r="E50" s="364"/>
      <c r="F50" s="468"/>
      <c r="G50" s="467"/>
      <c r="H50" s="467"/>
      <c r="I50" s="467"/>
      <c r="J50" s="467"/>
      <c r="K50" s="210" t="str">
        <f>IF(AND('Mapa final'!$AJ$63="Baja",'Mapa final'!$AL$63="Leve"),CONCATENATE("R2C",'Mapa final'!$S$63),"")</f>
        <v/>
      </c>
      <c r="L50" s="211" t="str">
        <f>IF(AND('Mapa final'!$AJ$64="Baja",'Mapa final'!$AL$64="Leve"),CONCATENATE("R2C",'Mapa final'!$S$64),"")</f>
        <v/>
      </c>
      <c r="M50" s="211" t="str">
        <f>IF(AND('Mapa final'!$AJ$65="Baja",'Mapa final'!$AL$65="Leve"),CONCATENATE("R2C",'Mapa final'!$S$65),"")</f>
        <v/>
      </c>
      <c r="N50" s="211" t="str">
        <f>IF(AND('Mapa final'!$AJ$66="Baja",'Mapa final'!$AL$66="Leve"),CONCATENATE("R2C",'Mapa final'!$S$66),"")</f>
        <v/>
      </c>
      <c r="O50" s="211" t="str">
        <f>IF(AND('Mapa final'!$AJ$67="Baja",'Mapa final'!$AL$67="Leve"),CONCATENATE("R2C",'Mapa final'!$S$67),"")</f>
        <v/>
      </c>
      <c r="P50" s="212" t="str">
        <f>IF(AND('Mapa final'!$AJ$68="Baja",'Mapa final'!$AL$68="Leve"),CONCATENATE("R2C",'Mapa final'!$S$68),"")</f>
        <v/>
      </c>
      <c r="Q50" s="197" t="str">
        <f>IF(AND('Mapa final'!$AJ$63="Baja",'Mapa final'!$AL$63="Menor"),CONCATENATE("R2C",'Mapa final'!$S$63),"")</f>
        <v/>
      </c>
      <c r="R50" s="203" t="str">
        <f>IF(AND('Mapa final'!$AJ$64="Baja",'Mapa final'!$AL$64="Menor"),CONCATENATE("R2C",'Mapa final'!$S$64),"")</f>
        <v/>
      </c>
      <c r="S50" s="203" t="str">
        <f>IF(AND('Mapa final'!$AJ$65="Baja",'Mapa final'!$AL$65="Menor"),CONCATENATE("R2C",'Mapa final'!$S$65),"")</f>
        <v/>
      </c>
      <c r="T50" s="203" t="str">
        <f>IF(AND('Mapa final'!$AJ$66="Baja",'Mapa final'!$AL$66="Menor"),CONCATENATE("R2C",'Mapa final'!$S$66),"")</f>
        <v/>
      </c>
      <c r="U50" s="203" t="str">
        <f>IF(AND('Mapa final'!$AJ$67="Baja",'Mapa final'!$AL$67="Menor"),CONCATENATE("R2C",'Mapa final'!$S$67),"")</f>
        <v/>
      </c>
      <c r="V50" s="199" t="str">
        <f>IF(AND('Mapa final'!$AJ$68="Baja",'Mapa final'!$AL$68="Menor"),CONCATENATE("R2C",'Mapa final'!$S$68),"")</f>
        <v/>
      </c>
      <c r="W50" s="197" t="str">
        <f>IF(AND('Mapa final'!$AJ$63="Baja",'Mapa final'!$AL$63="Moderado"),CONCATENATE("R2C",'Mapa final'!$S$63),"")</f>
        <v/>
      </c>
      <c r="X50" s="203" t="str">
        <f>IF(AND('Mapa final'!$AJ$64="Baja",'Mapa final'!$AL$64="Moderado"),CONCATENATE("R2C",'Mapa final'!$S$64),"")</f>
        <v/>
      </c>
      <c r="Y50" s="203" t="str">
        <f>IF(AND('Mapa final'!$AJ$65="Baja",'Mapa final'!$AL$65="Moderado"),CONCATENATE("R2C",'Mapa final'!$S$65),"")</f>
        <v/>
      </c>
      <c r="Z50" s="203" t="str">
        <f>IF(AND('Mapa final'!$AJ$66="Baja",'Mapa final'!$AL$66="Moderado"),CONCATENATE("R2C",'Mapa final'!$S$66),"")</f>
        <v/>
      </c>
      <c r="AA50" s="203" t="str">
        <f>IF(AND('Mapa final'!$AJ$67="Baja",'Mapa final'!$AL$67="Moderado"),CONCATENATE("R2C",'Mapa final'!$S$67),"")</f>
        <v/>
      </c>
      <c r="AB50" s="199" t="str">
        <f>IF(AND('Mapa final'!$AJ$68="Baja",'Mapa final'!$AL$68="Moderado"),CONCATENATE("R2C",'Mapa final'!$S$68),"")</f>
        <v/>
      </c>
      <c r="AC50" s="184" t="str">
        <f>IF(AND('Mapa final'!$AJ$63="Baja",'Mapa final'!$AL$63="Mayor"),CONCATENATE("R2C",'Mapa final'!$S$63),"")</f>
        <v/>
      </c>
      <c r="AD50" s="187" t="str">
        <f>IF(AND('Mapa final'!$AJ$64="Baja",'Mapa final'!$AL$64="Mayor"),CONCATENATE("R2C",'Mapa final'!$S$64),"")</f>
        <v/>
      </c>
      <c r="AE50" s="187" t="str">
        <f>IF(AND('Mapa final'!$AJ$65="Baja",'Mapa final'!$AL$65="Mayor"),CONCATENATE("R2C",'Mapa final'!$S$65),"")</f>
        <v/>
      </c>
      <c r="AF50" s="187" t="str">
        <f>IF(AND('Mapa final'!$AJ$66="Baja",'Mapa final'!$AL$66="Mayor"),CONCATENATE("R2C",'Mapa final'!$S$66),"")</f>
        <v/>
      </c>
      <c r="AG50" s="187" t="str">
        <f>IF(AND('Mapa final'!$AJ$67="Baja",'Mapa final'!$AL$67="Mayor"),CONCATENATE("R2C",'Mapa final'!$S$67),"")</f>
        <v/>
      </c>
      <c r="AH50" s="186" t="str">
        <f>IF(AND('Mapa final'!$AJ$68="Baja",'Mapa final'!$AL$68="Mayor"),CONCATENATE("R2C",'Mapa final'!$S$68),"")</f>
        <v/>
      </c>
      <c r="AI50" s="188" t="str">
        <f>IF(AND('Mapa final'!$AJ$63="Baja",'Mapa final'!$AL$63="Catastrófico"),CONCATENATE("R2C",'Mapa final'!$S$63),"")</f>
        <v/>
      </c>
      <c r="AJ50" s="189" t="str">
        <f>IF(AND('Mapa final'!$AJ$64="Baja",'Mapa final'!$AL$64="Catastrófico"),CONCATENATE("R2C",'Mapa final'!$S$64),"")</f>
        <v/>
      </c>
      <c r="AK50" s="189" t="str">
        <f>IF(AND('Mapa final'!$AJ$65="Baja",'Mapa final'!$AL$65="Catastrófico"),CONCATENATE("R2C",'Mapa final'!$S$65),"")</f>
        <v/>
      </c>
      <c r="AL50" s="189" t="str">
        <f>IF(AND('Mapa final'!$AJ$66="Baja",'Mapa final'!$AL$66="Catastrófico"),CONCATENATE("R2C",'Mapa final'!$S$66),"")</f>
        <v/>
      </c>
      <c r="AM50" s="189" t="str">
        <f>IF(AND('Mapa final'!$AJ$67="Baja",'Mapa final'!$AL$67="Catastrófico"),CONCATENATE("R2C",'Mapa final'!$S$67),"")</f>
        <v/>
      </c>
      <c r="AN50" s="190" t="str">
        <f>IF(AND('Mapa final'!$AJ$68="Baja",'Mapa final'!$AL$68="Catastrófico"),CONCATENATE("R2C",'Mapa final'!$S$68),"")</f>
        <v/>
      </c>
      <c r="AO50" s="146"/>
      <c r="AP50" s="490"/>
      <c r="AQ50" s="491"/>
      <c r="AR50" s="491"/>
      <c r="AS50" s="491"/>
      <c r="AT50" s="491"/>
      <c r="AU50" s="492"/>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row>
    <row r="51" spans="2:81" ht="15.75" customHeight="1" thickBot="1" x14ac:dyDescent="0.3">
      <c r="B51" s="146"/>
      <c r="C51" s="363"/>
      <c r="D51" s="363"/>
      <c r="E51" s="364"/>
      <c r="F51" s="469"/>
      <c r="G51" s="470"/>
      <c r="H51" s="470"/>
      <c r="I51" s="470"/>
      <c r="J51" s="470"/>
      <c r="K51" s="213" t="str">
        <f>IF(AND('Mapa final'!$AJ$69="Baja",'Mapa final'!$AL$69="Leve"),CONCATENATE("R2C",'Mapa final'!$S$69),"")</f>
        <v/>
      </c>
      <c r="L51" s="214" t="str">
        <f>IF(AND('Mapa final'!$AJ$70="Baja",'Mapa final'!$AL$70="Leve"),CONCATENATE("R2C",'Mapa final'!$S$70),"")</f>
        <v/>
      </c>
      <c r="M51" s="214" t="str">
        <f>IF(AND('Mapa final'!$AJ$71="Baja",'Mapa final'!$AL$71="Leve"),CONCATENATE("R2C",'Mapa final'!$S$71),"")</f>
        <v/>
      </c>
      <c r="N51" s="214" t="str">
        <f>IF(AND('Mapa final'!$AJ$72="Baja",'Mapa final'!$AL$72="Leve"),CONCATENATE("R2C",'Mapa final'!$S$72),"")</f>
        <v/>
      </c>
      <c r="O51" s="214" t="str">
        <f>IF(AND('Mapa final'!$AJ$74="Baja",'Mapa final'!$AL$74="Leve"),CONCATENATE("R2C",'Mapa final'!$S$74),"")</f>
        <v/>
      </c>
      <c r="P51" s="215" t="str">
        <f>IF(AND('Mapa final'!$AJ$75="Baja",'Mapa final'!$AL$75="Leve"),CONCATENATE("R2C",'Mapa final'!$S$75),"")</f>
        <v/>
      </c>
      <c r="Q51" s="197" t="str">
        <f>IF(AND('Mapa final'!$AJ$69="Baja",'Mapa final'!$AL$69="Menor"),CONCATENATE("R2C",'Mapa final'!$S$69),"")</f>
        <v/>
      </c>
      <c r="R51" s="203" t="str">
        <f>IF(AND('Mapa final'!$AJ$70="Baja",'Mapa final'!$AL$70="Menor"),CONCATENATE("R2C",'Mapa final'!$S$70),"")</f>
        <v/>
      </c>
      <c r="S51" s="203" t="str">
        <f>IF(AND('Mapa final'!$AJ$71="Baja",'Mapa final'!$AL$71="Menor"),CONCATENATE("R2C",'Mapa final'!$S$71),"")</f>
        <v/>
      </c>
      <c r="T51" s="203" t="str">
        <f>IF(AND('Mapa final'!$AJ$72="Baja",'Mapa final'!$AL$72="Menor"),CONCATENATE("R2C",'Mapa final'!$S$72),"")</f>
        <v/>
      </c>
      <c r="U51" s="203" t="str">
        <f>IF(AND('Mapa final'!$AJ$74="Baja",'Mapa final'!$AL$74="Menor"),CONCATENATE("R2C",'Mapa final'!$S$74),"")</f>
        <v/>
      </c>
      <c r="V51" s="199" t="str">
        <f>IF(AND('Mapa final'!$AJ$75="Baja",'Mapa final'!$AL$75="Menor"),CONCATENATE("R2C",'Mapa final'!$S$75),"")</f>
        <v/>
      </c>
      <c r="W51" s="204" t="str">
        <f>IF(AND('Mapa final'!$AJ$69="Baja",'Mapa final'!$AL$69="Moderado"),CONCATENATE("R2C",'Mapa final'!$S$69),"")</f>
        <v/>
      </c>
      <c r="X51" s="205" t="str">
        <f>IF(AND('Mapa final'!$AJ$70="Baja",'Mapa final'!$AL$70="Moderado"),CONCATENATE("R2C",'Mapa final'!$S$70),"")</f>
        <v/>
      </c>
      <c r="Y51" s="205" t="str">
        <f>IF(AND('Mapa final'!$AJ$71="Baja",'Mapa final'!$AL$71="Moderado"),CONCATENATE("R2C",'Mapa final'!$S$71),"")</f>
        <v/>
      </c>
      <c r="Z51" s="205" t="str">
        <f>IF(AND('Mapa final'!$AJ$72="Baja",'Mapa final'!$AL$72="Moderado"),CONCATENATE("R2C",'Mapa final'!$S$72),"")</f>
        <v/>
      </c>
      <c r="AA51" s="205" t="str">
        <f>IF(AND('Mapa final'!$AJ$74="Baja",'Mapa final'!$AL$74="Moderado"),CONCATENATE("R2C",'Mapa final'!$S$74),"")</f>
        <v/>
      </c>
      <c r="AB51" s="206" t="str">
        <f>IF(AND('Mapa final'!$AJ$75="Baja",'Mapa final'!$AL$75="Moderado"),CONCATENATE("R2C",'Mapa final'!$S$75),"")</f>
        <v/>
      </c>
      <c r="AC51" s="191" t="str">
        <f>IF(AND('Mapa final'!$AJ$69="Baja",'Mapa final'!$AL$69="Mayor"),CONCATENATE("R2C",'Mapa final'!$S$69),"")</f>
        <v/>
      </c>
      <c r="AD51" s="192" t="str">
        <f>IF(AND('Mapa final'!$AJ$70="Baja",'Mapa final'!$AL$70="Mayor"),CONCATENATE("R2C",'Mapa final'!$S$70),"")</f>
        <v/>
      </c>
      <c r="AE51" s="192" t="str">
        <f>IF(AND('Mapa final'!$AJ$71="Baja",'Mapa final'!$AL$71="Mayor"),CONCATENATE("R2C",'Mapa final'!$S$71),"")</f>
        <v/>
      </c>
      <c r="AF51" s="192" t="str">
        <f>IF(AND('Mapa final'!$AJ$72="Baja",'Mapa final'!$AL$72="Mayor"),CONCATENATE("R2C",'Mapa final'!$S$72),"")</f>
        <v/>
      </c>
      <c r="AG51" s="192" t="str">
        <f>IF(AND('Mapa final'!$AJ$74="Baja",'Mapa final'!$AL$74="Mayor"),CONCATENATE("R2C",'Mapa final'!$S$74),"")</f>
        <v/>
      </c>
      <c r="AH51" s="193" t="str">
        <f>IF(AND('Mapa final'!$AJ$75="Baja",'Mapa final'!$AL$75="Mayor"),CONCATENATE("R2C",'Mapa final'!$S$75),"")</f>
        <v/>
      </c>
      <c r="AI51" s="194" t="str">
        <f>IF(AND('Mapa final'!$AJ$69="Baja",'Mapa final'!$AL$69="Catastrófico"),CONCATENATE("R2C",'Mapa final'!$S$69),"")</f>
        <v/>
      </c>
      <c r="AJ51" s="195" t="str">
        <f>IF(AND('Mapa final'!$AJ$70="Baja",'Mapa final'!$AL$70="Catastrófico"),CONCATENATE("R2C",'Mapa final'!$S$70),"")</f>
        <v/>
      </c>
      <c r="AK51" s="195" t="str">
        <f>IF(AND('Mapa final'!$AJ$71="Baja",'Mapa final'!$AL$71="Catastrófico"),CONCATENATE("R2C",'Mapa final'!$S$71),"")</f>
        <v/>
      </c>
      <c r="AL51" s="195" t="str">
        <f>IF(AND('Mapa final'!$AJ$72="Baja",'Mapa final'!$AL$72="Catastrófico"),CONCATENATE("R2C",'Mapa final'!$S$72),"")</f>
        <v/>
      </c>
      <c r="AM51" s="195" t="str">
        <f>IF(AND('Mapa final'!$AJ$74="Baja",'Mapa final'!$AL$74="Catastrófico"),CONCATENATE("R2C",'Mapa final'!$S$74),"")</f>
        <v/>
      </c>
      <c r="AN51" s="196" t="str">
        <f>IF(AND('Mapa final'!$AJ$75="Baja",'Mapa final'!$AL$75="Catastrófico"),CONCATENATE("R2C",'Mapa final'!$S$75),"")</f>
        <v/>
      </c>
      <c r="AO51" s="146"/>
      <c r="AP51" s="493"/>
      <c r="AQ51" s="494"/>
      <c r="AR51" s="494"/>
      <c r="AS51" s="494"/>
      <c r="AT51" s="494"/>
      <c r="AU51" s="495"/>
    </row>
    <row r="52" spans="2:81" ht="41.25" customHeight="1" x14ac:dyDescent="0.35">
      <c r="B52" s="146"/>
      <c r="C52" s="363"/>
      <c r="D52" s="363"/>
      <c r="E52" s="364"/>
      <c r="F52" s="464" t="s">
        <v>112</v>
      </c>
      <c r="G52" s="465"/>
      <c r="H52" s="465"/>
      <c r="I52" s="465"/>
      <c r="J52" s="484"/>
      <c r="K52" s="207" t="str">
        <f ca="1">IF(AND('Mapa final'!$AJ$15="Muy Baja",'Mapa final'!$AL$15="Leve"),CONCATENATE("R2C",'Mapa final'!$S$15),"")</f>
        <v/>
      </c>
      <c r="L52" s="208" t="str">
        <f>IF(AND('Mapa final'!$AJ$16="Muy Baja",'Mapa final'!$AL$16="Leve"),CONCATENATE("R2C",'Mapa final'!$S$16),"")</f>
        <v/>
      </c>
      <c r="M52" s="208" t="str">
        <f>IF(AND('Mapa final'!$AJ$17="Muy Baja",'Mapa final'!$AL$17="Leve"),CONCATENATE("R2C",'Mapa final'!$S$17),"")</f>
        <v/>
      </c>
      <c r="N52" s="208" t="str">
        <f>IF(AND('Mapa final'!$AJ$18="Muy Baja",'Mapa final'!$AL$18="Leve"),CONCATENATE("R2C",'Mapa final'!$S$18),"")</f>
        <v/>
      </c>
      <c r="O52" s="208" t="str">
        <f>IF(AND('Mapa final'!$AJ$19="Muy Baja",'Mapa final'!$AL$19="Leve"),CONCATENATE("R2C",'Mapa final'!$S$19),"")</f>
        <v/>
      </c>
      <c r="P52" s="209" t="str">
        <f>IF(AND('Mapa final'!$AJ$20="Muy Baja",'Mapa final'!$AL$20="Leve"),CONCATENATE("R2C",'Mapa final'!$S$20),"")</f>
        <v/>
      </c>
      <c r="Q52" s="207" t="str">
        <f ca="1">IF(AND('Mapa final'!$AJ$15="Muy Baja",'Mapa final'!$AL$15="Menor"),CONCATENATE("R2C",'Mapa final'!$D$15),"")</f>
        <v>R2C1</v>
      </c>
      <c r="R52" s="208" t="str">
        <f>IF(AND('Mapa final'!$AJ$16="Muy Baja",'Mapa final'!$AL$16="Menore"),CONCATENATE("R2C",'Mapa final'!$S$16),"")</f>
        <v/>
      </c>
      <c r="S52" s="208" t="str">
        <f>IF(AND('Mapa final'!$AJ$17="Muy Baja",'Mapa final'!$AL$17="Menor"),CONCATENATE("R2C",'Mapa final'!$S$17),"")</f>
        <v/>
      </c>
      <c r="T52" s="208" t="str">
        <f>IF(AND('Mapa final'!$AJ$18="Muy Baja",'Mapa final'!$AL$18="Menor"),CONCATENATE("R2C",'Mapa final'!$S$18),"")</f>
        <v/>
      </c>
      <c r="U52" s="208" t="str">
        <f>IF(AND('Mapa final'!$AJ$19="Muy Baja",'Mapa final'!$AL$19="Menor"),CONCATENATE("R2C",'Mapa final'!$S$19),"")</f>
        <v/>
      </c>
      <c r="V52" s="209" t="str">
        <f>IF(AND('Mapa final'!$AJ$20="Muy Baja",'Mapa final'!$AL$20="Menor"),CONCATENATE("R2C",'Mapa final'!$S$20),"")</f>
        <v/>
      </c>
      <c r="W52" s="200" t="str">
        <f ca="1">IF(AND('Mapa final'!$AJ$15="Muy Baja",'Mapa final'!$AL$15="Moderado"),CONCATENATE("R2C",'Mapa final'!$S$15),"")</f>
        <v/>
      </c>
      <c r="X52" s="216" t="str">
        <f>IF(AND('Mapa final'!$AJ$16="Muy Baja",'Mapa final'!$AL$16="Moderado"),CONCATENATE("R2C",'Mapa final'!$S$16),"")</f>
        <v/>
      </c>
      <c r="Y52" s="201"/>
      <c r="Z52" s="201" t="str">
        <f>IF(AND('Mapa final'!$AJ$18="Muy Baja",'Mapa final'!$AL$18="Moderado"),CONCATENATE("R2C",'Mapa final'!$S$18),"")</f>
        <v/>
      </c>
      <c r="AA52" s="201" t="str">
        <f>IF(AND('Mapa final'!$AJ$19="Muy Baja",'Mapa final'!$AL$19="Moderado"),CONCATENATE("R2C",'Mapa final'!$S$19),"")</f>
        <v/>
      </c>
      <c r="AB52" s="202" t="str">
        <f>IF(AND('Mapa final'!$AJ$20="Muy Baja",'Mapa final'!$AL$20="Moderado"),CONCATENATE("R2C",'Mapa final'!$S$20),"")</f>
        <v/>
      </c>
      <c r="AC52" s="178" t="str">
        <f ca="1">IF(AND('Mapa final'!$AJ$15="Muy Baja",'Mapa final'!$AL$15="Mayor"),CONCATENATE("R2C",'Mapa final'!$S$15),"")</f>
        <v/>
      </c>
      <c r="AD52" s="179" t="str">
        <f>IF(AND('Mapa final'!$AJ$16="Muy Baja",'Mapa final'!$AL$16="Mayor"),CONCATENATE("R2C",'Mapa final'!$S$16),"")</f>
        <v/>
      </c>
      <c r="AE52" s="179" t="str">
        <f>IF(AND('Mapa final'!$AJ$17="Muy Baja",'Mapa final'!$AL$17="Mayor"),CONCATENATE("R2C",'Mapa final'!$S$17),"")</f>
        <v/>
      </c>
      <c r="AF52" s="179" t="str">
        <f>IF(AND('Mapa final'!$AJ$18="Muy Baja",'Mapa final'!$AL$18="Mayor"),CONCATENATE("R2C",'Mapa final'!$S$18),"")</f>
        <v/>
      </c>
      <c r="AG52" s="179" t="str">
        <f>IF(AND('Mapa final'!$AJ$19="Muy Baja",'Mapa final'!$AL$19="Mayor"),CONCATENATE("R2C",'Mapa final'!$S$19),"")</f>
        <v/>
      </c>
      <c r="AH52" s="180" t="str">
        <f>IF(AND('Mapa final'!$AJ$20="Muy Baja",'Mapa final'!$AL$20="Mayor"),CONCATENATE("R2C",'Mapa final'!$S$20),"")</f>
        <v/>
      </c>
      <c r="AI52" s="181" t="str">
        <f ca="1">IF(AND('Mapa final'!$AJ$15="Muy Baja",'Mapa final'!$AL$15="Catastrófico"),CONCATENATE("R2C",'Mapa final'!$S$15),"")</f>
        <v/>
      </c>
      <c r="AJ52" s="182" t="str">
        <f>IF(AND('Mapa final'!$AJ$16="Muy Baja",'Mapa final'!$AL$16="Catastrófico"),CONCATENATE("R2C",'Mapa final'!$S$16),"")</f>
        <v/>
      </c>
      <c r="AK52" s="182" t="str">
        <f>IF(AND('Mapa final'!$AJ$17="Muy Baja",'Mapa final'!$AL$17="Catastrófico"),CONCATENATE("R2C",'Mapa final'!$S$17),"")</f>
        <v/>
      </c>
      <c r="AL52" s="182" t="str">
        <f>IF(AND('Mapa final'!$AJ$18="Muy Baja",'Mapa final'!$AL$18="Catastrófico"),CONCATENATE("R2C",'Mapa final'!$S$18),"")</f>
        <v/>
      </c>
      <c r="AM52" s="182" t="str">
        <f>IF(AND('Mapa final'!$AJ$19="Muy Baja",'Mapa final'!$AL$19="Catastrófico"),CONCATENATE("R2C",'Mapa final'!$S$19),"")</f>
        <v/>
      </c>
      <c r="AN52" s="183" t="str">
        <f>IF(AND('Mapa final'!$AJ$20="Muy Baja",'Mapa final'!$AL$20="Catastrófico"),CONCATENATE("R2C",'Mapa final'!$S$20),"")</f>
        <v/>
      </c>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row>
    <row r="53" spans="2:81" ht="57.75" customHeight="1" x14ac:dyDescent="0.25">
      <c r="B53" s="146"/>
      <c r="C53" s="363"/>
      <c r="D53" s="363"/>
      <c r="E53" s="364"/>
      <c r="F53" s="466"/>
      <c r="G53" s="467"/>
      <c r="H53" s="467"/>
      <c r="I53" s="467"/>
      <c r="J53" s="485"/>
      <c r="K53" s="210" t="str">
        <f>IF(AND('Mapa final'!$AJ$21="Muy Baja",'Mapa final'!$AL$21="Leve"),CONCATENATE("R2C",'Mapa final'!$S$21),"")</f>
        <v/>
      </c>
      <c r="L53" s="211" t="str">
        <f>IF(AND('Mapa final'!$AJ$22="Muy Baja",'Mapa final'!$AL$22="Leve"),CONCATENATE("R2C",'Mapa final'!$S$22),"")</f>
        <v/>
      </c>
      <c r="M53" s="211" t="str">
        <f>IF(AND('Mapa final'!$AJ$23="Muy Baja",'Mapa final'!$AL$23="Leve"),CONCATENATE("R2C",'Mapa final'!$S$23),"")</f>
        <v/>
      </c>
      <c r="N53" s="211" t="str">
        <f>IF(AND('Mapa final'!$AJ$24="Muy Baja",'Mapa final'!$AL$24="Leve"),CONCATENATE("R2C",'Mapa final'!$S$24),"")</f>
        <v/>
      </c>
      <c r="O53" s="211" t="str">
        <f>IF(AND('Mapa final'!$AJ$25="Muy Baja",'Mapa final'!$AL$25="Leve"),CONCATENATE("R2C",'Mapa final'!$S$25),"")</f>
        <v/>
      </c>
      <c r="P53" s="212" t="str">
        <f>IF(AND('Mapa final'!$AJ$26="Muy Baja",'Mapa final'!$AL$26="Leve"),CONCATENATE("R2C",'Mapa final'!$S$26),"")</f>
        <v/>
      </c>
      <c r="Q53" s="210" t="str">
        <f>IF(AND('Mapa final'!$AJ$21="Muy Baja",'Mapa final'!$AL$21="Menor"),CONCATENATE("R2C",'Mapa final'!$S$21),"")</f>
        <v/>
      </c>
      <c r="R53" s="211" t="str">
        <f>IF(AND('Mapa final'!$AJ$22="Muy Baja",'Mapa final'!$AL$22="Menor"),CONCATENATE("R2C",'Mapa final'!$S$22),"")</f>
        <v/>
      </c>
      <c r="S53" s="211" t="str">
        <f>IF(AND('Mapa final'!$AJ$23="Muy Baja",'Mapa final'!$AL$23="Menor"),CONCATENATE("R2C",'Mapa final'!$S$23),"")</f>
        <v/>
      </c>
      <c r="T53" s="211" t="str">
        <f>IF(AND('Mapa final'!$AJ$24="Muy Baja",'Mapa final'!$AL$24="Menor"),CONCATENATE("R2C",'Mapa final'!$S$24),"")</f>
        <v/>
      </c>
      <c r="U53" s="211" t="str">
        <f>IF(AND('Mapa final'!$AJ$25="Muy Baja",'Mapa final'!$AL$25="Menor"),CONCATENATE("R2C",'Mapa final'!$S$25),"")</f>
        <v/>
      </c>
      <c r="V53" s="212" t="str">
        <f>IF(AND('Mapa final'!$AJ$26="Muy Baja",'Mapa final'!$AL$26="Menor"),CONCATENATE("R2C",'Mapa final'!$S$26),"")</f>
        <v/>
      </c>
      <c r="W53" s="197" t="str">
        <f>IF(AND('Mapa final'!$AJ$21="Muy Baja",'Mapa final'!$AL$21="Moderado"),CONCATENATE("R2C",'Mapa final'!$S$21),"")</f>
        <v/>
      </c>
      <c r="X53" s="203" t="str">
        <f>IF(AND('Mapa final'!$AJ$22="Muy Baja",'Mapa final'!$AL$22="Moderado"),CONCATENATE("R2C",'Mapa final'!$S$22),"")</f>
        <v/>
      </c>
      <c r="Y53" s="203" t="str">
        <f>IF(AND('Mapa final'!$AJ$23="Muy Baja",'Mapa final'!$AL$23="Moderado"),CONCATENATE("R2C",'Mapa final'!$S$23),"")</f>
        <v/>
      </c>
      <c r="Z53" s="203" t="str">
        <f>IF(AND('Mapa final'!$AJ$24="Muy Baja",'Mapa final'!$AL$24="Moderado"),CONCATENATE("R2C",'Mapa final'!$S$24),"")</f>
        <v/>
      </c>
      <c r="AA53" s="203" t="str">
        <f>IF(AND('Mapa final'!$AJ$25="Muy Baja",'Mapa final'!$AL$25="Moderado"),CONCATENATE("R2C",'Mapa final'!$S$25),"")</f>
        <v/>
      </c>
      <c r="AB53" s="199" t="str">
        <f>IF(AND('Mapa final'!$AJ$26="Muy Baja",'Mapa final'!$AL$26="Moderado"),CONCATENATE("R2C",'Mapa final'!$S$26),"")</f>
        <v/>
      </c>
      <c r="AC53" s="184" t="str">
        <f>IF(AND('Mapa final'!$AJ$21="Muy Baja",'Mapa final'!$AL$21="Mayor"),CONCATENATE("R2C",'Mapa final'!$S$21),"")</f>
        <v/>
      </c>
      <c r="AD53" s="187" t="str">
        <f>IF(AND('Mapa final'!$AJ$22="Muy Baja",'Mapa final'!$AL$22="Mayor"),CONCATENATE("R2C",'Mapa final'!$S$22),"")</f>
        <v/>
      </c>
      <c r="AE53" s="187" t="str">
        <f>IF(AND('Mapa final'!$AJ$23="Muy Baja",'Mapa final'!$AL$23="Mayor"),CONCATENATE("R2C",'Mapa final'!$S$23),"")</f>
        <v/>
      </c>
      <c r="AF53" s="187" t="str">
        <f>IF(AND('Mapa final'!$AJ$24="Muy Baja",'Mapa final'!$AL$24="Mayor"),CONCATENATE("R2C",'Mapa final'!$S$24),"")</f>
        <v/>
      </c>
      <c r="AG53" s="187" t="str">
        <f>IF(AND('Mapa final'!$AJ$25="Muy Baja",'Mapa final'!$AL$25="Mayor"),CONCATENATE("R2C",'Mapa final'!$S$25),"")</f>
        <v/>
      </c>
      <c r="AH53" s="186" t="str">
        <f>IF(AND('Mapa final'!$AJ$26="Muy Baja",'Mapa final'!$AL$26="Mayor"),CONCATENATE("R2C",'Mapa final'!$S$26),"")</f>
        <v/>
      </c>
      <c r="AI53" s="188" t="str">
        <f>IF(AND('Mapa final'!$AJ$21="Muy Baja",'Mapa final'!$AL$21="Catastrófico"),CONCATENATE("R2C",'Mapa final'!$S$21),"")</f>
        <v/>
      </c>
      <c r="AJ53" s="189" t="str">
        <f>IF(AND('Mapa final'!$AJ$22="Muy Baja",'Mapa final'!$AL$22="Catastrófico"),CONCATENATE("R2C",'Mapa final'!$S$22),"")</f>
        <v/>
      </c>
      <c r="AK53" s="189" t="str">
        <f>IF(AND('Mapa final'!$AJ$23="Muy Baja",'Mapa final'!$AL$23="Catastrófico"),CONCATENATE("R2C",'Mapa final'!$S$23),"")</f>
        <v/>
      </c>
      <c r="AL53" s="189" t="str">
        <f>IF(AND('Mapa final'!$AJ$24="Muy Baja",'Mapa final'!$AL$24="Catastrófico"),CONCATENATE("R2C",'Mapa final'!$S$24),"")</f>
        <v/>
      </c>
      <c r="AM53" s="189" t="str">
        <f>IF(AND('Mapa final'!$AJ$25="Muy Baja",'Mapa final'!$AL$25="Catastrófico"),CONCATENATE("R2C",'Mapa final'!$S$25),"")</f>
        <v/>
      </c>
      <c r="AN53" s="190" t="str">
        <f>IF(AND('Mapa final'!$AJ$26="Muy Baja",'Mapa final'!$AL$26="Catastrófico"),CONCATENATE("R2C",'Mapa final'!$S$26),"")</f>
        <v/>
      </c>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row>
    <row r="54" spans="2:81" ht="15" customHeight="1" x14ac:dyDescent="0.25">
      <c r="B54" s="146"/>
      <c r="C54" s="363"/>
      <c r="D54" s="363"/>
      <c r="E54" s="364"/>
      <c r="F54" s="466"/>
      <c r="G54" s="467"/>
      <c r="H54" s="467"/>
      <c r="I54" s="467"/>
      <c r="J54" s="485"/>
      <c r="K54" s="210" t="str">
        <f>IF(AND('Mapa final'!$AJ$27="Muy Baja",'Mapa final'!$AL$27="Leve"),CONCATENATE("R2C",'Mapa final'!$S$27),"")</f>
        <v/>
      </c>
      <c r="L54" s="211" t="str">
        <f>IF(AND('Mapa final'!$AJ$28="Muy Baja",'Mapa final'!$AL$28="Leve"),CONCATENATE("R2C",'Mapa final'!$S$28),"")</f>
        <v/>
      </c>
      <c r="M54" s="211" t="str">
        <f>IF(AND('Mapa final'!$AJ$29="Muy Baja",'Mapa final'!$AL$29="Leve"),CONCATENATE("R2C",'Mapa final'!$S$29),"")</f>
        <v/>
      </c>
      <c r="N54" s="211" t="str">
        <f>IF(AND('Mapa final'!$AJ$30="Muy Baja",'Mapa final'!$AL$30="Leve"),CONCATENATE("R2C",'Mapa final'!$S$30),"")</f>
        <v/>
      </c>
      <c r="O54" s="211" t="str">
        <f>IF(AND('Mapa final'!$AJ$31="Muy Baja",'Mapa final'!$AL$31="Leve"),CONCATENATE("R2C",'Mapa final'!$S$31),"")</f>
        <v/>
      </c>
      <c r="P54" s="212" t="str">
        <f>IF(AND('Mapa final'!$AJ$32="Muy Baja",'Mapa final'!$AL$32="Leve"),CONCATENATE("R2C",'Mapa final'!$S$32),"")</f>
        <v/>
      </c>
      <c r="Q54" s="210" t="str">
        <f>IF(AND('Mapa final'!$AJ$27="Muy Baja",'Mapa final'!$AL$27="Menor"),CONCATENATE("R2C",'Mapa final'!$S$27),"")</f>
        <v/>
      </c>
      <c r="R54" s="211" t="str">
        <f>IF(AND('Mapa final'!$AJ$28="Muy Baja",'Mapa final'!$AL$28="Menor"),CONCATENATE("R2C",'Mapa final'!$S$28),"")</f>
        <v/>
      </c>
      <c r="S54" s="211" t="str">
        <f>IF(AND('Mapa final'!$AJ$29="Muy Baja",'Mapa final'!$AL$29="Menor"),CONCATENATE("R2C",'Mapa final'!$S$29),"")</f>
        <v/>
      </c>
      <c r="T54" s="211" t="str">
        <f>IF(AND('Mapa final'!$AJ$30="Muy Baja",'Mapa final'!$AL$30="Menor"),CONCATENATE("R2C",'Mapa final'!$S$30),"")</f>
        <v/>
      </c>
      <c r="U54" s="211" t="str">
        <f>IF(AND('Mapa final'!$AJ$31="Muy Baja",'Mapa final'!$AL$31="Menor"),CONCATENATE("R2C",'Mapa final'!$S$31),"")</f>
        <v/>
      </c>
      <c r="V54" s="212" t="str">
        <f>IF(AND('Mapa final'!$AJ$32="Muy Baja",'Mapa final'!$AL$32="Menor"),CONCATENATE("R2C",'Mapa final'!$S$32),"")</f>
        <v/>
      </c>
      <c r="W54" s="197" t="str">
        <f>IF(AND('Mapa final'!$AJ$27="Muy Baja",'Mapa final'!$AL$27="Moderado"),CONCATENATE("R2C",'Mapa final'!$S$27),"")</f>
        <v/>
      </c>
      <c r="X54" s="203" t="str">
        <f>IF(AND('Mapa final'!$AJ$28="Muy Baja",'Mapa final'!$AL$28="Moderado"),CONCATENATE("R2C",'Mapa final'!$S$28),"")</f>
        <v/>
      </c>
      <c r="Y54" s="203" t="str">
        <f>IF(AND('Mapa final'!$AJ$29="Muy Baja",'Mapa final'!$AL$29="Moderado"),CONCATENATE("R2C",'Mapa final'!$S$29),"")</f>
        <v/>
      </c>
      <c r="Z54" s="203" t="str">
        <f>IF(AND('Mapa final'!$AJ$30="Muy Baja",'Mapa final'!$AL$30="Moderado"),CONCATENATE("R2C",'Mapa final'!$S$30),"")</f>
        <v/>
      </c>
      <c r="AA54" s="203" t="str">
        <f>IF(AND('Mapa final'!$AJ$31="Muy Baja",'Mapa final'!$AL$31="Moderado"),CONCATENATE("R2C",'Mapa final'!$S$31),"")</f>
        <v/>
      </c>
      <c r="AB54" s="199" t="str">
        <f>IF(AND('Mapa final'!$AJ$32="Muy Baja",'Mapa final'!$AL$32="Moderado"),CONCATENATE("R2C",'Mapa final'!$S$32),"")</f>
        <v/>
      </c>
      <c r="AC54" s="184" t="str">
        <f>IF(AND('Mapa final'!$AJ$27="Muy Baja",'Mapa final'!$AL$27="Mayor"),CONCATENATE("R2C",'Mapa final'!$S$27),"")</f>
        <v/>
      </c>
      <c r="AD54" s="187" t="str">
        <f>IF(AND('Mapa final'!$AJ$28="Muy Baja",'Mapa final'!$AL$28="Mayor"),CONCATENATE("R2C",'Mapa final'!$S$28),"")</f>
        <v/>
      </c>
      <c r="AE54" s="187" t="str">
        <f>IF(AND('Mapa final'!$AJ$29="Muy Baja",'Mapa final'!$AL$29="Mayor"),CONCATENATE("R2C",'Mapa final'!$S$29),"")</f>
        <v/>
      </c>
      <c r="AF54" s="187" t="str">
        <f>IF(AND('Mapa final'!$AJ$30="Muy Baja",'Mapa final'!$AL$30="Mayor"),CONCATENATE("R2C",'Mapa final'!$S$30),"")</f>
        <v/>
      </c>
      <c r="AG54" s="187" t="str">
        <f>IF(AND('Mapa final'!$AJ$31="Muy Baja",'Mapa final'!$AL$31="Mayor"),CONCATENATE("R2C",'Mapa final'!$S$31),"")</f>
        <v/>
      </c>
      <c r="AH54" s="186" t="str">
        <f>IF(AND('Mapa final'!$AJ$32="Muy Baja",'Mapa final'!$AL$32="Mayor"),CONCATENATE("R2C",'Mapa final'!$S$32),"")</f>
        <v/>
      </c>
      <c r="AI54" s="188" t="str">
        <f>IF(AND('Mapa final'!$AJ$27="Muy Baja",'Mapa final'!$AL$27="Catastrófico"),CONCATENATE("R2C",'Mapa final'!$S$27),"")</f>
        <v/>
      </c>
      <c r="AJ54" s="189" t="str">
        <f>IF(AND('Mapa final'!$AJ$28="Muy Baja",'Mapa final'!$AL$28="Catastrófico"),CONCATENATE("R2C",'Mapa final'!$S$28),"")</f>
        <v/>
      </c>
      <c r="AK54" s="189" t="str">
        <f>IF(AND('Mapa final'!$AJ$29="Muy Baja",'Mapa final'!$AL$29="Catastrófico"),CONCATENATE("R2C",'Mapa final'!$S$29),"")</f>
        <v/>
      </c>
      <c r="AL54" s="189" t="str">
        <f>IF(AND('Mapa final'!$AJ$30="Muy Baja",'Mapa final'!$AL$30="Catastrófico"),CONCATENATE("R2C",'Mapa final'!$S$30),"")</f>
        <v/>
      </c>
      <c r="AM54" s="189" t="str">
        <f>IF(AND('Mapa final'!$AJ$31="Muy Baja",'Mapa final'!$AL$31="Catastrófico"),CONCATENATE("R2C",'Mapa final'!$S$31),"")</f>
        <v/>
      </c>
      <c r="AN54" s="190" t="str">
        <f>IF(AND('Mapa final'!$AJ$32="Muy Baja",'Mapa final'!$AL$32="Catastrófico"),CONCATENATE("R2C",'Mapa final'!$S$32),"")</f>
        <v/>
      </c>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row>
    <row r="55" spans="2:81" ht="15" customHeight="1" x14ac:dyDescent="0.25">
      <c r="B55" s="146"/>
      <c r="C55" s="363"/>
      <c r="D55" s="363"/>
      <c r="E55" s="364"/>
      <c r="F55" s="468"/>
      <c r="G55" s="467"/>
      <c r="H55" s="467"/>
      <c r="I55" s="467"/>
      <c r="J55" s="485"/>
      <c r="K55" s="210" t="str">
        <f>IF(AND('Mapa final'!$AJ$33="Muy Baja",'Mapa final'!$AL$33="Leve"),CONCATENATE("R2C",'Mapa final'!$S$33),"")</f>
        <v/>
      </c>
      <c r="L55" s="211" t="str">
        <f>IF(AND('Mapa final'!$AJ$34="Muy Baja",'Mapa final'!$AL$34="Leve"),CONCATENATE("R2C",'Mapa final'!$S$34),"")</f>
        <v/>
      </c>
      <c r="M55" s="211" t="str">
        <f>IF(AND('Mapa final'!$AJ$35="Muy Baja",'Mapa final'!$AL$35="Leve"),CONCATENATE("R2C",'Mapa final'!$S$35),"")</f>
        <v/>
      </c>
      <c r="N55" s="211" t="str">
        <f>IF(AND('Mapa final'!$AJ$36="Muy Baja",'Mapa final'!$AL$36="Leve"),CONCATENATE("R2C",'Mapa final'!$S$36),"")</f>
        <v/>
      </c>
      <c r="O55" s="211" t="str">
        <f>IF(AND('Mapa final'!$AJ$37="Muy Baja",'Mapa final'!$AL$37="Leve"),CONCATENATE("R2C",'Mapa final'!$S$37),"")</f>
        <v/>
      </c>
      <c r="P55" s="212" t="str">
        <f>IF(AND('Mapa final'!$AJ$38="Muy Baja",'Mapa final'!$AL$38="Leve"),CONCATENATE("R2C",'Mapa final'!$S$38),"")</f>
        <v/>
      </c>
      <c r="Q55" s="210" t="str">
        <f>IF(AND('Mapa final'!$AJ$33="Muy Baja",'Mapa final'!$AL$33="Menor"),CONCATENATE("R2C",'Mapa final'!$S$33),"")</f>
        <v/>
      </c>
      <c r="R55" s="211" t="str">
        <f>IF(AND('Mapa final'!$AJ$34="Muy Baja",'Mapa final'!$AL$34="Menor"),CONCATENATE("R2C",'Mapa final'!$S$34),"")</f>
        <v/>
      </c>
      <c r="S55" s="211" t="str">
        <f>IF(AND('Mapa final'!$AJ$35="Muy Baja",'Mapa final'!$AL$35="Menor"),CONCATENATE("R2C",'Mapa final'!$S$35),"")</f>
        <v/>
      </c>
      <c r="T55" s="211" t="str">
        <f>IF(AND('Mapa final'!$AJ$36="Muy Baja",'Mapa final'!$AL$36="Menor"),CONCATENATE("R2C",'Mapa final'!$S$36),"")</f>
        <v/>
      </c>
      <c r="U55" s="211" t="str">
        <f>IF(AND('Mapa final'!$AJ$37="Muy Baja",'Mapa final'!$AL$37="LMenor"),CONCATENATE("R2C",'Mapa final'!$S$37),"")</f>
        <v/>
      </c>
      <c r="V55" s="212" t="str">
        <f>IF(AND('Mapa final'!$AJ$38="Muy Baja",'Mapa final'!$AL$38="Menor"),CONCATENATE("R2C",'Mapa final'!$S$38),"")</f>
        <v/>
      </c>
      <c r="W55" s="197" t="str">
        <f>IF(AND('Mapa final'!$AJ$33="Muy Baja",'Mapa final'!$AL$33="Moderado"),CONCATENATE("R2C",'Mapa final'!$S$33),"")</f>
        <v/>
      </c>
      <c r="X55" s="203" t="str">
        <f>IF(AND('Mapa final'!$AJ$34="Muy Baja",'Mapa final'!$AL$34="Moderado"),CONCATENATE("R2C",'Mapa final'!$S$34),"")</f>
        <v/>
      </c>
      <c r="Y55" s="203" t="str">
        <f>IF(AND('Mapa final'!$AJ$35="Muy Baja",'Mapa final'!$AL$35="Moderado"),CONCATENATE("R2C",'Mapa final'!$S$35),"")</f>
        <v/>
      </c>
      <c r="Z55" s="203" t="str">
        <f>IF(AND('Mapa final'!$AJ$36="Muy Baja",'Mapa final'!$AL$36="Moderado"),CONCATENATE("R2C",'Mapa final'!$S$36),"")</f>
        <v/>
      </c>
      <c r="AA55" s="203" t="str">
        <f>IF(AND('Mapa final'!$AJ$37="Muy Baja",'Mapa final'!$AL$37="Moderado"),CONCATENATE("R2C",'Mapa final'!$S$37),"")</f>
        <v/>
      </c>
      <c r="AB55" s="199" t="str">
        <f>IF(AND('Mapa final'!$AJ$38="Muy Baja",'Mapa final'!$AL$38="Moderado"),CONCATENATE("R2C",'Mapa final'!$S$38),"")</f>
        <v/>
      </c>
      <c r="AC55" s="184" t="str">
        <f>IF(AND('Mapa final'!$AJ$33="Muy Baja",'Mapa final'!$AL$33="Mayor"),CONCATENATE("R2C",'Mapa final'!$S$33),"")</f>
        <v/>
      </c>
      <c r="AD55" s="187" t="str">
        <f>IF(AND('Mapa final'!$AJ$34="Muy Baja",'Mapa final'!$AL$34="Mayor"),CONCATENATE("R2C",'Mapa final'!$S$34),"")</f>
        <v/>
      </c>
      <c r="AE55" s="187" t="str">
        <f>IF(AND('Mapa final'!$AJ$35="Muy Baja",'Mapa final'!$AL$35="Mayor"),CONCATENATE("R2C",'Mapa final'!$S$35),"")</f>
        <v/>
      </c>
      <c r="AF55" s="187" t="str">
        <f>IF(AND('Mapa final'!$AJ$36="Muy Baja",'Mapa final'!$AL$36="Mayor"),CONCATENATE("R2C",'Mapa final'!$S$36),"")</f>
        <v/>
      </c>
      <c r="AG55" s="187" t="str">
        <f>IF(AND('Mapa final'!$AJ$37="Muy Baja",'Mapa final'!$AL$37="Mayor"),CONCATENATE("R2C",'Mapa final'!$S$37),"")</f>
        <v/>
      </c>
      <c r="AH55" s="186" t="str">
        <f>IF(AND('Mapa final'!$AJ$38="Muy Baja",'Mapa final'!$AL$38="Mayor"),CONCATENATE("R2C",'Mapa final'!$S$38),"")</f>
        <v/>
      </c>
      <c r="AI55" s="188" t="str">
        <f>IF(AND('Mapa final'!$AJ$33="Muy Baja",'Mapa final'!$AL$33="Catastrófico"),CONCATENATE("R2C",'Mapa final'!$S$33),"")</f>
        <v/>
      </c>
      <c r="AJ55" s="189" t="str">
        <f>IF(AND('Mapa final'!$AJ$34="Muy Baja",'Mapa final'!$AL$34="Catastrófico"),CONCATENATE("R2C",'Mapa final'!$S$34),"")</f>
        <v/>
      </c>
      <c r="AK55" s="189" t="str">
        <f>IF(AND('Mapa final'!$AJ$35="Muy Baja",'Mapa final'!$AL$35="Catastrófico"),CONCATENATE("R2C",'Mapa final'!$S$35),"")</f>
        <v/>
      </c>
      <c r="AL55" s="189" t="str">
        <f>IF(AND('Mapa final'!$AJ$36="Muy Baja",'Mapa final'!$AL$36="Catastrófico"),CONCATENATE("R2C",'Mapa final'!$S$36),"")</f>
        <v/>
      </c>
      <c r="AM55" s="189" t="str">
        <f>IF(AND('Mapa final'!$AJ$37="Muy Baja",'Mapa final'!$AL$37="LCatastrófico"),CONCATENATE("R2C",'Mapa final'!$S$37),"")</f>
        <v/>
      </c>
      <c r="AN55" s="190" t="str">
        <f>IF(AND('Mapa final'!$AJ$38="Muy Baja",'Mapa final'!$AL$38="Catastrófico"),CONCATENATE("R2C",'Mapa final'!$S$38),"")</f>
        <v/>
      </c>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row>
    <row r="56" spans="2:81" ht="15" customHeight="1" x14ac:dyDescent="0.25">
      <c r="B56" s="146"/>
      <c r="C56" s="363"/>
      <c r="D56" s="363"/>
      <c r="E56" s="364"/>
      <c r="F56" s="468"/>
      <c r="G56" s="467"/>
      <c r="H56" s="467"/>
      <c r="I56" s="467"/>
      <c r="J56" s="485"/>
      <c r="K56" s="210" t="str">
        <f>IF(AND('Mapa final'!$AJ$39="Muy Baja",'Mapa final'!$AL$39="Leve"),CONCATENATE("R2C",'Mapa final'!$S$39),"")</f>
        <v/>
      </c>
      <c r="L56" s="211" t="str">
        <f>IF(AND('Mapa final'!$AJ$40="Muy Baja",'Mapa final'!$AL$40="Leve"),CONCATENATE("R2C",'Mapa final'!$S$40),"")</f>
        <v/>
      </c>
      <c r="M56" s="211" t="str">
        <f>IF(AND('Mapa final'!$AJ$41="Muy Baja",'Mapa final'!$AL$41="Leve"),CONCATENATE("R2C",'Mapa final'!$S$41),"")</f>
        <v/>
      </c>
      <c r="N56" s="211" t="str">
        <f>IF(AND('Mapa final'!$AJ$42="Muy Baja",'Mapa final'!$AL$42="Leve"),CONCATENATE("R2C",'Mapa final'!$S$42),"")</f>
        <v/>
      </c>
      <c r="O56" s="211" t="str">
        <f>IF(AND('Mapa final'!$AJ$43="Muy Baja",'Mapa final'!$AL$43="Leve"),CONCATENATE("R2C",'Mapa final'!$S$43),"")</f>
        <v/>
      </c>
      <c r="P56" s="212" t="str">
        <f>IF(AND('Mapa final'!$AJ$44="Muy Baja",'Mapa final'!$AL$44="Leve"),CONCATENATE("R2C",'Mapa final'!$S$44),"")</f>
        <v/>
      </c>
      <c r="Q56" s="210" t="str">
        <f>IF(AND('Mapa final'!$AJ$39="Muy Baja",'Mapa final'!$AL$39="Menor"),CONCATENATE("R2C",'Mapa final'!$S$39),"")</f>
        <v/>
      </c>
      <c r="R56" s="211" t="str">
        <f>IF(AND('Mapa final'!$AJ$40="Muy Baja",'Mapa final'!$AL$40="Menor"),CONCATENATE("R2C",'Mapa final'!$S$40),"")</f>
        <v/>
      </c>
      <c r="S56" s="211" t="str">
        <f>IF(AND('Mapa final'!$AJ$41="Muy Baja",'Mapa final'!$AL$41="Menor"),CONCATENATE("R2C",'Mapa final'!$S$41),"")</f>
        <v/>
      </c>
      <c r="T56" s="211" t="str">
        <f>IF(AND('Mapa final'!$AJ$42="Muy Baja",'Mapa final'!$AL$42="Menor"),CONCATENATE("R2C",'Mapa final'!$S$42),"")</f>
        <v/>
      </c>
      <c r="U56" s="211" t="str">
        <f>IF(AND('Mapa final'!$AJ$43="Muy Baja",'Mapa final'!$AL$43="Menor"),CONCATENATE("R2C",'Mapa final'!$S$43),"")</f>
        <v/>
      </c>
      <c r="V56" s="212" t="str">
        <f>IF(AND('Mapa final'!$AJ$44="Muy Baja",'Mapa final'!$AL$44="Menor"),CONCATENATE("R2C",'Mapa final'!$S$44),"")</f>
        <v/>
      </c>
      <c r="W56" s="197" t="str">
        <f>IF(AND('Mapa final'!$AJ$39="Muy Baja",'Mapa final'!$AL$39="Moderado"),CONCATENATE("R2C",'Mapa final'!$S$39),"")</f>
        <v/>
      </c>
      <c r="X56" s="203" t="str">
        <f>IF(AND('Mapa final'!$AJ$40="Muy Baja",'Mapa final'!$AL$40="Moderado"),CONCATENATE("R2C",'Mapa final'!$S$40),"")</f>
        <v/>
      </c>
      <c r="Y56" s="203" t="str">
        <f>IF(AND('Mapa final'!$AJ$41="Muy Baja",'Mapa final'!$AL$41="Moderado"),CONCATENATE("R2C",'Mapa final'!$S$41),"")</f>
        <v/>
      </c>
      <c r="Z56" s="203" t="str">
        <f>IF(AND('Mapa final'!$AJ$42="Muy Baja",'Mapa final'!$AL$42="Moderado"),CONCATENATE("R2C",'Mapa final'!$S$42),"")</f>
        <v/>
      </c>
      <c r="AA56" s="203" t="str">
        <f>IF(AND('Mapa final'!$AJ$43="Muy Baja",'Mapa final'!$AL$43="Moderado"),CONCATENATE("R2C",'Mapa final'!$S$43),"")</f>
        <v/>
      </c>
      <c r="AB56" s="199" t="str">
        <f>IF(AND('Mapa final'!$AJ$44="Muy Baja",'Mapa final'!$AL$44="Moderado"),CONCATENATE("R2C",'Mapa final'!$S$44),"")</f>
        <v/>
      </c>
      <c r="AC56" s="184" t="str">
        <f>IF(AND('Mapa final'!$AJ$39="Muy Baja",'Mapa final'!$AL$39="Mayor"),CONCATENATE("R2C",'Mapa final'!$S$39),"")</f>
        <v/>
      </c>
      <c r="AD56" s="187" t="str">
        <f>IF(AND('Mapa final'!$AJ$40="Muy Baja",'Mapa final'!$AL$40="Mayor"),CONCATENATE("R2C",'Mapa final'!$S$40),"")</f>
        <v/>
      </c>
      <c r="AE56" s="187" t="str">
        <f>IF(AND('Mapa final'!$AJ$41="Muy Baja",'Mapa final'!$AL$41="Mayor"),CONCATENATE("R2C",'Mapa final'!$S$41),"")</f>
        <v/>
      </c>
      <c r="AF56" s="187" t="str">
        <f>IF(AND('Mapa final'!$AJ$42="Muy Baja",'Mapa final'!$AL$42="Mayor"),CONCATENATE("R2C",'Mapa final'!$S$42),"")</f>
        <v/>
      </c>
      <c r="AG56" s="187" t="str">
        <f>IF(AND('Mapa final'!$AJ$43="Muy Baja",'Mapa final'!$AL$43="Mayor"),CONCATENATE("R2C",'Mapa final'!$S$43),"")</f>
        <v/>
      </c>
      <c r="AH56" s="186" t="str">
        <f>IF(AND('Mapa final'!$AJ$44="Muy Baja",'Mapa final'!$AL$44="Mayor"),CONCATENATE("R2C",'Mapa final'!$S$44),"")</f>
        <v/>
      </c>
      <c r="AI56" s="188" t="str">
        <f>IF(AND('Mapa final'!$AJ$39="Muy Baja",'Mapa final'!$AL$39="Catastrófico"),CONCATENATE("R2C",'Mapa final'!$S$39),"")</f>
        <v/>
      </c>
      <c r="AJ56" s="189" t="str">
        <f>IF(AND('Mapa final'!$AJ$40="Muy Baja",'Mapa final'!$AL$40="Catastrófico"),CONCATENATE("R2C",'Mapa final'!$S$40),"")</f>
        <v/>
      </c>
      <c r="AK56" s="189" t="str">
        <f>IF(AND('Mapa final'!$AJ$41="Muy Baja",'Mapa final'!$AL$41="Catastrófico"),CONCATENATE("R2C",'Mapa final'!$S$41),"")</f>
        <v/>
      </c>
      <c r="AL56" s="189" t="str">
        <f>IF(AND('Mapa final'!$AJ$42="Muy Baja",'Mapa final'!$AL$42="Catastrófico"),CONCATENATE("R2C",'Mapa final'!$S$42),"")</f>
        <v/>
      </c>
      <c r="AM56" s="189" t="str">
        <f>IF(AND('Mapa final'!$AJ$43="Muy Baja",'Mapa final'!$AL$43="Catastrófico"),CONCATENATE("R2C",'Mapa final'!$S$43),"")</f>
        <v/>
      </c>
      <c r="AN56" s="190" t="str">
        <f>IF(AND('Mapa final'!$AJ$44="Muy Baja",'Mapa final'!$AL$44="Catastrófico"),CONCATENATE("R2C",'Mapa final'!$S$44),"")</f>
        <v/>
      </c>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row>
    <row r="57" spans="2:81" ht="15" customHeight="1" x14ac:dyDescent="0.25">
      <c r="B57" s="146"/>
      <c r="C57" s="363"/>
      <c r="D57" s="363"/>
      <c r="E57" s="364"/>
      <c r="F57" s="468"/>
      <c r="G57" s="467"/>
      <c r="H57" s="467"/>
      <c r="I57" s="467"/>
      <c r="J57" s="485"/>
      <c r="K57" s="210" t="str">
        <f>IF(AND('Mapa final'!$AJ$45="Muy Baja",'Mapa final'!$AL$45="Leve"),CONCATENATE("R2C",'Mapa final'!$S$45),"")</f>
        <v/>
      </c>
      <c r="L57" s="211" t="str">
        <f>IF(AND('Mapa final'!$AJ$46="Muy Baja",'Mapa final'!$AL$46="Leve"),CONCATENATE("R2C",'Mapa final'!$S$46),"")</f>
        <v/>
      </c>
      <c r="M57" s="211" t="str">
        <f>IF(AND('Mapa final'!$AJ$47="Muy Baja",'Mapa final'!$AL$47="Leve"),CONCATENATE("R2C",'Mapa final'!$S$47),"")</f>
        <v/>
      </c>
      <c r="N57" s="211" t="str">
        <f>IF(AND('Mapa final'!$AJ$48="Muy Baja",'Mapa final'!$AL$48="Leve"),CONCATENATE("R2C",'Mapa final'!$S$48),"")</f>
        <v/>
      </c>
      <c r="O57" s="211" t="str">
        <f>IF(AND('Mapa final'!$AJ$49="Muy Baja",'Mapa final'!$AL$49="Leve"),CONCATENATE("R2C",'Mapa final'!$S$49),"")</f>
        <v/>
      </c>
      <c r="P57" s="212" t="str">
        <f>IF(AND('Mapa final'!$AJ$60="Muy Baja",'Mapa final'!$AL$50="Leve"),CONCATENATE("R2C",'Mapa final'!$S$50),"")</f>
        <v/>
      </c>
      <c r="Q57" s="210" t="str">
        <f>IF(AND('Mapa final'!$AJ$45="Muy Baja",'Mapa final'!$AL$45="Menor"),CONCATENATE("R2C",'Mapa final'!$S$45),"")</f>
        <v/>
      </c>
      <c r="R57" s="211" t="str">
        <f>IF(AND('Mapa final'!$AJ$46="Muy Baja",'Mapa final'!$AL$46="Menor"),CONCATENATE("R2C",'Mapa final'!$S$46),"")</f>
        <v/>
      </c>
      <c r="S57" s="211" t="str">
        <f>IF(AND('Mapa final'!$AJ$47="Muy Baja",'Mapa final'!$AL$47="Menor"),CONCATENATE("R2C",'Mapa final'!$S$47),"")</f>
        <v/>
      </c>
      <c r="T57" s="211" t="str">
        <f>IF(AND('Mapa final'!$AJ$48="Muy Baja",'Mapa final'!$AL$48="Menor"),CONCATENATE("R2C",'Mapa final'!$S$48),"")</f>
        <v/>
      </c>
      <c r="U57" s="211" t="str">
        <f>IF(AND('Mapa final'!$AJ$49="Muy Baja",'Mapa final'!$AL$49="Menor"),CONCATENATE("R2C",'Mapa final'!$S$49),"")</f>
        <v/>
      </c>
      <c r="V57" s="212" t="str">
        <f>IF(AND('Mapa final'!$AJ$60="Muy Baja",'Mapa final'!$AL$50="Menor"),CONCATENATE("R2C",'Mapa final'!$S$50),"")</f>
        <v/>
      </c>
      <c r="W57" s="197" t="str">
        <f>IF(AND('Mapa final'!$AJ$45="Muy Baja",'Mapa final'!$AL$45="Moderado"),CONCATENATE("R2C",'Mapa final'!$S$45),"")</f>
        <v/>
      </c>
      <c r="X57" s="203" t="str">
        <f>IF(AND('Mapa final'!$AJ$46="Muy Baja",'Mapa final'!$AL$46="Moderado"),CONCATENATE("R2C",'Mapa final'!$S$46),"")</f>
        <v/>
      </c>
      <c r="Y57" s="203" t="str">
        <f>IF(AND('Mapa final'!$AJ$47="Muy Baja",'Mapa final'!$AL$47="Moderado"),CONCATENATE("R2C",'Mapa final'!$S$47),"")</f>
        <v/>
      </c>
      <c r="Z57" s="203" t="str">
        <f>IF(AND('Mapa final'!$AJ$48="Muy Baja",'Mapa final'!$AL$48="Moderado"),CONCATENATE("R2C",'Mapa final'!$S$48),"")</f>
        <v/>
      </c>
      <c r="AA57" s="203" t="str">
        <f>IF(AND('Mapa final'!$AJ$49="Muy Baja",'Mapa final'!$AL$49="Moderado"),CONCATENATE("R2C",'Mapa final'!$S$49),"")</f>
        <v/>
      </c>
      <c r="AB57" s="199" t="str">
        <f>IF(AND('Mapa final'!$AJ$60="Muy Baja",'Mapa final'!$AL$50="Moderado"),CONCATENATE("R2C",'Mapa final'!$S$50),"")</f>
        <v/>
      </c>
      <c r="AC57" s="184" t="str">
        <f>IF(AND('Mapa final'!$AJ$45="Muy Baja",'Mapa final'!$AL$45="Mayor"),CONCATENATE("R2C",'Mapa final'!$S$45),"")</f>
        <v/>
      </c>
      <c r="AD57" s="187" t="str">
        <f>IF(AND('Mapa final'!$AJ$46="Muy Baja",'Mapa final'!$AL$46="Mayor"),CONCATENATE("R2C",'Mapa final'!$S$46),"")</f>
        <v/>
      </c>
      <c r="AE57" s="187" t="str">
        <f>IF(AND('Mapa final'!$AJ$47="Muy Baja",'Mapa final'!$AL$47="Mayor"),CONCATENATE("R2C",'Mapa final'!$S$47),"")</f>
        <v/>
      </c>
      <c r="AF57" s="187" t="str">
        <f>IF(AND('Mapa final'!$AJ$48="Muy Baja",'Mapa final'!$AL$48="Mayor"),CONCATENATE("R2C",'Mapa final'!$S$48),"")</f>
        <v/>
      </c>
      <c r="AG57" s="187" t="str">
        <f>IF(AND('Mapa final'!$AJ$49="Muy Baja",'Mapa final'!$AL$49="Mayor"),CONCATENATE("R2C",'Mapa final'!$S$49),"")</f>
        <v/>
      </c>
      <c r="AH57" s="186" t="str">
        <f>IF(AND('Mapa final'!$AJ$60="Muy Baja",'Mapa final'!$AL$50="Mayor"),CONCATENATE("R2C",'Mapa final'!$S$50),"")</f>
        <v/>
      </c>
      <c r="AI57" s="188" t="str">
        <f>IF(AND('Mapa final'!$AJ$45="Muy Baja",'Mapa final'!$AL$45="Catastrófico"),CONCATENATE("R2C",'Mapa final'!$S$45),"")</f>
        <v/>
      </c>
      <c r="AJ57" s="189" t="str">
        <f>IF(AND('Mapa final'!$AJ$46="Muy Baja",'Mapa final'!$AL$46="Catastrófico"),CONCATENATE("R2C",'Mapa final'!$S$46),"")</f>
        <v/>
      </c>
      <c r="AK57" s="189" t="str">
        <f>IF(AND('Mapa final'!$AJ$47="Muy Baja",'Mapa final'!$AL$47="Catastrófico"),CONCATENATE("R2C",'Mapa final'!$S$47),"")</f>
        <v/>
      </c>
      <c r="AL57" s="189" t="str">
        <f>IF(AND('Mapa final'!$AJ$48="Muy Baja",'Mapa final'!$AL$48="Catastrófico"),CONCATENATE("R2C",'Mapa final'!$S$48),"")</f>
        <v/>
      </c>
      <c r="AM57" s="189" t="str">
        <f>IF(AND('Mapa final'!$AJ$49="Muy Baja",'Mapa final'!$AL$49="Catastrófico"),CONCATENATE("R2C",'Mapa final'!$S$49),"")</f>
        <v/>
      </c>
      <c r="AN57" s="190" t="str">
        <f>IF(AND('Mapa final'!$AJ$60="Muy Baja",'Mapa final'!$AL$50="Catastrófico"),CONCATENATE("R2C",'Mapa final'!$S$50),"")</f>
        <v/>
      </c>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row>
    <row r="58" spans="2:81" ht="15" customHeight="1" x14ac:dyDescent="0.25">
      <c r="B58" s="146"/>
      <c r="C58" s="363"/>
      <c r="D58" s="363"/>
      <c r="E58" s="364"/>
      <c r="F58" s="468"/>
      <c r="G58" s="467"/>
      <c r="H58" s="467"/>
      <c r="I58" s="467"/>
      <c r="J58" s="485"/>
      <c r="K58" s="210" t="str">
        <f>IF(AND('Mapa final'!$AJ$51="Muy Baja",'Mapa final'!$AL$51="Leve"),CONCATENATE("R2C",'Mapa final'!$S$51),"")</f>
        <v/>
      </c>
      <c r="L58" s="211" t="str">
        <f>IF(AND('Mapa final'!$AJ$52="Muy Baja",'Mapa final'!$AL$52="Leve"),CONCATENATE("R2C",'Mapa final'!$S$52),"")</f>
        <v/>
      </c>
      <c r="M58" s="211" t="str">
        <f>IF(AND('Mapa final'!$AJ$53="Muy Baja",'Mapa final'!$AL$53="Leve"),CONCATENATE("R2C",'Mapa final'!$S$53),"")</f>
        <v/>
      </c>
      <c r="N58" s="211" t="str">
        <f>IF(AND('Mapa final'!$AJ$54="Muy Baja",'Mapa final'!$AL$54="Leve"),CONCATENATE("R2C",'Mapa final'!$S$54),"")</f>
        <v/>
      </c>
      <c r="O58" s="211" t="str">
        <f>IF(AND('Mapa final'!$AJ$55="Muy Baja",'Mapa final'!$AL$55="Leve"),CONCATENATE("R2C",'Mapa final'!$S$55),"")</f>
        <v/>
      </c>
      <c r="P58" s="212" t="str">
        <f>IF(AND('Mapa final'!$AJ$56="Muy Baja",'Mapa final'!$AL$56="Leve"),CONCATENATE("R2C",'Mapa final'!$S$56),"")</f>
        <v/>
      </c>
      <c r="Q58" s="210" t="str">
        <f>IF(AND('Mapa final'!$AJ$51="Muy Baja",'Mapa final'!$AL$51="Menor"),CONCATENATE("R2C",'Mapa final'!$S$51),"")</f>
        <v/>
      </c>
      <c r="R58" s="211" t="str">
        <f>IF(AND('Mapa final'!$AJ$52="Muy Baja",'Mapa final'!$AL$52="Menor"),CONCATENATE("R2C",'Mapa final'!$S$52),"")</f>
        <v/>
      </c>
      <c r="S58" s="211" t="str">
        <f>IF(AND('Mapa final'!$AJ$53="Muy Baja",'Mapa final'!$AL$53="Menor"),CONCATENATE("R2C",'Mapa final'!$S$53),"")</f>
        <v/>
      </c>
      <c r="T58" s="211" t="str">
        <f>IF(AND('Mapa final'!$AJ$54="Muy Baja",'Mapa final'!$AL$54="Menor"),CONCATENATE("R2C",'Mapa final'!$S$54),"")</f>
        <v/>
      </c>
      <c r="U58" s="211" t="str">
        <f>IF(AND('Mapa final'!$AJ$55="Muy Baja",'Mapa final'!$AL$55="Menor"),CONCATENATE("R2C",'Mapa final'!$S$55),"")</f>
        <v/>
      </c>
      <c r="V58" s="212" t="str">
        <f>IF(AND('Mapa final'!$AJ$56="Muy Baja",'Mapa final'!$AL$56="Menor"),CONCATENATE("R2C",'Mapa final'!$S$56),"")</f>
        <v/>
      </c>
      <c r="W58" s="197" t="str">
        <f>IF(AND('Mapa final'!$AJ$51="Muy Baja",'Mapa final'!$AL$51="Moderado"),CONCATENATE("R2C",'Mapa final'!$S$51),"")</f>
        <v/>
      </c>
      <c r="X58" s="203" t="str">
        <f>IF(AND('Mapa final'!$AJ$52="Muy Baja",'Mapa final'!$AL$52="Moderado"),CONCATENATE("R2C",'Mapa final'!$S$52),"")</f>
        <v/>
      </c>
      <c r="Y58" s="203" t="str">
        <f>IF(AND('Mapa final'!$AJ$53="Muy Baja",'Mapa final'!$AL$53="Moderado"),CONCATENATE("R2C",'Mapa final'!$S$53),"")</f>
        <v/>
      </c>
      <c r="Z58" s="203" t="str">
        <f>IF(AND('Mapa final'!$AJ$54="Muy Baja",'Mapa final'!$AL$54="Moderado"),CONCATENATE("R2C",'Mapa final'!$S$54),"")</f>
        <v/>
      </c>
      <c r="AA58" s="203" t="str">
        <f>IF(AND('Mapa final'!$AJ$55="Muy Baja",'Mapa final'!$AL$55="Moderado"),CONCATENATE("R2C",'Mapa final'!$S$55),"")</f>
        <v/>
      </c>
      <c r="AB58" s="199" t="str">
        <f>IF(AND('Mapa final'!$AJ$56="Muy Baja",'Mapa final'!$AL$56="Moderado"),CONCATENATE("R2C",'Mapa final'!$S$56),"")</f>
        <v/>
      </c>
      <c r="AC58" s="184" t="str">
        <f>IF(AND('Mapa final'!$AJ$51="Muy Baja",'Mapa final'!$AL$51="Mayor"),CONCATENATE("R2C",'Mapa final'!$S$51),"")</f>
        <v/>
      </c>
      <c r="AD58" s="187" t="str">
        <f>IF(AND('Mapa final'!$AJ$52="Muy Baja",'Mapa final'!$AL$52="Mayor"),CONCATENATE("R2C",'Mapa final'!$S$52),"")</f>
        <v/>
      </c>
      <c r="AE58" s="187" t="str">
        <f>IF(AND('Mapa final'!$AJ$53="Muy Baja",'Mapa final'!$AL$53="Mayor"),CONCATENATE("R2C",'Mapa final'!$S$53),"")</f>
        <v/>
      </c>
      <c r="AF58" s="187" t="str">
        <f>IF(AND('Mapa final'!$AJ$54="Muy Baja",'Mapa final'!$AL$54="Mayor"),CONCATENATE("R2C",'Mapa final'!$S$54),"")</f>
        <v/>
      </c>
      <c r="AG58" s="187" t="str">
        <f>IF(AND('Mapa final'!$AJ$55="Muy Baja",'Mapa final'!$AL$55="Mayor"),CONCATENATE("R2C",'Mapa final'!$S$55),"")</f>
        <v/>
      </c>
      <c r="AH58" s="186" t="str">
        <f>IF(AND('Mapa final'!$AJ$56="Muy Baja",'Mapa final'!$AL$56="Mayor"),CONCATENATE("R2C",'Mapa final'!$S$56),"")</f>
        <v/>
      </c>
      <c r="AI58" s="188" t="str">
        <f>IF(AND('Mapa final'!$AJ$51="Muy Baja",'Mapa final'!$AL$51="Catastrófico"),CONCATENATE("R2C",'Mapa final'!$S$51),"")</f>
        <v/>
      </c>
      <c r="AJ58" s="189" t="str">
        <f>IF(AND('Mapa final'!$AJ$52="Muy Baja",'Mapa final'!$AL$52="Catastrófico"),CONCATENATE("R2C",'Mapa final'!$S$52),"")</f>
        <v/>
      </c>
      <c r="AK58" s="189" t="str">
        <f>IF(AND('Mapa final'!$AJ$53="Muy Baja",'Mapa final'!$AL$53="Catastrófico"),CONCATENATE("R2C",'Mapa final'!$S$53),"")</f>
        <v/>
      </c>
      <c r="AL58" s="189" t="str">
        <f>IF(AND('Mapa final'!$AJ$54="Muy Baja",'Mapa final'!$AL$54="Catastrófico"),CONCATENATE("R2C",'Mapa final'!$S$54),"")</f>
        <v/>
      </c>
      <c r="AM58" s="189" t="str">
        <f>IF(AND('Mapa final'!$AJ$55="Muy Baja",'Mapa final'!$AL$55="Catastrófico"),CONCATENATE("R2C",'Mapa final'!$S$55),"")</f>
        <v/>
      </c>
      <c r="AN58" s="190" t="str">
        <f>IF(AND('Mapa final'!$AJ$56="Muy Baja",'Mapa final'!$AL$56="Catastrófico"),CONCATENATE("R2C",'Mapa final'!$S$56),"")</f>
        <v/>
      </c>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row>
    <row r="59" spans="2:81" ht="15" customHeight="1" x14ac:dyDescent="0.25">
      <c r="B59" s="146"/>
      <c r="C59" s="363"/>
      <c r="D59" s="363"/>
      <c r="E59" s="364"/>
      <c r="F59" s="468"/>
      <c r="G59" s="467"/>
      <c r="H59" s="467"/>
      <c r="I59" s="467"/>
      <c r="J59" s="485"/>
      <c r="K59" s="210" t="str">
        <f>IF(AND('Mapa final'!$AJ$57="Muy Baja",'Mapa final'!$AL$57="Leve"),CONCATENATE("R2C",'Mapa final'!$S$57),"")</f>
        <v/>
      </c>
      <c r="L59" s="211" t="str">
        <f>IF(AND('Mapa final'!$AJ$58="Muy Baja",'Mapa final'!$AL$58="Leve"),CONCATENATE("R2C",'Mapa final'!$S$58),"")</f>
        <v/>
      </c>
      <c r="M59" s="211" t="str">
        <f>IF(AND('Mapa final'!$AJ$59="Muy Baja",'Mapa final'!$AL$59="Leve"),CONCATENATE("R2C",'Mapa final'!$S$59),"")</f>
        <v/>
      </c>
      <c r="N59" s="211" t="str">
        <f>IF(AND('Mapa final'!$AJ$60="Muy Baja",'Mapa final'!$AL$60="Leve"),CONCATENATE("R2C",'Mapa final'!$S$60),"")</f>
        <v/>
      </c>
      <c r="O59" s="211" t="str">
        <f>IF(AND('Mapa final'!$AJ$61="Muy Baja",'Mapa final'!$AL$61="Leve"),CONCATENATE("R2C",'Mapa final'!$S$61),"")</f>
        <v/>
      </c>
      <c r="P59" s="212" t="str">
        <f>IF(AND('Mapa final'!$AJ$62="Muy Baja",'Mapa final'!$AL$62="Leve"),CONCATENATE("R2C",'Mapa final'!$S$62),"")</f>
        <v/>
      </c>
      <c r="Q59" s="210" t="str">
        <f>IF(AND('Mapa final'!$AJ$57="Muy Baja",'Mapa final'!$AL$57="Menor"),CONCATENATE("R2C",'Mapa final'!$S$57),"")</f>
        <v/>
      </c>
      <c r="R59" s="211" t="str">
        <f>IF(AND('Mapa final'!$AJ$58="Muy Baja",'Mapa final'!$AL$58="Menor"),CONCATENATE("R2C",'Mapa final'!$S$58),"")</f>
        <v/>
      </c>
      <c r="S59" s="211" t="str">
        <f>IF(AND('Mapa final'!$AJ$59="Muy Baja",'Mapa final'!$AL$59="Menor"),CONCATENATE("R2C",'Mapa final'!$S$59),"")</f>
        <v/>
      </c>
      <c r="T59" s="211" t="str">
        <f>IF(AND('Mapa final'!$AJ$60="Muy Baja",'Mapa final'!$AL$60="Menor"),CONCATENATE("R2C",'Mapa final'!$S$60),"")</f>
        <v/>
      </c>
      <c r="U59" s="211" t="str">
        <f>IF(AND('Mapa final'!$AJ$61="Muy Baja",'Mapa final'!$AL$61="Menor"),CONCATENATE("R2C",'Mapa final'!$S$61),"")</f>
        <v/>
      </c>
      <c r="V59" s="212" t="str">
        <f>IF(AND('Mapa final'!$AJ$62="Muy Baja",'Mapa final'!$AL$62="Menor"),CONCATENATE("R2C",'Mapa final'!$S$62),"")</f>
        <v/>
      </c>
      <c r="W59" s="197" t="str">
        <f>IF(AND('Mapa final'!$AJ$57="Muy Baja",'Mapa final'!$AL$57="Moderado"),CONCATENATE("R2C",'Mapa final'!$S$57),"")</f>
        <v/>
      </c>
      <c r="X59" s="203" t="str">
        <f>IF(AND('Mapa final'!$AJ$58="Muy Baja",'Mapa final'!$AL$58="Moderado"),CONCATENATE("R2C",'Mapa final'!$S$58),"")</f>
        <v/>
      </c>
      <c r="Y59" s="203" t="str">
        <f>IF(AND('Mapa final'!$AJ$59="Muy Baja",'Mapa final'!$AL$59="Moderado"),CONCATENATE("R2C",'Mapa final'!$S$59),"")</f>
        <v/>
      </c>
      <c r="Z59" s="203" t="str">
        <f>IF(AND('Mapa final'!$AJ$60="Muy Baja",'Mapa final'!$AL$60="Moderado"),CONCATENATE("R2C",'Mapa final'!$S$60),"")</f>
        <v/>
      </c>
      <c r="AA59" s="203" t="str">
        <f>IF(AND('Mapa final'!$AJ$61="Muy Baja",'Mapa final'!$AL$61="Moderado"),CONCATENATE("R2C",'Mapa final'!$S$61),"")</f>
        <v/>
      </c>
      <c r="AB59" s="199" t="str">
        <f>IF(AND('Mapa final'!$AJ$62="Muy Baja",'Mapa final'!$AL$62="Moderado"),CONCATENATE("R2C",'Mapa final'!$S$62),"")</f>
        <v/>
      </c>
      <c r="AC59" s="184" t="str">
        <f>IF(AND('Mapa final'!$AJ$57="Muy Baja",'Mapa final'!$AL$57="Mayor"),CONCATENATE("R2C",'Mapa final'!$S$57),"")</f>
        <v/>
      </c>
      <c r="AD59" s="187" t="str">
        <f>IF(AND('Mapa final'!$AJ$58="Muy Baja",'Mapa final'!$AL$58="Mayor"),CONCATENATE("R2C",'Mapa final'!$S$58),"")</f>
        <v/>
      </c>
      <c r="AE59" s="187" t="str">
        <f>IF(AND('Mapa final'!$AJ$59="Muy Baja",'Mapa final'!$AL$59="Mayor"),CONCATENATE("R2C",'Mapa final'!$S$59),"")</f>
        <v/>
      </c>
      <c r="AF59" s="187" t="str">
        <f>IF(AND('Mapa final'!$AJ$60="Muy Baja",'Mapa final'!$AL$60="Mayor"),CONCATENATE("R2C",'Mapa final'!$S$60),"")</f>
        <v/>
      </c>
      <c r="AG59" s="187" t="str">
        <f>IF(AND('Mapa final'!$AJ$61="Muy Baja",'Mapa final'!$AL$61="Mayor"),CONCATENATE("R2C",'Mapa final'!$S$61),"")</f>
        <v/>
      </c>
      <c r="AH59" s="186" t="str">
        <f>IF(AND('Mapa final'!$AJ$62="Muy Baja",'Mapa final'!$AL$62="Mayor"),CONCATENATE("R2C",'Mapa final'!$S$62),"")</f>
        <v/>
      </c>
      <c r="AI59" s="188" t="str">
        <f>IF(AND('Mapa final'!$AJ$57="Muy Baja",'Mapa final'!$AL$57="Catastrófico"),CONCATENATE("R2C",'Mapa final'!$S$57),"")</f>
        <v/>
      </c>
      <c r="AJ59" s="189" t="str">
        <f>IF(AND('Mapa final'!$AJ$58="Muy Baja",'Mapa final'!$AL$58="Catastrófico"),CONCATENATE("R2C",'Mapa final'!$S$58),"")</f>
        <v/>
      </c>
      <c r="AK59" s="189" t="str">
        <f>IF(AND('Mapa final'!$AJ$59="Muy Baja",'Mapa final'!$AL$59="Catastrófico"),CONCATENATE("R2C",'Mapa final'!$S$59),"")</f>
        <v/>
      </c>
      <c r="AL59" s="189" t="str">
        <f>IF(AND('Mapa final'!$AJ$60="Muy Baja",'Mapa final'!$AL$60="Catastrófico"),CONCATENATE("R2C",'Mapa final'!$S$60),"")</f>
        <v/>
      </c>
      <c r="AM59" s="189" t="str">
        <f>IF(AND('Mapa final'!$AJ$61="Muy Baja",'Mapa final'!$AL$61="Catastrófico"),CONCATENATE("R2C",'Mapa final'!$S$61),"")</f>
        <v/>
      </c>
      <c r="AN59" s="190" t="str">
        <f>IF(AND('Mapa final'!$AJ$62="Muy Baja",'Mapa final'!$AL$62="Catastrófico"),CONCATENATE("R2C",'Mapa final'!$S$62),"")</f>
        <v/>
      </c>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row>
    <row r="60" spans="2:81" ht="15" customHeight="1" x14ac:dyDescent="0.25">
      <c r="B60" s="146"/>
      <c r="C60" s="363"/>
      <c r="D60" s="363"/>
      <c r="E60" s="364"/>
      <c r="F60" s="468"/>
      <c r="G60" s="467"/>
      <c r="H60" s="467"/>
      <c r="I60" s="467"/>
      <c r="J60" s="485"/>
      <c r="K60" s="210" t="str">
        <f>IF(AND('Mapa final'!$AJ$63="Muy Baja",'Mapa final'!$AL$63="Leve"),CONCATENATE("R2C",'Mapa final'!$S$63),"")</f>
        <v/>
      </c>
      <c r="L60" s="211" t="str">
        <f>IF(AND('Mapa final'!$AJ$64="Muy Baja",'Mapa final'!$AL$64="Leve"),CONCATENATE("R2C",'Mapa final'!$S$64),"")</f>
        <v/>
      </c>
      <c r="M60" s="211" t="str">
        <f>IF(AND('Mapa final'!$AJ$65="Muy Baja",'Mapa final'!$AL$65="Leve"),CONCATENATE("R2C",'Mapa final'!$S$65),"")</f>
        <v/>
      </c>
      <c r="N60" s="211" t="str">
        <f>IF(AND('Mapa final'!$AJ$66="Muy Baja",'Mapa final'!$AL$66="Leve"),CONCATENATE("R2C",'Mapa final'!$S$66),"")</f>
        <v/>
      </c>
      <c r="O60" s="211" t="str">
        <f>IF(AND('Mapa final'!$AJ$67="Muy Baja",'Mapa final'!$AL$67="Leve"),CONCATENATE("R2C",'Mapa final'!$S$67),"")</f>
        <v/>
      </c>
      <c r="P60" s="212" t="str">
        <f>IF(AND('Mapa final'!$AJ$68="Muy Baja",'Mapa final'!$AL$68="Leve"),CONCATENATE("R2C",'Mapa final'!$S$68),"")</f>
        <v/>
      </c>
      <c r="Q60" s="210" t="str">
        <f>IF(AND('Mapa final'!$AJ$63="Muy Baja",'Mapa final'!$AL$63="Menor"),CONCATENATE("R2C",'Mapa final'!$S$63),"")</f>
        <v/>
      </c>
      <c r="R60" s="211" t="str">
        <f>IF(AND('Mapa final'!$AJ$64="Muy Baja",'Mapa final'!$AL$64="Menor"),CONCATENATE("R2C",'Mapa final'!$S$64),"")</f>
        <v/>
      </c>
      <c r="S60" s="211" t="str">
        <f>IF(AND('Mapa final'!$AJ$65="Muy Baja",'Mapa final'!$AL$65="Menor"),CONCATENATE("R2C",'Mapa final'!$S$65),"")</f>
        <v/>
      </c>
      <c r="T60" s="211" t="str">
        <f>IF(AND('Mapa final'!$AJ$66="Muy Baja",'Mapa final'!$AL$66="Menor"),CONCATENATE("R2C",'Mapa final'!$S$66),"")</f>
        <v/>
      </c>
      <c r="U60" s="211" t="str">
        <f>IF(AND('Mapa final'!$AJ$67="Muy Baja",'Mapa final'!$AL$67="Menor"),CONCATENATE("R2C",'Mapa final'!$S$67),"")</f>
        <v/>
      </c>
      <c r="V60" s="212" t="str">
        <f>IF(AND('Mapa final'!$AJ$68="Muy Baja",'Mapa final'!$AL$68="Menor"),CONCATENATE("R2C",'Mapa final'!$S$68),"")</f>
        <v/>
      </c>
      <c r="W60" s="197" t="str">
        <f>IF(AND('Mapa final'!$AJ$63="Muy Baja",'Mapa final'!$AL$63="Moderado"),CONCATENATE("R2C",'Mapa final'!$S$63),"")</f>
        <v/>
      </c>
      <c r="X60" s="203" t="str">
        <f>IF(AND('Mapa final'!$AJ$64="Muy Baja",'Mapa final'!$AL$64="Moderado"),CONCATENATE("R2C",'Mapa final'!$S$64),"")</f>
        <v/>
      </c>
      <c r="Y60" s="203" t="str">
        <f>IF(AND('Mapa final'!$AJ$65="Muy Baja",'Mapa final'!$AL$65="Moderado"),CONCATENATE("R2C",'Mapa final'!$S$65),"")</f>
        <v/>
      </c>
      <c r="Z60" s="203" t="str">
        <f>IF(AND('Mapa final'!$AJ$66="Muy Baja",'Mapa final'!$AL$66="Moderado"),CONCATENATE("R2C",'Mapa final'!$S$66),"")</f>
        <v/>
      </c>
      <c r="AA60" s="203" t="str">
        <f>IF(AND('Mapa final'!$AJ$67="Muy Baja",'Mapa final'!$AL$67="Moderado"),CONCATENATE("R2C",'Mapa final'!$S$67),"")</f>
        <v/>
      </c>
      <c r="AB60" s="199" t="str">
        <f>IF(AND('Mapa final'!$AJ$68="Muy Baja",'Mapa final'!$AL$68="Moderado"),CONCATENATE("R2C",'Mapa final'!$S$68),"")</f>
        <v/>
      </c>
      <c r="AC60" s="184" t="str">
        <f>IF(AND('Mapa final'!$AJ$63="Muy Baja",'Mapa final'!$AL$63="Mayor"),CONCATENATE("R2C",'Mapa final'!$S$63),"")</f>
        <v/>
      </c>
      <c r="AD60" s="187" t="str">
        <f>IF(AND('Mapa final'!$AJ$64="Muy Baja",'Mapa final'!$AL$64="Mayor"),CONCATENATE("R2C",'Mapa final'!$S$64),"")</f>
        <v/>
      </c>
      <c r="AE60" s="187" t="str">
        <f>IF(AND('Mapa final'!$AJ$65="Muy Baja",'Mapa final'!$AL$65="Mayor"),CONCATENATE("R2C",'Mapa final'!$S$65),"")</f>
        <v/>
      </c>
      <c r="AF60" s="187" t="str">
        <f>IF(AND('Mapa final'!$AJ$66="Muy Baja",'Mapa final'!$AL$66="Mayor"),CONCATENATE("R2C",'Mapa final'!$S$66),"")</f>
        <v/>
      </c>
      <c r="AG60" s="187" t="str">
        <f>IF(AND('Mapa final'!$AJ$67="Muy Baja",'Mapa final'!$AL$67="Mayor"),CONCATENATE("R2C",'Mapa final'!$S$67),"")</f>
        <v/>
      </c>
      <c r="AH60" s="186" t="str">
        <f>IF(AND('Mapa final'!$AJ$68="Muy Baja",'Mapa final'!$AL$68="Mayor"),CONCATENATE("R2C",'Mapa final'!$S$68),"")</f>
        <v/>
      </c>
      <c r="AI60" s="188" t="str">
        <f>IF(AND('Mapa final'!$AJ$63="Muy Baja",'Mapa final'!$AL$63="Catastrófico"),CONCATENATE("R2C",'Mapa final'!$S$63),"")</f>
        <v/>
      </c>
      <c r="AJ60" s="189" t="str">
        <f>IF(AND('Mapa final'!$AJ$64="Muy Baja",'Mapa final'!$AL$64="Catastrófico"),CONCATENATE("R2C",'Mapa final'!$S$64),"")</f>
        <v/>
      </c>
      <c r="AK60" s="189" t="str">
        <f>IF(AND('Mapa final'!$AJ$65="Muy Baja",'Mapa final'!$AL$65="Catastrófico"),CONCATENATE("R2C",'Mapa final'!$S$65),"")</f>
        <v/>
      </c>
      <c r="AL60" s="189" t="str">
        <f>IF(AND('Mapa final'!$AJ$66="Muy Baja",'Mapa final'!$AL$66="Catastrófico"),CONCATENATE("R2C",'Mapa final'!$S$66),"")</f>
        <v/>
      </c>
      <c r="AM60" s="189" t="str">
        <f>IF(AND('Mapa final'!$AJ$67="Muy Baja",'Mapa final'!$AL$67="Catastrófico"),CONCATENATE("R2C",'Mapa final'!$S$67),"")</f>
        <v/>
      </c>
      <c r="AN60" s="190" t="str">
        <f>IF(AND('Mapa final'!$AJ$68="Muy Baja",'Mapa final'!$AL$68="Catastrófico"),CONCATENATE("R2C",'Mapa final'!$S$68),"")</f>
        <v/>
      </c>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row>
    <row r="61" spans="2:81" ht="15.75" customHeight="1" thickBot="1" x14ac:dyDescent="0.3">
      <c r="B61" s="146"/>
      <c r="C61" s="363"/>
      <c r="D61" s="363"/>
      <c r="E61" s="364"/>
      <c r="F61" s="469"/>
      <c r="G61" s="470"/>
      <c r="H61" s="470"/>
      <c r="I61" s="470"/>
      <c r="J61" s="486"/>
      <c r="K61" s="213" t="str">
        <f>IF(AND('Mapa final'!$AJ$69="Muy Baja",'Mapa final'!$AL$69="Leve"),CONCATENATE("R2C",'Mapa final'!$S$69),"")</f>
        <v/>
      </c>
      <c r="L61" s="214" t="str">
        <f>IF(AND('Mapa final'!$AJ$70="Muy Baja",'Mapa final'!$AL$70="Leve"),CONCATENATE("R2C",'Mapa final'!$S$70),"")</f>
        <v/>
      </c>
      <c r="M61" s="214" t="str">
        <f>IF(AND('Mapa final'!$AJ$71="Muy Baja",'Mapa final'!$AL$71="Leve"),CONCATENATE("R2C",'Mapa final'!$S$71),"")</f>
        <v/>
      </c>
      <c r="N61" s="214" t="str">
        <f>IF(AND('Mapa final'!$AJ$72="Muy Baja",'Mapa final'!$AL$72="Leve"),CONCATENATE("R2C",'Mapa final'!$S$72),"")</f>
        <v/>
      </c>
      <c r="O61" s="214" t="str">
        <f>IF(AND('Mapa final'!$AJ$74="Muy Baja",'Mapa final'!$AL$74="Leve"),CONCATENATE("R2C",'Mapa final'!$S$74),"")</f>
        <v/>
      </c>
      <c r="P61" s="215" t="str">
        <f>IF(AND('Mapa final'!$AJ$75="Muy Baja",'Mapa final'!$AL$75="Leve"),CONCATENATE("R2C",'Mapa final'!$S$75),"")</f>
        <v/>
      </c>
      <c r="Q61" s="213" t="str">
        <f>IF(AND('Mapa final'!$AJ$69="Muy Baja",'Mapa final'!$AL$69="Menor"),CONCATENATE("R2C",'Mapa final'!$S$69),"")</f>
        <v/>
      </c>
      <c r="R61" s="214" t="str">
        <f>IF(AND('Mapa final'!$AJ$70="Muy Baja",'Mapa final'!$AL$70="Menor"),CONCATENATE("R2C",'Mapa final'!$S$70),"")</f>
        <v/>
      </c>
      <c r="S61" s="214" t="str">
        <f>IF(AND('Mapa final'!$AJ$71="Muy Baja",'Mapa final'!$AL$71="Menor"),CONCATENATE("R2C",'Mapa final'!$S$71),"")</f>
        <v/>
      </c>
      <c r="T61" s="214" t="str">
        <f>IF(AND('Mapa final'!$AJ$72="Muy Baja",'Mapa final'!$AL$72="Menor"),CONCATENATE("R2C",'Mapa final'!$S$72),"")</f>
        <v/>
      </c>
      <c r="U61" s="214" t="str">
        <f>IF(AND('Mapa final'!$AJ$74="Muy Baja",'Mapa final'!$AL$74="Menor"),CONCATENATE("R2C",'Mapa final'!$S$74),"")</f>
        <v/>
      </c>
      <c r="V61" s="215" t="str">
        <f>IF(AND('Mapa final'!$AJ$75="Muy Baja",'Mapa final'!$AL$75="Menor"),CONCATENATE("R2C",'Mapa final'!$S$75),"")</f>
        <v/>
      </c>
      <c r="W61" s="204" t="str">
        <f>IF(AND('Mapa final'!$AJ$69="Muy Baja",'Mapa final'!$AL$69="Moderado"),CONCATENATE("R2C",'Mapa final'!$S$69),"")</f>
        <v/>
      </c>
      <c r="X61" s="205" t="str">
        <f>IF(AND('Mapa final'!$AJ$70="Muy Baja",'Mapa final'!$AL$70="Moderado"),CONCATENATE("R2C",'Mapa final'!$S$70),"")</f>
        <v/>
      </c>
      <c r="Y61" s="205" t="str">
        <f>IF(AND('Mapa final'!$AJ$71="Muy Baja",'Mapa final'!$AL$71="Moderado"),CONCATENATE("R2C",'Mapa final'!$S$71),"")</f>
        <v/>
      </c>
      <c r="Z61" s="205" t="str">
        <f>IF(AND('Mapa final'!$AJ$72="Muy Baja",'Mapa final'!$AL$72="Moderado"),CONCATENATE("R2C",'Mapa final'!$S$72),"")</f>
        <v/>
      </c>
      <c r="AA61" s="205" t="str">
        <f>IF(AND('Mapa final'!$AJ$74="Muy Baja",'Mapa final'!$AL$74="Moderado"),CONCATENATE("R2C",'Mapa final'!$S$74),"")</f>
        <v/>
      </c>
      <c r="AB61" s="206" t="str">
        <f>IF(AND('Mapa final'!$AJ$75="Muy Baja",'Mapa final'!$AL$75="Moderado"),CONCATENATE("R2C",'Mapa final'!$S$75),"")</f>
        <v/>
      </c>
      <c r="AC61" s="191" t="str">
        <f>IF(AND('Mapa final'!$AJ$69="Muy Baja",'Mapa final'!$AL$69="Mayor"),CONCATENATE("R2C",'Mapa final'!$S$69),"")</f>
        <v/>
      </c>
      <c r="AD61" s="192" t="str">
        <f>IF(AND('Mapa final'!$AJ$70="Muy Baja",'Mapa final'!$AL$70="Mayor"),CONCATENATE("R2C",'Mapa final'!$S$70),"")</f>
        <v/>
      </c>
      <c r="AE61" s="192" t="str">
        <f>IF(AND('Mapa final'!$AJ$71="Muy Baja",'Mapa final'!$AL$71="Mayor"),CONCATENATE("R2C",'Mapa final'!$S$71),"")</f>
        <v/>
      </c>
      <c r="AF61" s="192" t="str">
        <f>IF(AND('Mapa final'!$AJ$72="Muy Baja",'Mapa final'!$AL$72="Mayor"),CONCATENATE("R2C",'Mapa final'!$S$72),"")</f>
        <v/>
      </c>
      <c r="AG61" s="192" t="str">
        <f>IF(AND('Mapa final'!$AJ$74="Muy Baja",'Mapa final'!$AL$74="Mayor"),CONCATENATE("R2C",'Mapa final'!$S$74),"")</f>
        <v/>
      </c>
      <c r="AH61" s="193" t="str">
        <f>IF(AND('Mapa final'!$AJ$75="Muy Baja",'Mapa final'!$AL$75="Mayor"),CONCATENATE("R2C",'Mapa final'!$S$75),"")</f>
        <v/>
      </c>
      <c r="AI61" s="194" t="str">
        <f>IF(AND('Mapa final'!$AJ$69="Muy Baja",'Mapa final'!$AL$69="Catastrófico"),CONCATENATE("R2C",'Mapa final'!$S$69),"")</f>
        <v/>
      </c>
      <c r="AJ61" s="195" t="str">
        <f>IF(AND('Mapa final'!$AJ$70="Muy Baja",'Mapa final'!$AL$70="Catastrófico"),CONCATENATE("R2C",'Mapa final'!$S$70),"")</f>
        <v/>
      </c>
      <c r="AK61" s="195" t="str">
        <f>IF(AND('Mapa final'!$AJ$71="Muy Baja",'Mapa final'!$AL$71="Catastrófico"),CONCATENATE("R2C",'Mapa final'!$S$71),"")</f>
        <v/>
      </c>
      <c r="AL61" s="195" t="str">
        <f>IF(AND('Mapa final'!$AJ$72="Muy Baja",'Mapa final'!$AL$72="Catastrófico"),CONCATENATE("R2C",'Mapa final'!$S$72),"")</f>
        <v/>
      </c>
      <c r="AM61" s="195" t="str">
        <f>IF(AND('Mapa final'!$AJ$74="Muy Baja",'Mapa final'!$AL$74="Catastrófico"),CONCATENATE("R2C",'Mapa final'!$S$74),"")</f>
        <v/>
      </c>
      <c r="AN61" s="196" t="str">
        <f>IF(AND('Mapa final'!$AJ$75="Muy Baja",'Mapa final'!$AL$75="Catastrófico"),CONCATENATE("R2C",'Mapa final'!$S$75),"")</f>
        <v/>
      </c>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row>
    <row r="62" spans="2:81" x14ac:dyDescent="0.2">
      <c r="B62" s="146"/>
      <c r="C62" s="146"/>
      <c r="D62" s="146"/>
      <c r="E62" s="146"/>
      <c r="F62" s="146"/>
      <c r="G62" s="146"/>
      <c r="H62" s="146"/>
      <c r="I62" s="146"/>
      <c r="J62" s="146"/>
      <c r="K62" s="464" t="s">
        <v>111</v>
      </c>
      <c r="L62" s="465"/>
      <c r="M62" s="465"/>
      <c r="N62" s="465"/>
      <c r="O62" s="465"/>
      <c r="P62" s="484"/>
      <c r="Q62" s="464" t="s">
        <v>110</v>
      </c>
      <c r="R62" s="465"/>
      <c r="S62" s="465"/>
      <c r="T62" s="465"/>
      <c r="U62" s="465"/>
      <c r="V62" s="484"/>
      <c r="W62" s="464" t="s">
        <v>109</v>
      </c>
      <c r="X62" s="465"/>
      <c r="Y62" s="465"/>
      <c r="Z62" s="465"/>
      <c r="AA62" s="465"/>
      <c r="AB62" s="484"/>
      <c r="AC62" s="464" t="s">
        <v>108</v>
      </c>
      <c r="AD62" s="505"/>
      <c r="AE62" s="465"/>
      <c r="AF62" s="465"/>
      <c r="AG62" s="465"/>
      <c r="AH62" s="484"/>
      <c r="AI62" s="464" t="s">
        <v>107</v>
      </c>
      <c r="AJ62" s="465"/>
      <c r="AK62" s="465"/>
      <c r="AL62" s="465"/>
      <c r="AM62" s="465"/>
      <c r="AN62" s="484"/>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row>
    <row r="63" spans="2:81" x14ac:dyDescent="0.2">
      <c r="B63" s="146"/>
      <c r="C63" s="146"/>
      <c r="D63" s="146"/>
      <c r="E63" s="146"/>
      <c r="F63" s="146"/>
      <c r="G63" s="146"/>
      <c r="H63" s="146"/>
      <c r="I63" s="146"/>
      <c r="J63" s="146"/>
      <c r="K63" s="468"/>
      <c r="L63" s="467"/>
      <c r="M63" s="467"/>
      <c r="N63" s="467"/>
      <c r="O63" s="467"/>
      <c r="P63" s="485"/>
      <c r="Q63" s="468"/>
      <c r="R63" s="467"/>
      <c r="S63" s="467"/>
      <c r="T63" s="467"/>
      <c r="U63" s="467"/>
      <c r="V63" s="485"/>
      <c r="W63" s="468"/>
      <c r="X63" s="467"/>
      <c r="Y63" s="467"/>
      <c r="Z63" s="467"/>
      <c r="AA63" s="467"/>
      <c r="AB63" s="485"/>
      <c r="AC63" s="468"/>
      <c r="AD63" s="467"/>
      <c r="AE63" s="467"/>
      <c r="AF63" s="467"/>
      <c r="AG63" s="467"/>
      <c r="AH63" s="485"/>
      <c r="AI63" s="468"/>
      <c r="AJ63" s="467"/>
      <c r="AK63" s="467"/>
      <c r="AL63" s="467"/>
      <c r="AM63" s="467"/>
      <c r="AN63" s="485"/>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row>
    <row r="64" spans="2:81" x14ac:dyDescent="0.2">
      <c r="B64" s="146"/>
      <c r="C64" s="146"/>
      <c r="D64" s="146"/>
      <c r="E64" s="146"/>
      <c r="F64" s="146"/>
      <c r="G64" s="146"/>
      <c r="H64" s="146"/>
      <c r="I64" s="146"/>
      <c r="J64" s="146"/>
      <c r="K64" s="468"/>
      <c r="L64" s="467"/>
      <c r="M64" s="467"/>
      <c r="N64" s="467"/>
      <c r="O64" s="467"/>
      <c r="P64" s="485"/>
      <c r="Q64" s="468"/>
      <c r="R64" s="467"/>
      <c r="S64" s="467"/>
      <c r="T64" s="467"/>
      <c r="U64" s="467"/>
      <c r="V64" s="485"/>
      <c r="W64" s="468"/>
      <c r="X64" s="467"/>
      <c r="Y64" s="467"/>
      <c r="Z64" s="467"/>
      <c r="AA64" s="467"/>
      <c r="AB64" s="485"/>
      <c r="AC64" s="468"/>
      <c r="AD64" s="467"/>
      <c r="AE64" s="467"/>
      <c r="AF64" s="467"/>
      <c r="AG64" s="467"/>
      <c r="AH64" s="485"/>
      <c r="AI64" s="468"/>
      <c r="AJ64" s="467"/>
      <c r="AK64" s="467"/>
      <c r="AL64" s="467"/>
      <c r="AM64" s="467"/>
      <c r="AN64" s="485"/>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row>
    <row r="65" spans="2:81" x14ac:dyDescent="0.2">
      <c r="B65" s="146"/>
      <c r="C65" s="146"/>
      <c r="D65" s="146"/>
      <c r="E65" s="146"/>
      <c r="F65" s="146"/>
      <c r="G65" s="146"/>
      <c r="H65" s="146"/>
      <c r="I65" s="146"/>
      <c r="J65" s="146"/>
      <c r="K65" s="468"/>
      <c r="L65" s="467"/>
      <c r="M65" s="467"/>
      <c r="N65" s="467"/>
      <c r="O65" s="467"/>
      <c r="P65" s="485"/>
      <c r="Q65" s="468"/>
      <c r="R65" s="467"/>
      <c r="S65" s="467"/>
      <c r="T65" s="467"/>
      <c r="U65" s="467"/>
      <c r="V65" s="485"/>
      <c r="W65" s="468"/>
      <c r="X65" s="467"/>
      <c r="Y65" s="467"/>
      <c r="Z65" s="467"/>
      <c r="AA65" s="467"/>
      <c r="AB65" s="485"/>
      <c r="AC65" s="468"/>
      <c r="AD65" s="467"/>
      <c r="AE65" s="467"/>
      <c r="AF65" s="467"/>
      <c r="AG65" s="467"/>
      <c r="AH65" s="485"/>
      <c r="AI65" s="468"/>
      <c r="AJ65" s="467"/>
      <c r="AK65" s="467"/>
      <c r="AL65" s="467"/>
      <c r="AM65" s="467"/>
      <c r="AN65" s="485"/>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row>
    <row r="66" spans="2:81" x14ac:dyDescent="0.2">
      <c r="B66" s="146"/>
      <c r="C66" s="146"/>
      <c r="D66" s="146"/>
      <c r="E66" s="146"/>
      <c r="F66" s="146"/>
      <c r="G66" s="146"/>
      <c r="H66" s="146"/>
      <c r="I66" s="146"/>
      <c r="J66" s="146"/>
      <c r="K66" s="468"/>
      <c r="L66" s="467"/>
      <c r="M66" s="467"/>
      <c r="N66" s="467"/>
      <c r="O66" s="467"/>
      <c r="P66" s="485"/>
      <c r="Q66" s="468"/>
      <c r="R66" s="467"/>
      <c r="S66" s="467"/>
      <c r="T66" s="467"/>
      <c r="U66" s="467"/>
      <c r="V66" s="485"/>
      <c r="W66" s="468"/>
      <c r="X66" s="467"/>
      <c r="Y66" s="467"/>
      <c r="Z66" s="467"/>
      <c r="AA66" s="467"/>
      <c r="AB66" s="485"/>
      <c r="AC66" s="468"/>
      <c r="AD66" s="467"/>
      <c r="AE66" s="467"/>
      <c r="AF66" s="467"/>
      <c r="AG66" s="467"/>
      <c r="AH66" s="485"/>
      <c r="AI66" s="468"/>
      <c r="AJ66" s="467"/>
      <c r="AK66" s="467"/>
      <c r="AL66" s="467"/>
      <c r="AM66" s="467"/>
      <c r="AN66" s="485"/>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row>
    <row r="67" spans="2:81" ht="15" thickBot="1" x14ac:dyDescent="0.25">
      <c r="B67" s="146"/>
      <c r="C67" s="146"/>
      <c r="D67" s="146"/>
      <c r="E67" s="146"/>
      <c r="F67" s="146"/>
      <c r="G67" s="146"/>
      <c r="H67" s="146"/>
      <c r="I67" s="146"/>
      <c r="J67" s="146"/>
      <c r="K67" s="469"/>
      <c r="L67" s="470"/>
      <c r="M67" s="470"/>
      <c r="N67" s="470"/>
      <c r="O67" s="470"/>
      <c r="P67" s="486"/>
      <c r="Q67" s="469"/>
      <c r="R67" s="470"/>
      <c r="S67" s="470"/>
      <c r="T67" s="470"/>
      <c r="U67" s="470"/>
      <c r="V67" s="486"/>
      <c r="W67" s="469"/>
      <c r="X67" s="470"/>
      <c r="Y67" s="470"/>
      <c r="Z67" s="470"/>
      <c r="AA67" s="470"/>
      <c r="AB67" s="486"/>
      <c r="AC67" s="469"/>
      <c r="AD67" s="470"/>
      <c r="AE67" s="470"/>
      <c r="AF67" s="470"/>
      <c r="AG67" s="470"/>
      <c r="AH67" s="486"/>
      <c r="AI67" s="469"/>
      <c r="AJ67" s="470"/>
      <c r="AK67" s="470"/>
      <c r="AL67" s="470"/>
      <c r="AM67" s="470"/>
      <c r="AN67" s="48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row>
    <row r="68" spans="2:81" x14ac:dyDescent="0.2">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row>
    <row r="69" spans="2:81" ht="15" customHeight="1" x14ac:dyDescent="0.2">
      <c r="B69" s="146"/>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146"/>
      <c r="AW69" s="146"/>
      <c r="AX69" s="146"/>
      <c r="AY69" s="146"/>
      <c r="AZ69" s="146"/>
      <c r="BA69" s="146"/>
      <c r="BB69" s="146"/>
      <c r="BC69" s="146"/>
      <c r="BD69" s="146"/>
      <c r="BE69" s="146"/>
      <c r="BF69" s="146"/>
      <c r="BG69" s="146"/>
      <c r="BH69" s="146"/>
      <c r="BI69" s="146"/>
    </row>
    <row r="70" spans="2:81" ht="15" customHeight="1" x14ac:dyDescent="0.2">
      <c r="B70" s="146"/>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146"/>
      <c r="AW70" s="146"/>
      <c r="AX70" s="146"/>
      <c r="AY70" s="146"/>
      <c r="AZ70" s="146"/>
      <c r="BA70" s="146"/>
      <c r="BB70" s="146"/>
      <c r="BC70" s="146"/>
      <c r="BD70" s="146"/>
      <c r="BE70" s="146"/>
      <c r="BF70" s="146"/>
      <c r="BG70" s="146"/>
      <c r="BH70" s="146"/>
      <c r="BI70" s="146"/>
    </row>
    <row r="71" spans="2:81" x14ac:dyDescent="0.2">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row>
    <row r="72" spans="2:81" x14ac:dyDescent="0.2">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row>
    <row r="73" spans="2:81" x14ac:dyDescent="0.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row>
    <row r="74" spans="2:81" x14ac:dyDescent="0.2">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row>
    <row r="75" spans="2:81" x14ac:dyDescent="0.2">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row>
    <row r="76" spans="2:81" x14ac:dyDescent="0.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row>
    <row r="77" spans="2:81" x14ac:dyDescent="0.2">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row>
    <row r="78" spans="2:81" x14ac:dyDescent="0.2">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row>
    <row r="79" spans="2:81" x14ac:dyDescent="0.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row>
    <row r="80" spans="2:81" x14ac:dyDescent="0.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row>
    <row r="81" spans="2:61" x14ac:dyDescent="0.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row>
    <row r="82" spans="2:61" x14ac:dyDescent="0.2">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row>
    <row r="83" spans="2:61" x14ac:dyDescent="0.2">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row>
    <row r="84" spans="2:61" x14ac:dyDescent="0.2">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row>
    <row r="85" spans="2:61" x14ac:dyDescent="0.2">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row>
    <row r="86" spans="2:61" x14ac:dyDescent="0.2">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row>
    <row r="87" spans="2:61" x14ac:dyDescent="0.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row>
    <row r="88" spans="2:61" x14ac:dyDescent="0.2">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row>
    <row r="89" spans="2:61" x14ac:dyDescent="0.2">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row>
    <row r="90" spans="2:61" x14ac:dyDescent="0.2">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row>
    <row r="91" spans="2:61" x14ac:dyDescent="0.2">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row>
    <row r="92" spans="2:61" x14ac:dyDescent="0.2">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row>
    <row r="93" spans="2:61" x14ac:dyDescent="0.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row>
    <row r="94" spans="2:61" x14ac:dyDescent="0.2">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row>
    <row r="95" spans="2:61" x14ac:dyDescent="0.2">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row>
    <row r="96" spans="2:61" x14ac:dyDescent="0.2">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row>
    <row r="97" spans="2:61" x14ac:dyDescent="0.2">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row>
    <row r="98" spans="2:61" x14ac:dyDescent="0.2">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row>
    <row r="99" spans="2:61" x14ac:dyDescent="0.2">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row>
    <row r="100" spans="2:61" x14ac:dyDescent="0.2">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row>
    <row r="101" spans="2:61" x14ac:dyDescent="0.2">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row>
    <row r="102" spans="2:61" x14ac:dyDescent="0.2">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row>
    <row r="103" spans="2:61" x14ac:dyDescent="0.2">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row>
    <row r="104" spans="2:61" x14ac:dyDescent="0.2">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row>
    <row r="105" spans="2:61" x14ac:dyDescent="0.2">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row>
    <row r="106" spans="2:61" x14ac:dyDescent="0.2">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row>
    <row r="107" spans="2:61" x14ac:dyDescent="0.2">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row>
    <row r="108" spans="2:61" x14ac:dyDescent="0.2">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row>
    <row r="109" spans="2:61" x14ac:dyDescent="0.2">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row>
    <row r="110" spans="2:61" x14ac:dyDescent="0.2">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row>
    <row r="111" spans="2:61" x14ac:dyDescent="0.2">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row>
    <row r="112" spans="2:61" x14ac:dyDescent="0.2">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row>
    <row r="113" spans="2:61" x14ac:dyDescent="0.2">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row>
    <row r="114" spans="2:61" x14ac:dyDescent="0.2">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row>
    <row r="115" spans="2:61" x14ac:dyDescent="0.2">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row>
    <row r="116" spans="2:61" x14ac:dyDescent="0.2">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row>
    <row r="117" spans="2:61" x14ac:dyDescent="0.2">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row>
    <row r="118" spans="2:61" x14ac:dyDescent="0.2">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row>
    <row r="119" spans="2:61" x14ac:dyDescent="0.2">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row>
    <row r="120" spans="2:61" x14ac:dyDescent="0.2">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row>
    <row r="121" spans="2:61" x14ac:dyDescent="0.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row>
    <row r="122" spans="2:61" x14ac:dyDescent="0.2">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row>
    <row r="123" spans="2:61" x14ac:dyDescent="0.2">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row>
    <row r="124" spans="2:61" x14ac:dyDescent="0.2">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row>
    <row r="125" spans="2:61" x14ac:dyDescent="0.2">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row>
    <row r="126" spans="2:61" x14ac:dyDescent="0.2">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row>
    <row r="127" spans="2:61" x14ac:dyDescent="0.2">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row>
    <row r="128" spans="2:61" x14ac:dyDescent="0.2">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row>
    <row r="129" spans="2:61" x14ac:dyDescent="0.2">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row>
    <row r="130" spans="2:61" x14ac:dyDescent="0.2">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row>
    <row r="131" spans="2:61" x14ac:dyDescent="0.2">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row>
    <row r="132" spans="2:61" x14ac:dyDescent="0.2">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row>
    <row r="133" spans="2:61" x14ac:dyDescent="0.2">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row>
    <row r="134" spans="2:61" x14ac:dyDescent="0.2">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row>
    <row r="135" spans="2:61" x14ac:dyDescent="0.2">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row>
    <row r="136" spans="2:61" x14ac:dyDescent="0.2">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row>
    <row r="137" spans="2:61" x14ac:dyDescent="0.2">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row>
    <row r="138" spans="2:61" x14ac:dyDescent="0.2">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row>
    <row r="139" spans="2:61" x14ac:dyDescent="0.2">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row>
    <row r="140" spans="2:61" x14ac:dyDescent="0.2">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row>
    <row r="141" spans="2:61" x14ac:dyDescent="0.2">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row>
    <row r="142" spans="2:61" x14ac:dyDescent="0.2">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row>
    <row r="143" spans="2:61" x14ac:dyDescent="0.2">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row>
    <row r="144" spans="2:61" x14ac:dyDescent="0.2">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row>
    <row r="145" spans="2:61" x14ac:dyDescent="0.2">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row>
    <row r="146" spans="2:61" x14ac:dyDescent="0.2">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row>
    <row r="147" spans="2:61" x14ac:dyDescent="0.2">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row>
    <row r="148" spans="2:61" x14ac:dyDescent="0.2">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row>
    <row r="149" spans="2:61" x14ac:dyDescent="0.2">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row>
    <row r="150" spans="2:61" x14ac:dyDescent="0.2">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row>
    <row r="151" spans="2:61" x14ac:dyDescent="0.2">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row>
    <row r="152" spans="2:61" x14ac:dyDescent="0.2">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row>
    <row r="153" spans="2:61" x14ac:dyDescent="0.2">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row>
    <row r="154" spans="2:61" x14ac:dyDescent="0.2">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row>
    <row r="155" spans="2:61" x14ac:dyDescent="0.2">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row>
    <row r="156" spans="2:61" x14ac:dyDescent="0.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row>
    <row r="157" spans="2:61" x14ac:dyDescent="0.2">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row>
    <row r="158" spans="2:61" x14ac:dyDescent="0.2">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row>
    <row r="159" spans="2:61" x14ac:dyDescent="0.2">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row>
    <row r="160" spans="2:61" x14ac:dyDescent="0.2">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row>
    <row r="161" spans="2:61" x14ac:dyDescent="0.2">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row>
    <row r="162" spans="2:61" x14ac:dyDescent="0.2">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row>
    <row r="163" spans="2:61" x14ac:dyDescent="0.2">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row>
    <row r="164" spans="2:61" x14ac:dyDescent="0.2">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row>
    <row r="165" spans="2:61" x14ac:dyDescent="0.2">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row>
    <row r="166" spans="2:61" x14ac:dyDescent="0.2">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row>
    <row r="167" spans="2:61" x14ac:dyDescent="0.2">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row>
    <row r="168" spans="2:61" x14ac:dyDescent="0.2">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row>
    <row r="169" spans="2:61" x14ac:dyDescent="0.2">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row>
    <row r="170" spans="2:61" x14ac:dyDescent="0.2">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row>
    <row r="171" spans="2:61" x14ac:dyDescent="0.2">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row>
    <row r="172" spans="2:61" x14ac:dyDescent="0.2">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row>
    <row r="173" spans="2:61" x14ac:dyDescent="0.2">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row>
    <row r="174" spans="2:61" x14ac:dyDescent="0.2">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row>
    <row r="175" spans="2:61" x14ac:dyDescent="0.2">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row>
    <row r="176" spans="2:61" x14ac:dyDescent="0.2">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row>
    <row r="177" spans="2:61" x14ac:dyDescent="0.2">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row>
    <row r="178" spans="2:61" x14ac:dyDescent="0.2">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row>
    <row r="179" spans="2:61" x14ac:dyDescent="0.2">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row>
    <row r="180" spans="2:61" x14ac:dyDescent="0.2">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row>
    <row r="181" spans="2:61" x14ac:dyDescent="0.2">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row>
    <row r="182" spans="2:61" x14ac:dyDescent="0.2">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row>
    <row r="183" spans="2:61" x14ac:dyDescent="0.2">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row>
    <row r="184" spans="2:61" x14ac:dyDescent="0.2">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row>
    <row r="185" spans="2:61" x14ac:dyDescent="0.2">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row>
    <row r="186" spans="2:61" x14ac:dyDescent="0.2">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row>
    <row r="187" spans="2:61" x14ac:dyDescent="0.2">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row>
    <row r="188" spans="2:61" x14ac:dyDescent="0.2">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row>
    <row r="189" spans="2:61" x14ac:dyDescent="0.2">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row>
    <row r="190" spans="2:61" x14ac:dyDescent="0.2">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row>
    <row r="191" spans="2:61" x14ac:dyDescent="0.2">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row>
    <row r="192" spans="2:61" x14ac:dyDescent="0.2">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row>
    <row r="193" spans="2:61" x14ac:dyDescent="0.2">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row>
    <row r="194" spans="2:61" x14ac:dyDescent="0.2">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row>
    <row r="195" spans="2:61" x14ac:dyDescent="0.2">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row>
    <row r="196" spans="2:61" x14ac:dyDescent="0.2">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row>
    <row r="197" spans="2:61" x14ac:dyDescent="0.2">
      <c r="B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row>
    <row r="198" spans="2:61" x14ac:dyDescent="0.2">
      <c r="B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row>
    <row r="199" spans="2:61" x14ac:dyDescent="0.2">
      <c r="B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row>
    <row r="200" spans="2:61" x14ac:dyDescent="0.2">
      <c r="B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row>
    <row r="201" spans="2:61" x14ac:dyDescent="0.2">
      <c r="B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row>
    <row r="202" spans="2:61" x14ac:dyDescent="0.2">
      <c r="B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row>
    <row r="203" spans="2:61" x14ac:dyDescent="0.2">
      <c r="B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row>
    <row r="204" spans="2:61" x14ac:dyDescent="0.2">
      <c r="B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row>
    <row r="205" spans="2:61" x14ac:dyDescent="0.2">
      <c r="B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row>
    <row r="206" spans="2:61" x14ac:dyDescent="0.2">
      <c r="B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row>
    <row r="207" spans="2:61" x14ac:dyDescent="0.2">
      <c r="B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row>
    <row r="208" spans="2:61" x14ac:dyDescent="0.2">
      <c r="B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row>
    <row r="209" spans="2:61" x14ac:dyDescent="0.2">
      <c r="B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row>
    <row r="210" spans="2:61" x14ac:dyDescent="0.2">
      <c r="B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row>
    <row r="211" spans="2:61" x14ac:dyDescent="0.2">
      <c r="B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row>
    <row r="212" spans="2:61" x14ac:dyDescent="0.2">
      <c r="B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row>
    <row r="213" spans="2:61" x14ac:dyDescent="0.2">
      <c r="B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row>
    <row r="214" spans="2:61" x14ac:dyDescent="0.2">
      <c r="B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row>
    <row r="215" spans="2:61" x14ac:dyDescent="0.2">
      <c r="B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row>
    <row r="216" spans="2:61" x14ac:dyDescent="0.2">
      <c r="B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row>
    <row r="217" spans="2:61" x14ac:dyDescent="0.2">
      <c r="B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row>
    <row r="218" spans="2:61" x14ac:dyDescent="0.2">
      <c r="B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row>
    <row r="219" spans="2:61" x14ac:dyDescent="0.2">
      <c r="B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row>
    <row r="220" spans="2:61" x14ac:dyDescent="0.2">
      <c r="B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row>
    <row r="221" spans="2:61" x14ac:dyDescent="0.2">
      <c r="B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row>
    <row r="222" spans="2:61" x14ac:dyDescent="0.2">
      <c r="B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row>
    <row r="223" spans="2:61" x14ac:dyDescent="0.2">
      <c r="B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row>
    <row r="224" spans="2:61" x14ac:dyDescent="0.2">
      <c r="B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row>
    <row r="225" spans="2:61" x14ac:dyDescent="0.2">
      <c r="B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row>
    <row r="226" spans="2:61" x14ac:dyDescent="0.2">
      <c r="B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row>
    <row r="227" spans="2:61" x14ac:dyDescent="0.2">
      <c r="B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row>
    <row r="228" spans="2:61" x14ac:dyDescent="0.2">
      <c r="B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row>
    <row r="229" spans="2:61" x14ac:dyDescent="0.2">
      <c r="B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row>
    <row r="230" spans="2:61" x14ac:dyDescent="0.2">
      <c r="B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row>
    <row r="231" spans="2:61" x14ac:dyDescent="0.2">
      <c r="B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row>
    <row r="232" spans="2:61" x14ac:dyDescent="0.2">
      <c r="B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row>
    <row r="233" spans="2:61" x14ac:dyDescent="0.2">
      <c r="B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row>
    <row r="234" spans="2:61" x14ac:dyDescent="0.2">
      <c r="B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row>
    <row r="235" spans="2:61" x14ac:dyDescent="0.2">
      <c r="B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row>
    <row r="236" spans="2:61" x14ac:dyDescent="0.2">
      <c r="B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row>
    <row r="237" spans="2:61" x14ac:dyDescent="0.2">
      <c r="B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row>
    <row r="238" spans="2:61" x14ac:dyDescent="0.2">
      <c r="B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row>
    <row r="239" spans="2:61" x14ac:dyDescent="0.2">
      <c r="B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row>
    <row r="240" spans="2:61" x14ac:dyDescent="0.2">
      <c r="B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row>
    <row r="241" spans="2:61" x14ac:dyDescent="0.2">
      <c r="B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row>
    <row r="242" spans="2:61" x14ac:dyDescent="0.2">
      <c r="B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row>
    <row r="243" spans="2:61" x14ac:dyDescent="0.2">
      <c r="B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row>
    <row r="244" spans="2:61" x14ac:dyDescent="0.2">
      <c r="B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row>
    <row r="245" spans="2:61" x14ac:dyDescent="0.2">
      <c r="B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row>
    <row r="246" spans="2:61" x14ac:dyDescent="0.2">
      <c r="B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row>
    <row r="247" spans="2:61" x14ac:dyDescent="0.2">
      <c r="B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row>
    <row r="248" spans="2:61" x14ac:dyDescent="0.2">
      <c r="B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row>
    <row r="249" spans="2:61" x14ac:dyDescent="0.2">
      <c r="B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row>
    <row r="250" spans="2:61" x14ac:dyDescent="0.2">
      <c r="B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row>
    <row r="251" spans="2:61" x14ac:dyDescent="0.2">
      <c r="B251" s="146"/>
    </row>
    <row r="252" spans="2:61" x14ac:dyDescent="0.2">
      <c r="B252" s="146"/>
    </row>
    <row r="253" spans="2:61" x14ac:dyDescent="0.2">
      <c r="B253" s="146"/>
    </row>
    <row r="254" spans="2:61" x14ac:dyDescent="0.2">
      <c r="B254" s="146"/>
    </row>
  </sheetData>
  <mergeCells count="24">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B8" sqref="B8:C8"/>
    </sheetView>
  </sheetViews>
  <sheetFormatPr baseColWidth="10" defaultColWidth="11.42578125" defaultRowHeight="15" x14ac:dyDescent="0.25"/>
  <cols>
    <col min="1" max="1" width="10.28515625" style="85" customWidth="1"/>
    <col min="2" max="2" width="32.42578125" style="85" customWidth="1"/>
    <col min="3" max="3" width="77" style="85" customWidth="1"/>
    <col min="4" max="4" width="21" style="85" customWidth="1"/>
    <col min="5" max="5" width="23.85546875" style="85" customWidth="1"/>
    <col min="6" max="16384" width="11.42578125" style="85"/>
  </cols>
  <sheetData>
    <row r="1" spans="1:6" ht="7.9" customHeight="1" thickBot="1" x14ac:dyDescent="0.3"/>
    <row r="2" spans="1:6" ht="15.75" customHeight="1" x14ac:dyDescent="0.25">
      <c r="B2" s="506" t="s">
        <v>244</v>
      </c>
      <c r="C2" s="509" t="s">
        <v>205</v>
      </c>
      <c r="D2" s="510"/>
      <c r="E2" s="86" t="s">
        <v>388</v>
      </c>
      <c r="F2" s="87"/>
    </row>
    <row r="3" spans="1:6" ht="15.75" customHeight="1" x14ac:dyDescent="0.25">
      <c r="B3" s="507"/>
      <c r="C3" s="222"/>
      <c r="D3" s="224"/>
      <c r="E3" s="86" t="s">
        <v>264</v>
      </c>
      <c r="F3" s="87"/>
    </row>
    <row r="4" spans="1:6" ht="16.5" customHeight="1" x14ac:dyDescent="0.25">
      <c r="B4" s="507"/>
      <c r="C4" s="222"/>
      <c r="D4" s="224"/>
      <c r="E4" s="86" t="s">
        <v>387</v>
      </c>
      <c r="F4" s="87"/>
    </row>
    <row r="5" spans="1:6" ht="15" customHeight="1" thickBot="1" x14ac:dyDescent="0.3">
      <c r="B5" s="508"/>
      <c r="C5" s="511"/>
      <c r="D5" s="512"/>
      <c r="E5" s="86" t="s">
        <v>245</v>
      </c>
      <c r="F5" s="87"/>
    </row>
    <row r="7" spans="1:6" x14ac:dyDescent="0.25">
      <c r="A7" s="513" t="s">
        <v>266</v>
      </c>
      <c r="B7" s="104" t="s">
        <v>246</v>
      </c>
      <c r="C7" s="105" t="s">
        <v>247</v>
      </c>
      <c r="D7" s="105" t="s">
        <v>248</v>
      </c>
      <c r="E7" s="105" t="s">
        <v>249</v>
      </c>
    </row>
    <row r="8" spans="1:6" ht="28.5" x14ac:dyDescent="0.25">
      <c r="A8" s="513"/>
      <c r="B8" s="88">
        <v>45687</v>
      </c>
      <c r="C8" s="89" t="s">
        <v>424</v>
      </c>
      <c r="D8" s="90"/>
      <c r="E8" s="90" t="s">
        <v>408</v>
      </c>
    </row>
    <row r="9" spans="1:6" x14ac:dyDescent="0.25">
      <c r="A9" s="513"/>
      <c r="B9" s="88"/>
      <c r="C9" s="89"/>
      <c r="D9" s="90"/>
      <c r="E9" s="90"/>
    </row>
    <row r="10" spans="1:6" x14ac:dyDescent="0.25">
      <c r="A10" s="513"/>
      <c r="B10" s="88"/>
      <c r="C10" s="89"/>
      <c r="D10" s="90"/>
      <c r="E10" s="90"/>
    </row>
    <row r="11" spans="1:6" x14ac:dyDescent="0.25">
      <c r="A11" s="513"/>
      <c r="B11" s="88"/>
      <c r="C11" s="89"/>
      <c r="D11" s="90"/>
      <c r="E11" s="90"/>
    </row>
    <row r="12" spans="1:6" x14ac:dyDescent="0.25">
      <c r="A12" s="513"/>
      <c r="B12" s="88"/>
      <c r="C12" s="89"/>
      <c r="D12" s="90"/>
      <c r="E12" s="90"/>
    </row>
    <row r="13" spans="1:6" x14ac:dyDescent="0.25">
      <c r="A13" s="106"/>
      <c r="B13" s="88"/>
      <c r="C13" s="89"/>
      <c r="D13" s="90"/>
      <c r="E13" s="90"/>
    </row>
    <row r="14" spans="1:6" x14ac:dyDescent="0.25">
      <c r="A14" s="106"/>
      <c r="B14" s="88"/>
      <c r="C14" s="89"/>
      <c r="D14" s="90"/>
      <c r="E14" s="90"/>
    </row>
    <row r="15" spans="1:6" x14ac:dyDescent="0.25">
      <c r="A15" s="106"/>
      <c r="B15" s="88"/>
      <c r="C15" s="89"/>
      <c r="D15" s="90"/>
      <c r="E15" s="90"/>
    </row>
    <row r="16" spans="1:6" x14ac:dyDescent="0.25">
      <c r="A16" s="106"/>
      <c r="B16" s="88"/>
      <c r="C16" s="89"/>
      <c r="D16" s="90"/>
      <c r="E16" s="90"/>
    </row>
    <row r="17" spans="1:5" x14ac:dyDescent="0.25">
      <c r="A17" s="106"/>
      <c r="B17" s="88"/>
      <c r="C17" s="89"/>
      <c r="D17" s="90"/>
      <c r="E17" s="90"/>
    </row>
    <row r="18" spans="1:5" x14ac:dyDescent="0.25">
      <c r="A18" s="106"/>
      <c r="B18" s="88"/>
      <c r="C18" s="89"/>
      <c r="D18" s="90"/>
      <c r="E18" s="90"/>
    </row>
    <row r="19" spans="1:5" x14ac:dyDescent="0.25">
      <c r="B19" s="88"/>
      <c r="C19" s="91"/>
      <c r="D19" s="90"/>
      <c r="E19" s="90"/>
    </row>
    <row r="20" spans="1:5" x14ac:dyDescent="0.25">
      <c r="B20" s="88"/>
      <c r="C20" s="89"/>
      <c r="D20" s="90"/>
      <c r="E20" s="90"/>
    </row>
    <row r="25" spans="1:5" x14ac:dyDescent="0.25">
      <c r="C25" s="92"/>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32" customWidth="1"/>
    <col min="2" max="3" width="24.7109375" style="32" customWidth="1"/>
    <col min="4" max="4" width="16" style="32" customWidth="1"/>
    <col min="5" max="5" width="24.7109375" style="32" customWidth="1"/>
    <col min="6" max="6" width="27.7109375" style="32" customWidth="1"/>
    <col min="7" max="8" width="24.7109375" style="32" customWidth="1"/>
    <col min="9" max="10" width="11.42578125" style="112"/>
    <col min="11" max="16384" width="11.42578125" style="32"/>
  </cols>
  <sheetData>
    <row r="1" spans="2:10" ht="15.75" thickBot="1" x14ac:dyDescent="0.3"/>
    <row r="2" spans="2:10" ht="18" customHeight="1" x14ac:dyDescent="0.25">
      <c r="B2" s="531" t="s">
        <v>162</v>
      </c>
      <c r="C2" s="532"/>
      <c r="D2" s="532"/>
      <c r="E2" s="532"/>
      <c r="F2" s="532"/>
      <c r="G2" s="532"/>
      <c r="H2" s="533"/>
      <c r="J2" s="113" t="s">
        <v>274</v>
      </c>
    </row>
    <row r="3" spans="2:10" ht="20.25" x14ac:dyDescent="0.25">
      <c r="B3" s="33"/>
      <c r="C3" s="34"/>
      <c r="D3" s="34"/>
      <c r="E3" s="34"/>
      <c r="F3" s="34"/>
      <c r="G3" s="34"/>
      <c r="H3" s="35"/>
      <c r="J3" s="113"/>
    </row>
    <row r="4" spans="2:10" ht="63" customHeight="1" x14ac:dyDescent="0.25">
      <c r="B4" s="534" t="s">
        <v>305</v>
      </c>
      <c r="C4" s="535"/>
      <c r="D4" s="535"/>
      <c r="E4" s="535"/>
      <c r="F4" s="535"/>
      <c r="G4" s="535"/>
      <c r="H4" s="536"/>
    </row>
    <row r="5" spans="2:10" ht="63" customHeight="1" x14ac:dyDescent="0.25">
      <c r="B5" s="537"/>
      <c r="C5" s="538"/>
      <c r="D5" s="538"/>
      <c r="E5" s="538"/>
      <c r="F5" s="538"/>
      <c r="G5" s="538"/>
      <c r="H5" s="539"/>
    </row>
    <row r="6" spans="2:10" ht="16.5" x14ac:dyDescent="0.25">
      <c r="B6" s="540" t="s">
        <v>160</v>
      </c>
      <c r="C6" s="541"/>
      <c r="D6" s="541"/>
      <c r="E6" s="541"/>
      <c r="F6" s="541"/>
      <c r="G6" s="541"/>
      <c r="H6" s="542"/>
    </row>
    <row r="7" spans="2:10" ht="95.25" customHeight="1" x14ac:dyDescent="0.25">
      <c r="B7" s="550" t="s">
        <v>165</v>
      </c>
      <c r="C7" s="551"/>
      <c r="D7" s="551"/>
      <c r="E7" s="551"/>
      <c r="F7" s="551"/>
      <c r="G7" s="551"/>
      <c r="H7" s="552"/>
    </row>
    <row r="8" spans="2:10" ht="16.5" x14ac:dyDescent="0.25">
      <c r="B8" s="68"/>
      <c r="C8" s="69"/>
      <c r="D8" s="69"/>
      <c r="E8" s="69"/>
      <c r="F8" s="69"/>
      <c r="G8" s="69"/>
      <c r="H8" s="70"/>
    </row>
    <row r="9" spans="2:10" ht="16.5" customHeight="1" x14ac:dyDescent="0.25">
      <c r="B9" s="543" t="s">
        <v>293</v>
      </c>
      <c r="C9" s="544"/>
      <c r="D9" s="544"/>
      <c r="E9" s="544"/>
      <c r="F9" s="544"/>
      <c r="G9" s="544"/>
      <c r="H9" s="545"/>
    </row>
    <row r="10" spans="2:10" ht="44.25" customHeight="1" x14ac:dyDescent="0.25">
      <c r="B10" s="543"/>
      <c r="C10" s="544"/>
      <c r="D10" s="544"/>
      <c r="E10" s="544"/>
      <c r="F10" s="544"/>
      <c r="G10" s="544"/>
      <c r="H10" s="545"/>
    </row>
    <row r="11" spans="2:10" ht="15.75" thickBot="1" x14ac:dyDescent="0.3">
      <c r="B11" s="57"/>
      <c r="C11" s="60"/>
      <c r="D11" s="65"/>
      <c r="E11" s="66"/>
      <c r="F11" s="66"/>
      <c r="G11" s="67"/>
      <c r="H11" s="61"/>
    </row>
    <row r="12" spans="2:10" ht="15.75" thickTop="1" x14ac:dyDescent="0.25">
      <c r="B12" s="57"/>
      <c r="C12" s="546" t="s">
        <v>161</v>
      </c>
      <c r="D12" s="547"/>
      <c r="E12" s="548" t="s">
        <v>198</v>
      </c>
      <c r="F12" s="549"/>
      <c r="G12" s="60"/>
      <c r="H12" s="61"/>
    </row>
    <row r="13" spans="2:10" ht="35.25" customHeight="1" x14ac:dyDescent="0.25">
      <c r="B13" s="57"/>
      <c r="C13" s="518" t="s">
        <v>192</v>
      </c>
      <c r="D13" s="519"/>
      <c r="E13" s="520" t="s">
        <v>197</v>
      </c>
      <c r="F13" s="521"/>
      <c r="G13" s="60"/>
      <c r="H13" s="61"/>
    </row>
    <row r="14" spans="2:10" ht="17.25" customHeight="1" x14ac:dyDescent="0.25">
      <c r="B14" s="57"/>
      <c r="C14" s="518" t="s">
        <v>193</v>
      </c>
      <c r="D14" s="519"/>
      <c r="E14" s="520" t="s">
        <v>195</v>
      </c>
      <c r="F14" s="521"/>
      <c r="G14" s="60"/>
      <c r="H14" s="61"/>
    </row>
    <row r="15" spans="2:10" ht="19.5" customHeight="1" x14ac:dyDescent="0.25">
      <c r="B15" s="57"/>
      <c r="C15" s="518" t="s">
        <v>194</v>
      </c>
      <c r="D15" s="519"/>
      <c r="E15" s="520" t="s">
        <v>196</v>
      </c>
      <c r="F15" s="521"/>
      <c r="G15" s="60"/>
      <c r="H15" s="61"/>
    </row>
    <row r="16" spans="2:10" ht="69.75" customHeight="1" x14ac:dyDescent="0.25">
      <c r="B16" s="57"/>
      <c r="C16" s="518" t="s">
        <v>163</v>
      </c>
      <c r="D16" s="519"/>
      <c r="E16" s="520" t="s">
        <v>164</v>
      </c>
      <c r="F16" s="521"/>
      <c r="G16" s="60"/>
      <c r="H16" s="61"/>
    </row>
    <row r="17" spans="2:8" ht="34.5" customHeight="1" x14ac:dyDescent="0.25">
      <c r="B17" s="57"/>
      <c r="C17" s="522" t="s">
        <v>2</v>
      </c>
      <c r="D17" s="523"/>
      <c r="E17" s="514" t="s">
        <v>199</v>
      </c>
      <c r="F17" s="515"/>
      <c r="G17" s="60"/>
      <c r="H17" s="61"/>
    </row>
    <row r="18" spans="2:8" ht="27.75" customHeight="1" x14ac:dyDescent="0.25">
      <c r="B18" s="57"/>
      <c r="C18" s="522" t="s">
        <v>3</v>
      </c>
      <c r="D18" s="523"/>
      <c r="E18" s="514" t="s">
        <v>200</v>
      </c>
      <c r="F18" s="515"/>
      <c r="G18" s="60"/>
      <c r="H18" s="61"/>
    </row>
    <row r="19" spans="2:8" ht="28.5" customHeight="1" x14ac:dyDescent="0.25">
      <c r="B19" s="57"/>
      <c r="C19" s="522" t="s">
        <v>41</v>
      </c>
      <c r="D19" s="523"/>
      <c r="E19" s="514" t="s">
        <v>201</v>
      </c>
      <c r="F19" s="515"/>
      <c r="G19" s="60"/>
      <c r="H19" s="61"/>
    </row>
    <row r="20" spans="2:8" ht="72.75" customHeight="1" x14ac:dyDescent="0.25">
      <c r="B20" s="57"/>
      <c r="C20" s="522" t="s">
        <v>1</v>
      </c>
      <c r="D20" s="523"/>
      <c r="E20" s="514" t="s">
        <v>202</v>
      </c>
      <c r="F20" s="515"/>
      <c r="G20" s="60"/>
      <c r="H20" s="61"/>
    </row>
    <row r="21" spans="2:8" ht="64.5" customHeight="1" x14ac:dyDescent="0.25">
      <c r="B21" s="57"/>
      <c r="C21" s="522" t="s">
        <v>49</v>
      </c>
      <c r="D21" s="523"/>
      <c r="E21" s="514" t="s">
        <v>167</v>
      </c>
      <c r="F21" s="515"/>
      <c r="G21" s="60"/>
      <c r="H21" s="61"/>
    </row>
    <row r="22" spans="2:8" ht="71.25" customHeight="1" x14ac:dyDescent="0.25">
      <c r="B22" s="57"/>
      <c r="C22" s="522" t="s">
        <v>166</v>
      </c>
      <c r="D22" s="523"/>
      <c r="E22" s="514" t="s">
        <v>168</v>
      </c>
      <c r="F22" s="515"/>
      <c r="G22" s="60"/>
      <c r="H22" s="61"/>
    </row>
    <row r="23" spans="2:8" ht="55.5" customHeight="1" x14ac:dyDescent="0.25">
      <c r="B23" s="57"/>
      <c r="C23" s="516" t="s">
        <v>169</v>
      </c>
      <c r="D23" s="517"/>
      <c r="E23" s="514" t="s">
        <v>170</v>
      </c>
      <c r="F23" s="515"/>
      <c r="G23" s="60"/>
      <c r="H23" s="61"/>
    </row>
    <row r="24" spans="2:8" ht="42" customHeight="1" x14ac:dyDescent="0.25">
      <c r="B24" s="57"/>
      <c r="C24" s="516" t="s">
        <v>47</v>
      </c>
      <c r="D24" s="517"/>
      <c r="E24" s="514" t="s">
        <v>171</v>
      </c>
      <c r="F24" s="515"/>
      <c r="G24" s="60"/>
      <c r="H24" s="61"/>
    </row>
    <row r="25" spans="2:8" ht="59.25" customHeight="1" x14ac:dyDescent="0.25">
      <c r="B25" s="57"/>
      <c r="C25" s="516" t="s">
        <v>159</v>
      </c>
      <c r="D25" s="517"/>
      <c r="E25" s="514" t="s">
        <v>172</v>
      </c>
      <c r="F25" s="515"/>
      <c r="G25" s="60"/>
      <c r="H25" s="61"/>
    </row>
    <row r="26" spans="2:8" ht="23.25" customHeight="1" x14ac:dyDescent="0.25">
      <c r="B26" s="57"/>
      <c r="C26" s="516" t="s">
        <v>12</v>
      </c>
      <c r="D26" s="517"/>
      <c r="E26" s="514" t="s">
        <v>173</v>
      </c>
      <c r="F26" s="515"/>
      <c r="G26" s="60"/>
      <c r="H26" s="61"/>
    </row>
    <row r="27" spans="2:8" ht="30.75" customHeight="1" x14ac:dyDescent="0.25">
      <c r="B27" s="57"/>
      <c r="C27" s="516" t="s">
        <v>177</v>
      </c>
      <c r="D27" s="517"/>
      <c r="E27" s="514" t="s">
        <v>174</v>
      </c>
      <c r="F27" s="515"/>
      <c r="G27" s="60"/>
      <c r="H27" s="61"/>
    </row>
    <row r="28" spans="2:8" ht="35.25" customHeight="1" x14ac:dyDescent="0.25">
      <c r="B28" s="57"/>
      <c r="C28" s="516" t="s">
        <v>178</v>
      </c>
      <c r="D28" s="517"/>
      <c r="E28" s="514" t="s">
        <v>175</v>
      </c>
      <c r="F28" s="515"/>
      <c r="G28" s="60"/>
      <c r="H28" s="61"/>
    </row>
    <row r="29" spans="2:8" ht="33" customHeight="1" x14ac:dyDescent="0.25">
      <c r="B29" s="57"/>
      <c r="C29" s="516" t="s">
        <v>178</v>
      </c>
      <c r="D29" s="517"/>
      <c r="E29" s="514" t="s">
        <v>175</v>
      </c>
      <c r="F29" s="515"/>
      <c r="G29" s="60"/>
      <c r="H29" s="61"/>
    </row>
    <row r="30" spans="2:8" ht="30" customHeight="1" x14ac:dyDescent="0.25">
      <c r="B30" s="57"/>
      <c r="C30" s="516" t="s">
        <v>179</v>
      </c>
      <c r="D30" s="517"/>
      <c r="E30" s="514" t="s">
        <v>176</v>
      </c>
      <c r="F30" s="515"/>
      <c r="G30" s="60"/>
      <c r="H30" s="61"/>
    </row>
    <row r="31" spans="2:8" ht="35.25" customHeight="1" x14ac:dyDescent="0.25">
      <c r="B31" s="57"/>
      <c r="C31" s="516" t="s">
        <v>180</v>
      </c>
      <c r="D31" s="517"/>
      <c r="E31" s="514" t="s">
        <v>181</v>
      </c>
      <c r="F31" s="515"/>
      <c r="G31" s="60"/>
      <c r="H31" s="61"/>
    </row>
    <row r="32" spans="2:8" ht="31.5" customHeight="1" x14ac:dyDescent="0.25">
      <c r="B32" s="57"/>
      <c r="C32" s="516" t="s">
        <v>182</v>
      </c>
      <c r="D32" s="517"/>
      <c r="E32" s="514" t="s">
        <v>183</v>
      </c>
      <c r="F32" s="515"/>
      <c r="G32" s="60"/>
      <c r="H32" s="61"/>
    </row>
    <row r="33" spans="2:8" ht="35.25" customHeight="1" x14ac:dyDescent="0.25">
      <c r="B33" s="57"/>
      <c r="C33" s="516" t="s">
        <v>184</v>
      </c>
      <c r="D33" s="517"/>
      <c r="E33" s="514" t="s">
        <v>185</v>
      </c>
      <c r="F33" s="515"/>
      <c r="G33" s="60"/>
      <c r="H33" s="61"/>
    </row>
    <row r="34" spans="2:8" ht="59.25" customHeight="1" x14ac:dyDescent="0.25">
      <c r="B34" s="57"/>
      <c r="C34" s="516" t="s">
        <v>186</v>
      </c>
      <c r="D34" s="517"/>
      <c r="E34" s="514" t="s">
        <v>187</v>
      </c>
      <c r="F34" s="515"/>
      <c r="G34" s="60"/>
      <c r="H34" s="61"/>
    </row>
    <row r="35" spans="2:8" ht="29.25" customHeight="1" x14ac:dyDescent="0.25">
      <c r="B35" s="57"/>
      <c r="C35" s="516" t="s">
        <v>29</v>
      </c>
      <c r="D35" s="517"/>
      <c r="E35" s="514" t="s">
        <v>188</v>
      </c>
      <c r="F35" s="515"/>
      <c r="G35" s="60"/>
      <c r="H35" s="61"/>
    </row>
    <row r="36" spans="2:8" ht="82.5" customHeight="1" x14ac:dyDescent="0.25">
      <c r="B36" s="57"/>
      <c r="C36" s="516" t="s">
        <v>190</v>
      </c>
      <c r="D36" s="517"/>
      <c r="E36" s="514" t="s">
        <v>189</v>
      </c>
      <c r="F36" s="515"/>
      <c r="G36" s="60"/>
      <c r="H36" s="61"/>
    </row>
    <row r="37" spans="2:8" ht="46.5" customHeight="1" x14ac:dyDescent="0.25">
      <c r="B37" s="57"/>
      <c r="C37" s="516" t="s">
        <v>38</v>
      </c>
      <c r="D37" s="517"/>
      <c r="E37" s="514" t="s">
        <v>191</v>
      </c>
      <c r="F37" s="515"/>
      <c r="G37" s="60"/>
      <c r="H37" s="61"/>
    </row>
    <row r="38" spans="2:8" ht="6.75" customHeight="1" thickBot="1" x14ac:dyDescent="0.3">
      <c r="B38" s="57"/>
      <c r="C38" s="527"/>
      <c r="D38" s="528"/>
      <c r="E38" s="529"/>
      <c r="F38" s="530"/>
      <c r="G38" s="60"/>
      <c r="H38" s="61"/>
    </row>
    <row r="39" spans="2:8" ht="15.75" thickTop="1" x14ac:dyDescent="0.25">
      <c r="B39" s="57"/>
      <c r="C39" s="58"/>
      <c r="D39" s="58"/>
      <c r="E39" s="59"/>
      <c r="F39" s="59"/>
      <c r="G39" s="60"/>
      <c r="H39" s="61"/>
    </row>
    <row r="40" spans="2:8" ht="21" customHeight="1" x14ac:dyDescent="0.25">
      <c r="B40" s="524" t="s">
        <v>294</v>
      </c>
      <c r="C40" s="525"/>
      <c r="D40" s="525"/>
      <c r="E40" s="525"/>
      <c r="F40" s="525"/>
      <c r="G40" s="525"/>
      <c r="H40" s="526"/>
    </row>
    <row r="41" spans="2:8" ht="20.25" customHeight="1" x14ac:dyDescent="0.25">
      <c r="B41" s="524" t="s">
        <v>295</v>
      </c>
      <c r="C41" s="525"/>
      <c r="D41" s="525"/>
      <c r="E41" s="525"/>
      <c r="F41" s="525"/>
      <c r="G41" s="525"/>
      <c r="H41" s="526"/>
    </row>
    <row r="42" spans="2:8" ht="20.25" customHeight="1" x14ac:dyDescent="0.25">
      <c r="B42" s="524" t="s">
        <v>296</v>
      </c>
      <c r="C42" s="525"/>
      <c r="D42" s="525"/>
      <c r="E42" s="525"/>
      <c r="F42" s="525"/>
      <c r="G42" s="525"/>
      <c r="H42" s="526"/>
    </row>
    <row r="43" spans="2:8" ht="20.25" customHeight="1" x14ac:dyDescent="0.25">
      <c r="B43" s="524" t="s">
        <v>297</v>
      </c>
      <c r="C43" s="525"/>
      <c r="D43" s="525"/>
      <c r="E43" s="525"/>
      <c r="F43" s="525"/>
      <c r="G43" s="525"/>
      <c r="H43" s="526"/>
    </row>
    <row r="44" spans="2:8" ht="15" customHeight="1" x14ac:dyDescent="0.25">
      <c r="B44" s="524" t="s">
        <v>298</v>
      </c>
      <c r="C44" s="525"/>
      <c r="D44" s="525"/>
      <c r="E44" s="525"/>
      <c r="F44" s="525"/>
      <c r="G44" s="525"/>
      <c r="H44" s="526"/>
    </row>
    <row r="45" spans="2:8" ht="15.75" thickBot="1" x14ac:dyDescent="0.3">
      <c r="B45" s="62"/>
      <c r="C45" s="63"/>
      <c r="D45" s="63"/>
      <c r="E45" s="63"/>
      <c r="F45" s="63"/>
      <c r="G45" s="63"/>
      <c r="H45" s="6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32" customWidth="1"/>
    <col min="2" max="2" width="33.28515625" style="32" customWidth="1"/>
    <col min="3" max="4" width="11.42578125" style="32"/>
    <col min="5" max="5" width="5.7109375" style="32" customWidth="1"/>
    <col min="6" max="6" width="16.28515625" style="32" customWidth="1"/>
    <col min="7" max="7" width="11.42578125" style="32"/>
    <col min="8" max="8" width="13.85546875" style="32" customWidth="1"/>
    <col min="9" max="9" width="14.140625" style="32" customWidth="1"/>
    <col min="10" max="10" width="14.85546875" style="32" customWidth="1"/>
    <col min="11" max="11" width="7.5703125" style="32" customWidth="1"/>
    <col min="12" max="12" width="2.140625" style="32" customWidth="1"/>
    <col min="13" max="16384" width="11.42578125" style="32"/>
  </cols>
  <sheetData>
    <row r="1" spans="2:11" ht="6" customHeight="1" thickBot="1" x14ac:dyDescent="0.3"/>
    <row r="2" spans="2:11" ht="15" customHeight="1" x14ac:dyDescent="0.25">
      <c r="B2" s="590" t="s">
        <v>251</v>
      </c>
      <c r="C2" s="591" t="s">
        <v>205</v>
      </c>
      <c r="D2" s="592"/>
      <c r="E2" s="592"/>
      <c r="F2" s="592"/>
      <c r="G2" s="592"/>
      <c r="H2" s="592"/>
      <c r="I2" s="592"/>
      <c r="J2" s="262" t="s">
        <v>250</v>
      </c>
      <c r="K2" s="235"/>
    </row>
    <row r="3" spans="2:11" ht="15" customHeight="1" x14ac:dyDescent="0.25">
      <c r="B3" s="507"/>
      <c r="C3" s="593"/>
      <c r="D3" s="594"/>
      <c r="E3" s="594"/>
      <c r="F3" s="594"/>
      <c r="G3" s="594"/>
      <c r="H3" s="594"/>
      <c r="I3" s="594"/>
      <c r="J3" s="263" t="s">
        <v>264</v>
      </c>
      <c r="K3" s="237"/>
    </row>
    <row r="4" spans="2:11" ht="15" customHeight="1" x14ac:dyDescent="0.25">
      <c r="B4" s="507"/>
      <c r="C4" s="593"/>
      <c r="D4" s="594"/>
      <c r="E4" s="594"/>
      <c r="F4" s="594"/>
      <c r="G4" s="594"/>
      <c r="H4" s="594"/>
      <c r="I4" s="594"/>
      <c r="J4" s="263" t="s">
        <v>263</v>
      </c>
      <c r="K4" s="237" t="s">
        <v>263</v>
      </c>
    </row>
    <row r="5" spans="2:11" ht="15" customHeight="1" thickBot="1" x14ac:dyDescent="0.3">
      <c r="B5" s="508"/>
      <c r="C5" s="595"/>
      <c r="D5" s="596"/>
      <c r="E5" s="596"/>
      <c r="F5" s="596"/>
      <c r="G5" s="596"/>
      <c r="H5" s="596"/>
      <c r="I5" s="596"/>
      <c r="J5" s="264" t="s">
        <v>245</v>
      </c>
      <c r="K5" s="239" t="s">
        <v>245</v>
      </c>
    </row>
    <row r="6" spans="2:11" ht="15.75" thickBot="1" x14ac:dyDescent="0.3"/>
    <row r="7" spans="2:11" customFormat="1" ht="15.75" thickBot="1" x14ac:dyDescent="0.3">
      <c r="B7" s="584" t="s">
        <v>246</v>
      </c>
      <c r="C7" s="585"/>
      <c r="D7" s="586" t="s">
        <v>252</v>
      </c>
      <c r="E7" s="587"/>
      <c r="F7" s="586" t="s">
        <v>253</v>
      </c>
      <c r="G7" s="588"/>
      <c r="H7" s="588"/>
      <c r="I7" s="588"/>
      <c r="J7" s="588"/>
      <c r="K7" s="589"/>
    </row>
    <row r="8" spans="2:11" customFormat="1" ht="18" customHeight="1" thickBot="1" x14ac:dyDescent="0.3">
      <c r="B8" s="555"/>
      <c r="C8" s="556"/>
      <c r="D8" s="557">
        <v>1</v>
      </c>
      <c r="E8" s="558"/>
      <c r="F8" s="553"/>
      <c r="G8" s="553"/>
      <c r="H8" s="553"/>
      <c r="I8" s="553"/>
      <c r="J8" s="553"/>
      <c r="K8" s="554"/>
    </row>
    <row r="9" spans="2:11" customFormat="1" ht="18" customHeight="1" thickBot="1" x14ac:dyDescent="0.3">
      <c r="B9" s="555"/>
      <c r="C9" s="556"/>
      <c r="D9" s="557">
        <v>2</v>
      </c>
      <c r="E9" s="558"/>
      <c r="F9" s="553"/>
      <c r="G9" s="553"/>
      <c r="H9" s="553"/>
      <c r="I9" s="553"/>
      <c r="J9" s="553"/>
      <c r="K9" s="554"/>
    </row>
    <row r="10" spans="2:11" customFormat="1" ht="18" customHeight="1" thickBot="1" x14ac:dyDescent="0.3">
      <c r="B10" s="555"/>
      <c r="C10" s="556"/>
      <c r="D10" s="557">
        <v>3</v>
      </c>
      <c r="E10" s="558"/>
      <c r="F10" s="553"/>
      <c r="G10" s="553"/>
      <c r="H10" s="553"/>
      <c r="I10" s="553"/>
      <c r="J10" s="553"/>
      <c r="K10" s="554"/>
    </row>
    <row r="11" spans="2:11" customFormat="1" ht="18" customHeight="1" thickBot="1" x14ac:dyDescent="0.3">
      <c r="B11" s="555"/>
      <c r="C11" s="556"/>
      <c r="D11" s="557">
        <v>4</v>
      </c>
      <c r="E11" s="558"/>
      <c r="F11" s="553"/>
      <c r="G11" s="553"/>
      <c r="H11" s="553"/>
      <c r="I11" s="553"/>
      <c r="J11" s="553"/>
      <c r="K11" s="554"/>
    </row>
    <row r="12" spans="2:11" customFormat="1" ht="18" customHeight="1" thickBot="1" x14ac:dyDescent="0.3">
      <c r="B12" s="555"/>
      <c r="C12" s="556"/>
      <c r="D12" s="557">
        <v>5</v>
      </c>
      <c r="E12" s="558"/>
      <c r="F12" s="553"/>
      <c r="G12" s="553"/>
      <c r="H12" s="553"/>
      <c r="I12" s="553"/>
      <c r="J12" s="553"/>
      <c r="K12" s="554"/>
    </row>
    <row r="13" spans="2:11" customFormat="1" ht="18" customHeight="1" thickBot="1" x14ac:dyDescent="0.3">
      <c r="B13" s="555"/>
      <c r="C13" s="556"/>
      <c r="D13" s="557">
        <v>6</v>
      </c>
      <c r="E13" s="558"/>
      <c r="F13" s="553"/>
      <c r="G13" s="553"/>
      <c r="H13" s="553"/>
      <c r="I13" s="553"/>
      <c r="J13" s="553"/>
      <c r="K13" s="554"/>
    </row>
    <row r="14" spans="2:11" customFormat="1" ht="18" customHeight="1" thickBot="1" x14ac:dyDescent="0.3">
      <c r="B14" s="555"/>
      <c r="C14" s="556"/>
      <c r="D14" s="557">
        <v>7</v>
      </c>
      <c r="E14" s="558"/>
      <c r="F14" s="553"/>
      <c r="G14" s="553"/>
      <c r="H14" s="553"/>
      <c r="I14" s="553"/>
      <c r="J14" s="553"/>
      <c r="K14" s="554"/>
    </row>
    <row r="15" spans="2:11" customFormat="1" ht="18" customHeight="1" thickBot="1" x14ac:dyDescent="0.3">
      <c r="B15" s="555">
        <v>45352</v>
      </c>
      <c r="C15" s="556"/>
      <c r="D15" s="557">
        <v>8</v>
      </c>
      <c r="E15" s="558"/>
      <c r="F15" s="553" t="s">
        <v>265</v>
      </c>
      <c r="G15" s="553"/>
      <c r="H15" s="553"/>
      <c r="I15" s="553"/>
      <c r="J15" s="553"/>
      <c r="K15" s="554"/>
    </row>
    <row r="16" spans="2:11" customFormat="1" ht="15.75" customHeight="1" thickBot="1" x14ac:dyDescent="0.3">
      <c r="B16" s="571"/>
      <c r="C16" s="571"/>
      <c r="D16" s="571"/>
      <c r="E16" s="571"/>
      <c r="F16" s="571"/>
      <c r="G16" s="571"/>
      <c r="H16" s="571"/>
      <c r="I16" s="571"/>
      <c r="J16" s="571"/>
      <c r="K16" s="571"/>
    </row>
    <row r="17" spans="2:12" customFormat="1" ht="15.75" customHeight="1" thickBot="1" x14ac:dyDescent="0.3">
      <c r="B17" s="572" t="s">
        <v>254</v>
      </c>
      <c r="C17" s="573"/>
      <c r="D17" s="573"/>
      <c r="E17" s="574"/>
      <c r="F17" s="575" t="s">
        <v>255</v>
      </c>
      <c r="G17" s="576"/>
      <c r="H17" s="577"/>
      <c r="I17" s="578" t="s">
        <v>256</v>
      </c>
      <c r="J17" s="579"/>
      <c r="K17" s="574"/>
    </row>
    <row r="18" spans="2:12" customFormat="1" ht="27" customHeight="1" x14ac:dyDescent="0.25">
      <c r="B18" s="580"/>
      <c r="C18" s="581"/>
      <c r="D18" s="581"/>
      <c r="E18" s="581"/>
      <c r="F18" s="581"/>
      <c r="G18" s="581"/>
      <c r="H18" s="581"/>
      <c r="I18" s="582"/>
      <c r="J18" s="582"/>
      <c r="K18" s="583"/>
    </row>
    <row r="19" spans="2:12" customFormat="1" ht="15" customHeight="1" x14ac:dyDescent="0.25">
      <c r="B19" s="560" t="s">
        <v>257</v>
      </c>
      <c r="C19" s="561"/>
      <c r="D19" s="561"/>
      <c r="E19" s="561"/>
      <c r="F19" s="562" t="s">
        <v>258</v>
      </c>
      <c r="G19" s="562"/>
      <c r="H19" s="563"/>
      <c r="I19" s="562" t="s">
        <v>258</v>
      </c>
      <c r="J19" s="562"/>
      <c r="K19" s="563"/>
    </row>
    <row r="20" spans="2:12" customFormat="1" ht="22.5" customHeight="1" thickBot="1" x14ac:dyDescent="0.3">
      <c r="B20" s="564" t="s">
        <v>259</v>
      </c>
      <c r="C20" s="565"/>
      <c r="D20" s="565"/>
      <c r="E20" s="565"/>
      <c r="F20" s="565" t="s">
        <v>260</v>
      </c>
      <c r="G20" s="565"/>
      <c r="H20" s="566"/>
      <c r="I20" s="565" t="s">
        <v>260</v>
      </c>
      <c r="J20" s="565"/>
      <c r="K20" s="566"/>
    </row>
    <row r="21" spans="2:12" customFormat="1" ht="9" customHeight="1" thickBot="1" x14ac:dyDescent="0.3">
      <c r="B21" s="567"/>
      <c r="C21" s="567"/>
      <c r="D21" s="567"/>
      <c r="E21" s="567"/>
      <c r="F21" s="567"/>
      <c r="G21" s="567"/>
      <c r="H21" s="567"/>
      <c r="I21" s="567"/>
      <c r="J21" s="567"/>
      <c r="K21" s="567"/>
    </row>
    <row r="22" spans="2:12" customFormat="1" ht="15.75" thickBot="1" x14ac:dyDescent="0.3">
      <c r="B22" s="568" t="s">
        <v>207</v>
      </c>
      <c r="C22" s="569"/>
      <c r="D22" s="570"/>
      <c r="E22" s="93" t="s">
        <v>208</v>
      </c>
      <c r="F22" s="568" t="s">
        <v>209</v>
      </c>
      <c r="G22" s="570"/>
      <c r="H22" s="94" t="s">
        <v>210</v>
      </c>
      <c r="I22" s="568" t="s">
        <v>211</v>
      </c>
      <c r="J22" s="570"/>
      <c r="K22" s="95">
        <v>1</v>
      </c>
    </row>
    <row r="23" spans="2:12" ht="8.25" customHeight="1" x14ac:dyDescent="0.25"/>
    <row r="24" spans="2:12" x14ac:dyDescent="0.25">
      <c r="B24" s="559" t="s">
        <v>261</v>
      </c>
      <c r="C24" s="559"/>
      <c r="D24" s="559"/>
      <c r="E24" s="559"/>
      <c r="F24" s="559"/>
      <c r="G24" s="559"/>
      <c r="H24" s="559"/>
      <c r="I24" s="559"/>
      <c r="J24" s="559"/>
      <c r="K24" s="559"/>
      <c r="L24" s="559"/>
    </row>
    <row r="25" spans="2:12" x14ac:dyDescent="0.25">
      <c r="B25" s="559" t="s">
        <v>262</v>
      </c>
      <c r="C25" s="559"/>
      <c r="D25" s="559"/>
      <c r="E25" s="559"/>
      <c r="F25" s="559"/>
      <c r="G25" s="559"/>
      <c r="H25" s="559"/>
      <c r="I25" s="559"/>
      <c r="J25" s="559"/>
      <c r="K25" s="559"/>
      <c r="L25" s="559"/>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32"/>
      <c r="B1" s="597" t="s">
        <v>54</v>
      </c>
      <c r="C1" s="597"/>
      <c r="D1" s="597"/>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7"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7" ht="25.5" x14ac:dyDescent="0.25">
      <c r="A3" s="32"/>
      <c r="B3" s="3"/>
      <c r="C3" s="4" t="s">
        <v>51</v>
      </c>
      <c r="D3" s="4" t="s">
        <v>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7" ht="51" x14ac:dyDescent="0.25">
      <c r="A4" s="32"/>
      <c r="B4" s="5" t="s">
        <v>50</v>
      </c>
      <c r="C4" s="6" t="s">
        <v>101</v>
      </c>
      <c r="D4" s="7">
        <v>0.2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7" ht="51" x14ac:dyDescent="0.25">
      <c r="A5" s="32"/>
      <c r="B5" s="8" t="s">
        <v>52</v>
      </c>
      <c r="C5" s="9" t="s">
        <v>102</v>
      </c>
      <c r="D5" s="10">
        <v>0.4</v>
      </c>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7" ht="51" x14ac:dyDescent="0.25">
      <c r="A6" s="32"/>
      <c r="B6" s="11" t="s">
        <v>106</v>
      </c>
      <c r="C6" s="9" t="s">
        <v>103</v>
      </c>
      <c r="D6" s="10">
        <v>0.6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7" ht="76.5" x14ac:dyDescent="0.25">
      <c r="A7" s="32"/>
      <c r="B7" s="12" t="s">
        <v>6</v>
      </c>
      <c r="C7" s="9" t="s">
        <v>104</v>
      </c>
      <c r="D7" s="10">
        <v>0.8</v>
      </c>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7" ht="51" x14ac:dyDescent="0.25">
      <c r="A8" s="32"/>
      <c r="B8" s="13" t="s">
        <v>53</v>
      </c>
      <c r="C8" s="9" t="s">
        <v>105</v>
      </c>
      <c r="D8" s="10">
        <v>1</v>
      </c>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7" x14ac:dyDescent="0.25">
      <c r="A9" s="32"/>
      <c r="B9" s="55"/>
      <c r="C9" s="55"/>
      <c r="D9" s="55"/>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16.5" x14ac:dyDescent="0.25">
      <c r="A10" s="32"/>
      <c r="B10" s="56"/>
      <c r="C10" s="55"/>
      <c r="D10" s="5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x14ac:dyDescent="0.25">
      <c r="A11" s="32"/>
      <c r="B11" s="55"/>
      <c r="C11" s="55"/>
      <c r="D11" s="5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x14ac:dyDescent="0.25">
      <c r="A12" s="32"/>
      <c r="B12" s="55"/>
      <c r="C12" s="55"/>
      <c r="D12" s="5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x14ac:dyDescent="0.25">
      <c r="A13" s="32"/>
      <c r="B13" s="55"/>
      <c r="C13" s="55"/>
      <c r="D13" s="5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x14ac:dyDescent="0.25">
      <c r="A14" s="32"/>
      <c r="B14" s="55"/>
      <c r="C14" s="55"/>
      <c r="D14" s="55"/>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x14ac:dyDescent="0.25">
      <c r="A15" s="32"/>
      <c r="B15" s="55"/>
      <c r="C15" s="55"/>
      <c r="D15" s="55"/>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x14ac:dyDescent="0.25">
      <c r="A16" s="32"/>
      <c r="B16" s="55"/>
      <c r="C16" s="55"/>
      <c r="D16" s="5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x14ac:dyDescent="0.25">
      <c r="A17" s="32"/>
      <c r="B17" s="55"/>
      <c r="C17" s="55"/>
      <c r="D17" s="5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x14ac:dyDescent="0.25">
      <c r="A18" s="32"/>
      <c r="B18" s="55"/>
      <c r="C18" s="55"/>
      <c r="D18" s="5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37"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row>
    <row r="26" spans="1:37"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row>
    <row r="27" spans="1:37"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row>
    <row r="28" spans="1:37"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row>
    <row r="33" spans="1:31" x14ac:dyDescent="0.25">
      <c r="A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x14ac:dyDescent="0.25">
      <c r="A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x14ac:dyDescent="0.25">
      <c r="A35" s="32"/>
    </row>
    <row r="36" spans="1:31" x14ac:dyDescent="0.25">
      <c r="A36" s="32"/>
    </row>
    <row r="37" spans="1:31" x14ac:dyDescent="0.25">
      <c r="A37" s="32"/>
    </row>
    <row r="38" spans="1:31" x14ac:dyDescent="0.25">
      <c r="A38" s="32"/>
    </row>
    <row r="39" spans="1:31" x14ac:dyDescent="0.25">
      <c r="A39" s="32"/>
    </row>
    <row r="40" spans="1:31" x14ac:dyDescent="0.25">
      <c r="A40" s="32"/>
    </row>
    <row r="41" spans="1:31" x14ac:dyDescent="0.25">
      <c r="A41" s="32"/>
    </row>
    <row r="42" spans="1:31" x14ac:dyDescent="0.25">
      <c r="A42" s="32"/>
    </row>
    <row r="43" spans="1:31" x14ac:dyDescent="0.25">
      <c r="A43" s="32"/>
    </row>
    <row r="44" spans="1:31" x14ac:dyDescent="0.25">
      <c r="A44" s="32"/>
    </row>
    <row r="45" spans="1:31" x14ac:dyDescent="0.25">
      <c r="A45" s="32"/>
    </row>
    <row r="46" spans="1:31" x14ac:dyDescent="0.25">
      <c r="A46" s="32"/>
    </row>
    <row r="47" spans="1:31" x14ac:dyDescent="0.25">
      <c r="A47" s="32"/>
    </row>
    <row r="48" spans="1:31" x14ac:dyDescent="0.25">
      <c r="A48" s="32"/>
    </row>
    <row r="49" spans="1:1" x14ac:dyDescent="0.25">
      <c r="A49" s="32"/>
    </row>
    <row r="50" spans="1:1" x14ac:dyDescent="0.25">
      <c r="A50" s="32"/>
    </row>
    <row r="51" spans="1:1" x14ac:dyDescent="0.25">
      <c r="A51" s="32"/>
    </row>
    <row r="52" spans="1:1" x14ac:dyDescent="0.25">
      <c r="A52" s="32"/>
    </row>
    <row r="53" spans="1:1" x14ac:dyDescent="0.25">
      <c r="A53" s="32"/>
    </row>
    <row r="54" spans="1:1" x14ac:dyDescent="0.25">
      <c r="A54" s="32"/>
    </row>
    <row r="55" spans="1:1" x14ac:dyDescent="0.25">
      <c r="A55" s="32"/>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32"/>
      <c r="B1" s="598" t="s">
        <v>62</v>
      </c>
      <c r="C1" s="598"/>
      <c r="D1" s="598"/>
      <c r="E1" s="32"/>
      <c r="F1" s="32"/>
      <c r="G1" s="32"/>
      <c r="H1" s="32"/>
      <c r="I1" s="32"/>
      <c r="J1" s="32"/>
      <c r="K1" s="32"/>
      <c r="L1" s="32"/>
      <c r="M1" s="32"/>
      <c r="N1" s="32"/>
      <c r="O1" s="32"/>
      <c r="P1" s="32"/>
      <c r="Q1" s="32"/>
      <c r="R1" s="32"/>
      <c r="S1" s="32"/>
      <c r="T1" s="32"/>
      <c r="U1" s="32"/>
    </row>
    <row r="2" spans="1:21" x14ac:dyDescent="0.25">
      <c r="A2" s="32"/>
      <c r="B2" s="32"/>
      <c r="C2" s="32"/>
      <c r="D2" s="32"/>
      <c r="E2" s="32"/>
      <c r="F2" s="32"/>
      <c r="G2" s="32"/>
      <c r="H2" s="32"/>
      <c r="I2" s="32"/>
      <c r="J2" s="32"/>
      <c r="K2" s="32"/>
      <c r="L2" s="32"/>
      <c r="M2" s="32"/>
      <c r="N2" s="32"/>
      <c r="O2" s="32"/>
      <c r="P2" s="32"/>
      <c r="Q2" s="32"/>
      <c r="R2" s="32"/>
      <c r="S2" s="32"/>
      <c r="T2" s="32"/>
      <c r="U2" s="32"/>
    </row>
    <row r="3" spans="1:21" ht="30" x14ac:dyDescent="0.25">
      <c r="A3" s="32"/>
      <c r="B3" s="52"/>
      <c r="C3" s="22" t="s">
        <v>55</v>
      </c>
      <c r="D3" s="22" t="s">
        <v>56</v>
      </c>
      <c r="E3" s="32"/>
      <c r="F3" s="32"/>
      <c r="G3" s="32"/>
      <c r="H3" s="32"/>
      <c r="I3" s="32"/>
      <c r="J3" s="32"/>
      <c r="K3" s="32"/>
      <c r="L3" s="32"/>
      <c r="M3" s="32"/>
      <c r="N3" s="32"/>
      <c r="O3" s="32"/>
      <c r="P3" s="32"/>
      <c r="Q3" s="32"/>
      <c r="R3" s="32"/>
      <c r="S3" s="32"/>
      <c r="T3" s="32"/>
      <c r="U3" s="32"/>
    </row>
    <row r="4" spans="1:21" ht="33.75" x14ac:dyDescent="0.25">
      <c r="A4" s="51" t="s">
        <v>82</v>
      </c>
      <c r="B4" s="25" t="s">
        <v>100</v>
      </c>
      <c r="C4" s="30" t="s">
        <v>154</v>
      </c>
      <c r="D4" s="23" t="s">
        <v>96</v>
      </c>
      <c r="E4" s="32"/>
      <c r="F4" s="32"/>
      <c r="G4" s="32"/>
      <c r="H4" s="32"/>
      <c r="I4" s="32"/>
      <c r="J4" s="32"/>
      <c r="K4" s="32"/>
      <c r="L4" s="32"/>
      <c r="M4" s="32"/>
      <c r="N4" s="32"/>
      <c r="O4" s="32"/>
      <c r="P4" s="32"/>
      <c r="Q4" s="32"/>
      <c r="R4" s="32"/>
      <c r="S4" s="32"/>
      <c r="T4" s="32"/>
      <c r="U4" s="32"/>
    </row>
    <row r="5" spans="1:21" ht="67.5" x14ac:dyDescent="0.25">
      <c r="A5" s="51" t="s">
        <v>83</v>
      </c>
      <c r="B5" s="26" t="s">
        <v>58</v>
      </c>
      <c r="C5" s="31" t="s">
        <v>92</v>
      </c>
      <c r="D5" s="24" t="s">
        <v>97</v>
      </c>
      <c r="E5" s="32"/>
      <c r="F5" s="32"/>
      <c r="G5" s="32"/>
      <c r="H5" s="32"/>
      <c r="I5" s="32"/>
      <c r="J5" s="32"/>
      <c r="K5" s="32"/>
      <c r="L5" s="32"/>
      <c r="M5" s="32"/>
      <c r="N5" s="32"/>
      <c r="O5" s="32"/>
      <c r="P5" s="32"/>
      <c r="Q5" s="32"/>
      <c r="R5" s="32"/>
      <c r="S5" s="32"/>
      <c r="T5" s="32"/>
      <c r="U5" s="32"/>
    </row>
    <row r="6" spans="1:21" ht="67.5" x14ac:dyDescent="0.25">
      <c r="A6" s="51" t="s">
        <v>80</v>
      </c>
      <c r="B6" s="27" t="s">
        <v>59</v>
      </c>
      <c r="C6" s="31" t="s">
        <v>93</v>
      </c>
      <c r="D6" s="24" t="s">
        <v>99</v>
      </c>
      <c r="E6" s="32"/>
      <c r="F6" s="32"/>
      <c r="G6" s="32"/>
      <c r="H6" s="32"/>
      <c r="I6" s="32"/>
      <c r="J6" s="32"/>
      <c r="K6" s="32"/>
      <c r="L6" s="32"/>
      <c r="M6" s="32"/>
      <c r="N6" s="32"/>
      <c r="O6" s="32"/>
      <c r="P6" s="32"/>
      <c r="Q6" s="32"/>
      <c r="R6" s="32"/>
      <c r="S6" s="32"/>
      <c r="T6" s="32"/>
      <c r="U6" s="32"/>
    </row>
    <row r="7" spans="1:21" ht="101.25" x14ac:dyDescent="0.25">
      <c r="A7" s="51" t="s">
        <v>7</v>
      </c>
      <c r="B7" s="28" t="s">
        <v>60</v>
      </c>
      <c r="C7" s="31" t="s">
        <v>94</v>
      </c>
      <c r="D7" s="24" t="s">
        <v>203</v>
      </c>
      <c r="E7" s="32"/>
      <c r="F7" s="32"/>
      <c r="G7" s="32"/>
      <c r="H7" s="32"/>
      <c r="I7" s="32"/>
      <c r="J7" s="32"/>
      <c r="K7" s="32"/>
      <c r="L7" s="32"/>
      <c r="M7" s="32"/>
      <c r="N7" s="32"/>
      <c r="O7" s="32"/>
      <c r="P7" s="32"/>
      <c r="Q7" s="32"/>
      <c r="R7" s="32"/>
      <c r="S7" s="32"/>
      <c r="T7" s="32"/>
      <c r="U7" s="32"/>
    </row>
    <row r="8" spans="1:21" ht="67.5" x14ac:dyDescent="0.25">
      <c r="A8" s="51" t="s">
        <v>84</v>
      </c>
      <c r="B8" s="29" t="s">
        <v>61</v>
      </c>
      <c r="C8" s="31" t="s">
        <v>95</v>
      </c>
      <c r="D8" s="24" t="s">
        <v>117</v>
      </c>
      <c r="E8" s="32"/>
      <c r="F8" s="32"/>
      <c r="G8" s="32"/>
      <c r="H8" s="32"/>
      <c r="I8" s="32"/>
      <c r="J8" s="32"/>
      <c r="K8" s="32"/>
      <c r="L8" s="32"/>
      <c r="M8" s="32"/>
      <c r="N8" s="32"/>
      <c r="O8" s="32"/>
      <c r="P8" s="32"/>
      <c r="Q8" s="32"/>
      <c r="R8" s="32"/>
      <c r="S8" s="32"/>
      <c r="T8" s="32"/>
      <c r="U8" s="32"/>
    </row>
    <row r="9" spans="1:21" ht="20.25" x14ac:dyDescent="0.25">
      <c r="A9" s="51"/>
      <c r="B9" s="51"/>
      <c r="C9" s="53"/>
      <c r="D9" s="53"/>
      <c r="E9" s="32"/>
      <c r="F9" s="32"/>
      <c r="G9" s="32"/>
      <c r="H9" s="32"/>
      <c r="I9" s="32"/>
      <c r="J9" s="32"/>
      <c r="K9" s="32"/>
      <c r="L9" s="32"/>
      <c r="M9" s="32"/>
      <c r="N9" s="32"/>
      <c r="O9" s="32"/>
      <c r="P9" s="32"/>
      <c r="Q9" s="32"/>
      <c r="R9" s="32"/>
      <c r="S9" s="32"/>
      <c r="T9" s="32"/>
      <c r="U9" s="32"/>
    </row>
    <row r="10" spans="1:21" ht="16.5" x14ac:dyDescent="0.25">
      <c r="A10" s="51"/>
      <c r="B10" s="54"/>
      <c r="C10" s="54"/>
      <c r="D10" s="54"/>
      <c r="E10" s="32"/>
      <c r="F10" s="32"/>
      <c r="G10" s="32"/>
      <c r="H10" s="32"/>
      <c r="I10" s="32"/>
      <c r="J10" s="32"/>
      <c r="K10" s="32"/>
      <c r="L10" s="32"/>
      <c r="M10" s="32"/>
      <c r="N10" s="32"/>
      <c r="O10" s="32"/>
      <c r="P10" s="32"/>
      <c r="Q10" s="32"/>
      <c r="R10" s="32"/>
      <c r="S10" s="32"/>
      <c r="T10" s="32"/>
      <c r="U10" s="32"/>
    </row>
    <row r="11" spans="1:21" x14ac:dyDescent="0.25">
      <c r="A11" s="51"/>
      <c r="B11" s="51" t="s">
        <v>90</v>
      </c>
      <c r="C11" s="51" t="s">
        <v>142</v>
      </c>
      <c r="D11" s="51" t="s">
        <v>149</v>
      </c>
      <c r="E11" s="32"/>
      <c r="F11" s="32"/>
      <c r="G11" s="32"/>
      <c r="H11" s="32"/>
      <c r="I11" s="32"/>
      <c r="J11" s="32"/>
      <c r="K11" s="32"/>
      <c r="L11" s="32"/>
      <c r="M11" s="32"/>
      <c r="N11" s="32"/>
      <c r="O11" s="32"/>
      <c r="P11" s="32"/>
      <c r="Q11" s="32"/>
      <c r="R11" s="32"/>
      <c r="S11" s="32"/>
      <c r="T11" s="32"/>
      <c r="U11" s="32"/>
    </row>
    <row r="12" spans="1:21" x14ac:dyDescent="0.25">
      <c r="A12" s="51"/>
      <c r="B12" s="51" t="s">
        <v>88</v>
      </c>
      <c r="C12" s="51" t="s">
        <v>146</v>
      </c>
      <c r="D12" s="51" t="s">
        <v>150</v>
      </c>
      <c r="E12" s="32"/>
      <c r="F12" s="32"/>
      <c r="G12" s="32"/>
      <c r="H12" s="32"/>
      <c r="I12" s="32"/>
      <c r="J12" s="32"/>
      <c r="K12" s="32"/>
      <c r="L12" s="32"/>
      <c r="M12" s="32"/>
      <c r="N12" s="32"/>
      <c r="O12" s="32"/>
      <c r="P12" s="32"/>
      <c r="Q12" s="32"/>
      <c r="R12" s="32"/>
      <c r="S12" s="32"/>
      <c r="T12" s="32"/>
      <c r="U12" s="32"/>
    </row>
    <row r="13" spans="1:21" x14ac:dyDescent="0.25">
      <c r="A13" s="51"/>
      <c r="B13" s="51"/>
      <c r="C13" s="51" t="s">
        <v>145</v>
      </c>
      <c r="D13" s="51" t="s">
        <v>151</v>
      </c>
      <c r="E13" s="32"/>
      <c r="F13" s="32"/>
      <c r="G13" s="32"/>
      <c r="H13" s="32"/>
      <c r="I13" s="32"/>
      <c r="J13" s="32"/>
      <c r="K13" s="32"/>
      <c r="L13" s="32"/>
      <c r="M13" s="32"/>
      <c r="N13" s="32"/>
      <c r="O13" s="32"/>
      <c r="P13" s="32"/>
      <c r="Q13" s="32"/>
      <c r="R13" s="32"/>
      <c r="S13" s="32"/>
      <c r="T13" s="32"/>
      <c r="U13" s="32"/>
    </row>
    <row r="14" spans="1:21" x14ac:dyDescent="0.25">
      <c r="A14" s="51"/>
      <c r="B14" s="51"/>
      <c r="C14" s="51" t="s">
        <v>147</v>
      </c>
      <c r="D14" s="51" t="s">
        <v>152</v>
      </c>
      <c r="E14" s="32"/>
      <c r="F14" s="32"/>
      <c r="G14" s="32"/>
      <c r="H14" s="32"/>
      <c r="I14" s="32"/>
      <c r="J14" s="32"/>
      <c r="K14" s="32"/>
      <c r="L14" s="32"/>
      <c r="M14" s="32"/>
      <c r="N14" s="32"/>
      <c r="O14" s="32"/>
      <c r="P14" s="32"/>
      <c r="Q14" s="32"/>
      <c r="R14" s="32"/>
      <c r="S14" s="32"/>
      <c r="T14" s="32"/>
      <c r="U14" s="32"/>
    </row>
    <row r="15" spans="1:21" x14ac:dyDescent="0.25">
      <c r="A15" s="51"/>
      <c r="B15" s="51"/>
      <c r="C15" s="51" t="s">
        <v>148</v>
      </c>
      <c r="D15" s="51" t="s">
        <v>153</v>
      </c>
      <c r="E15" s="32"/>
      <c r="F15" s="32"/>
      <c r="G15" s="32"/>
      <c r="H15" s="32"/>
      <c r="I15" s="32"/>
      <c r="J15" s="32"/>
      <c r="K15" s="32"/>
      <c r="L15" s="32"/>
      <c r="M15" s="32"/>
      <c r="N15" s="32"/>
      <c r="O15" s="32"/>
      <c r="P15" s="32"/>
      <c r="Q15" s="32"/>
      <c r="R15" s="32"/>
      <c r="S15" s="32"/>
      <c r="T15" s="32"/>
      <c r="U15" s="32"/>
    </row>
    <row r="16" spans="1:21" x14ac:dyDescent="0.25">
      <c r="A16" s="51"/>
      <c r="B16" s="51"/>
      <c r="C16" s="51"/>
      <c r="D16" s="51"/>
      <c r="E16" s="32"/>
      <c r="F16" s="32"/>
      <c r="G16" s="32"/>
      <c r="H16" s="32"/>
      <c r="I16" s="32"/>
      <c r="J16" s="32"/>
      <c r="K16" s="32"/>
      <c r="L16" s="32"/>
      <c r="M16" s="32"/>
      <c r="N16" s="32"/>
      <c r="O16" s="32"/>
    </row>
    <row r="17" spans="1:15" x14ac:dyDescent="0.25">
      <c r="A17" s="51"/>
      <c r="B17" s="51"/>
      <c r="C17" s="51"/>
      <c r="D17" s="51"/>
      <c r="E17" s="32"/>
      <c r="F17" s="32"/>
      <c r="G17" s="32"/>
      <c r="H17" s="32"/>
      <c r="I17" s="32"/>
      <c r="J17" s="32"/>
      <c r="K17" s="32"/>
      <c r="L17" s="32"/>
      <c r="M17" s="32"/>
      <c r="N17" s="32"/>
      <c r="O17" s="32"/>
    </row>
    <row r="18" spans="1:15" x14ac:dyDescent="0.25">
      <c r="A18" s="51"/>
      <c r="B18" s="55"/>
      <c r="C18" s="55"/>
      <c r="D18" s="55"/>
      <c r="E18" s="32"/>
      <c r="F18" s="32"/>
      <c r="G18" s="32"/>
      <c r="H18" s="32"/>
      <c r="I18" s="32"/>
      <c r="J18" s="32"/>
      <c r="K18" s="32"/>
      <c r="L18" s="32"/>
      <c r="M18" s="32"/>
      <c r="N18" s="32"/>
      <c r="O18" s="32"/>
    </row>
    <row r="19" spans="1:15" x14ac:dyDescent="0.25">
      <c r="A19" s="51"/>
      <c r="B19" s="55"/>
      <c r="C19" s="55"/>
      <c r="D19" s="55"/>
      <c r="E19" s="32"/>
      <c r="F19" s="32"/>
      <c r="G19" s="32"/>
      <c r="H19" s="32"/>
      <c r="I19" s="32"/>
      <c r="J19" s="32"/>
      <c r="K19" s="32"/>
      <c r="L19" s="32"/>
      <c r="M19" s="32"/>
      <c r="N19" s="32"/>
      <c r="O19" s="32"/>
    </row>
    <row r="20" spans="1:15" x14ac:dyDescent="0.25">
      <c r="A20" s="51"/>
      <c r="B20" s="55"/>
      <c r="C20" s="55"/>
      <c r="D20" s="55"/>
      <c r="E20" s="32"/>
      <c r="F20" s="32"/>
      <c r="G20" s="32"/>
      <c r="H20" s="32"/>
      <c r="I20" s="32"/>
      <c r="J20" s="32"/>
      <c r="K20" s="32"/>
      <c r="L20" s="32"/>
      <c r="M20" s="32"/>
      <c r="N20" s="32"/>
      <c r="O20" s="32"/>
    </row>
    <row r="21" spans="1:15" x14ac:dyDescent="0.25">
      <c r="A21" s="51"/>
      <c r="B21" s="55"/>
      <c r="C21" s="55"/>
      <c r="D21" s="55"/>
      <c r="E21" s="32"/>
      <c r="F21" s="32"/>
      <c r="G21" s="32"/>
      <c r="H21" s="32"/>
      <c r="I21" s="32"/>
      <c r="J21" s="32"/>
      <c r="K21" s="32"/>
      <c r="L21" s="32"/>
      <c r="M21" s="32"/>
      <c r="N21" s="32"/>
      <c r="O21" s="32"/>
    </row>
    <row r="22" spans="1:15" ht="20.25" x14ac:dyDescent="0.25">
      <c r="A22" s="51"/>
      <c r="B22" s="51"/>
      <c r="C22" s="53"/>
      <c r="D22" s="53"/>
      <c r="E22" s="32"/>
      <c r="F22" s="32"/>
      <c r="G22" s="32"/>
      <c r="H22" s="32"/>
      <c r="I22" s="32"/>
      <c r="J22" s="32"/>
      <c r="K22" s="32"/>
      <c r="L22" s="32"/>
      <c r="M22" s="32"/>
      <c r="N22" s="32"/>
      <c r="O22" s="32"/>
    </row>
    <row r="23" spans="1:15" ht="20.25" x14ac:dyDescent="0.25">
      <c r="A23" s="51"/>
      <c r="B23" s="51"/>
      <c r="C23" s="53"/>
      <c r="D23" s="53"/>
      <c r="E23" s="32"/>
      <c r="F23" s="32"/>
      <c r="G23" s="32"/>
      <c r="H23" s="32"/>
      <c r="I23" s="32"/>
      <c r="J23" s="32"/>
      <c r="K23" s="32"/>
      <c r="L23" s="32"/>
      <c r="M23" s="32"/>
      <c r="N23" s="32"/>
      <c r="O23" s="32"/>
    </row>
    <row r="24" spans="1:15" ht="20.25" x14ac:dyDescent="0.25">
      <c r="A24" s="51"/>
      <c r="B24" s="51"/>
      <c r="C24" s="53"/>
      <c r="D24" s="53"/>
      <c r="E24" s="32"/>
      <c r="F24" s="32"/>
      <c r="G24" s="32"/>
      <c r="H24" s="32"/>
      <c r="I24" s="32"/>
      <c r="J24" s="32"/>
      <c r="K24" s="32"/>
      <c r="L24" s="32"/>
      <c r="M24" s="32"/>
      <c r="N24" s="32"/>
      <c r="O24" s="32"/>
    </row>
    <row r="25" spans="1:15" ht="20.25" x14ac:dyDescent="0.25">
      <c r="A25" s="51"/>
      <c r="B25" s="51"/>
      <c r="C25" s="53"/>
      <c r="D25" s="53"/>
      <c r="E25" s="32"/>
      <c r="F25" s="32"/>
      <c r="G25" s="32"/>
      <c r="H25" s="32"/>
      <c r="I25" s="32"/>
      <c r="J25" s="32"/>
      <c r="K25" s="32"/>
      <c r="L25" s="32"/>
      <c r="M25" s="32"/>
      <c r="N25" s="32"/>
      <c r="O25" s="32"/>
    </row>
    <row r="26" spans="1:15" ht="20.25" x14ac:dyDescent="0.25">
      <c r="A26" s="51"/>
      <c r="B26" s="51"/>
      <c r="C26" s="53"/>
      <c r="D26" s="53"/>
      <c r="E26" s="32"/>
      <c r="F26" s="32"/>
      <c r="G26" s="32"/>
      <c r="H26" s="32"/>
      <c r="I26" s="32"/>
      <c r="J26" s="32"/>
      <c r="K26" s="32"/>
      <c r="L26" s="32"/>
      <c r="M26" s="32"/>
      <c r="N26" s="32"/>
      <c r="O26" s="32"/>
    </row>
    <row r="27" spans="1:15" ht="20.25" x14ac:dyDescent="0.25">
      <c r="A27" s="51"/>
      <c r="B27" s="51"/>
      <c r="C27" s="53"/>
      <c r="D27" s="53"/>
      <c r="E27" s="32"/>
      <c r="F27" s="32"/>
      <c r="G27" s="32"/>
      <c r="H27" s="32"/>
      <c r="I27" s="32"/>
      <c r="J27" s="32"/>
      <c r="K27" s="32"/>
      <c r="L27" s="32"/>
      <c r="M27" s="32"/>
      <c r="N27" s="32"/>
      <c r="O27" s="32"/>
    </row>
    <row r="28" spans="1:15" ht="20.25" x14ac:dyDescent="0.25">
      <c r="A28" s="51"/>
      <c r="B28" s="51"/>
      <c r="C28" s="53"/>
      <c r="D28" s="53"/>
      <c r="E28" s="32"/>
      <c r="F28" s="32"/>
      <c r="G28" s="32"/>
      <c r="H28" s="32"/>
      <c r="I28" s="32"/>
      <c r="J28" s="32"/>
      <c r="K28" s="32"/>
      <c r="L28" s="32"/>
      <c r="M28" s="32"/>
      <c r="N28" s="32"/>
      <c r="O28" s="32"/>
    </row>
    <row r="29" spans="1:15" ht="20.25" x14ac:dyDescent="0.25">
      <c r="A29" s="51"/>
      <c r="B29" s="51"/>
      <c r="C29" s="53"/>
      <c r="D29" s="53"/>
      <c r="E29" s="32"/>
      <c r="F29" s="32"/>
      <c r="G29" s="32"/>
      <c r="H29" s="32"/>
      <c r="I29" s="32"/>
      <c r="J29" s="32"/>
      <c r="K29" s="32"/>
      <c r="L29" s="32"/>
      <c r="M29" s="32"/>
      <c r="N29" s="32"/>
      <c r="O29" s="32"/>
    </row>
    <row r="30" spans="1:15" ht="20.25" x14ac:dyDescent="0.25">
      <c r="A30" s="51"/>
      <c r="B30" s="51"/>
      <c r="C30" s="53"/>
      <c r="D30" s="53"/>
      <c r="E30" s="32"/>
      <c r="F30" s="32"/>
      <c r="G30" s="32"/>
      <c r="H30" s="32"/>
      <c r="I30" s="32"/>
      <c r="J30" s="32"/>
      <c r="K30" s="32"/>
      <c r="L30" s="32"/>
      <c r="M30" s="32"/>
      <c r="N30" s="32"/>
      <c r="O30" s="32"/>
    </row>
    <row r="31" spans="1:15" ht="20.25" x14ac:dyDescent="0.25">
      <c r="A31" s="51"/>
      <c r="B31" s="51"/>
      <c r="C31" s="53"/>
      <c r="D31" s="53"/>
      <c r="E31" s="32"/>
      <c r="F31" s="32"/>
      <c r="G31" s="32"/>
      <c r="H31" s="32"/>
      <c r="I31" s="32"/>
      <c r="J31" s="32"/>
      <c r="K31" s="32"/>
      <c r="L31" s="32"/>
      <c r="M31" s="32"/>
      <c r="N31" s="32"/>
      <c r="O31" s="32"/>
    </row>
    <row r="32" spans="1:15" ht="20.25" x14ac:dyDescent="0.25">
      <c r="A32" s="51"/>
      <c r="B32" s="51"/>
      <c r="C32" s="53"/>
      <c r="D32" s="53"/>
      <c r="E32" s="32"/>
      <c r="F32" s="32"/>
      <c r="G32" s="32"/>
      <c r="H32" s="32"/>
      <c r="I32" s="32"/>
      <c r="J32" s="32"/>
      <c r="K32" s="32"/>
      <c r="L32" s="32"/>
      <c r="M32" s="32"/>
      <c r="N32" s="32"/>
      <c r="O32" s="32"/>
    </row>
    <row r="33" spans="1:15" ht="20.25" x14ac:dyDescent="0.25">
      <c r="A33" s="51"/>
      <c r="B33" s="51"/>
      <c r="C33" s="53"/>
      <c r="D33" s="53"/>
      <c r="E33" s="32"/>
      <c r="F33" s="32"/>
      <c r="G33" s="32"/>
      <c r="H33" s="32"/>
      <c r="I33" s="32"/>
      <c r="J33" s="32"/>
      <c r="K33" s="32"/>
      <c r="L33" s="32"/>
      <c r="M33" s="32"/>
      <c r="N33" s="32"/>
      <c r="O33" s="32"/>
    </row>
    <row r="34" spans="1:15" ht="20.25" x14ac:dyDescent="0.25">
      <c r="A34" s="51"/>
      <c r="B34" s="51"/>
      <c r="C34" s="53"/>
      <c r="D34" s="53"/>
      <c r="E34" s="32"/>
      <c r="F34" s="32"/>
      <c r="G34" s="32"/>
      <c r="H34" s="32"/>
      <c r="I34" s="32"/>
      <c r="J34" s="32"/>
      <c r="K34" s="32"/>
      <c r="L34" s="32"/>
      <c r="M34" s="32"/>
      <c r="N34" s="32"/>
      <c r="O34" s="32"/>
    </row>
    <row r="35" spans="1:15" ht="20.25" x14ac:dyDescent="0.25">
      <c r="A35" s="51"/>
      <c r="B35" s="51"/>
      <c r="C35" s="53"/>
      <c r="D35" s="53"/>
      <c r="E35" s="32"/>
      <c r="F35" s="32"/>
      <c r="G35" s="32"/>
      <c r="H35" s="32"/>
      <c r="I35" s="32"/>
      <c r="J35" s="32"/>
      <c r="K35" s="32"/>
      <c r="L35" s="32"/>
      <c r="M35" s="32"/>
      <c r="N35" s="32"/>
      <c r="O35" s="32"/>
    </row>
    <row r="36" spans="1:15" ht="20.25" x14ac:dyDescent="0.25">
      <c r="A36" s="51"/>
      <c r="B36" s="51"/>
      <c r="C36" s="53"/>
      <c r="D36" s="53"/>
      <c r="E36" s="32"/>
      <c r="F36" s="32"/>
      <c r="G36" s="32"/>
      <c r="H36" s="32"/>
      <c r="I36" s="32"/>
      <c r="J36" s="32"/>
      <c r="K36" s="32"/>
      <c r="L36" s="32"/>
      <c r="M36" s="32"/>
      <c r="N36" s="32"/>
      <c r="O36" s="32"/>
    </row>
    <row r="37" spans="1:15" ht="20.25" x14ac:dyDescent="0.25">
      <c r="A37" s="51"/>
      <c r="B37" s="51"/>
      <c r="C37" s="53"/>
      <c r="D37" s="53"/>
      <c r="E37" s="32"/>
      <c r="F37" s="32"/>
      <c r="G37" s="32"/>
      <c r="H37" s="32"/>
      <c r="I37" s="32"/>
      <c r="J37" s="32"/>
      <c r="K37" s="32"/>
      <c r="L37" s="32"/>
      <c r="M37" s="32"/>
      <c r="N37" s="32"/>
      <c r="O37" s="32"/>
    </row>
    <row r="38" spans="1:15" ht="20.25" x14ac:dyDescent="0.25">
      <c r="A38" s="51"/>
      <c r="B38" s="51"/>
      <c r="C38" s="53"/>
      <c r="D38" s="53"/>
      <c r="E38" s="32"/>
      <c r="F38" s="32"/>
      <c r="G38" s="32"/>
      <c r="H38" s="32"/>
      <c r="I38" s="32"/>
      <c r="J38" s="32"/>
      <c r="K38" s="32"/>
      <c r="L38" s="32"/>
      <c r="M38" s="32"/>
      <c r="N38" s="32"/>
      <c r="O38" s="32"/>
    </row>
    <row r="39" spans="1:15" ht="20.25" x14ac:dyDescent="0.25">
      <c r="A39" s="51"/>
      <c r="B39" s="51"/>
      <c r="C39" s="53"/>
      <c r="D39" s="53"/>
      <c r="E39" s="32"/>
      <c r="F39" s="32"/>
      <c r="G39" s="32"/>
      <c r="H39" s="32"/>
      <c r="I39" s="32"/>
      <c r="J39" s="32"/>
      <c r="K39" s="32"/>
      <c r="L39" s="32"/>
      <c r="M39" s="32"/>
      <c r="N39" s="32"/>
      <c r="O39" s="32"/>
    </row>
    <row r="40" spans="1:15" ht="20.25" x14ac:dyDescent="0.25">
      <c r="A40" s="51"/>
      <c r="B40" s="51"/>
      <c r="C40" s="53"/>
      <c r="D40" s="53"/>
      <c r="E40" s="32"/>
      <c r="F40" s="32"/>
      <c r="G40" s="32"/>
      <c r="H40" s="32"/>
      <c r="I40" s="32"/>
      <c r="J40" s="32"/>
      <c r="K40" s="32"/>
      <c r="L40" s="32"/>
      <c r="M40" s="32"/>
      <c r="N40" s="32"/>
      <c r="O40" s="32"/>
    </row>
    <row r="41" spans="1:15" ht="20.25" x14ac:dyDescent="0.25">
      <c r="A41" s="51"/>
      <c r="B41" s="51"/>
      <c r="C41" s="53"/>
      <c r="D41" s="53"/>
      <c r="E41" s="32"/>
      <c r="F41" s="32"/>
      <c r="G41" s="32"/>
      <c r="H41" s="32"/>
      <c r="I41" s="32"/>
      <c r="J41" s="32"/>
      <c r="K41" s="32"/>
      <c r="L41" s="32"/>
      <c r="M41" s="32"/>
      <c r="N41" s="32"/>
      <c r="O41" s="32"/>
    </row>
    <row r="42" spans="1:15" ht="20.25" x14ac:dyDescent="0.25">
      <c r="A42" s="51"/>
      <c r="B42" s="51"/>
      <c r="C42" s="53"/>
      <c r="D42" s="53"/>
      <c r="E42" s="32"/>
      <c r="F42" s="32"/>
      <c r="G42" s="32"/>
      <c r="H42" s="32"/>
      <c r="I42" s="32"/>
      <c r="J42" s="32"/>
      <c r="K42" s="32"/>
      <c r="L42" s="32"/>
      <c r="M42" s="32"/>
      <c r="N42" s="32"/>
      <c r="O42" s="32"/>
    </row>
    <row r="43" spans="1:15" ht="20.25" x14ac:dyDescent="0.25">
      <c r="A43" s="51"/>
      <c r="B43" s="51"/>
      <c r="C43" s="53"/>
      <c r="D43" s="53"/>
      <c r="E43" s="32"/>
      <c r="F43" s="32"/>
      <c r="G43" s="32"/>
      <c r="H43" s="32"/>
      <c r="I43" s="32"/>
      <c r="J43" s="32"/>
      <c r="K43" s="32"/>
      <c r="L43" s="32"/>
      <c r="M43" s="32"/>
      <c r="N43" s="32"/>
      <c r="O43" s="32"/>
    </row>
    <row r="44" spans="1:15" ht="20.25" x14ac:dyDescent="0.25">
      <c r="A44" s="51"/>
      <c r="B44" s="51"/>
      <c r="C44" s="53"/>
      <c r="D44" s="53"/>
      <c r="E44" s="32"/>
      <c r="F44" s="32"/>
      <c r="G44" s="32"/>
      <c r="H44" s="32"/>
      <c r="I44" s="32"/>
      <c r="J44" s="32"/>
      <c r="K44" s="32"/>
      <c r="L44" s="32"/>
      <c r="M44" s="32"/>
      <c r="N44" s="32"/>
      <c r="O44" s="32"/>
    </row>
    <row r="45" spans="1:15" ht="20.25" x14ac:dyDescent="0.25">
      <c r="A45" s="51"/>
      <c r="B45" s="51"/>
      <c r="C45" s="53"/>
      <c r="D45" s="53"/>
      <c r="E45" s="32"/>
      <c r="F45" s="32"/>
      <c r="G45" s="32"/>
      <c r="H45" s="32"/>
      <c r="I45" s="32"/>
      <c r="J45" s="32"/>
      <c r="K45" s="32"/>
      <c r="L45" s="32"/>
      <c r="M45" s="32"/>
      <c r="N45" s="32"/>
      <c r="O45" s="32"/>
    </row>
    <row r="46" spans="1:15" ht="20.25" x14ac:dyDescent="0.25">
      <c r="A46" s="51"/>
      <c r="B46" s="51"/>
      <c r="C46" s="53"/>
      <c r="D46" s="53"/>
      <c r="E46" s="32"/>
      <c r="F46" s="32"/>
      <c r="G46" s="32"/>
      <c r="H46" s="32"/>
      <c r="I46" s="32"/>
      <c r="J46" s="32"/>
      <c r="K46" s="32"/>
      <c r="L46" s="32"/>
      <c r="M46" s="32"/>
      <c r="N46" s="32"/>
      <c r="O46" s="32"/>
    </row>
    <row r="47" spans="1:15" ht="20.25" x14ac:dyDescent="0.25">
      <c r="A47" s="51"/>
      <c r="B47" s="51"/>
      <c r="C47" s="53"/>
      <c r="D47" s="53"/>
      <c r="E47" s="32"/>
      <c r="F47" s="32"/>
      <c r="G47" s="32"/>
      <c r="H47" s="32"/>
      <c r="I47" s="32"/>
      <c r="J47" s="32"/>
      <c r="K47" s="32"/>
      <c r="L47" s="32"/>
      <c r="M47" s="32"/>
      <c r="N47" s="32"/>
      <c r="O47" s="32"/>
    </row>
    <row r="48" spans="1:15" ht="20.25" x14ac:dyDescent="0.25">
      <c r="A48" s="51"/>
      <c r="B48" s="51"/>
      <c r="C48" s="53"/>
      <c r="D48" s="53"/>
      <c r="E48" s="32"/>
      <c r="F48" s="32"/>
      <c r="G48" s="32"/>
      <c r="H48" s="32"/>
      <c r="I48" s="32"/>
      <c r="J48" s="32"/>
      <c r="K48" s="32"/>
      <c r="L48" s="32"/>
      <c r="M48" s="32"/>
      <c r="N48" s="32"/>
      <c r="O48" s="32"/>
    </row>
    <row r="49" spans="1:15" ht="20.25" x14ac:dyDescent="0.25">
      <c r="A49" s="51"/>
      <c r="B49" s="51"/>
      <c r="C49" s="53"/>
      <c r="D49" s="53"/>
      <c r="E49" s="32"/>
      <c r="F49" s="32"/>
      <c r="G49" s="32"/>
      <c r="H49" s="32"/>
      <c r="I49" s="32"/>
      <c r="J49" s="32"/>
      <c r="K49" s="32"/>
      <c r="L49" s="32"/>
      <c r="M49" s="32"/>
      <c r="N49" s="32"/>
      <c r="O49" s="32"/>
    </row>
    <row r="50" spans="1:15" ht="20.25" x14ac:dyDescent="0.25">
      <c r="A50" s="51"/>
      <c r="B50" s="51"/>
      <c r="C50" s="53"/>
      <c r="D50" s="53"/>
      <c r="E50" s="32"/>
      <c r="F50" s="32"/>
      <c r="G50" s="32"/>
      <c r="H50" s="32"/>
      <c r="I50" s="32"/>
      <c r="J50" s="32"/>
      <c r="K50" s="32"/>
      <c r="L50" s="32"/>
      <c r="M50" s="32"/>
      <c r="N50" s="32"/>
      <c r="O50" s="32"/>
    </row>
    <row r="51" spans="1:15" ht="20.25" x14ac:dyDescent="0.25">
      <c r="A51" s="51"/>
      <c r="B51" s="51"/>
      <c r="C51" s="53"/>
      <c r="D51" s="53"/>
      <c r="E51" s="32"/>
      <c r="F51" s="32"/>
      <c r="G51" s="32"/>
      <c r="H51" s="32"/>
      <c r="I51" s="32"/>
      <c r="J51" s="32"/>
      <c r="K51" s="32"/>
      <c r="L51" s="32"/>
      <c r="M51" s="32"/>
      <c r="N51" s="32"/>
      <c r="O51" s="32"/>
    </row>
    <row r="52" spans="1:15" ht="20.25" x14ac:dyDescent="0.25">
      <c r="A52" s="51"/>
      <c r="B52" s="15"/>
      <c r="C52" s="20"/>
      <c r="D52" s="20"/>
    </row>
    <row r="53" spans="1:15" ht="20.25" x14ac:dyDescent="0.25">
      <c r="A53" s="51"/>
      <c r="B53" s="15"/>
      <c r="C53" s="20"/>
      <c r="D53" s="20"/>
    </row>
    <row r="54" spans="1:15" ht="20.25" x14ac:dyDescent="0.25">
      <c r="A54" s="51"/>
      <c r="B54" s="15"/>
      <c r="C54" s="20"/>
      <c r="D54" s="20"/>
    </row>
    <row r="55" spans="1:15" ht="20.25" x14ac:dyDescent="0.25">
      <c r="A55" s="51"/>
      <c r="B55" s="15"/>
      <c r="C55" s="20"/>
      <c r="D55" s="20"/>
    </row>
    <row r="56" spans="1:15" ht="20.25" x14ac:dyDescent="0.25">
      <c r="A56" s="51"/>
      <c r="B56" s="15"/>
      <c r="C56" s="20"/>
      <c r="D56" s="20"/>
    </row>
    <row r="57" spans="1:15" ht="20.25" x14ac:dyDescent="0.25">
      <c r="A57" s="51"/>
      <c r="B57" s="15"/>
      <c r="C57" s="20"/>
      <c r="D57" s="20"/>
    </row>
    <row r="58" spans="1:15" ht="20.25" x14ac:dyDescent="0.25">
      <c r="A58" s="51"/>
      <c r="B58" s="15"/>
      <c r="C58" s="20"/>
      <c r="D58" s="20"/>
    </row>
    <row r="59" spans="1:15" ht="20.25" x14ac:dyDescent="0.25">
      <c r="A59" s="51"/>
      <c r="B59" s="15"/>
      <c r="C59" s="20"/>
      <c r="D59" s="20"/>
    </row>
    <row r="60" spans="1:15" ht="20.25" x14ac:dyDescent="0.25">
      <c r="A60" s="51"/>
      <c r="B60" s="15"/>
      <c r="C60" s="20"/>
      <c r="D60" s="20"/>
    </row>
    <row r="61" spans="1:15" ht="20.25" x14ac:dyDescent="0.25">
      <c r="A61" s="51"/>
      <c r="B61" s="15"/>
      <c r="C61" s="20"/>
      <c r="D61" s="20"/>
    </row>
    <row r="62" spans="1:15" ht="20.25" x14ac:dyDescent="0.25">
      <c r="A62" s="51"/>
      <c r="B62" s="15"/>
      <c r="C62" s="20"/>
      <c r="D62" s="20"/>
    </row>
    <row r="63" spans="1:15" ht="20.25" x14ac:dyDescent="0.25">
      <c r="A63" s="51"/>
      <c r="B63" s="15"/>
      <c r="C63" s="20"/>
      <c r="D63" s="20"/>
    </row>
    <row r="64" spans="1:15" ht="20.25" x14ac:dyDescent="0.25">
      <c r="A64" s="51"/>
      <c r="B64" s="15"/>
      <c r="C64" s="20"/>
      <c r="D64" s="20"/>
    </row>
    <row r="65" spans="1:4" ht="20.25" x14ac:dyDescent="0.25">
      <c r="A65" s="51"/>
      <c r="B65" s="15"/>
      <c r="C65" s="20"/>
      <c r="D65" s="20"/>
    </row>
    <row r="66" spans="1:4" ht="20.25" x14ac:dyDescent="0.25">
      <c r="A66" s="51"/>
      <c r="B66" s="15"/>
      <c r="C66" s="20"/>
      <c r="D66" s="20"/>
    </row>
    <row r="67" spans="1:4" ht="20.25" x14ac:dyDescent="0.25">
      <c r="A67" s="51"/>
      <c r="B67" s="15"/>
      <c r="C67" s="20"/>
      <c r="D67" s="20"/>
    </row>
    <row r="68" spans="1:4" ht="20.25" x14ac:dyDescent="0.25">
      <c r="A68" s="51"/>
      <c r="B68" s="15"/>
      <c r="C68" s="20"/>
      <c r="D68" s="20"/>
    </row>
    <row r="69" spans="1:4" ht="20.25" x14ac:dyDescent="0.25">
      <c r="A69" s="51"/>
      <c r="B69" s="15"/>
      <c r="C69" s="20"/>
      <c r="D69" s="20"/>
    </row>
    <row r="70" spans="1:4" ht="20.25" x14ac:dyDescent="0.25">
      <c r="A70" s="51"/>
      <c r="B70" s="15"/>
      <c r="C70" s="20"/>
      <c r="D70" s="20"/>
    </row>
    <row r="71" spans="1:4" ht="20.25" x14ac:dyDescent="0.25">
      <c r="A71" s="51"/>
      <c r="B71" s="15"/>
      <c r="C71" s="20"/>
      <c r="D71" s="20"/>
    </row>
    <row r="72" spans="1:4" ht="20.25" x14ac:dyDescent="0.25">
      <c r="A72" s="51"/>
      <c r="B72" s="15"/>
      <c r="C72" s="20"/>
      <c r="D72" s="20"/>
    </row>
    <row r="73" spans="1:4" ht="20.25" x14ac:dyDescent="0.25">
      <c r="A73" s="51"/>
      <c r="B73" s="15"/>
      <c r="C73" s="20"/>
      <c r="D73" s="20"/>
    </row>
    <row r="74" spans="1:4" ht="20.25" x14ac:dyDescent="0.25">
      <c r="A74" s="51"/>
      <c r="B74" s="15"/>
      <c r="C74" s="20"/>
      <c r="D74" s="20"/>
    </row>
    <row r="75" spans="1:4" ht="20.25" x14ac:dyDescent="0.25">
      <c r="A75" s="51"/>
      <c r="B75" s="15"/>
      <c r="C75" s="20"/>
      <c r="D75" s="20"/>
    </row>
    <row r="76" spans="1:4" ht="20.25" x14ac:dyDescent="0.25">
      <c r="A76" s="51"/>
      <c r="B76" s="15"/>
      <c r="C76" s="20"/>
      <c r="D76" s="20"/>
    </row>
    <row r="77" spans="1:4" ht="20.25" x14ac:dyDescent="0.25">
      <c r="A77" s="51"/>
      <c r="B77" s="15"/>
      <c r="C77" s="20"/>
      <c r="D77" s="20"/>
    </row>
    <row r="78" spans="1:4" ht="20.25" x14ac:dyDescent="0.25">
      <c r="A78" s="51"/>
      <c r="B78" s="15"/>
      <c r="C78" s="20"/>
      <c r="D78" s="20"/>
    </row>
    <row r="79" spans="1:4" ht="20.25" x14ac:dyDescent="0.25">
      <c r="A79" s="51"/>
      <c r="B79" s="15"/>
      <c r="C79" s="20"/>
      <c r="D79" s="20"/>
    </row>
    <row r="80" spans="1:4" ht="20.25" x14ac:dyDescent="0.25">
      <c r="A80" s="51"/>
      <c r="B80" s="15"/>
      <c r="C80" s="20"/>
      <c r="D80" s="20"/>
    </row>
    <row r="81" spans="1:4" ht="20.25" x14ac:dyDescent="0.25">
      <c r="A81" s="51"/>
      <c r="B81" s="15"/>
      <c r="C81" s="20"/>
      <c r="D81" s="20"/>
    </row>
    <row r="82" spans="1:4" ht="20.25" x14ac:dyDescent="0.25">
      <c r="A82" s="51"/>
      <c r="B82" s="15"/>
      <c r="C82" s="20"/>
      <c r="D82" s="20"/>
    </row>
    <row r="83" spans="1:4" ht="20.25" x14ac:dyDescent="0.25">
      <c r="A83" s="51"/>
      <c r="B83" s="15"/>
      <c r="C83" s="20"/>
      <c r="D83" s="20"/>
    </row>
    <row r="84" spans="1:4" ht="20.25" x14ac:dyDescent="0.25">
      <c r="A84" s="51"/>
      <c r="B84" s="15"/>
      <c r="C84" s="20"/>
      <c r="D84" s="20"/>
    </row>
    <row r="85" spans="1:4" ht="20.25" x14ac:dyDescent="0.25">
      <c r="A85" s="51"/>
      <c r="B85" s="15"/>
      <c r="C85" s="20"/>
      <c r="D85" s="20"/>
    </row>
    <row r="86" spans="1:4" ht="20.25" x14ac:dyDescent="0.25">
      <c r="A86" s="51"/>
      <c r="B86" s="15"/>
      <c r="C86" s="20"/>
      <c r="D86" s="20"/>
    </row>
    <row r="87" spans="1:4" ht="20.25" x14ac:dyDescent="0.25">
      <c r="A87" s="51"/>
      <c r="B87" s="15"/>
      <c r="C87" s="20"/>
      <c r="D87" s="20"/>
    </row>
    <row r="88" spans="1:4" ht="20.25" x14ac:dyDescent="0.25">
      <c r="A88" s="51"/>
      <c r="B88" s="15"/>
      <c r="C88" s="20"/>
      <c r="D88" s="20"/>
    </row>
    <row r="89" spans="1:4" ht="20.25" x14ac:dyDescent="0.25">
      <c r="A89" s="51"/>
      <c r="B89" s="15"/>
      <c r="C89" s="20"/>
      <c r="D89" s="20"/>
    </row>
    <row r="90" spans="1:4" ht="20.25" x14ac:dyDescent="0.25">
      <c r="A90" s="51"/>
      <c r="B90" s="15"/>
      <c r="C90" s="20"/>
      <c r="D90" s="20"/>
    </row>
    <row r="91" spans="1:4" ht="20.25" x14ac:dyDescent="0.25">
      <c r="A91" s="51"/>
      <c r="B91" s="15"/>
      <c r="C91" s="20"/>
      <c r="D91" s="20"/>
    </row>
    <row r="92" spans="1:4" ht="20.25" x14ac:dyDescent="0.25">
      <c r="A92" s="51"/>
      <c r="B92" s="15"/>
      <c r="C92" s="20"/>
      <c r="D92" s="20"/>
    </row>
    <row r="93" spans="1:4" ht="20.25" x14ac:dyDescent="0.25">
      <c r="A93" s="51"/>
      <c r="B93" s="15"/>
      <c r="C93" s="20"/>
      <c r="D93" s="20"/>
    </row>
    <row r="94" spans="1:4" ht="20.25" x14ac:dyDescent="0.25">
      <c r="A94" s="51"/>
      <c r="B94" s="15"/>
      <c r="C94" s="20"/>
      <c r="D94" s="20"/>
    </row>
    <row r="95" spans="1:4" ht="20.25" x14ac:dyDescent="0.25">
      <c r="A95" s="51"/>
      <c r="B95" s="15"/>
      <c r="C95" s="20"/>
      <c r="D95" s="20"/>
    </row>
    <row r="96" spans="1:4" ht="20.25" x14ac:dyDescent="0.25">
      <c r="A96" s="51"/>
      <c r="B96" s="15"/>
      <c r="C96" s="20"/>
      <c r="D96" s="20"/>
    </row>
    <row r="97" spans="1:4" ht="20.25" x14ac:dyDescent="0.25">
      <c r="A97" s="51"/>
      <c r="B97" s="15"/>
      <c r="C97" s="20"/>
      <c r="D97" s="20"/>
    </row>
    <row r="98" spans="1:4" ht="20.25" x14ac:dyDescent="0.25">
      <c r="A98" s="51"/>
      <c r="B98" s="15"/>
      <c r="C98" s="20"/>
      <c r="D98" s="20"/>
    </row>
    <row r="99" spans="1:4" ht="20.25" x14ac:dyDescent="0.25">
      <c r="A99" s="51"/>
      <c r="B99" s="15"/>
      <c r="C99" s="20"/>
      <c r="D99" s="20"/>
    </row>
    <row r="100" spans="1:4" ht="20.25" x14ac:dyDescent="0.25">
      <c r="A100" s="51"/>
      <c r="B100" s="15"/>
      <c r="C100" s="20"/>
      <c r="D100" s="20"/>
    </row>
    <row r="101" spans="1:4" ht="20.25" x14ac:dyDescent="0.25">
      <c r="A101" s="51"/>
      <c r="B101" s="15"/>
      <c r="C101" s="20"/>
      <c r="D101" s="20"/>
    </row>
    <row r="102" spans="1:4" ht="20.25" x14ac:dyDescent="0.25">
      <c r="A102" s="51"/>
      <c r="B102" s="15"/>
      <c r="C102" s="20"/>
      <c r="D102" s="20"/>
    </row>
    <row r="103" spans="1:4" ht="20.25" x14ac:dyDescent="0.25">
      <c r="A103" s="51"/>
      <c r="B103" s="15"/>
      <c r="C103" s="20"/>
      <c r="D103" s="20"/>
    </row>
    <row r="104" spans="1:4" ht="20.25" x14ac:dyDescent="0.25">
      <c r="A104" s="51"/>
      <c r="B104" s="15"/>
      <c r="C104" s="20"/>
      <c r="D104" s="20"/>
    </row>
    <row r="105" spans="1:4" ht="20.25" x14ac:dyDescent="0.25">
      <c r="A105" s="51"/>
      <c r="B105" s="15"/>
      <c r="C105" s="20"/>
      <c r="D105" s="20"/>
    </row>
    <row r="106" spans="1:4" ht="20.25" x14ac:dyDescent="0.25">
      <c r="A106" s="51"/>
      <c r="B106" s="15"/>
      <c r="C106" s="20"/>
      <c r="D106" s="20"/>
    </row>
    <row r="107" spans="1:4" ht="20.25" x14ac:dyDescent="0.25">
      <c r="A107" s="51"/>
      <c r="B107" s="15"/>
      <c r="C107" s="20"/>
      <c r="D107" s="20"/>
    </row>
    <row r="108" spans="1:4" ht="20.25" x14ac:dyDescent="0.25">
      <c r="A108" s="51"/>
      <c r="B108" s="15"/>
      <c r="C108" s="20"/>
      <c r="D108" s="20"/>
    </row>
    <row r="109" spans="1:4" ht="20.25" x14ac:dyDescent="0.25">
      <c r="A109" s="51"/>
      <c r="B109" s="15"/>
      <c r="C109" s="20"/>
      <c r="D109" s="20"/>
    </row>
    <row r="110" spans="1:4" ht="20.25" x14ac:dyDescent="0.25">
      <c r="A110" s="51"/>
      <c r="B110" s="15"/>
      <c r="C110" s="20"/>
      <c r="D110" s="20"/>
    </row>
    <row r="111" spans="1:4" ht="20.25" x14ac:dyDescent="0.25">
      <c r="A111" s="51"/>
      <c r="B111" s="15"/>
      <c r="C111" s="20"/>
      <c r="D111" s="20"/>
    </row>
    <row r="112" spans="1:4" ht="20.25" x14ac:dyDescent="0.25">
      <c r="A112" s="51"/>
      <c r="B112" s="15"/>
      <c r="C112" s="20"/>
      <c r="D112" s="20"/>
    </row>
    <row r="113" spans="1:4" ht="20.25" x14ac:dyDescent="0.25">
      <c r="A113" s="51"/>
      <c r="B113" s="15"/>
      <c r="C113" s="20"/>
      <c r="D113" s="20"/>
    </row>
    <row r="114" spans="1:4" ht="20.25" x14ac:dyDescent="0.25">
      <c r="A114" s="51"/>
      <c r="B114" s="15"/>
      <c r="C114" s="20"/>
      <c r="D114" s="20"/>
    </row>
    <row r="115" spans="1:4" ht="20.25" x14ac:dyDescent="0.25">
      <c r="A115" s="51"/>
      <c r="B115" s="15"/>
      <c r="C115" s="20"/>
      <c r="D115" s="20"/>
    </row>
    <row r="116" spans="1:4" ht="20.25" x14ac:dyDescent="0.25">
      <c r="A116" s="51"/>
      <c r="B116" s="15"/>
      <c r="C116" s="20"/>
      <c r="D116" s="20"/>
    </row>
    <row r="117" spans="1:4" ht="20.25" x14ac:dyDescent="0.25">
      <c r="A117" s="51"/>
      <c r="B117" s="15"/>
      <c r="C117" s="20"/>
      <c r="D117" s="20"/>
    </row>
    <row r="118" spans="1:4" ht="20.25" x14ac:dyDescent="0.25">
      <c r="A118" s="51"/>
      <c r="B118" s="15"/>
      <c r="C118" s="20"/>
      <c r="D118" s="20"/>
    </row>
    <row r="119" spans="1:4" ht="20.25" x14ac:dyDescent="0.25">
      <c r="A119" s="51"/>
      <c r="B119" s="15"/>
      <c r="C119" s="20"/>
      <c r="D119" s="20"/>
    </row>
    <row r="120" spans="1:4" ht="20.25" x14ac:dyDescent="0.25">
      <c r="A120" s="51"/>
      <c r="B120" s="15"/>
      <c r="C120" s="20"/>
      <c r="D120" s="20"/>
    </row>
    <row r="121" spans="1:4" ht="20.25" x14ac:dyDescent="0.25">
      <c r="A121" s="51"/>
      <c r="B121" s="15"/>
      <c r="C121" s="20"/>
      <c r="D121" s="20"/>
    </row>
    <row r="122" spans="1:4" ht="20.25" x14ac:dyDescent="0.25">
      <c r="A122" s="51"/>
      <c r="B122" s="15"/>
      <c r="C122" s="20"/>
      <c r="D122" s="20"/>
    </row>
    <row r="123" spans="1:4" ht="20.25" x14ac:dyDescent="0.25">
      <c r="A123" s="51"/>
      <c r="B123" s="15"/>
      <c r="C123" s="20"/>
      <c r="D123" s="20"/>
    </row>
    <row r="124" spans="1:4" ht="20.25" x14ac:dyDescent="0.25">
      <c r="A124" s="51"/>
      <c r="B124" s="15"/>
      <c r="C124" s="20"/>
      <c r="D124" s="20"/>
    </row>
    <row r="125" spans="1:4" ht="20.25" x14ac:dyDescent="0.25">
      <c r="A125" s="51"/>
      <c r="B125" s="15"/>
      <c r="C125" s="20"/>
      <c r="D125" s="20"/>
    </row>
    <row r="126" spans="1:4" ht="20.25" x14ac:dyDescent="0.25">
      <c r="A126" s="51"/>
      <c r="B126" s="15"/>
      <c r="C126" s="20"/>
      <c r="D126" s="20"/>
    </row>
    <row r="127" spans="1:4" ht="20.25" x14ac:dyDescent="0.25">
      <c r="A127" s="51"/>
      <c r="B127" s="15"/>
      <c r="C127" s="20"/>
      <c r="D127" s="20"/>
    </row>
    <row r="128" spans="1:4" ht="20.25" x14ac:dyDescent="0.25">
      <c r="A128" s="51"/>
      <c r="B128" s="15"/>
      <c r="C128" s="20"/>
      <c r="D128" s="20"/>
    </row>
    <row r="129" spans="1:4" ht="20.25" x14ac:dyDescent="0.25">
      <c r="A129" s="51"/>
      <c r="B129" s="15"/>
      <c r="C129" s="20"/>
      <c r="D129" s="20"/>
    </row>
    <row r="130" spans="1:4" ht="20.25" x14ac:dyDescent="0.25">
      <c r="A130" s="51"/>
      <c r="B130" s="15"/>
      <c r="C130" s="20"/>
      <c r="D130" s="20"/>
    </row>
    <row r="131" spans="1:4" ht="20.25" x14ac:dyDescent="0.25">
      <c r="A131" s="51"/>
      <c r="B131" s="15"/>
      <c r="C131" s="20"/>
      <c r="D131" s="20"/>
    </row>
    <row r="132" spans="1:4" ht="20.25" x14ac:dyDescent="0.25">
      <c r="A132" s="51"/>
      <c r="B132" s="15"/>
      <c r="C132" s="20"/>
      <c r="D132" s="20"/>
    </row>
    <row r="133" spans="1:4" ht="20.25" x14ac:dyDescent="0.25">
      <c r="A133" s="51"/>
      <c r="B133" s="15"/>
      <c r="C133" s="20"/>
      <c r="D133" s="20"/>
    </row>
    <row r="134" spans="1:4" ht="20.25" x14ac:dyDescent="0.25">
      <c r="A134" s="51"/>
      <c r="B134" s="15"/>
      <c r="C134" s="20"/>
      <c r="D134" s="20"/>
    </row>
    <row r="135" spans="1:4" ht="20.25" x14ac:dyDescent="0.25">
      <c r="A135" s="51"/>
      <c r="B135" s="15"/>
      <c r="C135" s="20"/>
      <c r="D135" s="20"/>
    </row>
    <row r="136" spans="1:4" ht="20.25" x14ac:dyDescent="0.25">
      <c r="A136" s="51"/>
      <c r="B136" s="15"/>
      <c r="C136" s="20"/>
      <c r="D136" s="20"/>
    </row>
    <row r="137" spans="1:4" ht="20.25" x14ac:dyDescent="0.25">
      <c r="A137" s="51"/>
      <c r="B137" s="15"/>
      <c r="C137" s="20"/>
      <c r="D137" s="20"/>
    </row>
    <row r="138" spans="1:4" ht="20.25" x14ac:dyDescent="0.25">
      <c r="A138" s="51"/>
      <c r="B138" s="15"/>
      <c r="C138" s="20"/>
      <c r="D138" s="20"/>
    </row>
    <row r="139" spans="1:4" ht="20.25" x14ac:dyDescent="0.25">
      <c r="A139" s="51"/>
      <c r="B139" s="15"/>
      <c r="C139" s="20"/>
      <c r="D139" s="20"/>
    </row>
    <row r="140" spans="1:4" ht="20.25" x14ac:dyDescent="0.25">
      <c r="A140" s="51"/>
      <c r="B140" s="15"/>
      <c r="C140" s="20"/>
      <c r="D140" s="20"/>
    </row>
    <row r="141" spans="1:4" ht="20.25" x14ac:dyDescent="0.25">
      <c r="A141" s="51"/>
      <c r="B141" s="15"/>
      <c r="C141" s="20"/>
      <c r="D141" s="20"/>
    </row>
    <row r="142" spans="1:4" ht="20.25" x14ac:dyDescent="0.25">
      <c r="A142" s="51"/>
      <c r="B142" s="15"/>
      <c r="C142" s="20"/>
      <c r="D142" s="20"/>
    </row>
    <row r="143" spans="1:4" ht="20.25" x14ac:dyDescent="0.25">
      <c r="A143" s="51"/>
      <c r="B143" s="15"/>
      <c r="C143" s="20"/>
      <c r="D143" s="20"/>
    </row>
    <row r="144" spans="1:4" ht="20.25" x14ac:dyDescent="0.25">
      <c r="A144" s="51"/>
      <c r="B144" s="15"/>
      <c r="C144" s="20"/>
      <c r="D144" s="20"/>
    </row>
    <row r="145" spans="1:4" ht="20.25" x14ac:dyDescent="0.25">
      <c r="A145" s="51"/>
      <c r="B145" s="15"/>
      <c r="C145" s="20"/>
      <c r="D145" s="20"/>
    </row>
    <row r="146" spans="1:4" ht="20.25" x14ac:dyDescent="0.25">
      <c r="A146" s="51"/>
      <c r="B146" s="15"/>
      <c r="C146" s="20"/>
      <c r="D146" s="20"/>
    </row>
    <row r="147" spans="1:4" ht="20.25" x14ac:dyDescent="0.25">
      <c r="A147" s="51"/>
      <c r="B147" s="15"/>
      <c r="C147" s="20"/>
      <c r="D147" s="20"/>
    </row>
    <row r="148" spans="1:4" ht="20.25" x14ac:dyDescent="0.25">
      <c r="A148" s="51"/>
      <c r="B148" s="15"/>
      <c r="C148" s="20"/>
      <c r="D148" s="20"/>
    </row>
    <row r="149" spans="1:4" ht="20.25" x14ac:dyDescent="0.25">
      <c r="A149" s="51"/>
      <c r="B149" s="15"/>
      <c r="C149" s="20"/>
      <c r="D149" s="20"/>
    </row>
    <row r="150" spans="1:4" ht="20.25" x14ac:dyDescent="0.25">
      <c r="A150" s="51"/>
      <c r="B150" s="15"/>
      <c r="C150" s="20"/>
      <c r="D150" s="20"/>
    </row>
    <row r="151" spans="1:4" ht="20.25" x14ac:dyDescent="0.25">
      <c r="A151" s="51"/>
      <c r="B151" s="15"/>
      <c r="C151" s="20"/>
      <c r="D151" s="20"/>
    </row>
    <row r="152" spans="1:4" ht="20.25" x14ac:dyDescent="0.25">
      <c r="A152" s="51"/>
      <c r="B152" s="15"/>
      <c r="C152" s="20"/>
      <c r="D152" s="20"/>
    </row>
    <row r="153" spans="1:4" ht="20.25" x14ac:dyDescent="0.25">
      <c r="A153" s="51"/>
      <c r="B153" s="15"/>
      <c r="C153" s="20"/>
      <c r="D153" s="20"/>
    </row>
    <row r="154" spans="1:4" ht="20.25" x14ac:dyDescent="0.25">
      <c r="A154" s="51"/>
      <c r="B154" s="15"/>
      <c r="C154" s="20"/>
      <c r="D154" s="20"/>
    </row>
    <row r="155" spans="1:4" ht="20.25" x14ac:dyDescent="0.25">
      <c r="A155" s="51"/>
      <c r="B155" s="15"/>
      <c r="C155" s="20"/>
      <c r="D155" s="20"/>
    </row>
    <row r="156" spans="1:4" ht="20.25" x14ac:dyDescent="0.25">
      <c r="A156" s="51"/>
      <c r="B156" s="15"/>
      <c r="C156" s="20"/>
      <c r="D156" s="20"/>
    </row>
    <row r="157" spans="1:4" ht="20.25" x14ac:dyDescent="0.25">
      <c r="A157" s="51"/>
      <c r="B157" s="15"/>
      <c r="C157" s="20"/>
      <c r="D157" s="20"/>
    </row>
    <row r="158" spans="1:4" ht="20.25" x14ac:dyDescent="0.25">
      <c r="A158" s="51"/>
      <c r="B158" s="15"/>
      <c r="C158" s="20"/>
      <c r="D158" s="20"/>
    </row>
    <row r="159" spans="1:4" ht="20.25" x14ac:dyDescent="0.25">
      <c r="A159" s="51"/>
      <c r="B159" s="15"/>
      <c r="C159" s="20"/>
      <c r="D159" s="20"/>
    </row>
    <row r="160" spans="1:4" ht="20.25" x14ac:dyDescent="0.25">
      <c r="A160" s="51"/>
      <c r="B160" s="15"/>
      <c r="C160" s="20"/>
      <c r="D160" s="20"/>
    </row>
    <row r="161" spans="1:4" ht="20.25" x14ac:dyDescent="0.25">
      <c r="A161" s="51"/>
      <c r="B161" s="15"/>
      <c r="C161" s="20"/>
      <c r="D161" s="20"/>
    </row>
    <row r="162" spans="1:4" ht="20.25" x14ac:dyDescent="0.25">
      <c r="A162" s="51"/>
      <c r="B162" s="15"/>
      <c r="C162" s="20"/>
      <c r="D162" s="20"/>
    </row>
    <row r="163" spans="1:4" ht="20.25" x14ac:dyDescent="0.25">
      <c r="A163" s="51"/>
      <c r="B163" s="15"/>
      <c r="C163" s="20"/>
      <c r="D163" s="20"/>
    </row>
    <row r="164" spans="1:4" ht="20.25" x14ac:dyDescent="0.25">
      <c r="A164" s="51"/>
      <c r="B164" s="15"/>
      <c r="C164" s="20"/>
      <c r="D164" s="20"/>
    </row>
    <row r="165" spans="1:4" ht="20.25" x14ac:dyDescent="0.25">
      <c r="A165" s="51"/>
      <c r="B165" s="15"/>
      <c r="C165" s="20"/>
      <c r="D165" s="20"/>
    </row>
    <row r="166" spans="1:4" ht="20.25" x14ac:dyDescent="0.25">
      <c r="A166" s="51"/>
      <c r="B166" s="15"/>
      <c r="C166" s="20"/>
      <c r="D166" s="20"/>
    </row>
    <row r="167" spans="1:4" ht="20.25" x14ac:dyDescent="0.25">
      <c r="A167" s="51"/>
      <c r="B167" s="15"/>
      <c r="C167" s="20"/>
      <c r="D167" s="20"/>
    </row>
    <row r="168" spans="1:4" ht="20.25" x14ac:dyDescent="0.25">
      <c r="A168" s="51"/>
      <c r="B168" s="15"/>
      <c r="C168" s="20"/>
      <c r="D168" s="20"/>
    </row>
    <row r="169" spans="1:4" ht="20.25" x14ac:dyDescent="0.25">
      <c r="A169" s="51"/>
      <c r="B169" s="15"/>
      <c r="C169" s="20"/>
      <c r="D169" s="20"/>
    </row>
    <row r="170" spans="1:4" ht="20.25" x14ac:dyDescent="0.25">
      <c r="A170" s="51"/>
      <c r="B170" s="15"/>
      <c r="C170" s="20"/>
      <c r="D170" s="20"/>
    </row>
    <row r="171" spans="1:4" ht="20.25" x14ac:dyDescent="0.25">
      <c r="A171" s="51"/>
      <c r="B171" s="15"/>
      <c r="C171" s="20"/>
      <c r="D171" s="20"/>
    </row>
    <row r="172" spans="1:4" ht="20.25" x14ac:dyDescent="0.25">
      <c r="A172" s="51"/>
      <c r="B172" s="15"/>
      <c r="C172" s="20"/>
      <c r="D172" s="20"/>
    </row>
    <row r="173" spans="1:4" ht="20.25" x14ac:dyDescent="0.25">
      <c r="A173" s="51"/>
      <c r="B173" s="15"/>
      <c r="C173" s="20"/>
      <c r="D173" s="20"/>
    </row>
    <row r="174" spans="1:4" ht="20.25" x14ac:dyDescent="0.25">
      <c r="A174" s="51"/>
      <c r="B174" s="15"/>
      <c r="C174" s="20"/>
      <c r="D174" s="20"/>
    </row>
    <row r="175" spans="1:4" ht="20.25" x14ac:dyDescent="0.25">
      <c r="A175" s="51"/>
      <c r="B175" s="15"/>
      <c r="C175" s="20"/>
      <c r="D175" s="20"/>
    </row>
    <row r="176" spans="1:4" ht="20.25" x14ac:dyDescent="0.25">
      <c r="A176" s="51"/>
      <c r="B176" s="15"/>
      <c r="C176" s="20"/>
      <c r="D176" s="20"/>
    </row>
    <row r="177" spans="1:4" ht="20.25" x14ac:dyDescent="0.25">
      <c r="A177" s="51"/>
      <c r="B177" s="15"/>
      <c r="C177" s="20"/>
      <c r="D177" s="20"/>
    </row>
    <row r="178" spans="1:4" ht="20.25" x14ac:dyDescent="0.25">
      <c r="A178" s="51"/>
      <c r="B178" s="15"/>
      <c r="C178" s="20"/>
      <c r="D178" s="20"/>
    </row>
    <row r="179" spans="1:4" ht="20.25" x14ac:dyDescent="0.25">
      <c r="A179" s="51"/>
      <c r="B179" s="15"/>
      <c r="C179" s="20"/>
      <c r="D179" s="20"/>
    </row>
    <row r="180" spans="1:4" ht="20.25" x14ac:dyDescent="0.25">
      <c r="A180" s="51"/>
      <c r="B180" s="15"/>
      <c r="C180" s="20"/>
      <c r="D180" s="20"/>
    </row>
    <row r="181" spans="1:4" ht="20.25" x14ac:dyDescent="0.25">
      <c r="A181" s="51"/>
      <c r="B181" s="15"/>
      <c r="C181" s="20"/>
      <c r="D181" s="20"/>
    </row>
    <row r="182" spans="1:4" ht="20.25" x14ac:dyDescent="0.25">
      <c r="A182" s="51"/>
      <c r="B182" s="15"/>
      <c r="C182" s="20"/>
      <c r="D182" s="20"/>
    </row>
    <row r="183" spans="1:4" ht="20.25" x14ac:dyDescent="0.25">
      <c r="A183" s="51"/>
      <c r="B183" s="15"/>
      <c r="C183" s="20"/>
      <c r="D183" s="20"/>
    </row>
    <row r="184" spans="1:4" ht="20.25" x14ac:dyDescent="0.25">
      <c r="A184" s="51"/>
      <c r="B184" s="15"/>
      <c r="C184" s="20"/>
      <c r="D184" s="20"/>
    </row>
    <row r="185" spans="1:4" ht="20.25" x14ac:dyDescent="0.25">
      <c r="A185" s="51"/>
      <c r="B185" s="15"/>
      <c r="C185" s="20"/>
      <c r="D185" s="20"/>
    </row>
    <row r="186" spans="1:4" ht="20.25" x14ac:dyDescent="0.25">
      <c r="A186" s="51"/>
      <c r="B186" s="15"/>
      <c r="C186" s="20"/>
      <c r="D186" s="20"/>
    </row>
    <row r="187" spans="1:4" ht="20.25" x14ac:dyDescent="0.25">
      <c r="A187" s="51"/>
      <c r="B187" s="15"/>
      <c r="C187" s="20"/>
      <c r="D187" s="20"/>
    </row>
    <row r="188" spans="1:4" ht="20.25" x14ac:dyDescent="0.25">
      <c r="A188" s="51"/>
      <c r="B188" s="15"/>
      <c r="C188" s="20"/>
      <c r="D188" s="20"/>
    </row>
    <row r="189" spans="1:4" ht="20.25" x14ac:dyDescent="0.25">
      <c r="A189" s="51"/>
      <c r="B189" s="15"/>
      <c r="C189" s="20"/>
      <c r="D189" s="20"/>
    </row>
    <row r="190" spans="1:4" ht="20.25" x14ac:dyDescent="0.25">
      <c r="A190" s="51"/>
      <c r="B190" s="15"/>
      <c r="C190" s="20"/>
      <c r="D190" s="20"/>
    </row>
    <row r="191" spans="1:4" ht="20.25" x14ac:dyDescent="0.25">
      <c r="A191" s="51"/>
      <c r="B191" s="15"/>
      <c r="C191" s="20"/>
      <c r="D191" s="20"/>
    </row>
    <row r="192" spans="1:4" ht="20.25" x14ac:dyDescent="0.25">
      <c r="A192" s="51"/>
      <c r="B192" s="15"/>
      <c r="C192" s="20"/>
      <c r="D192" s="20"/>
    </row>
    <row r="193" spans="1:4" ht="20.25" x14ac:dyDescent="0.25">
      <c r="A193" s="51"/>
      <c r="B193" s="15"/>
      <c r="C193" s="20"/>
      <c r="D193" s="20"/>
    </row>
    <row r="194" spans="1:4" ht="20.25" x14ac:dyDescent="0.25">
      <c r="A194" s="51"/>
      <c r="B194" s="15"/>
      <c r="C194" s="20"/>
      <c r="D194" s="20"/>
    </row>
    <row r="195" spans="1:4" ht="20.25" x14ac:dyDescent="0.25">
      <c r="A195" s="51"/>
      <c r="B195" s="15"/>
      <c r="C195" s="20"/>
      <c r="D195" s="20"/>
    </row>
    <row r="196" spans="1:4" ht="20.25" x14ac:dyDescent="0.25">
      <c r="A196" s="51"/>
      <c r="B196" s="15"/>
      <c r="C196" s="20"/>
      <c r="D196" s="20"/>
    </row>
    <row r="197" spans="1:4" ht="20.25" x14ac:dyDescent="0.25">
      <c r="A197" s="51"/>
      <c r="B197" s="15"/>
      <c r="C197" s="20"/>
      <c r="D197" s="20"/>
    </row>
    <row r="198" spans="1:4" ht="20.25" x14ac:dyDescent="0.25">
      <c r="A198" s="51"/>
      <c r="B198" s="15"/>
      <c r="C198" s="20"/>
      <c r="D198" s="20"/>
    </row>
    <row r="199" spans="1:4" ht="20.25" x14ac:dyDescent="0.25">
      <c r="A199" s="51"/>
      <c r="B199" s="15"/>
      <c r="C199" s="20"/>
      <c r="D199" s="20"/>
    </row>
    <row r="200" spans="1:4" ht="20.25" x14ac:dyDescent="0.25">
      <c r="A200" s="51"/>
      <c r="B200" s="15"/>
      <c r="C200" s="20"/>
      <c r="D200" s="20"/>
    </row>
    <row r="201" spans="1:4" ht="20.25" x14ac:dyDescent="0.25">
      <c r="A201" s="51"/>
      <c r="B201" s="15"/>
      <c r="C201" s="20"/>
      <c r="D201" s="20"/>
    </row>
    <row r="202" spans="1:4" ht="20.25" x14ac:dyDescent="0.25">
      <c r="A202" s="51"/>
      <c r="B202" s="15"/>
      <c r="C202" s="20"/>
      <c r="D202" s="20"/>
    </row>
    <row r="203" spans="1:4" ht="20.25" x14ac:dyDescent="0.25">
      <c r="A203" s="51"/>
      <c r="B203" s="15"/>
      <c r="C203" s="20"/>
      <c r="D203" s="20"/>
    </row>
    <row r="204" spans="1:4" ht="20.25" x14ac:dyDescent="0.25">
      <c r="A204" s="51"/>
      <c r="B204" s="15"/>
      <c r="C204" s="20"/>
      <c r="D204" s="20"/>
    </row>
    <row r="205" spans="1:4" ht="20.25" x14ac:dyDescent="0.25">
      <c r="A205" s="51"/>
      <c r="B205" s="15"/>
      <c r="C205" s="20"/>
      <c r="D205" s="20"/>
    </row>
    <row r="206" spans="1:4" ht="20.25" x14ac:dyDescent="0.25">
      <c r="A206" s="51"/>
      <c r="B206" s="15"/>
      <c r="C206" s="20"/>
      <c r="D206" s="20"/>
    </row>
    <row r="207" spans="1:4" ht="20.25" x14ac:dyDescent="0.25">
      <c r="A207" s="51"/>
      <c r="B207" s="15"/>
      <c r="C207" s="20"/>
      <c r="D207" s="20"/>
    </row>
    <row r="208" spans="1:4" x14ac:dyDescent="0.25">
      <c r="A208" s="32"/>
      <c r="B208" s="15"/>
      <c r="C208" s="15"/>
      <c r="D208" s="15"/>
    </row>
    <row r="209" spans="1:8" ht="20.25" x14ac:dyDescent="0.25">
      <c r="A209" s="32"/>
      <c r="B209" s="16" t="s">
        <v>87</v>
      </c>
      <c r="C209" s="16" t="s">
        <v>141</v>
      </c>
      <c r="D209" s="19" t="s">
        <v>87</v>
      </c>
      <c r="E209" s="19" t="s">
        <v>141</v>
      </c>
    </row>
    <row r="210" spans="1:8" ht="21" x14ac:dyDescent="0.35">
      <c r="A210" s="32"/>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32"/>
      <c r="B211" s="17" t="s">
        <v>89</v>
      </c>
      <c r="C211" s="17" t="s">
        <v>92</v>
      </c>
      <c r="E211" t="s">
        <v>57</v>
      </c>
      <c r="F211" t="str">
        <f t="shared" ref="F211:F221" si="0">IF(NOT(ISBLANK(D211)),D211,IF(NOT(ISBLANK(E211)),"     "&amp;E211,FALSE))</f>
        <v xml:space="preserve">     Afectación menor a 10 SMLMV .</v>
      </c>
    </row>
    <row r="212" spans="1:8" ht="21" x14ac:dyDescent="0.35">
      <c r="A212" s="32"/>
      <c r="B212" s="17" t="s">
        <v>89</v>
      </c>
      <c r="C212" s="17" t="s">
        <v>93</v>
      </c>
      <c r="E212" t="s">
        <v>92</v>
      </c>
      <c r="F212" t="str">
        <f t="shared" si="0"/>
        <v xml:space="preserve">     Entre 10 y 50 SMLMV </v>
      </c>
    </row>
    <row r="213" spans="1:8" ht="21" x14ac:dyDescent="0.35">
      <c r="A213" s="32"/>
      <c r="B213" s="17" t="s">
        <v>89</v>
      </c>
      <c r="C213" s="17" t="s">
        <v>94</v>
      </c>
      <c r="E213" t="s">
        <v>93</v>
      </c>
      <c r="F213" t="str">
        <f t="shared" si="0"/>
        <v xml:space="preserve">     Entre 50 y 100 SMLMV </v>
      </c>
    </row>
    <row r="214" spans="1:8" ht="21" x14ac:dyDescent="0.35">
      <c r="A214" s="32"/>
      <c r="B214" s="17" t="s">
        <v>89</v>
      </c>
      <c r="C214" s="17" t="s">
        <v>95</v>
      </c>
      <c r="E214" t="s">
        <v>94</v>
      </c>
      <c r="F214" t="str">
        <f t="shared" si="0"/>
        <v xml:space="preserve">     Entre 100 y 500 SMLMV </v>
      </c>
    </row>
    <row r="215" spans="1:8" ht="21" x14ac:dyDescent="0.35">
      <c r="A215" s="32"/>
      <c r="B215" s="17" t="s">
        <v>56</v>
      </c>
      <c r="C215" s="17" t="s">
        <v>96</v>
      </c>
      <c r="E215" t="s">
        <v>95</v>
      </c>
      <c r="F215" t="str">
        <f t="shared" si="0"/>
        <v xml:space="preserve">     Mayor a 500 SMLMV </v>
      </c>
    </row>
    <row r="216" spans="1:8" ht="21" x14ac:dyDescent="0.35">
      <c r="A216" s="32"/>
      <c r="B216" s="17" t="s">
        <v>56</v>
      </c>
      <c r="C216" s="17" t="s">
        <v>97</v>
      </c>
      <c r="D216" t="s">
        <v>56</v>
      </c>
      <c r="F216" t="str">
        <f t="shared" si="0"/>
        <v>Pérdida Reputacional</v>
      </c>
    </row>
    <row r="217" spans="1:8" ht="21" x14ac:dyDescent="0.35">
      <c r="A217" s="32"/>
      <c r="B217" s="17" t="s">
        <v>56</v>
      </c>
      <c r="C217" s="17" t="s">
        <v>99</v>
      </c>
      <c r="E217" t="s">
        <v>96</v>
      </c>
      <c r="F217" t="str">
        <f t="shared" si="0"/>
        <v xml:space="preserve">     El riesgo afecta la imagen de alguna área de la organización</v>
      </c>
    </row>
    <row r="218" spans="1:8" ht="21" x14ac:dyDescent="0.35">
      <c r="A218" s="32"/>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32"/>
      <c r="B219" s="17" t="s">
        <v>56</v>
      </c>
      <c r="C219" s="17" t="s">
        <v>117</v>
      </c>
      <c r="E219" t="s">
        <v>99</v>
      </c>
      <c r="F219" t="str">
        <f t="shared" si="0"/>
        <v xml:space="preserve">     El riesgo afecta la imagen de la entidad con algunos usuarios de relevancia frente al logro de los objetivos</v>
      </c>
    </row>
    <row r="220" spans="1:8" x14ac:dyDescent="0.25">
      <c r="A220" s="32"/>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32"/>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32"/>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36"/>
    <col min="3" max="3" width="17" style="36" customWidth="1"/>
    <col min="4" max="4" width="14.28515625" style="36"/>
    <col min="5" max="5" width="46" style="36" customWidth="1"/>
    <col min="6" max="16384" width="14.28515625" style="36"/>
  </cols>
  <sheetData>
    <row r="1" spans="2:6" ht="24" customHeight="1" thickBot="1" x14ac:dyDescent="0.25">
      <c r="B1" s="599" t="s">
        <v>77</v>
      </c>
      <c r="C1" s="600"/>
      <c r="D1" s="600"/>
      <c r="E1" s="600"/>
      <c r="F1" s="601"/>
    </row>
    <row r="2" spans="2:6" ht="16.5" thickBot="1" x14ac:dyDescent="0.3">
      <c r="B2" s="37"/>
      <c r="C2" s="37"/>
      <c r="D2" s="37"/>
      <c r="E2" s="37"/>
      <c r="F2" s="37"/>
    </row>
    <row r="3" spans="2:6" ht="16.5" thickBot="1" x14ac:dyDescent="0.25">
      <c r="B3" s="603" t="s">
        <v>63</v>
      </c>
      <c r="C3" s="604"/>
      <c r="D3" s="604"/>
      <c r="E3" s="49" t="s">
        <v>64</v>
      </c>
      <c r="F3" s="50" t="s">
        <v>65</v>
      </c>
    </row>
    <row r="4" spans="2:6" ht="31.5" x14ac:dyDescent="0.2">
      <c r="B4" s="605" t="s">
        <v>66</v>
      </c>
      <c r="C4" s="607" t="s">
        <v>13</v>
      </c>
      <c r="D4" s="38" t="s">
        <v>14</v>
      </c>
      <c r="E4" s="39" t="s">
        <v>67</v>
      </c>
      <c r="F4" s="40">
        <v>0.25</v>
      </c>
    </row>
    <row r="5" spans="2:6" ht="47.25" x14ac:dyDescent="0.2">
      <c r="B5" s="606"/>
      <c r="C5" s="608"/>
      <c r="D5" s="41" t="s">
        <v>15</v>
      </c>
      <c r="E5" s="42" t="s">
        <v>68</v>
      </c>
      <c r="F5" s="43">
        <v>0.15</v>
      </c>
    </row>
    <row r="6" spans="2:6" ht="47.25" x14ac:dyDescent="0.2">
      <c r="B6" s="606"/>
      <c r="C6" s="608"/>
      <c r="D6" s="41" t="s">
        <v>16</v>
      </c>
      <c r="E6" s="42" t="s">
        <v>69</v>
      </c>
      <c r="F6" s="43">
        <v>0.1</v>
      </c>
    </row>
    <row r="7" spans="2:6" ht="63" x14ac:dyDescent="0.2">
      <c r="B7" s="606"/>
      <c r="C7" s="608" t="s">
        <v>17</v>
      </c>
      <c r="D7" s="41" t="s">
        <v>10</v>
      </c>
      <c r="E7" s="42" t="s">
        <v>70</v>
      </c>
      <c r="F7" s="43">
        <v>0.25</v>
      </c>
    </row>
    <row r="8" spans="2:6" ht="31.5" x14ac:dyDescent="0.2">
      <c r="B8" s="606"/>
      <c r="C8" s="608"/>
      <c r="D8" s="41" t="s">
        <v>9</v>
      </c>
      <c r="E8" s="42" t="s">
        <v>71</v>
      </c>
      <c r="F8" s="43">
        <v>0.15</v>
      </c>
    </row>
    <row r="9" spans="2:6" ht="47.25" x14ac:dyDescent="0.2">
      <c r="B9" s="606" t="s">
        <v>158</v>
      </c>
      <c r="C9" s="608" t="s">
        <v>18</v>
      </c>
      <c r="D9" s="41" t="s">
        <v>19</v>
      </c>
      <c r="E9" s="42" t="s">
        <v>72</v>
      </c>
      <c r="F9" s="44" t="s">
        <v>73</v>
      </c>
    </row>
    <row r="10" spans="2:6" ht="63" x14ac:dyDescent="0.2">
      <c r="B10" s="606"/>
      <c r="C10" s="608"/>
      <c r="D10" s="41" t="s">
        <v>20</v>
      </c>
      <c r="E10" s="42" t="s">
        <v>74</v>
      </c>
      <c r="F10" s="44" t="s">
        <v>73</v>
      </c>
    </row>
    <row r="11" spans="2:6" ht="47.25" x14ac:dyDescent="0.2">
      <c r="B11" s="606"/>
      <c r="C11" s="608" t="s">
        <v>21</v>
      </c>
      <c r="D11" s="41" t="s">
        <v>22</v>
      </c>
      <c r="E11" s="42" t="s">
        <v>75</v>
      </c>
      <c r="F11" s="44" t="s">
        <v>73</v>
      </c>
    </row>
    <row r="12" spans="2:6" ht="47.25" x14ac:dyDescent="0.2">
      <c r="B12" s="606"/>
      <c r="C12" s="608"/>
      <c r="D12" s="41" t="s">
        <v>23</v>
      </c>
      <c r="E12" s="42" t="s">
        <v>76</v>
      </c>
      <c r="F12" s="44" t="s">
        <v>73</v>
      </c>
    </row>
    <row r="13" spans="2:6" ht="31.5" x14ac:dyDescent="0.2">
      <c r="B13" s="606"/>
      <c r="C13" s="608" t="s">
        <v>24</v>
      </c>
      <c r="D13" s="41" t="s">
        <v>118</v>
      </c>
      <c r="E13" s="42" t="s">
        <v>121</v>
      </c>
      <c r="F13" s="44" t="s">
        <v>73</v>
      </c>
    </row>
    <row r="14" spans="2:6" ht="32.25" thickBot="1" x14ac:dyDescent="0.25">
      <c r="B14" s="609"/>
      <c r="C14" s="610"/>
      <c r="D14" s="45" t="s">
        <v>119</v>
      </c>
      <c r="E14" s="46" t="s">
        <v>120</v>
      </c>
      <c r="F14" s="47" t="s">
        <v>73</v>
      </c>
    </row>
    <row r="15" spans="2:6" ht="49.5" customHeight="1" x14ac:dyDescent="0.2">
      <c r="B15" s="602" t="s">
        <v>155</v>
      </c>
      <c r="C15" s="602"/>
      <c r="D15" s="602"/>
      <c r="E15" s="602"/>
      <c r="F15" s="602"/>
    </row>
    <row r="16" spans="2:6" ht="27" customHeight="1" x14ac:dyDescent="0.25">
      <c r="B16" s="4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2025-01-31T17:40:08Z</dcterms:modified>
</cp:coreProperties>
</file>