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34091779-9180-4638-B7F0-820028F761DE}"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3" r:id="rId24"/>
  </pivotCaches>
</workbook>
</file>

<file path=xl/calcChain.xml><?xml version="1.0" encoding="utf-8"?>
<calcChain xmlns="http://schemas.openxmlformats.org/spreadsheetml/2006/main">
  <c r="AD16" i="1" l="1"/>
  <c r="AD17" i="1"/>
  <c r="AD18" i="1"/>
  <c r="AD19" i="1"/>
  <c r="AD20" i="1"/>
  <c r="AD21" i="1"/>
  <c r="AD22" i="1"/>
  <c r="AA16" i="1"/>
  <c r="AA17" i="1"/>
  <c r="AA18" i="1"/>
  <c r="AA19" i="1"/>
  <c r="AI19" i="1" s="1"/>
  <c r="AA20" i="1"/>
  <c r="AM20" i="1" s="1"/>
  <c r="AL20" i="1" s="1"/>
  <c r="AA21" i="1"/>
  <c r="AM21" i="1" s="1"/>
  <c r="AL21" i="1" s="1"/>
  <c r="AA22" i="1"/>
  <c r="AM22" i="1" s="1"/>
  <c r="AL22" i="1" s="1"/>
  <c r="AD15" i="1"/>
  <c r="AA15" i="1"/>
  <c r="AI15" i="1" s="1"/>
  <c r="AK15" i="1" l="1"/>
  <c r="AJ15" i="1"/>
  <c r="AJ19" i="1"/>
  <c r="AK19" i="1"/>
  <c r="AI21" i="1"/>
  <c r="AI20" i="1"/>
  <c r="AJ20" i="1" s="1"/>
  <c r="AN20" i="1" s="1"/>
  <c r="AM19" i="1"/>
  <c r="AL19" i="1" s="1"/>
  <c r="AN19" i="1" s="1"/>
  <c r="AI22" i="1"/>
  <c r="AK20" i="1" l="1"/>
  <c r="AK22" i="1"/>
  <c r="AJ22" i="1"/>
  <c r="AN22" i="1" s="1"/>
  <c r="AK21" i="1"/>
  <c r="AJ21" i="1"/>
  <c r="AN21" i="1" s="1"/>
  <c r="AN61" i="19" l="1"/>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Q16" i="1"/>
  <c r="R16" i="1" s="1"/>
  <c r="AI16" i="1" s="1"/>
  <c r="Q17" i="1"/>
  <c r="R17" i="1" s="1"/>
  <c r="AI17" i="1" s="1"/>
  <c r="Q18" i="1"/>
  <c r="R18" i="1" s="1"/>
  <c r="AI18" i="1" s="1"/>
  <c r="Q19" i="1"/>
  <c r="R19" i="1" s="1"/>
  <c r="Q20" i="1"/>
  <c r="R20" i="1" s="1"/>
  <c r="Q21" i="1"/>
  <c r="R21" i="1" s="1"/>
  <c r="Q22" i="1"/>
  <c r="R22" i="1" s="1"/>
  <c r="L49" i="18"/>
  <c r="N49" i="18"/>
  <c r="P49" i="18"/>
  <c r="R49" i="18"/>
  <c r="T49" i="18"/>
  <c r="V49" i="18"/>
  <c r="X49" i="18"/>
  <c r="Z49" i="18"/>
  <c r="AB49" i="18"/>
  <c r="AD49" i="18"/>
  <c r="AF49" i="18"/>
  <c r="AH49" i="18"/>
  <c r="AJ49" i="18"/>
  <c r="AL49" i="18"/>
  <c r="AN49" i="18"/>
  <c r="AN47" i="18"/>
  <c r="AH47" i="18"/>
  <c r="AB47" i="18"/>
  <c r="V47" i="18"/>
  <c r="P47" i="18"/>
  <c r="N47" i="18"/>
  <c r="N45" i="18"/>
  <c r="P45"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J18" i="1" l="1"/>
  <c r="AK18" i="1"/>
  <c r="AJ16" i="1"/>
  <c r="AK16" i="1"/>
  <c r="AJ17" i="1"/>
  <c r="AK17" i="1"/>
  <c r="AN13" i="18"/>
  <c r="AN29" i="18"/>
  <c r="AN37" i="18"/>
  <c r="AN21" i="18"/>
  <c r="AN45" i="18"/>
  <c r="H10" i="27" l="1"/>
  <c r="G29" i="27" s="1"/>
  <c r="H9" i="27"/>
  <c r="H8" i="27"/>
  <c r="F29" i="27"/>
  <c r="E29" i="27"/>
  <c r="Q27" i="1" l="1"/>
  <c r="F221" i="13" l="1"/>
  <c r="F211" i="13"/>
  <c r="F212" i="13"/>
  <c r="F213" i="13"/>
  <c r="F214" i="13"/>
  <c r="F215" i="13"/>
  <c r="F216" i="13"/>
  <c r="F217" i="13"/>
  <c r="F218" i="13"/>
  <c r="F219" i="13"/>
  <c r="F220" i="13"/>
  <c r="F210" i="13"/>
  <c r="B221" i="13" a="1"/>
  <c r="B221" i="13" l="1"/>
  <c r="H210" i="13" l="1"/>
  <c r="Q15" i="1" l="1"/>
  <c r="R15" i="1"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T15" i="1" l="1"/>
  <c r="U15" i="1" s="1"/>
  <c r="T21" i="1"/>
  <c r="U21" i="1" s="1"/>
  <c r="T17" i="1"/>
  <c r="U17" i="1" s="1"/>
  <c r="T22" i="1"/>
  <c r="U22" i="1" s="1"/>
  <c r="T18" i="1"/>
  <c r="U18" i="1" s="1"/>
  <c r="T20" i="1"/>
  <c r="U20" i="1" s="1"/>
  <c r="T16" i="1"/>
  <c r="U16" i="1" s="1"/>
  <c r="T19" i="1"/>
  <c r="U19" i="1" s="1"/>
  <c r="Z45" i="18" l="1"/>
  <c r="T13" i="18"/>
  <c r="T45" i="18"/>
  <c r="Z37" i="18"/>
  <c r="AL13" i="18"/>
  <c r="AL29" i="18"/>
  <c r="T21" i="18"/>
  <c r="T29" i="18"/>
  <c r="AF13" i="18"/>
  <c r="AL37" i="18"/>
  <c r="AL21" i="18"/>
  <c r="AF29" i="18"/>
  <c r="Z29" i="18"/>
  <c r="W19" i="1"/>
  <c r="T37" i="18"/>
  <c r="Z13" i="18"/>
  <c r="V19" i="1"/>
  <c r="AF45" i="18"/>
  <c r="AF37" i="18"/>
  <c r="Z21" i="18"/>
  <c r="AL45" i="18"/>
  <c r="AF21" i="18"/>
  <c r="T19" i="18"/>
  <c r="V16" i="1"/>
  <c r="AM16" i="1" s="1"/>
  <c r="AL16" i="1" s="1"/>
  <c r="Z43" i="18"/>
  <c r="AF19" i="18"/>
  <c r="T43" i="18"/>
  <c r="AF27" i="18"/>
  <c r="AF35" i="18"/>
  <c r="AF11" i="18"/>
  <c r="AL19" i="18"/>
  <c r="N43" i="18"/>
  <c r="T35" i="18"/>
  <c r="T11" i="18"/>
  <c r="W16" i="1"/>
  <c r="T27" i="18"/>
  <c r="Z11" i="18"/>
  <c r="AL27" i="18"/>
  <c r="AL43" i="18"/>
  <c r="Z19" i="18"/>
  <c r="AF43" i="18"/>
  <c r="Z35" i="18"/>
  <c r="AL35" i="18"/>
  <c r="AL11" i="18"/>
  <c r="Z27" i="18"/>
  <c r="AB13" i="18"/>
  <c r="AH29" i="18"/>
  <c r="AH37" i="18"/>
  <c r="AB45" i="18"/>
  <c r="AB37" i="18"/>
  <c r="W20" i="1"/>
  <c r="V21" i="18"/>
  <c r="AH45" i="18"/>
  <c r="V13" i="18"/>
  <c r="AH21" i="18"/>
  <c r="AB21" i="18"/>
  <c r="V45" i="18"/>
  <c r="V20" i="1"/>
  <c r="V37" i="18"/>
  <c r="AB29" i="18"/>
  <c r="AH13" i="18"/>
  <c r="V29" i="18"/>
  <c r="X37" i="18"/>
  <c r="AJ45" i="18"/>
  <c r="R21" i="18"/>
  <c r="V18" i="1"/>
  <c r="AM18" i="1" s="1"/>
  <c r="AL18" i="1" s="1"/>
  <c r="X21" i="18"/>
  <c r="AJ29" i="18"/>
  <c r="AD37" i="18"/>
  <c r="R45" i="18"/>
  <c r="R13" i="18"/>
  <c r="X29" i="18"/>
  <c r="AJ21" i="18"/>
  <c r="R29" i="18"/>
  <c r="L37" i="18"/>
  <c r="L29" i="18"/>
  <c r="W18" i="1"/>
  <c r="AD21" i="18"/>
  <c r="AD13" i="18"/>
  <c r="L21" i="18"/>
  <c r="AD29" i="18"/>
  <c r="L45" i="18"/>
  <c r="AJ37" i="18"/>
  <c r="AJ13" i="18"/>
  <c r="AD45" i="18"/>
  <c r="X45" i="18"/>
  <c r="R37" i="18"/>
  <c r="X13" i="18"/>
  <c r="L13" i="18"/>
  <c r="AF47" i="18"/>
  <c r="AL23" i="18"/>
  <c r="T15" i="18"/>
  <c r="Z15" i="18"/>
  <c r="T31" i="18"/>
  <c r="T47" i="18"/>
  <c r="Z23" i="18"/>
  <c r="Z31" i="18"/>
  <c r="V22" i="1"/>
  <c r="AF31" i="18"/>
  <c r="AF39" i="18"/>
  <c r="AL15" i="18"/>
  <c r="AL31" i="18"/>
  <c r="AL47" i="18"/>
  <c r="T23" i="18"/>
  <c r="AL39" i="18"/>
  <c r="W22" i="1"/>
  <c r="Z47" i="18"/>
  <c r="T39" i="18"/>
  <c r="AF15" i="18"/>
  <c r="AF23" i="18"/>
  <c r="Z39" i="18"/>
  <c r="P43" i="18"/>
  <c r="V35" i="18"/>
  <c r="AN27" i="18"/>
  <c r="AH43" i="18"/>
  <c r="V17" i="1"/>
  <c r="AM17" i="1" s="1"/>
  <c r="AL17" i="1" s="1"/>
  <c r="V11" i="18"/>
  <c r="AH27" i="18"/>
  <c r="V19" i="18"/>
  <c r="V43" i="18"/>
  <c r="AB19" i="18"/>
  <c r="AN19" i="18"/>
  <c r="AN11" i="18"/>
  <c r="V27" i="18"/>
  <c r="AH11" i="18"/>
  <c r="AB27" i="18"/>
  <c r="AN35" i="18"/>
  <c r="AB43" i="18"/>
  <c r="AH35" i="18"/>
  <c r="AH19" i="18"/>
  <c r="W17" i="1"/>
  <c r="AB35" i="18"/>
  <c r="AN43" i="18"/>
  <c r="AB11" i="18"/>
  <c r="L15" i="18"/>
  <c r="AD23" i="18"/>
  <c r="AJ47" i="18"/>
  <c r="V21" i="1"/>
  <c r="AJ23" i="18"/>
  <c r="X39" i="18"/>
  <c r="R47" i="18"/>
  <c r="AJ31" i="18"/>
  <c r="L23" i="18"/>
  <c r="X31" i="18"/>
  <c r="L31" i="18"/>
  <c r="R39" i="18"/>
  <c r="AD47" i="18"/>
  <c r="X15" i="18"/>
  <c r="AJ15" i="18"/>
  <c r="X47" i="18"/>
  <c r="R23" i="18"/>
  <c r="AD31" i="18"/>
  <c r="AJ39" i="18"/>
  <c r="AD15" i="18"/>
  <c r="L39" i="18"/>
  <c r="W21" i="1"/>
  <c r="X23" i="18"/>
  <c r="AD39" i="18"/>
  <c r="L47" i="18"/>
  <c r="R15" i="18"/>
  <c r="R31" i="18"/>
  <c r="AD11" i="18"/>
  <c r="AD19" i="18"/>
  <c r="V15" i="1"/>
  <c r="AM15" i="1" s="1"/>
  <c r="AL15" i="1" s="1"/>
  <c r="R43" i="18"/>
  <c r="R27" i="18"/>
  <c r="R35" i="18"/>
  <c r="AJ35" i="18"/>
  <c r="L35" i="18"/>
  <c r="W15" i="1"/>
  <c r="AD35" i="18"/>
  <c r="X35" i="18"/>
  <c r="X11" i="18"/>
  <c r="R11" i="18"/>
  <c r="X19" i="18"/>
  <c r="X43" i="18"/>
  <c r="AJ43" i="18"/>
  <c r="R19" i="18"/>
  <c r="AJ27" i="18"/>
  <c r="L27" i="18"/>
  <c r="AD43" i="18"/>
  <c r="L11" i="18"/>
  <c r="AD27" i="18"/>
  <c r="AJ19" i="18"/>
  <c r="AJ11" i="18"/>
  <c r="L43" i="18"/>
  <c r="X27" i="18"/>
  <c r="L19" i="18"/>
  <c r="R42" i="19" l="1"/>
  <c r="AD22" i="19"/>
  <c r="X12" i="19"/>
  <c r="X32" i="19"/>
  <c r="AD42" i="19"/>
  <c r="X52" i="19"/>
  <c r="AJ32" i="19"/>
  <c r="L52" i="19"/>
  <c r="L12" i="19"/>
  <c r="L42" i="19"/>
  <c r="R52" i="19"/>
  <c r="R22" i="19"/>
  <c r="R32" i="19"/>
  <c r="AN16" i="1"/>
  <c r="AJ22" i="19"/>
  <c r="X42" i="19"/>
  <c r="AD32" i="19"/>
  <c r="R12" i="19"/>
  <c r="L22" i="19"/>
  <c r="AJ52" i="19"/>
  <c r="X22" i="19"/>
  <c r="AD52" i="19"/>
  <c r="AJ42" i="19"/>
  <c r="L32" i="19"/>
  <c r="AJ12" i="19"/>
  <c r="AD12" i="19"/>
  <c r="AI52" i="19"/>
  <c r="AI22" i="19"/>
  <c r="AI12" i="19"/>
  <c r="AC12" i="19"/>
  <c r="K52" i="19"/>
  <c r="Q22" i="19"/>
  <c r="Q42" i="19"/>
  <c r="AI42" i="19"/>
  <c r="AC22" i="19"/>
  <c r="AI32" i="19"/>
  <c r="Q32" i="19"/>
  <c r="W22" i="19"/>
  <c r="K32" i="19"/>
  <c r="W52" i="19"/>
  <c r="Q52" i="19"/>
  <c r="K42" i="19"/>
  <c r="AN15" i="1"/>
  <c r="AC42" i="19"/>
  <c r="K12" i="19"/>
  <c r="W12" i="19"/>
  <c r="AC32" i="19"/>
  <c r="Q12" i="19"/>
  <c r="K22" i="19"/>
  <c r="W32" i="19"/>
  <c r="AC52" i="19"/>
  <c r="W42" i="19"/>
  <c r="M52" i="19"/>
  <c r="S52" i="19"/>
  <c r="AN17" i="1"/>
  <c r="AE52" i="19"/>
  <c r="AE42" i="19"/>
  <c r="M22" i="19"/>
  <c r="AK22" i="19"/>
  <c r="S32" i="19"/>
  <c r="AK52" i="19"/>
  <c r="S42" i="19"/>
  <c r="AE32" i="19"/>
  <c r="M32" i="19"/>
  <c r="S22" i="19"/>
  <c r="M12" i="19"/>
  <c r="AK42" i="19"/>
  <c r="AE12" i="19"/>
  <c r="AK12" i="19"/>
  <c r="AK32" i="19"/>
  <c r="M42" i="19"/>
  <c r="S12" i="19"/>
  <c r="AE22" i="19"/>
  <c r="Z42" i="19"/>
  <c r="AL32" i="19"/>
  <c r="N42" i="19"/>
  <c r="Z52" i="19"/>
  <c r="T52" i="19"/>
  <c r="AL12" i="19"/>
  <c r="T12" i="19"/>
  <c r="Z22" i="19"/>
  <c r="AN18" i="1"/>
  <c r="AL22" i="19"/>
  <c r="AL42" i="19"/>
  <c r="AF12" i="19"/>
  <c r="Z32" i="19"/>
  <c r="N52" i="19"/>
  <c r="T32" i="19"/>
  <c r="N22" i="19"/>
  <c r="T22" i="19"/>
  <c r="Z12" i="19"/>
  <c r="N12" i="19"/>
  <c r="AL52" i="19"/>
  <c r="AF32" i="19"/>
  <c r="T42" i="19"/>
  <c r="AF22" i="19"/>
  <c r="N32" i="19"/>
  <c r="AF42" i="19"/>
  <c r="AF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<sst xmlns="http://schemas.openxmlformats.org/spreadsheetml/2006/main" count="708" uniqueCount="428">
  <si>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</si>
  <si>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</si>
  <si>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</si>
  <si>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</si>
  <si>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</si>
  <si>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</si>
  <si>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</si>
  <si>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</si>
  <si>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</si>
  <si>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</si>
  <si>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</si>
  <si>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</si>
  <si>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</si>
  <si>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</si>
  <si>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</si>
  <si>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</si>
  <si>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</si>
  <si>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</si>
  <si>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</si>
  <si>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</si>
  <si>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</si>
  <si>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</si>
  <si>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</si>
  <si>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</si>
  <si>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</si>
  <si>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</si>
  <si>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</si>
  <si>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</si>
  <si>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</si>
  <si>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</si>
  <si>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</si>
  <si>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</si>
  <si>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</si>
  <si>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</si>
  <si>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</si>
  <si>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</si>
  <si>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</si>
  <si>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</si>
  <si>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</si>
  <si>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</si>
  <si>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</si>
  <si>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</si>
  <si>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</si>
  <si>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</si>
  <si>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</si>
  <si>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</si>
  <si>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</si>
  <si>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</si>
  <si>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</si>
  <si>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</si>
  <si>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</si>
  <si>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</si>
  <si>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</si>
  <si>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</si>
  <si>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</si>
  <si>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</si>
  <si>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</si>
  <si>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</si>
  <si>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</si>
  <si>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</si>
  <si>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</si>
  <si>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</si>
  <si>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</si>
  <si>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</si>
  <si>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</si>
  <si>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</si>
  <si>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</si>
  <si>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</si>
  <si>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</si>
  <si>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</si>
  <si>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</si>
  <si>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</si>
  <si>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</si>
  <si>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</si>
  <si>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</si>
  <si>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</si>
  <si>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</si>
  <si>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</si>
  <si>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</si>
  <si>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</si>
  <si>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</si>
  <si>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</si>
  <si>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</si>
  <si>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</si>
  <si>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</si>
  <si>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</si>
  <si>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</si>
  <si>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</si>
  <si>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</si>
  <si>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</si>
  <si>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</si>
  <si>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</si>
  <si>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</si>
  <si>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</si>
  <si>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</si>
  <si>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</si>
  <si>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</si>
  <si>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</si>
  <si>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</si>
  <si>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</si>
  <si>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</si>
  <si>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</si>
  <si>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</si>
  <si>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</si>
  <si>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</si>
  <si>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</si>
  <si>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</si>
  <si>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</si>
  <si>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</si>
  <si>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</si>
  <si>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</si>
  <si>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</si>
  <si>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</si>
  <si>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</si>
  <si>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</si>
  <si>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</si>
  <si>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</si>
  <si>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</si>
  <si>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</si>
  <si>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</si>
  <si>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</si>
  <si>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</si>
  <si>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</si>
  <si>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</si>
  <si>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</si>
  <si>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</si>
  <si>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</si>
  <si>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</si>
  <si>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</si>
  <si>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</si>
  <si>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</si>
  <si>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</si>
  <si>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</si>
  <si>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</si>
  <si>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</si>
  <si>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</si>
  <si>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</si>
  <si>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</si>
  <si>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</si>
  <si>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</si>
  <si>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</si>
  <si>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</si>
  <si>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</si>
  <si>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</si>
  <si>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</si>
  <si>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</si>
  <si>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</si>
  <si>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</si>
  <si>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</si>
  <si>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</si>
  <si>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</si>
  <si>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</si>
  <si>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</si>
  <si>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</si>
  <si>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</si>
  <si>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</si>
  <si>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</si>
  <si>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</si>
  <si>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</si>
  <si>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</si>
  <si>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</si>
  <si>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</si>
  <si>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</si>
  <si>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</si>
  <si>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</si>
  <si>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</si>
  <si>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</si>
  <si>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</si>
  <si>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</si>
  <si>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</si>
  <si>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</si>
  <si>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</si>
  <si>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</si>
  <si>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</si>
  <si>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</si>
  <si>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</si>
  <si>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</si>
  <si>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</si>
  <si>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</si>
  <si>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</si>
  <si>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</si>
  <si>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</si>
  <si>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</si>
  <si>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</si>
  <si>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</si>
  <si>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</si>
  <si>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</si>
  <si>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</si>
  <si>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</si>
  <si>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</si>
  <si>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</si>
  <si>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</si>
  <si>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</si>
  <si>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</si>
  <si>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</si>
  <si>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</si>
  <si>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</si>
  <si>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</si>
  <si>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</si>
  <si>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</si>
  <si>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</si>
  <si>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</si>
  <si>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</si>
  <si>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</si>
  <si>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</si>
  <si>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</si>
  <si>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</si>
  <si>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</si>
  <si>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</si>
  <si>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</si>
  <si>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</si>
  <si>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</si>
  <si>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</si>
  <si>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</si>
  <si>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</si>
  <si>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</si>
  <si>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</si>
  <si>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</si>
  <si>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</si>
  <si>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</si>
  <si>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</si>
  <si>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</si>
  <si>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</si>
  <si>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</si>
  <si>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</si>
  <si>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</si>
  <si>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</si>
  <si>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</si>
  <si>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</si>
  <si>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</si>
  <si>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</si>
  <si>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</si>
  <si>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</si>
  <si>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</si>
  <si>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</si>
  <si>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</si>
  <si>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</si>
  <si>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</si>
  <si>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</si>
  <si>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</si>
  <si>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</si>
  <si>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</si>
  <si>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</si>
  <si>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</si>
  <si>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</si>
  <si>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</si>
  <si>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</si>
  <si>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</si>
  <si>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</si>
  <si>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</si>
  <si>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</si>
  <si>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</si>
  <si>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</si>
  <si>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</si>
  <si>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</si>
  <si>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</si>
  <si>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</si>
  <si>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</si>
  <si>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</si>
  <si>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</si>
  <si>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</si>
  <si>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</si>
  <si>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</si>
  <si>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</si>
  <si>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</si>
  <si>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</si>
  <si>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</si>
  <si>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</si>
  <si>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</si>
  <si>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</si>
  <si>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</si>
  <si>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</si>
  <si>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</si>
  <si>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</si>
  <si>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</si>
  <si>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</si>
  <si>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</si>
  <si>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</si>
  <si>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</si>
  <si>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</si>
  <si>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</si>
  <si>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</si>
  <si>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</si>
  <si>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</si>
  <si>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</si>
  <si>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</si>
  <si>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</si>
  <si>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</si>
  <si>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</si>
  <si>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</si>
  <si>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</si>
  <si>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</si>
  <si>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</si>
  <si>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</si>
  <si>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</si>
  <si>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</si>
  <si>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</si>
  <si>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</si>
  <si>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</si>
  <si>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</si>
  <si>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</si>
  <si>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</si>
  <si>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</si>
  <si>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</si>
  <si>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</si>
  <si>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</si>
  <si>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</si>
  <si>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</si>
  <si>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</si>
  <si>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</si>
  <si>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</si>
  <si>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</si>
  <si>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</si>
  <si>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</si>
  <si>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</si>
  <si>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</si>
  <si>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</si>
  <si>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</si>
  <si>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</si>
  <si>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</si>
  <si>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</si>
  <si>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</si>
  <si>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</si>
  <si>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</si>
  <si>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</si>
  <si>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</si>
  <si>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</si>
  <si>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</si>
  <si>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</si>
  <si>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</si>
  <si>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</si>
  <si>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</si>
  <si>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</si>
  <si>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</si>
  <si>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</si>
  <si>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</si>
  <si>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</si>
  <si>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</si>
  <si>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</si>
  <si>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</si>
  <si>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</si>
  <si>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</si>
  <si>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</si>
  <si>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</si>
  <si>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</si>
  <si>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</si>
  <si>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</si>
  <si>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</si>
  <si>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</si>
  <si>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</si>
  <si>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</si>
  <si>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</si>
  <si>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</si>
  <si>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</si>
  <si>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</si>
  <si>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</si>
  <si>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</si>
  <si>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</si>
  <si>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</si>
  <si>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</si>
  <si>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</si>
  <si>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</si>
  <si>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</si>
  <si>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</si>
  <si>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</si>
  <si>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</si>
  <si>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</si>
  <si>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</si>
  <si>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</si>
  <si>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</si>
  <si>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</si>
  <si>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</si>
  <si>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</si>
  <si>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</si>
  <si>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</si>
  <si>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</si>
  <si>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</si>
  <si>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</si>
  <si>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</si>
  <si>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</si>
  <si>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</si>
  <si>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</si>
  <si>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</si>
  <si>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</si>
  <si>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</si>
  <si>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</si>
  <si>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</si>
  <si>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</si>
  <si>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</si>
  <si>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</si>
  <si>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</si>
  <si>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Gestión de Autoevaluación</t>
  </si>
  <si>
    <t>Lograr la autorregulación que permita el aseguramiento de la calidad de los programas académicos y de la institución, para el diseño de planes de mejoramiento continuo que direccionen la planeación institucional.</t>
  </si>
  <si>
    <t>Desde la planeación de la autoevaluación hasta la generación de informes para el registro calificado de los programas, acreditación de alta calidad de los programas e institucional.</t>
  </si>
  <si>
    <t>Pérdida de registro calificado e inactivación de los programas académicos.</t>
  </si>
  <si>
    <t>Carencia de procesos de autoevaluación sistemáticos que permita medir y hacer seguimiento en tiempo real la calidad y pertinencia de los programas académicos y de la institución.</t>
  </si>
  <si>
    <t>Posibilidad de afectación reputacional debido a pérdida de registro calificado e inactivación de los programas académicos.por carencia de procesos de autoevaluación sistemáticos que permitan medir y hacer seguimiento en tiempo real la calidad y pertinencia de los programas académicos y de la institución.</t>
  </si>
  <si>
    <t>Cronograma de autoevaluación y evidencias de ejecución.
Decreto vigente y su seguimiento
Registros en plataforma de SACES
Registro de asistencia a capacitación.
Videos
Correos electrónicos</t>
  </si>
  <si>
    <t>Capacitar a la comunidad académico administrativa para la interpretación de la norma, y proceso de autoevaluación haciendo uso de material POP, u otras herramientas que proporcionen recordación</t>
  </si>
  <si>
    <t>Líder del proceso</t>
  </si>
  <si>
    <t>Incumplimiento con la radicación de condiciones iniciales como primer requisito para la acreditación institucional atrasando el cumplimiento de este objetivo estratégico</t>
  </si>
  <si>
    <t>Falta de compromiso por los actores del proceso en el desarrollo de la documentación y evidencias</t>
  </si>
  <si>
    <t>Posibilidad de afectación reputacional por incumplimiento con la radicación de condiciones iniciales como primer requisito para la acreditación institucional atrasando el cumplimiento de este objetivo estratégico debido a la falta de compromiso por los actores del proceso en el desarrollo de la documentación y evidencias</t>
  </si>
  <si>
    <t>Correos electrónicos
documento de condiciones iniciales
Registro en plataforma</t>
  </si>
  <si>
    <r>
      <t xml:space="preserve">El equipo de Autoevaluación semestralmente valorará el conocimiento de los equipos administrativos sobre los lineamientos y solicitará la información a las áreas respectivas para consolidar en el documento institucional y radicar condiciones ante el Ministerio de Educación Nacional, con el fin de cumplir los plazos establecidos para la Acreditación Institucional de Alta Calidad.
</t>
    </r>
    <r>
      <rPr>
        <b/>
        <sz val="10"/>
        <color theme="1"/>
        <rFont val="Arial Narrow"/>
        <family val="2"/>
      </rPr>
      <t>Desviacion del control</t>
    </r>
    <r>
      <rPr>
        <sz val="10"/>
        <color theme="1"/>
        <rFont val="Arial Narrow"/>
        <family val="2"/>
      </rPr>
      <t xml:space="preserve">
En caso de que el área responsable no remita los insumos requeridos, el líder del proceso de Autoevaluación informará al Comité de Autoevaluación y Autorregulación, para que se tomen las decisiones de contingencia pertinentes.</t>
    </r>
  </si>
  <si>
    <r>
      <t xml:space="preserve">El líder del proceso cada dos (2) años, desarrollará el cronograma de autoevaluación y realizará seguimiento anualmente a la ejecución del mismo, con el fin de garantizar la continuidad de vigencias y reconocimientos del Ministerio de Educación Nacional.
</t>
    </r>
    <r>
      <rPr>
        <b/>
        <sz val="10"/>
        <rFont val="Arial"/>
        <family val="2"/>
      </rPr>
      <t>Desviacion del control</t>
    </r>
    <r>
      <rPr>
        <sz val="10"/>
        <color theme="1"/>
        <rFont val="Arial"/>
        <family val="2"/>
      </rPr>
      <t xml:space="preserve">
En caso de identificar en el seguimiento que el cronograma se ha incumplido, el líder del proceso informará al Comité de Autoevaluación y Autorregulación, para que se tomen las decisiones de contingencia pertinentes</t>
    </r>
  </si>
  <si>
    <t>GDA-PC-02 Registro Calificado nuevo o en renovación</t>
  </si>
  <si>
    <t>No se encuentra documentado</t>
  </si>
  <si>
    <t>Capacitar a la comunidad académico administrativa para la interpretación de la norma, haciendo uso de material POP, u otras herramientas que proporcionen recordación</t>
  </si>
  <si>
    <t xml:space="preserve">Seguridad de la información </t>
  </si>
  <si>
    <t>Incumplimiento en la recolección y radicación de información al ente competente para la renovación de la acreditación de programas</t>
  </si>
  <si>
    <t>Falta de compromiso en las decanaturas (sistemas, electromecánica, procesos industriales y mecatrónica) y las áreas administrativas que aportan en la evidencia del cumplimiento de alta calidad.</t>
  </si>
  <si>
    <t>Posibilidad de afectación reputacional por el incumplimiento en la recolección y radicación de información al ente competente para la renovación de la acreditación de programas debido a la falta de compromiso en las decanaturas (sistemas, electromecánica, procesos industriales y mecatrónica) y las áreas administrativas que aportan en la evidencia del cumplimiento de alta calidad.</t>
  </si>
  <si>
    <t>El equipo de Autoevaluación semestralmente valorará el conocimiento de las Decanaturas y equipos administrativos sobre los lineamientos y solicitará la información a las áreas respectivas para consolidar en el documento institucional y radicar condiciones ante el Ministerio de Educación Nacional, con el fin de cumplir los plazos establecidos para la renovación de registros calificados.
En caso de que el área responsable no remita los insumos requeridos, el líder del proceso de Autoevaluación informará al Comité de Autoevaluación y Autorregulación, para que se tomen las decisiones de contingencia pertinentes.</t>
  </si>
  <si>
    <t>Informe de autoevaluación por decanatura</t>
  </si>
  <si>
    <t>Guía número dos para registros calificados.
Plantilla de cargue de nuevos SACES.</t>
  </si>
  <si>
    <t>Desarrollar mesas de trabajo con la comunidad administrativa y Decanaturas</t>
  </si>
  <si>
    <t>Pérdida de la cultura de autoevaluación en las áreas administrativas y académicas</t>
  </si>
  <si>
    <t>Baja adopción de los requisitos del modelo de autoevaluación</t>
  </si>
  <si>
    <t>Posibilidad de afectación reputacional por pérdida de la cultura de autoevaluación en las áreas administrativas y académicas debido a la baja adopción de los requisitos del modelo de autoevaluación</t>
  </si>
  <si>
    <t>El área de Autoevaluación semestralmente desarrollará etapas de adopción a las áreas frente el proceso de autoevaluación y el aporte de cada actor en el proceso, así como medir el nivel de cumplimiento de entregables de las áreas pertinentes en el proceso de autoevaluación, con el fin de apropiar la cultura de la calidad.
Como decisión sobre la desviación, la líder del proceso de Autoevaluación desarrollará mesas de trabajo con el profesional de Aseguramiento de la Calidad, para definir acciones de contingencia.</t>
  </si>
  <si>
    <t>Correos electrónicos
Registro fotográfico
Lista de asistencias</t>
  </si>
  <si>
    <r>
      <rPr>
        <b/>
        <sz val="14"/>
        <rFont val="Arial"/>
        <family val="2"/>
      </rPr>
      <t>LIDER DEL PROCESO:</t>
    </r>
    <r>
      <rPr>
        <sz val="14"/>
        <rFont val="Arial"/>
        <family val="2"/>
      </rPr>
      <t xml:space="preserve"> MARITZA ZABALA HUERTAS</t>
    </r>
  </si>
  <si>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</si>
  <si>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</si>
  <si>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Se actualizo al nuevo formato  Versión 9</t>
  </si>
  <si>
    <t xml:space="preserve">Lider de Proceso </t>
  </si>
  <si>
    <t>MARITZA ZABALA HUERTAS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</si>
</sst>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b/>
      <sz val="18"/>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1"/>
      <color theme="1"/>
      <name val="Arial Narrow"/>
      <family val="2"/>
    </font>
    <font>
      <sz val="10"/>
      <color theme="1"/>
      <name val="Arial Narrow"/>
      <family val="2"/>
    </font>
    <font>
      <b/>
      <sz val="10"/>
      <color theme="1"/>
      <name val="Arial Narrow"/>
      <family val="2"/>
    </font>
    <font>
      <sz val="12"/>
      <color theme="0"/>
      <name val="Arial Black"/>
      <family val="2"/>
    </font>
    <font>
      <sz val="24"/>
      <color theme="1"/>
      <name val="Arial"/>
      <family val="2"/>
    </font>
    <font>
      <sz val="18"/>
      <color theme="1"/>
      <name val="Arial"/>
      <family val="2"/>
    </font>
    <font>
      <b/>
      <sz val="40"/>
      <color rgb="FF000000"/>
      <name val="Arial"/>
      <family val="2"/>
    </font>
    <font>
      <b/>
      <sz val="20"/>
      <color theme="1"/>
      <name val="Arial"/>
      <family val="2"/>
    </font>
    <font>
      <b/>
      <sz val="24"/>
      <color rgb="FF000000"/>
      <name val="Arial"/>
      <family val="2"/>
    </font>
    <font>
      <b/>
      <sz val="18"/>
      <color rgb="FF000000"/>
      <name val="Arial"/>
      <family val="2"/>
    </font>
    <font>
      <sz val="16"/>
      <color theme="1"/>
      <name val="Arial"/>
      <family val="2"/>
    </font>
    <font>
      <b/>
      <sz val="22"/>
      <color theme="1"/>
      <name val="Arial"/>
      <family val="2"/>
    </font>
    <font>
      <sz val="28"/>
      <color theme="1"/>
      <name val="Arial"/>
      <family val="2"/>
    </font>
    <font>
      <b/>
      <sz val="36"/>
      <color rgb="FF000000"/>
      <name val="Arial"/>
      <family val="2"/>
    </font>
    <font>
      <b/>
      <sz val="26"/>
      <color rgb="FF000000"/>
      <name val="Arial"/>
      <family val="2"/>
    </font>
    <font>
      <sz val="11"/>
      <color theme="9"/>
      <name val="Arial"/>
      <family val="2"/>
    </font>
  </fonts>
  <fills count="2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32" fillId="0" borderId="0"/>
    <xf numFmtId="0" fontId="33" fillId="0" borderId="0"/>
    <xf numFmtId="0" fontId="4" fillId="0" borderId="0"/>
  </cellStyleXfs>
  <cellXfs count="60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5" borderId="0" xfId="0" applyFont="1" applyFill="1" applyAlignment="1">
      <alignment horizontal="center" vertical="center" wrapText="1" readingOrder="1"/>
    </xf>
    <xf numFmtId="0" fontId="8" fillId="4"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6"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3" fillId="0" borderId="0" xfId="0" applyFont="1"/>
    <xf numFmtId="0" fontId="11" fillId="0" borderId="0" xfId="0" applyFont="1"/>
    <xf numFmtId="0" fontId="16" fillId="0" borderId="0" xfId="0" applyFont="1" applyAlignment="1">
      <alignment vertical="center"/>
    </xf>
    <xf numFmtId="0" fontId="17" fillId="0" borderId="0" xfId="0" applyFont="1"/>
    <xf numFmtId="0" fontId="15" fillId="0" borderId="0" xfId="0" applyFont="1"/>
    <xf numFmtId="0" fontId="0" fillId="0" borderId="0" xfId="0" pivotButton="1"/>
    <xf numFmtId="0" fontId="10" fillId="0" borderId="0" xfId="0" applyFont="1" applyAlignment="1">
      <alignment horizontal="justify" vertical="center" wrapText="1" readingOrder="1"/>
    </xf>
    <xf numFmtId="0" fontId="18" fillId="0" borderId="0" xfId="0" applyFont="1"/>
    <xf numFmtId="0" fontId="20" fillId="5" borderId="0" xfId="0" applyFont="1" applyFill="1" applyAlignment="1">
      <alignment horizontal="center" vertical="center" wrapText="1" readingOrder="1"/>
    </xf>
    <xf numFmtId="0" fontId="21" fillId="0" borderId="4" xfId="0" applyFont="1" applyBorder="1" applyAlignment="1">
      <alignment horizontal="justify" vertical="center" wrapText="1" readingOrder="1"/>
    </xf>
    <xf numFmtId="0" fontId="21" fillId="0" borderId="1" xfId="0" applyFont="1" applyBorder="1" applyAlignment="1">
      <alignment horizontal="justify" vertical="center" wrapText="1" readingOrder="1"/>
    </xf>
    <xf numFmtId="0" fontId="21" fillId="4" borderId="4"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21" fillId="3"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22" fillId="8" borderId="1" xfId="0" applyFont="1" applyFill="1" applyBorder="1" applyAlignment="1">
      <alignment horizontal="center" vertical="center" wrapText="1" readingOrder="1"/>
    </xf>
    <xf numFmtId="0" fontId="21" fillId="0" borderId="4" xfId="0" applyFont="1" applyBorder="1" applyAlignment="1">
      <alignment horizontal="center" vertical="center" wrapText="1" readingOrder="1"/>
    </xf>
    <xf numFmtId="0" fontId="21" fillId="0" borderId="1" xfId="0" applyFont="1" applyBorder="1" applyAlignment="1">
      <alignment horizontal="center" vertical="center" wrapText="1" readingOrder="1"/>
    </xf>
    <xf numFmtId="0" fontId="0" fillId="2" borderId="0" xfId="0" applyFill="1"/>
    <xf numFmtId="0" fontId="34" fillId="2" borderId="39" xfId="2" applyFont="1" applyFill="1" applyBorder="1"/>
    <xf numFmtId="0" fontId="34" fillId="2" borderId="40" xfId="2" applyFont="1" applyFill="1" applyBorder="1"/>
    <xf numFmtId="0" fontId="34" fillId="2" borderId="41" xfId="2" applyFont="1" applyFill="1" applyBorder="1"/>
    <xf numFmtId="0" fontId="4" fillId="2" borderId="0" xfId="0" applyFont="1" applyFill="1"/>
    <xf numFmtId="0" fontId="24" fillId="2" borderId="0" xfId="0" applyFont="1" applyFill="1"/>
    <xf numFmtId="0" fontId="25" fillId="2" borderId="22" xfId="0" applyFont="1" applyFill="1" applyBorder="1" applyAlignment="1">
      <alignment horizontal="center" vertical="center" wrapText="1" readingOrder="1"/>
    </xf>
    <xf numFmtId="0" fontId="26" fillId="2" borderId="22" xfId="0" applyFont="1" applyFill="1" applyBorder="1" applyAlignment="1">
      <alignment horizontal="justify" vertical="center" wrapText="1" readingOrder="1"/>
    </xf>
    <xf numFmtId="9" fontId="25" fillId="2" borderId="31" xfId="0" applyNumberFormat="1" applyFont="1" applyFill="1" applyBorder="1" applyAlignment="1">
      <alignment horizontal="center" vertical="center" wrapText="1" readingOrder="1"/>
    </xf>
    <xf numFmtId="0" fontId="25" fillId="2" borderId="21" xfId="0" applyFont="1" applyFill="1" applyBorder="1" applyAlignment="1">
      <alignment horizontal="center" vertical="center" wrapText="1" readingOrder="1"/>
    </xf>
    <xf numFmtId="0" fontId="26" fillId="2" borderId="21" xfId="0" applyFont="1" applyFill="1" applyBorder="1" applyAlignment="1">
      <alignment horizontal="justify" vertical="center" wrapText="1" readingOrder="1"/>
    </xf>
    <xf numFmtId="9" fontId="25" fillId="2" borderId="26" xfId="0" applyNumberFormat="1" applyFont="1" applyFill="1" applyBorder="1" applyAlignment="1">
      <alignment horizontal="center" vertical="center" wrapText="1" readingOrder="1"/>
    </xf>
    <xf numFmtId="0" fontId="26" fillId="2" borderId="26" xfId="0" applyFont="1" applyFill="1" applyBorder="1" applyAlignment="1">
      <alignment horizontal="center" vertical="center" wrapText="1" readingOrder="1"/>
    </xf>
    <xf numFmtId="0" fontId="25" fillId="2" borderId="28" xfId="0" applyFont="1" applyFill="1" applyBorder="1" applyAlignment="1">
      <alignment horizontal="center" vertical="center" wrapText="1" readingOrder="1"/>
    </xf>
    <xf numFmtId="0" fontId="26" fillId="2" borderId="28" xfId="0" applyFont="1" applyFill="1" applyBorder="1" applyAlignment="1">
      <alignment horizontal="justify" vertical="center" wrapText="1" readingOrder="1"/>
    </xf>
    <xf numFmtId="0" fontId="26" fillId="2" borderId="29" xfId="0" applyFont="1" applyFill="1" applyBorder="1" applyAlignment="1">
      <alignment horizontal="center" vertical="center" wrapText="1" readingOrder="1"/>
    </xf>
    <xf numFmtId="0" fontId="31" fillId="2" borderId="0" xfId="0" applyFont="1" applyFill="1"/>
    <xf numFmtId="0" fontId="25" fillId="14" borderId="33" xfId="0" applyFont="1" applyFill="1" applyBorder="1" applyAlignment="1">
      <alignment horizontal="center" vertical="center" wrapText="1" readingOrder="1"/>
    </xf>
    <xf numFmtId="0" fontId="25" fillId="14" borderId="34" xfId="0" applyFont="1" applyFill="1" applyBorder="1" applyAlignment="1">
      <alignment horizontal="center" vertical="center" wrapText="1" readingOrder="1"/>
    </xf>
    <xf numFmtId="0" fontId="11" fillId="2" borderId="0" xfId="0" applyFont="1" applyFill="1"/>
    <xf numFmtId="0" fontId="19" fillId="2" borderId="0" xfId="0" applyFont="1" applyFill="1" applyAlignment="1">
      <alignment horizontal="center" vertical="center" wrapText="1"/>
    </xf>
    <xf numFmtId="0" fontId="10" fillId="2" borderId="0" xfId="0" applyFont="1" applyFill="1" applyAlignment="1">
      <alignment horizontal="justify" vertical="center" wrapText="1" readingOrder="1"/>
    </xf>
    <xf numFmtId="0" fontId="3" fillId="2" borderId="0" xfId="0" applyFont="1" applyFill="1" applyAlignment="1">
      <alignment vertical="center"/>
    </xf>
    <xf numFmtId="0" fontId="13" fillId="2" borderId="0" xfId="0" applyFont="1" applyFill="1"/>
    <xf numFmtId="0" fontId="3" fillId="2" borderId="0" xfId="0" applyFont="1" applyFill="1" applyAlignment="1">
      <alignment horizontal="left" vertical="center"/>
    </xf>
    <xf numFmtId="0" fontId="34" fillId="2" borderId="7" xfId="2" applyFont="1" applyFill="1" applyBorder="1"/>
    <xf numFmtId="0" fontId="39" fillId="2" borderId="0" xfId="0" applyFont="1" applyFill="1" applyAlignment="1">
      <alignment horizontal="left" vertical="center" wrapText="1"/>
    </xf>
    <xf numFmtId="0" fontId="40" fillId="2" borderId="0" xfId="0" applyFont="1" applyFill="1" applyAlignment="1">
      <alignment horizontal="left" vertical="top" wrapText="1"/>
    </xf>
    <xf numFmtId="0" fontId="34" fillId="2" borderId="0" xfId="2" applyFont="1" applyFill="1"/>
    <xf numFmtId="0" fontId="34" fillId="2" borderId="8" xfId="2" applyFont="1" applyFill="1" applyBorder="1"/>
    <xf numFmtId="0" fontId="34" fillId="2" borderId="9" xfId="2" applyFont="1" applyFill="1" applyBorder="1"/>
    <xf numFmtId="0" fontId="34" fillId="2" borderId="11" xfId="2" applyFont="1" applyFill="1" applyBorder="1"/>
    <xf numFmtId="0" fontId="34" fillId="2" borderId="10" xfId="2" applyFont="1" applyFill="1" applyBorder="1"/>
    <xf numFmtId="0" fontId="38" fillId="2" borderId="0" xfId="2" applyFont="1" applyFill="1" applyAlignment="1">
      <alignment horizontal="left" vertical="center" wrapText="1"/>
    </xf>
    <xf numFmtId="0" fontId="34" fillId="2" borderId="0" xfId="2" applyFont="1" applyFill="1" applyAlignment="1">
      <alignment horizontal="left" vertical="center" wrapText="1"/>
    </xf>
    <xf numFmtId="0" fontId="34" fillId="2" borderId="0" xfId="2" quotePrefix="1" applyFont="1" applyFill="1" applyAlignment="1">
      <alignment horizontal="left" vertical="center" wrapText="1"/>
    </xf>
    <xf numFmtId="0" fontId="36" fillId="2" borderId="7" xfId="2" quotePrefix="1" applyFont="1" applyFill="1" applyBorder="1" applyAlignment="1">
      <alignment horizontal="left" vertical="top" wrapText="1"/>
    </xf>
    <xf numFmtId="0" fontId="37" fillId="2" borderId="0" xfId="2" quotePrefix="1" applyFont="1" applyFill="1" applyAlignment="1">
      <alignment horizontal="left" vertical="top" wrapText="1"/>
    </xf>
    <xf numFmtId="0" fontId="37" fillId="2" borderId="8" xfId="2" quotePrefix="1" applyFont="1" applyFill="1" applyBorder="1" applyAlignment="1">
      <alignment horizontal="left" vertical="top" wrapText="1"/>
    </xf>
    <xf numFmtId="0" fontId="32" fillId="0" borderId="7" xfId="0" applyFont="1" applyBorder="1" applyAlignment="1">
      <alignment vertical="center" wrapText="1"/>
    </xf>
    <xf numFmtId="0" fontId="32" fillId="0" borderId="0" xfId="0" applyFont="1" applyAlignment="1">
      <alignment vertical="center" wrapText="1"/>
    </xf>
    <xf numFmtId="0" fontId="45" fillId="0" borderId="0" xfId="0"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0" fontId="46" fillId="0" borderId="0" xfId="0" applyFont="1" applyAlignment="1">
      <alignment horizontal="center"/>
    </xf>
    <xf numFmtId="0" fontId="48" fillId="0" borderId="0" xfId="0" applyFont="1" applyAlignment="1">
      <alignment horizontal="center" vertical="center" wrapText="1"/>
    </xf>
    <xf numFmtId="0" fontId="0" fillId="0" borderId="0" xfId="0" applyAlignment="1">
      <alignment wrapText="1"/>
    </xf>
    <xf numFmtId="0" fontId="48" fillId="0" borderId="0" xfId="0" applyFont="1" applyAlignment="1">
      <alignment vertical="center" wrapText="1"/>
    </xf>
    <xf numFmtId="0" fontId="47" fillId="0" borderId="70" xfId="0" applyFont="1" applyBorder="1" applyAlignment="1">
      <alignment vertical="center" wrapText="1"/>
    </xf>
    <xf numFmtId="0" fontId="44" fillId="0" borderId="64" xfId="0" applyFont="1" applyBorder="1" applyAlignment="1" applyProtection="1">
      <alignment horizontal="center" wrapText="1"/>
      <protection locked="0"/>
    </xf>
    <xf numFmtId="0" fontId="44" fillId="0" borderId="57" xfId="0" applyFont="1" applyBorder="1" applyAlignment="1" applyProtection="1">
      <alignment horizontal="center" wrapText="1"/>
      <protection locked="0"/>
    </xf>
    <xf numFmtId="0" fontId="43" fillId="0" borderId="63" xfId="0" applyFont="1" applyBorder="1" applyAlignment="1">
      <alignment horizontal="left" vertical="center"/>
    </xf>
    <xf numFmtId="0" fontId="43" fillId="0" borderId="57" xfId="0" applyFont="1" applyBorder="1" applyAlignment="1">
      <alignment horizontal="left" vertical="center"/>
    </xf>
    <xf numFmtId="0" fontId="0" fillId="16" borderId="0" xfId="0" applyFill="1"/>
    <xf numFmtId="0" fontId="43" fillId="0" borderId="21" xfId="0" applyFont="1" applyBorder="1" applyAlignment="1">
      <alignment vertical="center"/>
    </xf>
    <xf numFmtId="0" fontId="54" fillId="16" borderId="0" xfId="0" applyFont="1" applyFill="1"/>
    <xf numFmtId="14" fontId="54" fillId="0" borderId="80" xfId="0" applyNumberFormat="1" applyFont="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0" borderId="80" xfId="0" applyFont="1" applyBorder="1" applyAlignment="1" applyProtection="1">
      <alignment horizontal="center" vertical="center" wrapText="1"/>
      <protection locked="0"/>
    </xf>
    <xf numFmtId="0" fontId="54" fillId="0" borderId="80" xfId="0" applyFont="1" applyBorder="1" applyAlignment="1" applyProtection="1">
      <alignment horizontal="justify" wrapText="1"/>
      <protection locked="0"/>
    </xf>
    <xf numFmtId="0" fontId="11" fillId="16" borderId="0" xfId="0" applyFont="1" applyFill="1"/>
    <xf numFmtId="0" fontId="55" fillId="0" borderId="24" xfId="0" applyFont="1" applyBorder="1" applyAlignment="1">
      <alignment horizontal="center" vertical="center"/>
    </xf>
    <xf numFmtId="0" fontId="55" fillId="0" borderId="91" xfId="0" applyFont="1" applyBorder="1" applyAlignment="1">
      <alignment horizontal="center" vertical="center" wrapText="1"/>
    </xf>
    <xf numFmtId="0" fontId="55"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59" fillId="15" borderId="80" xfId="0" applyNumberFormat="1" applyFont="1" applyFill="1" applyBorder="1" applyAlignment="1">
      <alignment horizontal="center" vertical="center" wrapText="1"/>
    </xf>
    <xf numFmtId="0" fontId="59" fillId="15" borderId="80" xfId="0" applyFont="1" applyFill="1" applyBorder="1" applyAlignment="1">
      <alignment horizontal="center" vertical="center" wrapText="1"/>
    </xf>
    <xf numFmtId="0" fontId="65" fillId="16" borderId="0" xfId="0" applyFont="1" applyFill="1" applyAlignment="1">
      <alignment horizontal="center" vertical="center" textRotation="90"/>
    </xf>
    <xf numFmtId="0" fontId="70" fillId="0" borderId="0" xfId="0" applyFont="1" applyAlignment="1">
      <alignment vertical="center"/>
    </xf>
    <xf numFmtId="0" fontId="73" fillId="0" borderId="0" xfId="0" applyFont="1"/>
    <xf numFmtId="0" fontId="65" fillId="0" borderId="0" xfId="0" applyFont="1" applyAlignment="1">
      <alignment horizontal="left" vertical="center"/>
    </xf>
    <xf numFmtId="0" fontId="54" fillId="0" borderId="99" xfId="0" applyFont="1" applyBorder="1" applyAlignment="1">
      <alignment horizontal="left" vertical="center"/>
    </xf>
    <xf numFmtId="0" fontId="54" fillId="0" borderId="100" xfId="0" applyFont="1" applyBorder="1" applyAlignment="1">
      <alignment horizontal="left" vertical="center"/>
    </xf>
    <xf numFmtId="0" fontId="73" fillId="2" borderId="0" xfId="0" applyFont="1" applyFill="1"/>
    <xf numFmtId="0" fontId="74" fillId="2" borderId="0" xfId="0" applyFont="1" applyFill="1" applyAlignment="1">
      <alignment horizontal="center" vertical="center"/>
    </xf>
    <xf numFmtId="0" fontId="0" fillId="0" borderId="91" xfId="0" applyBorder="1" applyAlignment="1">
      <alignment horizontal="center" vertical="center"/>
    </xf>
    <xf numFmtId="0" fontId="59" fillId="18" borderId="91" xfId="0" applyFont="1" applyFill="1" applyBorder="1" applyAlignment="1">
      <alignment horizontal="center" vertical="center"/>
    </xf>
    <xf numFmtId="0" fontId="71" fillId="17" borderId="0" xfId="0" applyFont="1" applyFill="1" applyAlignment="1">
      <alignment horizontal="center" vertical="center"/>
    </xf>
    <xf numFmtId="0" fontId="59" fillId="18" borderId="0" xfId="0" applyFont="1" applyFill="1" applyAlignment="1">
      <alignment horizontal="center" vertical="center"/>
    </xf>
    <xf numFmtId="0" fontId="72" fillId="0" borderId="0" xfId="0" applyFont="1" applyAlignment="1">
      <alignment horizontal="center"/>
    </xf>
    <xf numFmtId="0" fontId="72" fillId="0" borderId="0" xfId="0" applyFont="1" applyAlignment="1">
      <alignment horizontal="center" vertical="center"/>
    </xf>
    <xf numFmtId="0" fontId="61" fillId="20" borderId="27" xfId="0" applyFont="1" applyFill="1" applyBorder="1" applyAlignment="1">
      <alignment horizontal="center" vertical="center" wrapText="1"/>
    </xf>
    <xf numFmtId="0" fontId="61" fillId="20" borderId="28" xfId="0" applyFont="1" applyFill="1" applyBorder="1" applyAlignment="1">
      <alignment horizontal="center" vertical="center" wrapText="1"/>
    </xf>
    <xf numFmtId="0" fontId="77" fillId="2" borderId="21" xfId="0" applyFont="1" applyFill="1" applyBorder="1" applyAlignment="1" applyProtection="1">
      <alignment horizontal="justify" vertical="justify" wrapText="1"/>
      <protection locked="0"/>
    </xf>
    <xf numFmtId="0" fontId="60" fillId="0" borderId="22" xfId="0" applyFont="1" applyBorder="1" applyAlignment="1" applyProtection="1">
      <alignment horizontal="center" vertical="center" wrapText="1"/>
      <protection locked="0"/>
    </xf>
    <xf numFmtId="0" fontId="77" fillId="0" borderId="21" xfId="0" applyFont="1" applyBorder="1" applyAlignment="1" applyProtection="1">
      <alignment horizontal="justify" vertical="justify" wrapText="1"/>
      <protection locked="0"/>
    </xf>
    <xf numFmtId="0" fontId="60" fillId="0" borderId="21" xfId="0" applyFont="1" applyBorder="1" applyAlignment="1" applyProtection="1">
      <alignment horizontal="center" vertical="center" wrapText="1"/>
      <protection locked="0"/>
    </xf>
    <xf numFmtId="0" fontId="77" fillId="21" borderId="21" xfId="0" applyFont="1" applyFill="1" applyBorder="1" applyAlignment="1" applyProtection="1">
      <alignment horizontal="justify" vertical="justify" wrapText="1"/>
      <protection locked="0"/>
    </xf>
    <xf numFmtId="0" fontId="32" fillId="0" borderId="25" xfId="0" applyFont="1" applyBorder="1" applyAlignment="1" applyProtection="1">
      <alignment horizontal="justify" vertical="center" wrapText="1"/>
      <protection locked="0"/>
    </xf>
    <xf numFmtId="0" fontId="61" fillId="20" borderId="25" xfId="0" applyFont="1" applyFill="1" applyBorder="1" applyAlignment="1">
      <alignment horizontal="center" vertical="center" wrapText="1"/>
    </xf>
    <xf numFmtId="0" fontId="60" fillId="20" borderId="21" xfId="0" applyFont="1" applyFill="1" applyBorder="1" applyAlignment="1" applyProtection="1">
      <alignment horizontal="center" vertical="center"/>
      <protection locked="0"/>
    </xf>
    <xf numFmtId="0" fontId="77" fillId="22" borderId="22" xfId="0" applyFont="1" applyFill="1" applyBorder="1" applyAlignment="1" applyProtection="1">
      <alignment horizontal="justify" vertical="justify" wrapText="1"/>
      <protection locked="0"/>
    </xf>
    <xf numFmtId="0" fontId="78" fillId="20" borderId="21" xfId="0" applyFont="1" applyFill="1" applyBorder="1" applyAlignment="1" applyProtection="1">
      <alignment horizontal="center" vertical="center"/>
      <protection locked="0"/>
    </xf>
    <xf numFmtId="0" fontId="77" fillId="23" borderId="21" xfId="0" applyFont="1" applyFill="1" applyBorder="1" applyAlignment="1" applyProtection="1">
      <alignment horizontal="justify" vertical="justify" wrapText="1"/>
      <protection locked="0"/>
    </xf>
    <xf numFmtId="0" fontId="77" fillId="21" borderId="69" xfId="0" applyFont="1" applyFill="1" applyBorder="1" applyAlignment="1" applyProtection="1">
      <alignment wrapText="1"/>
      <protection locked="0"/>
    </xf>
    <xf numFmtId="0" fontId="54" fillId="2" borderId="21" xfId="0" applyFont="1" applyFill="1" applyBorder="1" applyAlignment="1" applyProtection="1">
      <alignment horizontal="justify" vertical="justify" wrapText="1"/>
      <protection locked="0"/>
    </xf>
    <xf numFmtId="0" fontId="11" fillId="17" borderId="0" xfId="0" applyFont="1" applyFill="1" applyAlignment="1">
      <alignment horizontal="center" vertical="center"/>
    </xf>
    <xf numFmtId="0" fontId="49" fillId="17" borderId="0" xfId="0" applyFont="1" applyFill="1" applyAlignment="1">
      <alignment horizontal="center" vertical="center"/>
    </xf>
    <xf numFmtId="0" fontId="49" fillId="17" borderId="0" xfId="0" applyFont="1" applyFill="1" applyAlignment="1">
      <alignment horizontal="center" vertical="center" wrapText="1"/>
    </xf>
    <xf numFmtId="0" fontId="49" fillId="0" borderId="0" xfId="0" applyFont="1" applyAlignment="1">
      <alignment horizontal="center" vertical="center"/>
    </xf>
    <xf numFmtId="0" fontId="11" fillId="17" borderId="0" xfId="0" applyFont="1" applyFill="1" applyAlignment="1">
      <alignment wrapText="1"/>
    </xf>
    <xf numFmtId="0" fontId="48" fillId="0" borderId="70" xfId="0" applyFont="1" applyBorder="1" applyAlignment="1">
      <alignment horizontal="center" vertical="center" wrapText="1"/>
    </xf>
    <xf numFmtId="0" fontId="54" fillId="0" borderId="0" xfId="0" applyFont="1"/>
    <xf numFmtId="0" fontId="54" fillId="0" borderId="0" xfId="0" applyFont="1" applyAlignment="1">
      <alignment horizontal="center" vertical="center"/>
    </xf>
    <xf numFmtId="0" fontId="54" fillId="0" borderId="0" xfId="0" applyFont="1" applyAlignment="1">
      <alignment horizontal="center"/>
    </xf>
    <xf numFmtId="0" fontId="65" fillId="0" borderId="0" xfId="0" applyFont="1"/>
    <xf numFmtId="0" fontId="80" fillId="0" borderId="57" xfId="0" applyFont="1" applyBorder="1" applyAlignment="1" applyProtection="1">
      <alignment horizontal="center" vertical="center"/>
      <protection locked="0"/>
    </xf>
    <xf numFmtId="0" fontId="54" fillId="2" borderId="0" xfId="0" applyFont="1" applyFill="1"/>
    <xf numFmtId="0" fontId="82" fillId="2" borderId="0" xfId="0" applyFont="1" applyFill="1"/>
    <xf numFmtId="0" fontId="75" fillId="2" borderId="68" xfId="0" applyFont="1" applyFill="1" applyBorder="1" applyAlignment="1">
      <alignment horizontal="center" vertical="center"/>
    </xf>
    <xf numFmtId="0" fontId="75" fillId="2" borderId="69" xfId="0" applyFont="1" applyFill="1" applyBorder="1" applyAlignment="1">
      <alignment horizontal="center" vertical="center"/>
    </xf>
    <xf numFmtId="0" fontId="75" fillId="2" borderId="67" xfId="0" applyFont="1" applyFill="1" applyBorder="1" applyAlignment="1">
      <alignment horizontal="center" vertical="center"/>
    </xf>
    <xf numFmtId="0" fontId="75" fillId="2" borderId="57" xfId="0" applyFont="1" applyFill="1" applyBorder="1" applyAlignment="1">
      <alignment horizontal="center" vertical="center"/>
    </xf>
    <xf numFmtId="0" fontId="75" fillId="2" borderId="40" xfId="0" applyFont="1" applyFill="1" applyBorder="1" applyAlignment="1">
      <alignment vertical="center"/>
    </xf>
    <xf numFmtId="0" fontId="76" fillId="15" borderId="21" xfId="0" applyFont="1" applyFill="1" applyBorder="1" applyAlignment="1">
      <alignment horizontal="center" vertical="center"/>
    </xf>
    <xf numFmtId="0" fontId="76" fillId="15" borderId="21" xfId="0" applyFont="1" applyFill="1" applyBorder="1" applyAlignment="1">
      <alignment horizontal="center" vertical="center" wrapText="1"/>
    </xf>
    <xf numFmtId="0" fontId="59" fillId="2" borderId="0" xfId="0" applyFont="1" applyFill="1" applyAlignment="1">
      <alignment horizontal="center" vertical="center"/>
    </xf>
    <xf numFmtId="0" fontId="76" fillId="15" borderId="21" xfId="0" applyFont="1" applyFill="1" applyBorder="1" applyAlignment="1">
      <alignment horizontal="center" vertical="center" textRotation="90"/>
    </xf>
    <xf numFmtId="0" fontId="65" fillId="2" borderId="0" xfId="0" applyFont="1" applyFill="1" applyAlignment="1">
      <alignment horizontal="center" vertical="center"/>
    </xf>
    <xf numFmtId="0" fontId="54" fillId="0" borderId="0" xfId="0" applyFont="1" applyAlignment="1">
      <alignment horizontal="center" vertical="center" wrapText="1"/>
    </xf>
    <xf numFmtId="0" fontId="54" fillId="0" borderId="21" xfId="0" applyFont="1" applyBorder="1" applyAlignment="1">
      <alignment horizontal="center" vertical="center" wrapText="1"/>
    </xf>
    <xf numFmtId="0" fontId="54" fillId="0" borderId="21" xfId="0" applyFont="1" applyBorder="1" applyAlignment="1" applyProtection="1">
      <alignment horizontal="center" vertical="center" wrapText="1"/>
      <protection locked="0"/>
    </xf>
    <xf numFmtId="0" fontId="65" fillId="0" borderId="21" xfId="0" applyFont="1" applyBorder="1" applyAlignment="1" applyProtection="1">
      <alignment horizontal="center" vertical="center" wrapText="1"/>
      <protection hidden="1"/>
    </xf>
    <xf numFmtId="9" fontId="54" fillId="0" borderId="21" xfId="0" applyNumberFormat="1" applyFont="1" applyBorder="1" applyAlignment="1" applyProtection="1">
      <alignment horizontal="center" vertical="center" wrapText="1"/>
      <protection hidden="1"/>
    </xf>
    <xf numFmtId="9" fontId="54" fillId="0" borderId="21" xfId="0" applyNumberFormat="1" applyFont="1" applyBorder="1" applyAlignment="1" applyProtection="1">
      <alignment horizontal="center" vertical="center" wrapText="1"/>
      <protection locked="0"/>
    </xf>
    <xf numFmtId="0" fontId="54" fillId="0" borderId="21" xfId="0" applyFont="1" applyBorder="1" applyAlignment="1" applyProtection="1">
      <alignment horizontal="center" vertical="center" textRotation="90" wrapText="1"/>
      <protection locked="0"/>
    </xf>
    <xf numFmtId="14" fontId="54" fillId="0" borderId="21" xfId="0" applyNumberFormat="1" applyFont="1" applyBorder="1" applyAlignment="1" applyProtection="1">
      <alignment horizontal="center" vertical="center" wrapText="1"/>
      <protection locked="0"/>
    </xf>
    <xf numFmtId="0" fontId="54" fillId="2" borderId="0" xfId="0" applyFont="1" applyFill="1" applyAlignment="1">
      <alignment horizontal="center" vertical="center" wrapText="1"/>
    </xf>
    <xf numFmtId="0" fontId="83" fillId="0" borderId="21" xfId="0" applyFont="1" applyBorder="1" applyAlignment="1" applyProtection="1">
      <alignment horizontal="center" vertical="center" wrapText="1"/>
      <protection locked="0"/>
    </xf>
    <xf numFmtId="0" fontId="54" fillId="0" borderId="3" xfId="0" applyFont="1" applyBorder="1" applyAlignment="1">
      <alignment horizontal="center" vertical="center"/>
    </xf>
    <xf numFmtId="0" fontId="54" fillId="0" borderId="2" xfId="0" applyFont="1" applyBorder="1" applyAlignment="1">
      <alignment horizontal="center" vertical="center"/>
    </xf>
    <xf numFmtId="0" fontId="54" fillId="0" borderId="0" xfId="0" applyFont="1" applyAlignment="1">
      <alignment horizontal="center" wrapText="1"/>
    </xf>
    <xf numFmtId="0" fontId="54" fillId="0" borderId="0" xfId="0" applyFont="1" applyAlignment="1">
      <alignment wrapText="1"/>
    </xf>
    <xf numFmtId="0" fontId="54" fillId="0" borderId="0" xfId="0" applyFont="1" applyAlignment="1">
      <alignment vertical="center"/>
    </xf>
    <xf numFmtId="0" fontId="86" fillId="15" borderId="21" xfId="0" applyFont="1" applyFill="1" applyBorder="1" applyAlignment="1">
      <alignment horizontal="center" vertical="center" wrapText="1"/>
    </xf>
    <xf numFmtId="0" fontId="54" fillId="0" borderId="21" xfId="0" applyFont="1" applyBorder="1" applyAlignment="1">
      <alignment vertical="center" wrapText="1"/>
    </xf>
    <xf numFmtId="0" fontId="83" fillId="0" borderId="21" xfId="0" applyFont="1" applyBorder="1" applyAlignment="1" applyProtection="1">
      <alignment vertical="center" wrapText="1"/>
      <protection locked="0"/>
    </xf>
    <xf numFmtId="0" fontId="54" fillId="0" borderId="21" xfId="0" applyFont="1" applyBorder="1" applyAlignment="1" applyProtection="1">
      <alignment vertical="center" wrapText="1"/>
      <protection locked="0"/>
    </xf>
    <xf numFmtId="9" fontId="54" fillId="0" borderId="110" xfId="0" applyNumberFormat="1" applyFont="1" applyBorder="1" applyAlignment="1" applyProtection="1">
      <alignment vertical="center" wrapText="1"/>
      <protection hidden="1"/>
    </xf>
    <xf numFmtId="9" fontId="87" fillId="0" borderId="21" xfId="0" applyNumberFormat="1" applyFont="1" applyBorder="1" applyAlignment="1" applyProtection="1">
      <alignment horizontal="center" vertical="center"/>
      <protection hidden="1"/>
    </xf>
    <xf numFmtId="0" fontId="87" fillId="0" borderId="21" xfId="0" applyFont="1" applyBorder="1" applyAlignment="1" applyProtection="1">
      <alignment horizontal="center" vertical="center"/>
      <protection hidden="1"/>
    </xf>
    <xf numFmtId="164" fontId="54" fillId="0" borderId="21" xfId="1" applyNumberFormat="1" applyFont="1" applyBorder="1" applyAlignment="1">
      <alignment horizontal="center" vertical="top" wrapText="1"/>
    </xf>
    <xf numFmtId="0" fontId="65" fillId="0" borderId="110" xfId="0" applyFont="1" applyBorder="1" applyAlignment="1" applyProtection="1">
      <alignment vertical="center" textRotation="90" wrapText="1"/>
      <protection hidden="1"/>
    </xf>
    <xf numFmtId="0" fontId="87"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88" fillId="0" borderId="21" xfId="0" applyFont="1" applyBorder="1" applyAlignment="1" applyProtection="1">
      <alignment horizontal="justify" vertical="center" wrapText="1"/>
      <protection locked="0"/>
    </xf>
    <xf numFmtId="0" fontId="88" fillId="0" borderId="21" xfId="0" applyFont="1" applyBorder="1" applyAlignment="1" applyProtection="1">
      <alignment horizontal="left" vertical="center" wrapText="1"/>
      <protection locked="0"/>
    </xf>
    <xf numFmtId="0" fontId="88" fillId="0" borderId="21" xfId="0" applyFont="1" applyBorder="1" applyAlignment="1" applyProtection="1">
      <alignment horizontal="center" vertical="center" wrapText="1"/>
      <protection locked="0"/>
    </xf>
    <xf numFmtId="0" fontId="44" fillId="10" borderId="5" xfId="0" applyFont="1" applyFill="1" applyBorder="1" applyAlignment="1" applyProtection="1">
      <alignment horizontal="center" vertical="center" wrapText="1" readingOrder="1"/>
      <protection hidden="1"/>
    </xf>
    <xf numFmtId="0" fontId="44" fillId="10" borderId="12" xfId="0" applyFont="1" applyFill="1" applyBorder="1" applyAlignment="1" applyProtection="1">
      <alignment horizontal="center" vertical="center" wrapText="1" readingOrder="1"/>
      <protection hidden="1"/>
    </xf>
    <xf numFmtId="0" fontId="44" fillId="10" borderId="6" xfId="0" applyFont="1" applyFill="1" applyBorder="1" applyAlignment="1" applyProtection="1">
      <alignment horizontal="center" vertical="center" wrapText="1" readingOrder="1"/>
      <protection hidden="1"/>
    </xf>
    <xf numFmtId="0" fontId="44" fillId="11" borderId="5" xfId="0" applyFont="1" applyFill="1" applyBorder="1" applyAlignment="1" applyProtection="1">
      <alignment horizontal="center" wrapText="1" readingOrder="1"/>
      <protection hidden="1"/>
    </xf>
    <xf numFmtId="0" fontId="44" fillId="11" borderId="12" xfId="0" applyFont="1" applyFill="1" applyBorder="1" applyAlignment="1" applyProtection="1">
      <alignment horizontal="center" wrapText="1" readingOrder="1"/>
      <protection hidden="1"/>
    </xf>
    <xf numFmtId="0" fontId="44" fillId="11" borderId="6" xfId="0" applyFont="1" applyFill="1" applyBorder="1" applyAlignment="1" applyProtection="1">
      <alignment horizontal="center" wrapText="1" readingOrder="1"/>
      <protection hidden="1"/>
    </xf>
    <xf numFmtId="0" fontId="44" fillId="10" borderId="7" xfId="0" applyFont="1" applyFill="1" applyBorder="1" applyAlignment="1" applyProtection="1">
      <alignment horizontal="center" vertical="center" wrapText="1" readingOrder="1"/>
      <protection hidden="1"/>
    </xf>
    <xf numFmtId="0" fontId="44" fillId="10" borderId="0" xfId="0" applyFont="1" applyFill="1" applyBorder="1" applyAlignment="1" applyProtection="1">
      <alignment horizontal="center" vertical="center" wrapText="1" readingOrder="1"/>
      <protection hidden="1"/>
    </xf>
    <xf numFmtId="0" fontId="44" fillId="10" borderId="8" xfId="0" applyFont="1" applyFill="1" applyBorder="1" applyAlignment="1" applyProtection="1">
      <alignment horizontal="center" vertical="center" wrapText="1" readingOrder="1"/>
      <protection hidden="1"/>
    </xf>
    <xf numFmtId="0" fontId="44" fillId="10" borderId="0" xfId="0" applyFont="1" applyFill="1" applyAlignment="1" applyProtection="1">
      <alignment horizontal="center" vertical="center" wrapText="1" readingOrder="1"/>
      <protection hidden="1"/>
    </xf>
    <xf numFmtId="0" fontId="44" fillId="11" borderId="7" xfId="0" applyFont="1" applyFill="1" applyBorder="1" applyAlignment="1" applyProtection="1">
      <alignment horizontal="center" wrapText="1" readingOrder="1"/>
      <protection hidden="1"/>
    </xf>
    <xf numFmtId="0" fontId="44" fillId="11" borderId="0" xfId="0" applyFont="1" applyFill="1" applyAlignment="1" applyProtection="1">
      <alignment horizontal="center" wrapText="1" readingOrder="1"/>
      <protection hidden="1"/>
    </xf>
    <xf numFmtId="0" fontId="44" fillId="11" borderId="8" xfId="0" applyFont="1" applyFill="1" applyBorder="1" applyAlignment="1" applyProtection="1">
      <alignment horizontal="center" wrapText="1" readingOrder="1"/>
      <protection hidden="1"/>
    </xf>
    <xf numFmtId="0" fontId="44" fillId="10" borderId="9" xfId="0" applyFont="1" applyFill="1" applyBorder="1" applyAlignment="1" applyProtection="1">
      <alignment horizontal="center" vertical="center" wrapText="1" readingOrder="1"/>
      <protection hidden="1"/>
    </xf>
    <xf numFmtId="0" fontId="44" fillId="10" borderId="11" xfId="0" applyFont="1" applyFill="1" applyBorder="1" applyAlignment="1" applyProtection="1">
      <alignment horizontal="center" vertical="center" wrapText="1" readingOrder="1"/>
      <protection hidden="1"/>
    </xf>
    <xf numFmtId="0" fontId="44" fillId="10" borderId="10" xfId="0" applyFont="1" applyFill="1" applyBorder="1" applyAlignment="1" applyProtection="1">
      <alignment horizontal="center" vertical="center" wrapText="1" readingOrder="1"/>
      <protection hidden="1"/>
    </xf>
    <xf numFmtId="0" fontId="44" fillId="11" borderId="9" xfId="0" applyFont="1" applyFill="1" applyBorder="1" applyAlignment="1" applyProtection="1">
      <alignment horizontal="center" wrapText="1" readingOrder="1"/>
      <protection hidden="1"/>
    </xf>
    <xf numFmtId="0" fontId="44" fillId="11" borderId="11" xfId="0" applyFont="1" applyFill="1" applyBorder="1" applyAlignment="1" applyProtection="1">
      <alignment horizontal="center" wrapText="1" readingOrder="1"/>
      <protection hidden="1"/>
    </xf>
    <xf numFmtId="0" fontId="44" fillId="11" borderId="10" xfId="0" applyFont="1" applyFill="1" applyBorder="1" applyAlignment="1" applyProtection="1">
      <alignment horizontal="center" wrapText="1" readingOrder="1"/>
      <protection hidden="1"/>
    </xf>
    <xf numFmtId="0" fontId="44" fillId="12" borderId="7" xfId="0" applyFont="1" applyFill="1" applyBorder="1" applyAlignment="1" applyProtection="1">
      <alignment horizontal="center" wrapText="1" readingOrder="1"/>
      <protection hidden="1"/>
    </xf>
    <xf numFmtId="0" fontId="44" fillId="12" borderId="0" xfId="0" applyFont="1" applyFill="1" applyBorder="1" applyAlignment="1" applyProtection="1">
      <alignment horizontal="center" wrapText="1" readingOrder="1"/>
      <protection hidden="1"/>
    </xf>
    <xf numFmtId="0" fontId="44" fillId="12" borderId="8" xfId="0" applyFont="1" applyFill="1" applyBorder="1" applyAlignment="1" applyProtection="1">
      <alignment horizontal="center" wrapText="1" readingOrder="1"/>
      <protection hidden="1"/>
    </xf>
    <xf numFmtId="0" fontId="44" fillId="12" borderId="5" xfId="0" applyFont="1" applyFill="1" applyBorder="1" applyAlignment="1" applyProtection="1">
      <alignment horizontal="center" wrapText="1" readingOrder="1"/>
      <protection hidden="1"/>
    </xf>
    <xf numFmtId="0" fontId="44" fillId="12" borderId="12" xfId="0" applyFont="1" applyFill="1" applyBorder="1" applyAlignment="1" applyProtection="1">
      <alignment horizontal="center" wrapText="1" readingOrder="1"/>
      <protection hidden="1"/>
    </xf>
    <xf numFmtId="0" fontId="44" fillId="12" borderId="6" xfId="0" applyFont="1" applyFill="1" applyBorder="1" applyAlignment="1" applyProtection="1">
      <alignment horizontal="center" wrapText="1" readingOrder="1"/>
      <protection hidden="1"/>
    </xf>
    <xf numFmtId="0" fontId="44" fillId="12" borderId="0" xfId="0" applyFont="1" applyFill="1" applyAlignment="1" applyProtection="1">
      <alignment horizontal="center" wrapText="1" readingOrder="1"/>
      <protection hidden="1"/>
    </xf>
    <xf numFmtId="0" fontId="44" fillId="12" borderId="9" xfId="0" applyFont="1" applyFill="1" applyBorder="1" applyAlignment="1" applyProtection="1">
      <alignment horizontal="center" wrapText="1" readingOrder="1"/>
      <protection hidden="1"/>
    </xf>
    <xf numFmtId="0" fontId="44" fillId="12" borderId="11" xfId="0" applyFont="1" applyFill="1" applyBorder="1" applyAlignment="1" applyProtection="1">
      <alignment horizontal="center" wrapText="1" readingOrder="1"/>
      <protection hidden="1"/>
    </xf>
    <xf numFmtId="0" fontId="44" fillId="12" borderId="10" xfId="0" applyFont="1" applyFill="1" applyBorder="1" applyAlignment="1" applyProtection="1">
      <alignment horizontal="center" wrapText="1" readingOrder="1"/>
      <protection hidden="1"/>
    </xf>
    <xf numFmtId="0" fontId="44" fillId="4" borderId="5" xfId="0" applyFont="1" applyFill="1" applyBorder="1" applyAlignment="1" applyProtection="1">
      <alignment horizontal="center" wrapText="1" readingOrder="1"/>
      <protection hidden="1"/>
    </xf>
    <xf numFmtId="0" fontId="44" fillId="4" borderId="12" xfId="0" applyFont="1" applyFill="1" applyBorder="1" applyAlignment="1" applyProtection="1">
      <alignment horizontal="center" wrapText="1" readingOrder="1"/>
      <protection hidden="1"/>
    </xf>
    <xf numFmtId="0" fontId="44" fillId="4" borderId="6" xfId="0" applyFont="1" applyFill="1" applyBorder="1" applyAlignment="1" applyProtection="1">
      <alignment horizontal="center" wrapText="1" readingOrder="1"/>
      <protection hidden="1"/>
    </xf>
    <xf numFmtId="0" fontId="44" fillId="4" borderId="7" xfId="0" applyFont="1" applyFill="1" applyBorder="1" applyAlignment="1" applyProtection="1">
      <alignment horizontal="center" wrapText="1" readingOrder="1"/>
      <protection hidden="1"/>
    </xf>
    <xf numFmtId="0" fontId="44" fillId="4" borderId="0" xfId="0" applyFont="1" applyFill="1" applyAlignment="1" applyProtection="1">
      <alignment horizontal="center" wrapText="1" readingOrder="1"/>
      <protection hidden="1"/>
    </xf>
    <xf numFmtId="0" fontId="44" fillId="4" borderId="8" xfId="0" applyFont="1" applyFill="1" applyBorder="1" applyAlignment="1" applyProtection="1">
      <alignment horizontal="center" wrapText="1" readingOrder="1"/>
      <protection hidden="1"/>
    </xf>
    <xf numFmtId="0" fontId="44" fillId="4" borderId="9" xfId="0" applyFont="1" applyFill="1" applyBorder="1" applyAlignment="1" applyProtection="1">
      <alignment horizontal="center" wrapText="1" readingOrder="1"/>
      <protection hidden="1"/>
    </xf>
    <xf numFmtId="0" fontId="44" fillId="4" borderId="11" xfId="0" applyFont="1" applyFill="1" applyBorder="1" applyAlignment="1" applyProtection="1">
      <alignment horizontal="center" wrapText="1" readingOrder="1"/>
      <protection hidden="1"/>
    </xf>
    <xf numFmtId="0" fontId="44" fillId="4" borderId="10" xfId="0" applyFont="1" applyFill="1" applyBorder="1" applyAlignment="1" applyProtection="1">
      <alignment horizontal="center" wrapText="1" readingOrder="1"/>
      <protection hidden="1"/>
    </xf>
    <xf numFmtId="0" fontId="96" fillId="12" borderId="12" xfId="0" applyFont="1" applyFill="1" applyBorder="1" applyAlignment="1" applyProtection="1">
      <alignment horizontal="center" wrapText="1" readingOrder="1"/>
      <protection hidden="1"/>
    </xf>
    <xf numFmtId="0" fontId="97" fillId="2" borderId="0" xfId="0" applyFont="1" applyFill="1" applyAlignment="1">
      <alignment vertical="center"/>
    </xf>
    <xf numFmtId="9" fontId="54" fillId="0" borderId="21" xfId="0" applyNumberFormat="1" applyFont="1" applyBorder="1" applyAlignment="1" applyProtection="1">
      <alignment vertical="center" wrapText="1"/>
      <protection hidden="1"/>
    </xf>
    <xf numFmtId="0" fontId="65" fillId="0" borderId="21" xfId="0" applyFont="1" applyBorder="1" applyAlignment="1" applyProtection="1">
      <alignment vertical="center" textRotation="90" wrapText="1"/>
      <protection hidden="1"/>
    </xf>
    <xf numFmtId="0" fontId="50" fillId="0" borderId="0" xfId="0" applyFont="1" applyAlignment="1">
      <alignment horizontal="center" wrapText="1"/>
    </xf>
    <xf numFmtId="0" fontId="53" fillId="0" borderId="95"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75" xfId="0" applyFont="1" applyBorder="1" applyAlignment="1">
      <alignment horizontal="center" vertical="center" wrapText="1"/>
    </xf>
    <xf numFmtId="0" fontId="53" fillId="0" borderId="0" xfId="0" applyFont="1" applyAlignment="1">
      <alignment horizontal="center" vertical="center" wrapText="1"/>
    </xf>
    <xf numFmtId="0" fontId="53" fillId="0" borderId="76" xfId="0" applyFont="1" applyBorder="1" applyAlignment="1">
      <alignment horizontal="center" vertical="center" wrapText="1"/>
    </xf>
    <xf numFmtId="0" fontId="53" fillId="0" borderId="97"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84" xfId="0" applyFont="1" applyBorder="1" applyAlignment="1">
      <alignment horizontal="center" vertical="center" wrapText="1"/>
    </xf>
    <xf numFmtId="0" fontId="67" fillId="0" borderId="5" xfId="0" applyFont="1" applyBorder="1" applyAlignment="1">
      <alignment horizontal="center" wrapText="1"/>
    </xf>
    <xf numFmtId="0" fontId="51" fillId="0" borderId="94" xfId="0" applyFont="1" applyBorder="1" applyAlignment="1">
      <alignment horizontal="center" wrapText="1"/>
    </xf>
    <xf numFmtId="0" fontId="51" fillId="0" borderId="7" xfId="0" applyFont="1" applyBorder="1" applyAlignment="1">
      <alignment horizontal="center" wrapText="1"/>
    </xf>
    <xf numFmtId="0" fontId="51" fillId="0" borderId="93" xfId="0" applyFont="1" applyBorder="1" applyAlignment="1">
      <alignment horizontal="center" wrapText="1"/>
    </xf>
    <xf numFmtId="0" fontId="51" fillId="0" borderId="9" xfId="0" applyFont="1" applyBorder="1" applyAlignment="1">
      <alignment horizontal="center" wrapText="1"/>
    </xf>
    <xf numFmtId="0" fontId="51" fillId="0" borderId="96" xfId="0" applyFont="1" applyBorder="1" applyAlignment="1">
      <alignment horizontal="center" wrapText="1"/>
    </xf>
    <xf numFmtId="0" fontId="43" fillId="0" borderId="82" xfId="0" applyFont="1" applyBorder="1" applyAlignment="1">
      <alignment horizontal="left" vertical="center"/>
    </xf>
    <xf numFmtId="0" fontId="43" fillId="0" borderId="6" xfId="0" applyFont="1" applyBorder="1" applyAlignment="1">
      <alignment horizontal="left" vertical="center"/>
    </xf>
    <xf numFmtId="0" fontId="43" fillId="0" borderId="83" xfId="0" applyFont="1" applyBorder="1" applyAlignment="1">
      <alignment horizontal="left" vertical="center"/>
    </xf>
    <xf numFmtId="0" fontId="43" fillId="0" borderId="8" xfId="0" applyFont="1" applyBorder="1" applyAlignment="1">
      <alignment horizontal="left" vertical="center"/>
    </xf>
    <xf numFmtId="0" fontId="43" fillId="0" borderId="85" xfId="0" applyFont="1" applyBorder="1" applyAlignment="1">
      <alignment horizontal="left" vertical="center"/>
    </xf>
    <xf numFmtId="0" fontId="43" fillId="0" borderId="10" xfId="0" applyFont="1" applyBorder="1" applyAlignment="1">
      <alignment horizontal="left" vertical="center"/>
    </xf>
    <xf numFmtId="0" fontId="54" fillId="0" borderId="23" xfId="0" applyFont="1" applyBorder="1" applyAlignment="1">
      <alignment horizontal="left" vertical="center" wrapText="1"/>
    </xf>
    <xf numFmtId="0" fontId="54" fillId="0" borderId="35" xfId="0" applyFont="1" applyBorder="1" applyAlignment="1">
      <alignment horizontal="left" vertical="center" wrapText="1"/>
    </xf>
    <xf numFmtId="0" fontId="53" fillId="0" borderId="102" xfId="0" applyFont="1" applyBorder="1" applyAlignment="1">
      <alignment horizontal="center" vertical="center" wrapText="1"/>
    </xf>
    <xf numFmtId="0" fontId="53" fillId="0" borderId="98" xfId="0" applyFont="1" applyBorder="1" applyAlignment="1">
      <alignment horizontal="center" vertical="center" wrapText="1"/>
    </xf>
    <xf numFmtId="0" fontId="53" fillId="0" borderId="101" xfId="0" applyFont="1" applyBorder="1" applyAlignment="1">
      <alignment horizontal="center" vertical="center" wrapText="1"/>
    </xf>
    <xf numFmtId="0" fontId="49" fillId="17" borderId="102" xfId="0" applyFont="1" applyFill="1" applyBorder="1" applyAlignment="1">
      <alignment horizontal="center" vertical="center"/>
    </xf>
    <xf numFmtId="0" fontId="49" fillId="17" borderId="98" xfId="0" applyFont="1" applyFill="1" applyBorder="1" applyAlignment="1">
      <alignment horizontal="center" vertical="center"/>
    </xf>
    <xf numFmtId="0" fontId="49" fillId="17" borderId="101" xfId="0" applyFont="1" applyFill="1" applyBorder="1" applyAlignment="1">
      <alignment horizontal="center" vertical="center"/>
    </xf>
    <xf numFmtId="0" fontId="59" fillId="17" borderId="5" xfId="0" applyFont="1" applyFill="1" applyBorder="1" applyAlignment="1">
      <alignment horizontal="center" vertical="center"/>
    </xf>
    <xf numFmtId="0" fontId="59" fillId="17" borderId="6" xfId="0" applyFont="1" applyFill="1" applyBorder="1" applyAlignment="1">
      <alignment horizontal="center" vertical="center"/>
    </xf>
    <xf numFmtId="0" fontId="59" fillId="17" borderId="9" xfId="0" applyFont="1" applyFill="1" applyBorder="1" applyAlignment="1">
      <alignment horizontal="center" vertical="center"/>
    </xf>
    <xf numFmtId="0" fontId="59" fillId="17" borderId="10" xfId="0" applyFont="1" applyFill="1" applyBorder="1" applyAlignment="1">
      <alignment horizontal="center" vertical="center"/>
    </xf>
    <xf numFmtId="0" fontId="59" fillId="18" borderId="9" xfId="0" applyFont="1" applyFill="1" applyBorder="1" applyAlignment="1">
      <alignment horizontal="center" vertical="center"/>
    </xf>
    <xf numFmtId="0" fontId="59" fillId="18" borderId="10" xfId="0" applyFont="1" applyFill="1" applyBorder="1" applyAlignment="1">
      <alignment horizontal="center" vertical="center"/>
    </xf>
    <xf numFmtId="0" fontId="51" fillId="0" borderId="5" xfId="0" applyFont="1" applyBorder="1" applyAlignment="1">
      <alignment horizontal="center" wrapText="1"/>
    </xf>
    <xf numFmtId="0" fontId="51" fillId="0" borderId="6" xfId="0" applyFont="1" applyBorder="1" applyAlignment="1">
      <alignment horizontal="center" wrapText="1"/>
    </xf>
    <xf numFmtId="0" fontId="51" fillId="0" borderId="8" xfId="0" applyFont="1" applyBorder="1" applyAlignment="1">
      <alignment horizontal="center" wrapText="1"/>
    </xf>
    <xf numFmtId="0" fontId="51" fillId="0" borderId="10" xfId="0" applyFont="1" applyBorder="1" applyAlignment="1">
      <alignment horizontal="center" wrapText="1"/>
    </xf>
    <xf numFmtId="0" fontId="59" fillId="17" borderId="5" xfId="0" applyFont="1" applyFill="1" applyBorder="1" applyAlignment="1">
      <alignment horizontal="center" vertical="center" wrapText="1"/>
    </xf>
    <xf numFmtId="0" fontId="59" fillId="17" borderId="6" xfId="0" applyFont="1" applyFill="1" applyBorder="1" applyAlignment="1">
      <alignment horizontal="center" vertical="center" wrapText="1"/>
    </xf>
    <xf numFmtId="0" fontId="59" fillId="17" borderId="9" xfId="0" applyFont="1" applyFill="1" applyBorder="1" applyAlignment="1">
      <alignment horizontal="center" vertical="center" wrapText="1"/>
    </xf>
    <xf numFmtId="0" fontId="59" fillId="17" borderId="10" xfId="0" applyFont="1" applyFill="1" applyBorder="1" applyAlignment="1">
      <alignment horizontal="center" vertical="center" wrapText="1"/>
    </xf>
    <xf numFmtId="0" fontId="43" fillId="0" borderId="5" xfId="0" applyFont="1" applyBorder="1" applyAlignment="1">
      <alignment horizontal="left" vertical="center"/>
    </xf>
    <xf numFmtId="0" fontId="43" fillId="0" borderId="7" xfId="0" applyFont="1" applyBorder="1" applyAlignment="1">
      <alignment horizontal="left" vertical="center"/>
    </xf>
    <xf numFmtId="0" fontId="43" fillId="0" borderId="9" xfId="0" applyFont="1" applyBorder="1" applyAlignment="1">
      <alignment horizontal="left" vertical="center"/>
    </xf>
    <xf numFmtId="0" fontId="65" fillId="0" borderId="0" xfId="0" applyFont="1" applyAlignment="1">
      <alignment horizontal="center"/>
    </xf>
    <xf numFmtId="0" fontId="65" fillId="0" borderId="76" xfId="0" applyFont="1" applyBorder="1" applyAlignment="1">
      <alignment horizontal="center"/>
    </xf>
    <xf numFmtId="0" fontId="76" fillId="15" borderId="21" xfId="0" applyFont="1" applyFill="1" applyBorder="1" applyAlignment="1">
      <alignment horizontal="center" vertical="center" wrapText="1"/>
    </xf>
    <xf numFmtId="0" fontId="76" fillId="15" borderId="21" xfId="0" applyFont="1" applyFill="1" applyBorder="1" applyAlignment="1">
      <alignment horizontal="center" vertical="center"/>
    </xf>
    <xf numFmtId="0" fontId="76" fillId="15" borderId="40" xfId="0" applyFont="1" applyFill="1" applyBorder="1" applyAlignment="1">
      <alignment horizontal="center" vertical="center" wrapText="1"/>
    </xf>
    <xf numFmtId="0" fontId="76" fillId="15" borderId="57" xfId="0" applyFont="1" applyFill="1" applyBorder="1" applyAlignment="1">
      <alignment horizontal="center" vertical="center" wrapText="1"/>
    </xf>
    <xf numFmtId="0" fontId="76" fillId="15" borderId="64" xfId="0" applyFont="1" applyFill="1" applyBorder="1" applyAlignment="1">
      <alignment horizontal="center" vertical="center"/>
    </xf>
    <xf numFmtId="0" fontId="76" fillId="15" borderId="57" xfId="0" applyFont="1" applyFill="1" applyBorder="1" applyAlignment="1">
      <alignment horizontal="center" vertical="center"/>
    </xf>
    <xf numFmtId="0" fontId="76" fillId="15" borderId="22" xfId="0" applyFont="1" applyFill="1" applyBorder="1" applyAlignment="1">
      <alignment horizontal="center" vertical="center"/>
    </xf>
    <xf numFmtId="0" fontId="76" fillId="15" borderId="21" xfId="0" applyFont="1" applyFill="1" applyBorder="1" applyAlignment="1">
      <alignment horizontal="center" vertical="center" textRotation="90" wrapText="1"/>
    </xf>
    <xf numFmtId="0" fontId="90" fillId="18" borderId="68" xfId="0" applyFont="1" applyFill="1" applyBorder="1" applyAlignment="1">
      <alignment horizontal="center" vertical="center" wrapText="1"/>
    </xf>
    <xf numFmtId="0" fontId="90" fillId="18" borderId="69" xfId="0" applyFont="1" applyFill="1" applyBorder="1" applyAlignment="1">
      <alignment horizontal="center" vertical="center" wrapText="1"/>
    </xf>
    <xf numFmtId="0" fontId="76" fillId="15" borderId="110" xfId="0" applyFont="1" applyFill="1" applyBorder="1" applyAlignment="1">
      <alignment horizontal="center" vertical="center" textRotation="90"/>
    </xf>
    <xf numFmtId="0" fontId="76" fillId="15" borderId="111" xfId="0" applyFont="1" applyFill="1" applyBorder="1" applyAlignment="1">
      <alignment horizontal="center" vertical="center" textRotation="90"/>
    </xf>
    <xf numFmtId="0" fontId="76" fillId="15" borderId="22" xfId="0" applyFont="1" applyFill="1" applyBorder="1" applyAlignment="1">
      <alignment horizontal="center" vertical="center" textRotation="90"/>
    </xf>
    <xf numFmtId="0" fontId="76" fillId="15" borderId="21" xfId="0" applyFont="1" applyFill="1" applyBorder="1" applyAlignment="1">
      <alignment horizontal="center" vertical="center" textRotation="90"/>
    </xf>
    <xf numFmtId="0" fontId="76" fillId="18" borderId="21" xfId="0" applyFont="1" applyFill="1" applyBorder="1" applyAlignment="1">
      <alignment horizontal="center" vertical="center" wrapText="1"/>
    </xf>
    <xf numFmtId="0" fontId="76" fillId="17" borderId="107" xfId="0" applyFont="1" applyFill="1" applyBorder="1" applyAlignment="1">
      <alignment horizontal="center" vertical="center" wrapText="1"/>
    </xf>
    <xf numFmtId="0" fontId="76" fillId="17" borderId="64" xfId="0" applyFont="1" applyFill="1" applyBorder="1" applyAlignment="1">
      <alignment horizontal="center" vertical="center" wrapText="1"/>
    </xf>
    <xf numFmtId="0" fontId="47" fillId="0" borderId="70" xfId="0" applyFont="1" applyBorder="1" applyAlignment="1">
      <alignment horizontal="center" vertical="center" wrapText="1"/>
    </xf>
    <xf numFmtId="0" fontId="48" fillId="0" borderId="70" xfId="0" applyFont="1" applyBorder="1" applyAlignment="1">
      <alignment horizontal="center" vertical="center" wrapText="1"/>
    </xf>
    <xf numFmtId="0" fontId="85" fillId="0" borderId="68" xfId="0" applyFont="1" applyBorder="1" applyAlignment="1">
      <alignment horizontal="left" vertical="center" wrapText="1"/>
    </xf>
    <xf numFmtId="0" fontId="85" fillId="0" borderId="67" xfId="0" applyFont="1" applyBorder="1" applyAlignment="1">
      <alignment horizontal="left" vertical="center" wrapText="1"/>
    </xf>
    <xf numFmtId="0" fontId="85" fillId="0" borderId="69" xfId="0" applyFont="1" applyBorder="1" applyAlignment="1">
      <alignment horizontal="left" vertical="center" wrapText="1"/>
    </xf>
    <xf numFmtId="0" fontId="84" fillId="0" borderId="21" xfId="0" applyFont="1" applyBorder="1" applyAlignment="1">
      <alignment horizontal="left" vertical="center" wrapText="1"/>
    </xf>
    <xf numFmtId="0" fontId="80" fillId="0" borderId="21" xfId="0" applyFont="1" applyBorder="1" applyAlignment="1" applyProtection="1">
      <alignment horizontal="center" vertical="center"/>
      <protection locked="0"/>
    </xf>
    <xf numFmtId="0" fontId="76" fillId="15" borderId="108" xfId="0" applyFont="1" applyFill="1" applyBorder="1" applyAlignment="1">
      <alignment horizontal="center" vertical="center" wrapText="1"/>
    </xf>
    <xf numFmtId="0" fontId="76" fillId="15" borderId="63" xfId="0" applyFont="1" applyFill="1" applyBorder="1" applyAlignment="1">
      <alignment horizontal="center" vertical="center" wrapText="1"/>
    </xf>
    <xf numFmtId="0" fontId="75" fillId="15" borderId="68" xfId="0" applyFont="1" applyFill="1" applyBorder="1" applyAlignment="1">
      <alignment horizontal="left" vertical="center"/>
    </xf>
    <xf numFmtId="0" fontId="75" fillId="15" borderId="67" xfId="0" applyFont="1" applyFill="1" applyBorder="1" applyAlignment="1">
      <alignment horizontal="left" vertical="center"/>
    </xf>
    <xf numFmtId="0" fontId="75" fillId="15" borderId="69" xfId="0" applyFont="1" applyFill="1" applyBorder="1" applyAlignment="1">
      <alignment horizontal="left" vertical="center"/>
    </xf>
    <xf numFmtId="0" fontId="75" fillId="18" borderId="68" xfId="0" applyFont="1" applyFill="1" applyBorder="1" applyAlignment="1">
      <alignment horizontal="center" vertical="center"/>
    </xf>
    <xf numFmtId="0" fontId="75" fillId="18" borderId="67" xfId="0" applyFont="1" applyFill="1" applyBorder="1" applyAlignment="1">
      <alignment horizontal="center" vertical="center"/>
    </xf>
    <xf numFmtId="0" fontId="76" fillId="17" borderId="68" xfId="0" applyFont="1" applyFill="1" applyBorder="1" applyAlignment="1">
      <alignment horizontal="center" vertical="center" wrapText="1"/>
    </xf>
    <xf numFmtId="0" fontId="76" fillId="17" borderId="67" xfId="0" applyFont="1" applyFill="1" applyBorder="1" applyAlignment="1">
      <alignment horizontal="center" vertical="center" wrapText="1"/>
    </xf>
    <xf numFmtId="0" fontId="76" fillId="17" borderId="69" xfId="0" applyFont="1" applyFill="1" applyBorder="1" applyAlignment="1">
      <alignment horizontal="center" vertical="center" wrapText="1"/>
    </xf>
    <xf numFmtId="0" fontId="76" fillId="18" borderId="68" xfId="0" applyFont="1" applyFill="1" applyBorder="1" applyAlignment="1">
      <alignment horizontal="center" vertical="center" wrapText="1"/>
    </xf>
    <xf numFmtId="0" fontId="76" fillId="18" borderId="67" xfId="0" applyFont="1" applyFill="1" applyBorder="1" applyAlignment="1">
      <alignment horizontal="center" vertical="center" wrapText="1"/>
    </xf>
    <xf numFmtId="0" fontId="76" fillId="18" borderId="69" xfId="0" applyFont="1" applyFill="1" applyBorder="1" applyAlignment="1">
      <alignment horizontal="center" vertical="center" wrapText="1"/>
    </xf>
    <xf numFmtId="0" fontId="54" fillId="0" borderId="65" xfId="0" applyFont="1" applyBorder="1" applyAlignment="1">
      <alignment horizontal="left" vertical="center" wrapText="1"/>
    </xf>
    <xf numFmtId="0" fontId="54" fillId="0" borderId="66" xfId="0" applyFont="1" applyBorder="1" applyAlignment="1">
      <alignment horizontal="left" vertical="center" wrapText="1"/>
    </xf>
    <xf numFmtId="0" fontId="0" fillId="0" borderId="112" xfId="0" applyBorder="1" applyAlignment="1">
      <alignment horizontal="left" wrapText="1"/>
    </xf>
    <xf numFmtId="0" fontId="0" fillId="0" borderId="112" xfId="0" applyBorder="1" applyAlignment="1">
      <alignment horizontal="left"/>
    </xf>
    <xf numFmtId="0" fontId="43" fillId="0" borderId="68" xfId="0" applyFont="1" applyBorder="1" applyAlignment="1">
      <alignment horizontal="left" vertical="center"/>
    </xf>
    <xf numFmtId="0" fontId="43" fillId="0" borderId="69" xfId="0" applyFont="1" applyBorder="1" applyAlignment="1">
      <alignment horizontal="left" vertical="center"/>
    </xf>
    <xf numFmtId="0" fontId="43" fillId="0" borderId="21" xfId="0" applyFont="1" applyBorder="1" applyAlignment="1">
      <alignment horizontal="left" vertical="center"/>
    </xf>
    <xf numFmtId="0" fontId="51" fillId="0" borderId="103" xfId="0" applyFont="1" applyBorder="1" applyAlignment="1">
      <alignment horizontal="center" wrapText="1"/>
    </xf>
    <xf numFmtId="0" fontId="51" fillId="0" borderId="104" xfId="0" applyFont="1" applyBorder="1" applyAlignment="1">
      <alignment horizontal="center" wrapText="1"/>
    </xf>
    <xf numFmtId="0" fontId="51" fillId="0" borderId="92" xfId="0" applyFont="1" applyBorder="1" applyAlignment="1">
      <alignment horizontal="center" wrapText="1"/>
    </xf>
    <xf numFmtId="0" fontId="51" fillId="0" borderId="0" xfId="0" applyFont="1" applyAlignment="1">
      <alignment horizontal="center" wrapText="1"/>
    </xf>
    <xf numFmtId="0" fontId="51" fillId="0" borderId="105" xfId="0" applyFont="1" applyBorder="1" applyAlignment="1">
      <alignment horizontal="center" wrapText="1"/>
    </xf>
    <xf numFmtId="0" fontId="51" fillId="0" borderId="106" xfId="0" applyFont="1" applyBorder="1" applyAlignment="1">
      <alignment horizontal="center" wrapText="1"/>
    </xf>
    <xf numFmtId="0" fontId="81" fillId="0" borderId="68" xfId="0" applyFont="1" applyBorder="1" applyAlignment="1">
      <alignment vertical="center"/>
    </xf>
    <xf numFmtId="0" fontId="81" fillId="0" borderId="67" xfId="0" applyFont="1" applyBorder="1" applyAlignment="1">
      <alignment vertical="center"/>
    </xf>
    <xf numFmtId="0" fontId="81" fillId="0" borderId="69" xfId="0" applyFont="1" applyBorder="1" applyAlignment="1">
      <alignment vertical="center"/>
    </xf>
    <xf numFmtId="0" fontId="0" fillId="4" borderId="0" xfId="0" applyFill="1" applyAlignment="1">
      <alignment horizontal="center"/>
    </xf>
    <xf numFmtId="0" fontId="65" fillId="19" borderId="99" xfId="0" applyFont="1" applyFill="1" applyBorder="1" applyAlignment="1">
      <alignment horizontal="center" vertical="center" wrapText="1"/>
    </xf>
    <xf numFmtId="0" fontId="65" fillId="19" borderId="109" xfId="0" applyFont="1" applyFill="1" applyBorder="1" applyAlignment="1">
      <alignment horizontal="center" vertical="center" wrapText="1"/>
    </xf>
    <xf numFmtId="0" fontId="65" fillId="19" borderId="25" xfId="0" applyFont="1" applyFill="1" applyBorder="1" applyAlignment="1">
      <alignment horizontal="center" vertical="center" wrapText="1"/>
    </xf>
    <xf numFmtId="0" fontId="65" fillId="19" borderId="21" xfId="0" applyFont="1" applyFill="1" applyBorder="1" applyAlignment="1">
      <alignment horizontal="center" vertical="center" wrapText="1"/>
    </xf>
    <xf numFmtId="0" fontId="43" fillId="0" borderId="12" xfId="0" applyFont="1" applyBorder="1" applyAlignment="1">
      <alignment horizontal="left" vertical="center"/>
    </xf>
    <xf numFmtId="0" fontId="43" fillId="0" borderId="0" xfId="0" applyFont="1" applyAlignment="1">
      <alignment horizontal="left" vertical="center"/>
    </xf>
    <xf numFmtId="0" fontId="43" fillId="0" borderId="11" xfId="0" applyFont="1" applyBorder="1" applyAlignment="1">
      <alignment horizontal="left" vertical="center"/>
    </xf>
    <xf numFmtId="0" fontId="43" fillId="0" borderId="5" xfId="0" applyFont="1" applyBorder="1" applyAlignment="1">
      <alignment horizontal="center" vertical="center"/>
    </xf>
    <xf numFmtId="0" fontId="43" fillId="0" borderId="12"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11" xfId="0" applyFont="1" applyBorder="1" applyAlignment="1">
      <alignment horizontal="center" vertical="center"/>
    </xf>
    <xf numFmtId="0" fontId="43" fillId="0" borderId="10" xfId="0" applyFont="1" applyBorder="1" applyAlignment="1">
      <alignment horizontal="center" vertical="center"/>
    </xf>
    <xf numFmtId="0" fontId="56" fillId="0" borderId="5" xfId="0" applyFont="1" applyBorder="1" applyAlignment="1">
      <alignment horizontal="center" wrapText="1"/>
    </xf>
    <xf numFmtId="0" fontId="56" fillId="0" borderId="12" xfId="0" applyFont="1" applyBorder="1" applyAlignment="1">
      <alignment horizontal="center" wrapText="1"/>
    </xf>
    <xf numFmtId="0" fontId="56" fillId="0" borderId="6" xfId="0" applyFont="1" applyBorder="1" applyAlignment="1">
      <alignment horizontal="center" wrapText="1"/>
    </xf>
    <xf numFmtId="0" fontId="56" fillId="0" borderId="7" xfId="0" applyFont="1" applyBorder="1" applyAlignment="1">
      <alignment horizontal="center" wrapText="1"/>
    </xf>
    <xf numFmtId="0" fontId="56" fillId="0" borderId="0" xfId="0" applyFont="1" applyAlignment="1">
      <alignment horizontal="center" wrapText="1"/>
    </xf>
    <xf numFmtId="0" fontId="56" fillId="0" borderId="8" xfId="0" applyFont="1" applyBorder="1" applyAlignment="1">
      <alignment horizontal="center" wrapText="1"/>
    </xf>
    <xf numFmtId="0" fontId="56" fillId="0" borderId="9" xfId="0" applyFont="1" applyBorder="1" applyAlignment="1">
      <alignment horizontal="center" wrapText="1"/>
    </xf>
    <xf numFmtId="0" fontId="56" fillId="0" borderId="11" xfId="0" applyFont="1" applyBorder="1" applyAlignment="1">
      <alignment horizontal="center" wrapText="1"/>
    </xf>
    <xf numFmtId="0" fontId="56" fillId="0" borderId="10" xfId="0" applyFont="1" applyBorder="1" applyAlignment="1">
      <alignment horizontal="center" wrapText="1"/>
    </xf>
    <xf numFmtId="0" fontId="93" fillId="9" borderId="0" xfId="0" applyFont="1" applyFill="1" applyAlignment="1">
      <alignment horizontal="center" vertical="center" textRotation="90" wrapText="1" readingOrder="1"/>
    </xf>
    <xf numFmtId="0" fontId="93" fillId="9" borderId="8" xfId="0" applyFont="1" applyFill="1" applyBorder="1" applyAlignment="1">
      <alignment horizontal="center" vertical="center" textRotation="90" wrapText="1" readingOrder="1"/>
    </xf>
    <xf numFmtId="0" fontId="100" fillId="11" borderId="13" xfId="0" applyFont="1" applyFill="1" applyBorder="1" applyAlignment="1">
      <alignment horizontal="center" vertical="center" wrapText="1" readingOrder="1"/>
    </xf>
    <xf numFmtId="0" fontId="100" fillId="11" borderId="14" xfId="0" applyFont="1" applyFill="1" applyBorder="1" applyAlignment="1">
      <alignment horizontal="center" vertical="center" wrapText="1" readingOrder="1"/>
    </xf>
    <xf numFmtId="0" fontId="100" fillId="11" borderId="15" xfId="0" applyFont="1" applyFill="1" applyBorder="1" applyAlignment="1">
      <alignment horizontal="center" vertical="center" wrapText="1" readingOrder="1"/>
    </xf>
    <xf numFmtId="0" fontId="100" fillId="11" borderId="16" xfId="0" applyFont="1" applyFill="1" applyBorder="1" applyAlignment="1">
      <alignment horizontal="center" vertical="center" wrapText="1" readingOrder="1"/>
    </xf>
    <xf numFmtId="0" fontId="100" fillId="11" borderId="0" xfId="0" applyFont="1" applyFill="1" applyAlignment="1">
      <alignment horizontal="center" vertical="center" wrapText="1" readingOrder="1"/>
    </xf>
    <xf numFmtId="0" fontId="100" fillId="11" borderId="17" xfId="0" applyFont="1" applyFill="1" applyBorder="1" applyAlignment="1">
      <alignment horizontal="center" vertical="center" wrapText="1" readingOrder="1"/>
    </xf>
    <xf numFmtId="0" fontId="100" fillId="11" borderId="18" xfId="0" applyFont="1" applyFill="1" applyBorder="1" applyAlignment="1">
      <alignment horizontal="center" vertical="center" wrapText="1" readingOrder="1"/>
    </xf>
    <xf numFmtId="0" fontId="100" fillId="11" borderId="19" xfId="0" applyFont="1" applyFill="1" applyBorder="1" applyAlignment="1">
      <alignment horizontal="center" vertical="center" wrapText="1" readingOrder="1"/>
    </xf>
    <xf numFmtId="0" fontId="100" fillId="11" borderId="20" xfId="0" applyFont="1" applyFill="1" applyBorder="1" applyAlignment="1">
      <alignment horizontal="center" vertical="center" wrapText="1" readingOrder="1"/>
    </xf>
    <xf numFmtId="0" fontId="100" fillId="10" borderId="13" xfId="0" applyFont="1" applyFill="1" applyBorder="1" applyAlignment="1">
      <alignment horizontal="center" vertical="center" wrapText="1" readingOrder="1"/>
    </xf>
    <xf numFmtId="0" fontId="100" fillId="10" borderId="14" xfId="0" applyFont="1" applyFill="1" applyBorder="1" applyAlignment="1">
      <alignment horizontal="center" vertical="center" wrapText="1" readingOrder="1"/>
    </xf>
    <xf numFmtId="0" fontId="100" fillId="10" borderId="15" xfId="0" applyFont="1" applyFill="1" applyBorder="1" applyAlignment="1">
      <alignment horizontal="center" vertical="center" wrapText="1" readingOrder="1"/>
    </xf>
    <xf numFmtId="0" fontId="100" fillId="10" borderId="16" xfId="0" applyFont="1" applyFill="1" applyBorder="1" applyAlignment="1">
      <alignment horizontal="center" vertical="center" wrapText="1" readingOrder="1"/>
    </xf>
    <xf numFmtId="0" fontId="100" fillId="10" borderId="0" xfId="0" applyFont="1" applyFill="1" applyAlignment="1">
      <alignment horizontal="center" vertical="center" wrapText="1" readingOrder="1"/>
    </xf>
    <xf numFmtId="0" fontId="100" fillId="10" borderId="17" xfId="0" applyFont="1" applyFill="1" applyBorder="1" applyAlignment="1">
      <alignment horizontal="center" vertical="center" wrapText="1" readingOrder="1"/>
    </xf>
    <xf numFmtId="0" fontId="100" fillId="10" borderId="18" xfId="0" applyFont="1" applyFill="1" applyBorder="1" applyAlignment="1">
      <alignment horizontal="center" vertical="center" wrapText="1" readingOrder="1"/>
    </xf>
    <xf numFmtId="0" fontId="100" fillId="10" borderId="19" xfId="0" applyFont="1" applyFill="1" applyBorder="1" applyAlignment="1">
      <alignment horizontal="center" vertical="center" wrapText="1" readingOrder="1"/>
    </xf>
    <xf numFmtId="0" fontId="100" fillId="10" borderId="20" xfId="0" applyFont="1" applyFill="1" applyBorder="1" applyAlignment="1">
      <alignment horizontal="center" vertical="center" wrapText="1" readingOrder="1"/>
    </xf>
    <xf numFmtId="0" fontId="100" fillId="12" borderId="13" xfId="0" applyFont="1" applyFill="1" applyBorder="1" applyAlignment="1">
      <alignment horizontal="center" vertical="center" wrapText="1" readingOrder="1"/>
    </xf>
    <xf numFmtId="0" fontId="100" fillId="12" borderId="14" xfId="0" applyFont="1" applyFill="1" applyBorder="1" applyAlignment="1">
      <alignment horizontal="center" vertical="center" wrapText="1" readingOrder="1"/>
    </xf>
    <xf numFmtId="0" fontId="100" fillId="12" borderId="15" xfId="0" applyFont="1" applyFill="1" applyBorder="1" applyAlignment="1">
      <alignment horizontal="center" vertical="center" wrapText="1" readingOrder="1"/>
    </xf>
    <xf numFmtId="0" fontId="100" fillId="12" borderId="16" xfId="0" applyFont="1" applyFill="1" applyBorder="1" applyAlignment="1">
      <alignment horizontal="center" vertical="center" wrapText="1" readingOrder="1"/>
    </xf>
    <xf numFmtId="0" fontId="100" fillId="12" borderId="0" xfId="0" applyFont="1" applyFill="1" applyAlignment="1">
      <alignment horizontal="center" vertical="center" wrapText="1" readingOrder="1"/>
    </xf>
    <xf numFmtId="0" fontId="100" fillId="12" borderId="17" xfId="0" applyFont="1" applyFill="1" applyBorder="1" applyAlignment="1">
      <alignment horizontal="center" vertical="center" wrapText="1" readingOrder="1"/>
    </xf>
    <xf numFmtId="0" fontId="100" fillId="12" borderId="18" xfId="0" applyFont="1" applyFill="1" applyBorder="1" applyAlignment="1">
      <alignment horizontal="center" vertical="center" wrapText="1" readingOrder="1"/>
    </xf>
    <xf numFmtId="0" fontId="100" fillId="12" borderId="19" xfId="0" applyFont="1" applyFill="1" applyBorder="1" applyAlignment="1">
      <alignment horizontal="center" vertical="center" wrapText="1" readingOrder="1"/>
    </xf>
    <xf numFmtId="0" fontId="100" fillId="12" borderId="20" xfId="0" applyFont="1" applyFill="1" applyBorder="1" applyAlignment="1">
      <alignment horizontal="center" vertical="center" wrapText="1" readingOrder="1"/>
    </xf>
    <xf numFmtId="0" fontId="100" fillId="4" borderId="13" xfId="0" applyFont="1" applyFill="1" applyBorder="1" applyAlignment="1">
      <alignment horizontal="center" vertical="center" wrapText="1" readingOrder="1"/>
    </xf>
    <xf numFmtId="0" fontId="100" fillId="4" borderId="14" xfId="0" applyFont="1" applyFill="1" applyBorder="1" applyAlignment="1">
      <alignment horizontal="center" vertical="center" wrapText="1" readingOrder="1"/>
    </xf>
    <xf numFmtId="0" fontId="100" fillId="4" borderId="15" xfId="0" applyFont="1" applyFill="1" applyBorder="1" applyAlignment="1">
      <alignment horizontal="center" vertical="center" wrapText="1" readingOrder="1"/>
    </xf>
    <xf numFmtId="0" fontId="100" fillId="4" borderId="16" xfId="0" applyFont="1" applyFill="1" applyBorder="1" applyAlignment="1">
      <alignment horizontal="center" vertical="center" wrapText="1" readingOrder="1"/>
    </xf>
    <xf numFmtId="0" fontId="100" fillId="4" borderId="0" xfId="0" applyFont="1" applyFill="1" applyAlignment="1">
      <alignment horizontal="center" vertical="center" wrapText="1" readingOrder="1"/>
    </xf>
    <xf numFmtId="0" fontId="100" fillId="4" borderId="17" xfId="0" applyFont="1" applyFill="1" applyBorder="1" applyAlignment="1">
      <alignment horizontal="center" vertical="center" wrapText="1" readingOrder="1"/>
    </xf>
    <xf numFmtId="0" fontId="100" fillId="4" borderId="18" xfId="0" applyFont="1" applyFill="1" applyBorder="1" applyAlignment="1">
      <alignment horizontal="center" vertical="center" wrapText="1" readingOrder="1"/>
    </xf>
    <xf numFmtId="0" fontId="100" fillId="4" borderId="19" xfId="0" applyFont="1" applyFill="1" applyBorder="1" applyAlignment="1">
      <alignment horizontal="center" vertical="center" wrapText="1" readingOrder="1"/>
    </xf>
    <xf numFmtId="0" fontId="100" fillId="4" borderId="20" xfId="0" applyFont="1" applyFill="1" applyBorder="1" applyAlignment="1">
      <alignment horizontal="center" vertical="center" wrapText="1" readingOrder="1"/>
    </xf>
    <xf numFmtId="0" fontId="99" fillId="0" borderId="5" xfId="0" applyFont="1" applyBorder="1" applyAlignment="1">
      <alignment horizontal="center" vertical="center" wrapText="1"/>
    </xf>
    <xf numFmtId="0" fontId="99" fillId="0" borderId="12" xfId="0" applyFont="1" applyBorder="1" applyAlignment="1">
      <alignment horizontal="center" vertical="center"/>
    </xf>
    <xf numFmtId="0" fontId="99" fillId="0" borderId="7" xfId="0" applyFont="1" applyBorder="1" applyAlignment="1">
      <alignment horizontal="center" vertical="center"/>
    </xf>
    <xf numFmtId="0" fontId="99" fillId="0" borderId="0" xfId="0" applyFont="1" applyAlignment="1">
      <alignment horizontal="center" vertical="center"/>
    </xf>
    <xf numFmtId="0" fontId="99" fillId="0" borderId="0" xfId="0" applyFont="1" applyBorder="1" applyAlignment="1">
      <alignment horizontal="center" vertical="center"/>
    </xf>
    <xf numFmtId="0" fontId="99" fillId="0" borderId="9" xfId="0" applyFont="1" applyBorder="1" applyAlignment="1">
      <alignment horizontal="center" vertical="center"/>
    </xf>
    <xf numFmtId="0" fontId="99" fillId="0" borderId="11" xfId="0" applyFont="1" applyBorder="1" applyAlignment="1">
      <alignment horizontal="center" vertical="center"/>
    </xf>
    <xf numFmtId="0" fontId="93" fillId="24" borderId="0" xfId="0" applyFont="1" applyFill="1" applyAlignment="1">
      <alignment horizontal="center" vertical="center" wrapText="1" readingOrder="1"/>
    </xf>
    <xf numFmtId="0" fontId="101" fillId="10" borderId="0" xfId="0" applyFont="1" applyFill="1" applyBorder="1" applyAlignment="1" applyProtection="1">
      <alignment horizontal="center" vertical="center" wrapText="1" readingOrder="1"/>
      <protection hidden="1"/>
    </xf>
    <xf numFmtId="0" fontId="101" fillId="10" borderId="5" xfId="0" applyFont="1" applyFill="1" applyBorder="1" applyAlignment="1" applyProtection="1">
      <alignment horizontal="center" vertical="center" wrapText="1" readingOrder="1"/>
      <protection hidden="1"/>
    </xf>
    <xf numFmtId="0" fontId="101" fillId="10" borderId="12" xfId="0" applyFont="1" applyFill="1" applyBorder="1" applyAlignment="1" applyProtection="1">
      <alignment horizontal="center" vertical="center" wrapText="1" readingOrder="1"/>
      <protection hidden="1"/>
    </xf>
    <xf numFmtId="0" fontId="101" fillId="10" borderId="7" xfId="0" applyFont="1" applyFill="1" applyBorder="1" applyAlignment="1" applyProtection="1">
      <alignment horizontal="center" vertical="center" wrapText="1" readingOrder="1"/>
      <protection hidden="1"/>
    </xf>
    <xf numFmtId="0" fontId="99" fillId="0" borderId="7" xfId="0" applyFont="1" applyBorder="1" applyAlignment="1">
      <alignment horizontal="center" vertical="center" wrapText="1"/>
    </xf>
    <xf numFmtId="0" fontId="99" fillId="0" borderId="8" xfId="0" applyFont="1" applyBorder="1" applyAlignment="1">
      <alignment horizontal="center" vertical="center"/>
    </xf>
    <xf numFmtId="0" fontId="99" fillId="0" borderId="10" xfId="0" applyFont="1" applyBorder="1" applyAlignment="1">
      <alignment horizontal="center" vertical="center"/>
    </xf>
    <xf numFmtId="0" fontId="99" fillId="0" borderId="6" xfId="0" applyFont="1" applyBorder="1" applyAlignment="1">
      <alignment horizontal="center" vertical="center"/>
    </xf>
    <xf numFmtId="0" fontId="101" fillId="10" borderId="8" xfId="0" applyFont="1" applyFill="1" applyBorder="1" applyAlignment="1" applyProtection="1">
      <alignment horizontal="center" vertical="center" wrapText="1" readingOrder="1"/>
      <protection hidden="1"/>
    </xf>
    <xf numFmtId="0" fontId="101" fillId="10" borderId="11" xfId="0" applyFont="1" applyFill="1" applyBorder="1" applyAlignment="1" applyProtection="1">
      <alignment horizontal="center" vertical="center" wrapText="1" readingOrder="1"/>
      <protection hidden="1"/>
    </xf>
    <xf numFmtId="0" fontId="101" fillId="10" borderId="10" xfId="0" applyFont="1" applyFill="1" applyBorder="1" applyAlignment="1" applyProtection="1">
      <alignment horizontal="center" vertical="center" wrapText="1" readingOrder="1"/>
      <protection hidden="1"/>
    </xf>
    <xf numFmtId="0" fontId="101" fillId="12" borderId="7" xfId="0" applyFont="1" applyFill="1" applyBorder="1" applyAlignment="1" applyProtection="1">
      <alignment horizontal="center" wrapText="1" readingOrder="1"/>
      <protection hidden="1"/>
    </xf>
    <xf numFmtId="0" fontId="101" fillId="12" borderId="0" xfId="0" applyFont="1" applyFill="1" applyBorder="1" applyAlignment="1" applyProtection="1">
      <alignment horizontal="center" wrapText="1" readingOrder="1"/>
      <protection hidden="1"/>
    </xf>
    <xf numFmtId="0" fontId="99" fillId="0" borderId="12" xfId="0" applyFont="1" applyBorder="1" applyAlignment="1">
      <alignment horizontal="center" vertical="center" wrapText="1"/>
    </xf>
    <xf numFmtId="0" fontId="101" fillId="10" borderId="9" xfId="0" applyFont="1" applyFill="1" applyBorder="1" applyAlignment="1" applyProtection="1">
      <alignment horizontal="center" vertical="center" wrapText="1" readingOrder="1"/>
      <protection hidden="1"/>
    </xf>
    <xf numFmtId="0" fontId="101" fillId="10" borderId="6" xfId="0" applyFont="1" applyFill="1" applyBorder="1" applyAlignment="1" applyProtection="1">
      <alignment horizontal="center" vertical="center" wrapText="1" readingOrder="1"/>
      <protection hidden="1"/>
    </xf>
    <xf numFmtId="0" fontId="101" fillId="10" borderId="0" xfId="0" applyFont="1" applyFill="1" applyAlignment="1" applyProtection="1">
      <alignment horizontal="center" vertical="center" wrapText="1" readingOrder="1"/>
      <protection hidden="1"/>
    </xf>
    <xf numFmtId="0" fontId="101" fillId="11" borderId="7" xfId="0" applyFont="1" applyFill="1" applyBorder="1" applyAlignment="1" applyProtection="1">
      <alignment horizontal="center" wrapText="1" readingOrder="1"/>
      <protection hidden="1"/>
    </xf>
    <xf numFmtId="0" fontId="101" fillId="11" borderId="0" xfId="0" applyFont="1" applyFill="1" applyBorder="1" applyAlignment="1" applyProtection="1">
      <alignment horizontal="center" wrapText="1" readingOrder="1"/>
      <protection hidden="1"/>
    </xf>
    <xf numFmtId="0" fontId="101" fillId="11" borderId="8" xfId="0" applyFont="1" applyFill="1" applyBorder="1" applyAlignment="1" applyProtection="1">
      <alignment horizontal="center" wrapText="1" readingOrder="1"/>
      <protection hidden="1"/>
    </xf>
    <xf numFmtId="0" fontId="101" fillId="11" borderId="5" xfId="0" applyFont="1" applyFill="1" applyBorder="1" applyAlignment="1" applyProtection="1">
      <alignment horizontal="center" wrapText="1" readingOrder="1"/>
      <protection hidden="1"/>
    </xf>
    <xf numFmtId="0" fontId="101" fillId="11" borderId="12" xfId="0" applyFont="1" applyFill="1" applyBorder="1" applyAlignment="1" applyProtection="1">
      <alignment horizontal="center" wrapText="1" readingOrder="1"/>
      <protection hidden="1"/>
    </xf>
    <xf numFmtId="0" fontId="101" fillId="11" borderId="6" xfId="0" applyFont="1" applyFill="1" applyBorder="1" applyAlignment="1" applyProtection="1">
      <alignment horizontal="center" wrapText="1" readingOrder="1"/>
      <protection hidden="1"/>
    </xf>
    <xf numFmtId="0" fontId="101" fillId="11" borderId="9" xfId="0" applyFont="1" applyFill="1" applyBorder="1" applyAlignment="1" applyProtection="1">
      <alignment horizontal="center" wrapText="1" readingOrder="1"/>
      <protection hidden="1"/>
    </xf>
    <xf numFmtId="0" fontId="101" fillId="11" borderId="11" xfId="0" applyFont="1" applyFill="1" applyBorder="1" applyAlignment="1" applyProtection="1">
      <alignment horizontal="center" wrapText="1" readingOrder="1"/>
      <protection hidden="1"/>
    </xf>
    <xf numFmtId="0" fontId="101" fillId="11" borderId="10" xfId="0" applyFont="1" applyFill="1" applyBorder="1" applyAlignment="1" applyProtection="1">
      <alignment horizontal="center" wrapText="1" readingOrder="1"/>
      <protection hidden="1"/>
    </xf>
    <xf numFmtId="0" fontId="101" fillId="11" borderId="0" xfId="0" applyFont="1" applyFill="1" applyAlignment="1" applyProtection="1">
      <alignment horizontal="center" wrapText="1" readingOrder="1"/>
      <protection hidden="1"/>
    </xf>
    <xf numFmtId="0" fontId="101" fillId="12" borderId="8" xfId="0" applyFont="1" applyFill="1" applyBorder="1" applyAlignment="1" applyProtection="1">
      <alignment horizontal="center" wrapText="1" readingOrder="1"/>
      <protection hidden="1"/>
    </xf>
    <xf numFmtId="0" fontId="101" fillId="12" borderId="9" xfId="0" applyFont="1" applyFill="1" applyBorder="1" applyAlignment="1" applyProtection="1">
      <alignment horizontal="center" wrapText="1" readingOrder="1"/>
      <protection hidden="1"/>
    </xf>
    <xf numFmtId="0" fontId="101" fillId="12" borderId="11" xfId="0" applyFont="1" applyFill="1" applyBorder="1" applyAlignment="1" applyProtection="1">
      <alignment horizontal="center" wrapText="1" readingOrder="1"/>
      <protection hidden="1"/>
    </xf>
    <xf numFmtId="0" fontId="101" fillId="12" borderId="10" xfId="0" applyFont="1" applyFill="1" applyBorder="1" applyAlignment="1" applyProtection="1">
      <alignment horizontal="center" wrapText="1" readingOrder="1"/>
      <protection hidden="1"/>
    </xf>
    <xf numFmtId="0" fontId="101" fillId="12" borderId="5" xfId="0" applyFont="1" applyFill="1" applyBorder="1" applyAlignment="1" applyProtection="1">
      <alignment horizontal="center" wrapText="1" readingOrder="1"/>
      <protection hidden="1"/>
    </xf>
    <xf numFmtId="0" fontId="101" fillId="12" borderId="12" xfId="0" applyFont="1" applyFill="1" applyBorder="1" applyAlignment="1" applyProtection="1">
      <alignment horizontal="center" wrapText="1" readingOrder="1"/>
      <protection hidden="1"/>
    </xf>
    <xf numFmtId="0" fontId="101" fillId="12" borderId="6" xfId="0" applyFont="1" applyFill="1" applyBorder="1" applyAlignment="1" applyProtection="1">
      <alignment horizontal="center" wrapText="1" readingOrder="1"/>
      <protection hidden="1"/>
    </xf>
    <xf numFmtId="0" fontId="101" fillId="12" borderId="0" xfId="0" applyFont="1" applyFill="1" applyAlignment="1" applyProtection="1">
      <alignment horizontal="center" wrapText="1" readingOrder="1"/>
      <protection hidden="1"/>
    </xf>
    <xf numFmtId="0" fontId="101" fillId="4" borderId="0" xfId="0" applyFont="1" applyFill="1" applyBorder="1" applyAlignment="1" applyProtection="1">
      <alignment horizontal="center" wrapText="1" readingOrder="1"/>
      <protection hidden="1"/>
    </xf>
    <xf numFmtId="0" fontId="101" fillId="4" borderId="8" xfId="0" applyFont="1" applyFill="1" applyBorder="1" applyAlignment="1" applyProtection="1">
      <alignment horizontal="center" wrapText="1" readingOrder="1"/>
      <protection hidden="1"/>
    </xf>
    <xf numFmtId="0" fontId="101" fillId="4" borderId="7" xfId="0" applyFont="1" applyFill="1" applyBorder="1" applyAlignment="1" applyProtection="1">
      <alignment horizontal="center" wrapText="1" readingOrder="1"/>
      <protection hidden="1"/>
    </xf>
    <xf numFmtId="0" fontId="101" fillId="4" borderId="5" xfId="0" applyFont="1" applyFill="1" applyBorder="1" applyAlignment="1" applyProtection="1">
      <alignment horizontal="center" wrapText="1" readingOrder="1"/>
      <protection hidden="1"/>
    </xf>
    <xf numFmtId="0" fontId="101" fillId="4" borderId="12" xfId="0" applyFont="1" applyFill="1" applyBorder="1" applyAlignment="1" applyProtection="1">
      <alignment horizontal="center" wrapText="1" readingOrder="1"/>
      <protection hidden="1"/>
    </xf>
    <xf numFmtId="0" fontId="101" fillId="4" borderId="6" xfId="0" applyFont="1" applyFill="1" applyBorder="1" applyAlignment="1" applyProtection="1">
      <alignment horizontal="center" wrapText="1" readingOrder="1"/>
      <protection hidden="1"/>
    </xf>
    <xf numFmtId="0" fontId="98" fillId="0" borderId="0" xfId="0" applyFont="1" applyAlignment="1">
      <alignment horizontal="center" vertical="center" wrapText="1"/>
    </xf>
    <xf numFmtId="0" fontId="101" fillId="4" borderId="0" xfId="0" applyFont="1" applyFill="1" applyAlignment="1" applyProtection="1">
      <alignment horizontal="center" wrapText="1" readingOrder="1"/>
      <protection hidden="1"/>
    </xf>
    <xf numFmtId="0" fontId="101" fillId="4" borderId="11" xfId="0" applyFont="1" applyFill="1" applyBorder="1" applyAlignment="1" applyProtection="1">
      <alignment horizontal="center" wrapText="1" readingOrder="1"/>
      <protection hidden="1"/>
    </xf>
    <xf numFmtId="0" fontId="101" fillId="4" borderId="10" xfId="0" applyFont="1" applyFill="1" applyBorder="1" applyAlignment="1" applyProtection="1">
      <alignment horizontal="center" wrapText="1" readingOrder="1"/>
      <protection hidden="1"/>
    </xf>
    <xf numFmtId="0" fontId="101" fillId="4" borderId="9" xfId="0" applyFont="1" applyFill="1" applyBorder="1" applyAlignment="1" applyProtection="1">
      <alignment horizontal="center" wrapText="1" readingOrder="1"/>
      <protection hidden="1"/>
    </xf>
    <xf numFmtId="0" fontId="95" fillId="10" borderId="13" xfId="0" applyFont="1" applyFill="1" applyBorder="1" applyAlignment="1">
      <alignment horizontal="center" vertical="center" wrapText="1" readingOrder="1"/>
    </xf>
    <xf numFmtId="0" fontId="95" fillId="10" borderId="14" xfId="0" applyFont="1" applyFill="1" applyBorder="1" applyAlignment="1">
      <alignment horizontal="center" vertical="center" wrapText="1" readingOrder="1"/>
    </xf>
    <xf numFmtId="0" fontId="95" fillId="10" borderId="15" xfId="0" applyFont="1" applyFill="1" applyBorder="1" applyAlignment="1">
      <alignment horizontal="center" vertical="center" wrapText="1" readingOrder="1"/>
    </xf>
    <xf numFmtId="0" fontId="95" fillId="10" borderId="16" xfId="0" applyFont="1" applyFill="1" applyBorder="1" applyAlignment="1">
      <alignment horizontal="center" vertical="center" wrapText="1" readingOrder="1"/>
    </xf>
    <xf numFmtId="0" fontId="95" fillId="10" borderId="0" xfId="0" applyFont="1" applyFill="1" applyAlignment="1">
      <alignment horizontal="center" vertical="center" wrapText="1" readingOrder="1"/>
    </xf>
    <xf numFmtId="0" fontId="95" fillId="10" borderId="17" xfId="0" applyFont="1" applyFill="1" applyBorder="1" applyAlignment="1">
      <alignment horizontal="center" vertical="center" wrapText="1" readingOrder="1"/>
    </xf>
    <xf numFmtId="0" fontId="95" fillId="10" borderId="18" xfId="0" applyFont="1" applyFill="1" applyBorder="1" applyAlignment="1">
      <alignment horizontal="center" vertical="center" wrapText="1" readingOrder="1"/>
    </xf>
    <xf numFmtId="0" fontId="95" fillId="10" borderId="19" xfId="0" applyFont="1" applyFill="1" applyBorder="1" applyAlignment="1">
      <alignment horizontal="center" vertical="center" wrapText="1" readingOrder="1"/>
    </xf>
    <xf numFmtId="0" fontId="95" fillId="10" borderId="20" xfId="0" applyFont="1" applyFill="1" applyBorder="1" applyAlignment="1">
      <alignment horizontal="center" vertical="center" wrapText="1" readingOrder="1"/>
    </xf>
    <xf numFmtId="0" fontId="94" fillId="0" borderId="5" xfId="0" applyFont="1" applyBorder="1" applyAlignment="1">
      <alignment horizontal="center" vertical="center" wrapText="1"/>
    </xf>
    <xf numFmtId="0" fontId="94" fillId="0" borderId="12" xfId="0" applyFont="1" applyBorder="1" applyAlignment="1">
      <alignment horizontal="center" vertical="center"/>
    </xf>
    <xf numFmtId="0" fontId="94" fillId="0" borderId="7" xfId="0" applyFont="1" applyBorder="1" applyAlignment="1">
      <alignment horizontal="center" vertical="center" wrapText="1"/>
    </xf>
    <xf numFmtId="0" fontId="94" fillId="0" borderId="0" xfId="0" applyFont="1" applyAlignment="1">
      <alignment horizontal="center" vertical="center"/>
    </xf>
    <xf numFmtId="0" fontId="94" fillId="0" borderId="7" xfId="0" applyFont="1" applyBorder="1" applyAlignment="1">
      <alignment horizontal="center" vertical="center"/>
    </xf>
    <xf numFmtId="0" fontId="94" fillId="0" borderId="9" xfId="0" applyFont="1" applyBorder="1" applyAlignment="1">
      <alignment horizontal="center" vertical="center"/>
    </xf>
    <xf numFmtId="0" fontId="94" fillId="0" borderId="11" xfId="0" applyFont="1" applyBorder="1" applyAlignment="1">
      <alignment horizontal="center" vertical="center"/>
    </xf>
    <xf numFmtId="0" fontId="95" fillId="11" borderId="13" xfId="0" applyFont="1" applyFill="1" applyBorder="1" applyAlignment="1">
      <alignment horizontal="center" vertical="center" wrapText="1" readingOrder="1"/>
    </xf>
    <xf numFmtId="0" fontId="95" fillId="11" borderId="14" xfId="0" applyFont="1" applyFill="1" applyBorder="1" applyAlignment="1">
      <alignment horizontal="center" vertical="center" wrapText="1" readingOrder="1"/>
    </xf>
    <xf numFmtId="0" fontId="95" fillId="11" borderId="15" xfId="0" applyFont="1" applyFill="1" applyBorder="1" applyAlignment="1">
      <alignment horizontal="center" vertical="center" wrapText="1" readingOrder="1"/>
    </xf>
    <xf numFmtId="0" fontId="95" fillId="11" borderId="16" xfId="0" applyFont="1" applyFill="1" applyBorder="1" applyAlignment="1">
      <alignment horizontal="center" vertical="center" wrapText="1" readingOrder="1"/>
    </xf>
    <xf numFmtId="0" fontId="95" fillId="11" borderId="0" xfId="0" applyFont="1" applyFill="1" applyAlignment="1">
      <alignment horizontal="center" vertical="center" wrapText="1" readingOrder="1"/>
    </xf>
    <xf numFmtId="0" fontId="95" fillId="11" borderId="17" xfId="0" applyFont="1" applyFill="1" applyBorder="1" applyAlignment="1">
      <alignment horizontal="center" vertical="center" wrapText="1" readingOrder="1"/>
    </xf>
    <xf numFmtId="0" fontId="95" fillId="11" borderId="18" xfId="0" applyFont="1" applyFill="1" applyBorder="1" applyAlignment="1">
      <alignment horizontal="center" vertical="center" wrapText="1" readingOrder="1"/>
    </xf>
    <xf numFmtId="0" fontId="95" fillId="11" borderId="19" xfId="0" applyFont="1" applyFill="1" applyBorder="1" applyAlignment="1">
      <alignment horizontal="center" vertical="center" wrapText="1" readingOrder="1"/>
    </xf>
    <xf numFmtId="0" fontId="95" fillId="11" borderId="20" xfId="0" applyFont="1" applyFill="1" applyBorder="1" applyAlignment="1">
      <alignment horizontal="center" vertical="center" wrapText="1" readingOrder="1"/>
    </xf>
    <xf numFmtId="0" fontId="91" fillId="0" borderId="0" xfId="0" applyFont="1" applyAlignment="1">
      <alignment horizontal="center" vertical="center" wrapText="1"/>
    </xf>
    <xf numFmtId="0" fontId="92" fillId="0" borderId="0" xfId="0" applyFont="1" applyAlignment="1">
      <alignment horizontal="center" vertical="center" wrapText="1"/>
    </xf>
    <xf numFmtId="0" fontId="93" fillId="9" borderId="0" xfId="0" applyFont="1" applyFill="1" applyAlignment="1">
      <alignment horizontal="center" vertical="center" wrapText="1" readingOrder="1"/>
    </xf>
    <xf numFmtId="0" fontId="94" fillId="0" borderId="0" xfId="0" applyFont="1" applyBorder="1" applyAlignment="1">
      <alignment horizontal="center" vertical="center"/>
    </xf>
    <xf numFmtId="0" fontId="94" fillId="0" borderId="6" xfId="0" applyFont="1" applyBorder="1" applyAlignment="1">
      <alignment horizontal="center" vertical="center"/>
    </xf>
    <xf numFmtId="0" fontId="94" fillId="0" borderId="8" xfId="0" applyFont="1" applyBorder="1" applyAlignment="1">
      <alignment horizontal="center" vertical="center"/>
    </xf>
    <xf numFmtId="0" fontId="94" fillId="0" borderId="10" xfId="0" applyFont="1" applyBorder="1" applyAlignment="1">
      <alignment horizontal="center" vertical="center"/>
    </xf>
    <xf numFmtId="0" fontId="95" fillId="4" borderId="13" xfId="0" applyFont="1" applyFill="1" applyBorder="1" applyAlignment="1">
      <alignment horizontal="center" vertical="center" wrapText="1" readingOrder="1"/>
    </xf>
    <xf numFmtId="0" fontId="95" fillId="4" borderId="14" xfId="0" applyFont="1" applyFill="1" applyBorder="1" applyAlignment="1">
      <alignment horizontal="center" vertical="center" wrapText="1" readingOrder="1"/>
    </xf>
    <xf numFmtId="0" fontId="95" fillId="4" borderId="15" xfId="0" applyFont="1" applyFill="1" applyBorder="1" applyAlignment="1">
      <alignment horizontal="center" vertical="center" wrapText="1" readingOrder="1"/>
    </xf>
    <xf numFmtId="0" fontId="95" fillId="4" borderId="16" xfId="0" applyFont="1" applyFill="1" applyBorder="1" applyAlignment="1">
      <alignment horizontal="center" vertical="center" wrapText="1" readingOrder="1"/>
    </xf>
    <xf numFmtId="0" fontId="95" fillId="4" borderId="0" xfId="0" applyFont="1" applyFill="1" applyAlignment="1">
      <alignment horizontal="center" vertical="center" wrapText="1" readingOrder="1"/>
    </xf>
    <xf numFmtId="0" fontId="95" fillId="4" borderId="17" xfId="0" applyFont="1" applyFill="1" applyBorder="1" applyAlignment="1">
      <alignment horizontal="center" vertical="center" wrapText="1" readingOrder="1"/>
    </xf>
    <xf numFmtId="0" fontId="95" fillId="4" borderId="18" xfId="0" applyFont="1" applyFill="1" applyBorder="1" applyAlignment="1">
      <alignment horizontal="center" vertical="center" wrapText="1" readingOrder="1"/>
    </xf>
    <xf numFmtId="0" fontId="95" fillId="4" borderId="19" xfId="0" applyFont="1" applyFill="1" applyBorder="1" applyAlignment="1">
      <alignment horizontal="center" vertical="center" wrapText="1" readingOrder="1"/>
    </xf>
    <xf numFmtId="0" fontId="95" fillId="4" borderId="20" xfId="0" applyFont="1" applyFill="1" applyBorder="1" applyAlignment="1">
      <alignment horizontal="center" vertical="center" wrapText="1" readingOrder="1"/>
    </xf>
    <xf numFmtId="0" fontId="95" fillId="12" borderId="13" xfId="0" applyFont="1" applyFill="1" applyBorder="1" applyAlignment="1">
      <alignment horizontal="center" vertical="center" wrapText="1" readingOrder="1"/>
    </xf>
    <xf numFmtId="0" fontId="95" fillId="12" borderId="14" xfId="0" applyFont="1" applyFill="1" applyBorder="1" applyAlignment="1">
      <alignment horizontal="center" vertical="center" wrapText="1" readingOrder="1"/>
    </xf>
    <xf numFmtId="0" fontId="95" fillId="12" borderId="15" xfId="0" applyFont="1" applyFill="1" applyBorder="1" applyAlignment="1">
      <alignment horizontal="center" vertical="center" wrapText="1" readingOrder="1"/>
    </xf>
    <xf numFmtId="0" fontId="95" fillId="12" borderId="16" xfId="0" applyFont="1" applyFill="1" applyBorder="1" applyAlignment="1">
      <alignment horizontal="center" vertical="center" wrapText="1" readingOrder="1"/>
    </xf>
    <xf numFmtId="0" fontId="95" fillId="12" borderId="0" xfId="0" applyFont="1" applyFill="1" applyAlignment="1">
      <alignment horizontal="center" vertical="center" wrapText="1" readingOrder="1"/>
    </xf>
    <xf numFmtId="0" fontId="95" fillId="12" borderId="17" xfId="0" applyFont="1" applyFill="1" applyBorder="1" applyAlignment="1">
      <alignment horizontal="center" vertical="center" wrapText="1" readingOrder="1"/>
    </xf>
    <xf numFmtId="0" fontId="95" fillId="12" borderId="18" xfId="0" applyFont="1" applyFill="1" applyBorder="1" applyAlignment="1">
      <alignment horizontal="center" vertical="center" wrapText="1" readingOrder="1"/>
    </xf>
    <xf numFmtId="0" fontId="95" fillId="12" borderId="19" xfId="0" applyFont="1" applyFill="1" applyBorder="1" applyAlignment="1">
      <alignment horizontal="center" vertical="center" wrapText="1" readingOrder="1"/>
    </xf>
    <xf numFmtId="0" fontId="95" fillId="12" borderId="20" xfId="0" applyFont="1" applyFill="1" applyBorder="1" applyAlignment="1">
      <alignment horizontal="center" vertical="center" wrapText="1" readingOrder="1"/>
    </xf>
    <xf numFmtId="0" fontId="94" fillId="0" borderId="12" xfId="0" applyFont="1" applyBorder="1" applyAlignment="1">
      <alignment horizontal="center" vertical="center" wrapText="1"/>
    </xf>
    <xf numFmtId="0" fontId="51" fillId="0" borderId="71" xfId="0" applyFont="1" applyBorder="1" applyAlignment="1">
      <alignment horizontal="center" wrapText="1"/>
    </xf>
    <xf numFmtId="0" fontId="55" fillId="0" borderId="74" xfId="0" applyFont="1" applyBorder="1" applyAlignment="1">
      <alignment horizontal="center" wrapText="1"/>
    </xf>
    <xf numFmtId="0" fontId="55" fillId="0" borderId="77" xfId="0" applyFont="1" applyBorder="1" applyAlignment="1">
      <alignment horizontal="center" wrapText="1"/>
    </xf>
    <xf numFmtId="0" fontId="53" fillId="0" borderId="72"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8" xfId="0" applyFont="1" applyBorder="1" applyAlignment="1">
      <alignment horizontal="center" vertical="center" wrapText="1"/>
    </xf>
    <xf numFmtId="0" fontId="53" fillId="0" borderId="79" xfId="0" applyFont="1" applyBorder="1" applyAlignment="1">
      <alignment horizontal="center" vertical="center" wrapText="1"/>
    </xf>
    <xf numFmtId="0" fontId="65" fillId="16" borderId="93" xfId="0" applyFont="1" applyFill="1" applyBorder="1" applyAlignment="1">
      <alignment horizontal="center" vertical="center" textRotation="90"/>
    </xf>
    <xf numFmtId="0" fontId="40" fillId="2" borderId="52" xfId="2" applyFont="1" applyFill="1" applyBorder="1" applyAlignment="1">
      <alignment horizontal="justify" vertical="center" wrapText="1"/>
    </xf>
    <xf numFmtId="0" fontId="40" fillId="2" borderId="53" xfId="2" applyFont="1" applyFill="1" applyBorder="1" applyAlignment="1">
      <alignment horizontal="justify" vertical="center" wrapText="1"/>
    </xf>
    <xf numFmtId="0" fontId="39" fillId="2" borderId="59" xfId="0" applyFont="1" applyFill="1" applyBorder="1" applyAlignment="1">
      <alignment horizontal="left" vertical="center" wrapText="1"/>
    </xf>
    <xf numFmtId="0" fontId="39" fillId="2" borderId="60" xfId="0" applyFont="1" applyFill="1" applyBorder="1" applyAlignment="1">
      <alignment horizontal="left" vertical="center" wrapText="1"/>
    </xf>
    <xf numFmtId="0" fontId="39" fillId="2" borderId="46" xfId="3" applyFont="1" applyFill="1" applyBorder="1" applyAlignment="1">
      <alignment horizontal="left" vertical="top" wrapText="1" readingOrder="1"/>
    </xf>
    <xf numFmtId="0" fontId="39" fillId="2" borderId="47" xfId="3" applyFont="1" applyFill="1" applyBorder="1" applyAlignment="1">
      <alignment horizontal="left" vertical="top" wrapText="1" readingOrder="1"/>
    </xf>
    <xf numFmtId="0" fontId="40" fillId="2" borderId="48" xfId="2" applyFont="1" applyFill="1" applyBorder="1" applyAlignment="1">
      <alignment horizontal="justify" vertical="center" wrapText="1"/>
    </xf>
    <xf numFmtId="0" fontId="40" fillId="2" borderId="49" xfId="2" applyFont="1" applyFill="1" applyBorder="1" applyAlignment="1">
      <alignment horizontal="justify" vertical="center" wrapText="1"/>
    </xf>
    <xf numFmtId="0" fontId="39" fillId="2" borderId="50" xfId="0" applyFont="1" applyFill="1" applyBorder="1" applyAlignment="1">
      <alignment horizontal="left" vertical="center" wrapText="1"/>
    </xf>
    <xf numFmtId="0" fontId="39" fillId="2" borderId="51" xfId="0" applyFont="1" applyFill="1" applyBorder="1" applyAlignment="1">
      <alignment horizontal="left" vertical="center" wrapText="1"/>
    </xf>
    <xf numFmtId="0" fontId="34" fillId="2" borderId="7" xfId="2" applyFont="1" applyFill="1" applyBorder="1" applyAlignment="1">
      <alignment horizontal="left" vertical="top" wrapText="1"/>
    </xf>
    <xf numFmtId="0" fontId="34" fillId="2" borderId="0" xfId="2" applyFont="1" applyFill="1" applyAlignment="1">
      <alignment horizontal="left" vertical="top" wrapText="1"/>
    </xf>
    <xf numFmtId="0" fontId="34" fillId="2" borderId="8" xfId="2" applyFont="1" applyFill="1" applyBorder="1" applyAlignment="1">
      <alignment horizontal="left" vertical="top" wrapText="1"/>
    </xf>
    <xf numFmtId="0" fontId="39" fillId="2" borderId="61" xfId="0" applyFont="1" applyFill="1" applyBorder="1" applyAlignment="1">
      <alignment horizontal="left" vertical="center" wrapText="1"/>
    </xf>
    <xf numFmtId="0" fontId="39" fillId="2" borderId="62" xfId="0" applyFont="1" applyFill="1" applyBorder="1" applyAlignment="1">
      <alignment horizontal="left" vertical="center" wrapText="1"/>
    </xf>
    <xf numFmtId="0" fontId="40" fillId="2" borderId="54" xfId="0" applyFont="1" applyFill="1" applyBorder="1" applyAlignment="1">
      <alignment horizontal="justify" vertical="center" wrapText="1"/>
    </xf>
    <xf numFmtId="0" fontId="40" fillId="2" borderId="55" xfId="0" applyFont="1" applyFill="1" applyBorder="1" applyAlignment="1">
      <alignment horizontal="justify" vertical="center" wrapText="1"/>
    </xf>
    <xf numFmtId="0" fontId="35" fillId="13" borderId="36" xfId="2" applyFont="1" applyFill="1" applyBorder="1" applyAlignment="1">
      <alignment horizontal="center" vertical="center" wrapText="1"/>
    </xf>
    <xf numFmtId="0" fontId="35" fillId="13" borderId="37" xfId="2" applyFont="1" applyFill="1" applyBorder="1" applyAlignment="1">
      <alignment horizontal="center" vertical="center" wrapText="1"/>
    </xf>
    <xf numFmtId="0" fontId="35" fillId="13" borderId="38" xfId="2" applyFont="1" applyFill="1" applyBorder="1" applyAlignment="1">
      <alignment horizontal="center" vertical="center" wrapText="1"/>
    </xf>
    <xf numFmtId="0" fontId="34" fillId="0" borderId="7" xfId="2" quotePrefix="1" applyFont="1" applyBorder="1" applyAlignment="1">
      <alignment horizontal="left" vertical="center" wrapText="1"/>
    </xf>
    <xf numFmtId="0" fontId="34" fillId="0" borderId="0" xfId="2" quotePrefix="1" applyFont="1" applyAlignment="1">
      <alignment horizontal="left" vertical="center" wrapText="1"/>
    </xf>
    <xf numFmtId="0" fontId="34" fillId="0" borderId="8" xfId="2" quotePrefix="1" applyFont="1" applyBorder="1" applyAlignment="1">
      <alignment horizontal="left" vertical="center" wrapText="1"/>
    </xf>
    <xf numFmtId="0" fontId="34" fillId="0" borderId="56" xfId="2" quotePrefix="1" applyFont="1" applyBorder="1" applyAlignment="1">
      <alignment horizontal="left" vertical="center" wrapText="1"/>
    </xf>
    <xf numFmtId="0" fontId="34" fillId="0" borderId="57" xfId="2" quotePrefix="1" applyFont="1" applyBorder="1" applyAlignment="1">
      <alignment horizontal="left" vertical="center" wrapText="1"/>
    </xf>
    <xf numFmtId="0" fontId="34" fillId="0" borderId="58" xfId="2" quotePrefix="1" applyFont="1" applyBorder="1" applyAlignment="1">
      <alignment horizontal="left" vertical="center" wrapText="1"/>
    </xf>
    <xf numFmtId="0" fontId="36" fillId="2" borderId="39" xfId="2" quotePrefix="1" applyFont="1" applyFill="1" applyBorder="1" applyAlignment="1">
      <alignment horizontal="left" vertical="top" wrapText="1"/>
    </xf>
    <xf numFmtId="0" fontId="37" fillId="2" borderId="40" xfId="2" quotePrefix="1" applyFont="1" applyFill="1" applyBorder="1" applyAlignment="1">
      <alignment horizontal="left" vertical="top" wrapText="1"/>
    </xf>
    <xf numFmtId="0" fontId="37" fillId="2" borderId="41" xfId="2" quotePrefix="1" applyFont="1" applyFill="1" applyBorder="1" applyAlignment="1">
      <alignment horizontal="left" vertical="top" wrapText="1"/>
    </xf>
    <xf numFmtId="0" fontId="34" fillId="0" borderId="7" xfId="2" quotePrefix="1" applyFont="1" applyBorder="1" applyAlignment="1">
      <alignment horizontal="left" vertical="top" wrapText="1"/>
    </xf>
    <xf numFmtId="0" fontId="34" fillId="0" borderId="0" xfId="2" quotePrefix="1" applyFont="1" applyAlignment="1">
      <alignment horizontal="left" vertical="top" wrapText="1"/>
    </xf>
    <xf numFmtId="0" fontId="34" fillId="0" borderId="8" xfId="2" quotePrefix="1" applyFont="1" applyBorder="1" applyAlignment="1">
      <alignment horizontal="left" vertical="top" wrapText="1"/>
    </xf>
    <xf numFmtId="0" fontId="39" fillId="13" borderId="42" xfId="3" applyFont="1" applyFill="1" applyBorder="1" applyAlignment="1">
      <alignment horizontal="center" vertical="center" wrapText="1"/>
    </xf>
    <xf numFmtId="0" fontId="39" fillId="13" borderId="43" xfId="3" applyFont="1" applyFill="1" applyBorder="1" applyAlignment="1">
      <alignment horizontal="center" vertical="center" wrapText="1"/>
    </xf>
    <xf numFmtId="0" fontId="39" fillId="13" borderId="44" xfId="2" applyFont="1" applyFill="1" applyBorder="1" applyAlignment="1">
      <alignment horizontal="center" vertical="center"/>
    </xf>
    <xf numFmtId="0" fontId="39" fillId="13" borderId="45" xfId="2" applyFont="1" applyFill="1" applyBorder="1" applyAlignment="1">
      <alignment horizontal="center" vertical="center"/>
    </xf>
    <xf numFmtId="0" fontId="1" fillId="2" borderId="56" xfId="2" quotePrefix="1" applyFont="1" applyFill="1" applyBorder="1" applyAlignment="1">
      <alignment horizontal="justify" vertical="center" wrapText="1"/>
    </xf>
    <xf numFmtId="0" fontId="1" fillId="2" borderId="57" xfId="2" quotePrefix="1" applyFont="1" applyFill="1" applyBorder="1" applyAlignment="1">
      <alignment horizontal="justify" vertical="center" wrapText="1"/>
    </xf>
    <xf numFmtId="0" fontId="1" fillId="2" borderId="58" xfId="2" quotePrefix="1" applyFont="1" applyFill="1" applyBorder="1" applyAlignment="1">
      <alignment horizontal="justify" vertical="center" wrapText="1"/>
    </xf>
    <xf numFmtId="0" fontId="54" fillId="0" borderId="33" xfId="0" applyFont="1" applyBorder="1" applyAlignment="1">
      <alignment horizontal="left" vertical="center" wrapText="1"/>
    </xf>
    <xf numFmtId="0" fontId="54" fillId="0" borderId="34" xfId="0" applyFont="1" applyBorder="1" applyAlignment="1">
      <alignment horizontal="left" vertical="center" wrapText="1"/>
    </xf>
    <xf numFmtId="165" fontId="54" fillId="0" borderId="23" xfId="0" applyNumberFormat="1" applyFont="1" applyBorder="1" applyAlignment="1">
      <alignment horizontal="center" vertical="center"/>
    </xf>
    <xf numFmtId="165" fontId="54" fillId="0" borderId="35" xfId="0" applyNumberFormat="1" applyFont="1" applyBorder="1" applyAlignment="1">
      <alignment horizontal="center" vertical="center"/>
    </xf>
    <xf numFmtId="0" fontId="54" fillId="0" borderId="87" xfId="0" applyFont="1" applyBorder="1" applyAlignment="1">
      <alignment horizontal="center" vertical="center" wrapText="1"/>
    </xf>
    <xf numFmtId="0" fontId="54" fillId="0" borderId="33" xfId="0" applyFont="1" applyBorder="1" applyAlignment="1">
      <alignment horizontal="center" vertical="center" wrapText="1"/>
    </xf>
    <xf numFmtId="0" fontId="64" fillId="0" borderId="0" xfId="0" applyFont="1" applyAlignment="1">
      <alignment horizontal="left" wrapText="1"/>
    </xf>
    <xf numFmtId="0" fontId="62" fillId="0" borderId="7" xfId="0" applyFont="1" applyBorder="1" applyAlignment="1">
      <alignment horizontal="center" vertical="center" wrapText="1"/>
    </xf>
    <xf numFmtId="0" fontId="63" fillId="0" borderId="0" xfId="0" applyFont="1" applyAlignment="1">
      <alignment horizontal="center" vertical="center" wrapText="1"/>
    </xf>
    <xf numFmtId="0" fontId="62" fillId="0" borderId="0" xfId="0" applyFont="1" applyAlignment="1">
      <alignment horizontal="center" vertical="center" wrapText="1"/>
    </xf>
    <xf numFmtId="0" fontId="62"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35" xfId="0" applyFont="1" applyBorder="1" applyAlignment="1">
      <alignment horizontal="center" vertical="center" wrapText="1"/>
    </xf>
    <xf numFmtId="0" fontId="60" fillId="0" borderId="0" xfId="0" applyFont="1" applyAlignment="1">
      <alignment horizontal="center" vertical="center"/>
    </xf>
    <xf numFmtId="0" fontId="61" fillId="15" borderId="88" xfId="0" applyFont="1" applyFill="1" applyBorder="1" applyAlignment="1">
      <alignment horizontal="center" vertical="center" wrapText="1"/>
    </xf>
    <xf numFmtId="0" fontId="61" fillId="15" borderId="89" xfId="0" applyFont="1" applyFill="1" applyBorder="1" applyAlignment="1">
      <alignment horizontal="center" vertical="center" wrapText="1"/>
    </xf>
    <xf numFmtId="0" fontId="61" fillId="15" borderId="90" xfId="0" applyFont="1" applyFill="1" applyBorder="1" applyAlignment="1">
      <alignment horizontal="center" vertical="center" wrapText="1"/>
    </xf>
    <xf numFmtId="0" fontId="61" fillId="15" borderId="5" xfId="0" applyFont="1" applyFill="1" applyBorder="1" applyAlignment="1">
      <alignment horizontal="center" vertical="center" wrapText="1"/>
    </xf>
    <xf numFmtId="0" fontId="61" fillId="15" borderId="12" xfId="0" applyFont="1" applyFill="1" applyBorder="1" applyAlignment="1">
      <alignment horizontal="center" vertical="center" wrapText="1"/>
    </xf>
    <xf numFmtId="0" fontId="61" fillId="15" borderId="6" xfId="0" applyFont="1" applyFill="1" applyBorder="1" applyAlignment="1">
      <alignment horizontal="center" vertical="center" wrapText="1"/>
    </xf>
    <xf numFmtId="0" fontId="61" fillId="15" borderId="81" xfId="0" applyFont="1" applyFill="1" applyBorder="1" applyAlignment="1">
      <alignment horizontal="center" vertical="center" wrapText="1"/>
    </xf>
    <xf numFmtId="0" fontId="61" fillId="15" borderId="82" xfId="0" applyFont="1" applyFill="1" applyBorder="1" applyAlignment="1">
      <alignment horizontal="center" vertical="center" wrapText="1"/>
    </xf>
    <xf numFmtId="0" fontId="62" fillId="0" borderId="5" xfId="0" applyFont="1" applyBorder="1" applyAlignment="1">
      <alignment horizontal="center" vertical="center" wrapText="1"/>
    </xf>
    <xf numFmtId="0" fontId="62" fillId="0" borderId="12" xfId="0" applyFont="1" applyBorder="1" applyAlignment="1">
      <alignment horizontal="center" vertical="center" wrapText="1"/>
    </xf>
    <xf numFmtId="0" fontId="54" fillId="0" borderId="12" xfId="0" applyFont="1" applyBorder="1" applyAlignment="1">
      <alignment horizontal="center"/>
    </xf>
    <xf numFmtId="0" fontId="54" fillId="0" borderId="6" xfId="0" applyFont="1" applyBorder="1" applyAlignment="1">
      <alignment horizontal="center"/>
    </xf>
    <xf numFmtId="0" fontId="59" fillId="15" borderId="32" xfId="0" applyFont="1" applyFill="1" applyBorder="1" applyAlignment="1">
      <alignment horizontal="center" vertical="center" wrapText="1"/>
    </xf>
    <xf numFmtId="0" fontId="59" fillId="15" borderId="33" xfId="0" applyFont="1" applyFill="1" applyBorder="1" applyAlignment="1">
      <alignment horizontal="center" vertical="center" wrapText="1"/>
    </xf>
    <xf numFmtId="0" fontId="59" fillId="15" borderId="86" xfId="0" applyFont="1" applyFill="1" applyBorder="1" applyAlignment="1">
      <alignment horizontal="center" vertical="center" wrapText="1"/>
    </xf>
    <xf numFmtId="0" fontId="59" fillId="15" borderId="87" xfId="0" applyFont="1" applyFill="1" applyBorder="1" applyAlignment="1">
      <alignment horizontal="center" vertical="center" wrapText="1"/>
    </xf>
    <xf numFmtId="0" fontId="59" fillId="15" borderId="24" xfId="0" applyFont="1" applyFill="1" applyBorder="1" applyAlignment="1">
      <alignment horizontal="center" vertical="center" wrapText="1"/>
    </xf>
    <xf numFmtId="0" fontId="59" fillId="15" borderId="35" xfId="0" applyFont="1" applyFill="1" applyBorder="1" applyAlignment="1">
      <alignment horizontal="center" vertical="center" wrapText="1"/>
    </xf>
    <xf numFmtId="0" fontId="56" fillId="0" borderId="71" xfId="0" applyFont="1" applyBorder="1" applyAlignment="1">
      <alignment horizontal="center" wrapText="1"/>
    </xf>
    <xf numFmtId="0" fontId="58" fillId="0" borderId="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0" xfId="0" applyFont="1" applyAlignment="1">
      <alignment horizontal="center" vertical="center" wrapText="1"/>
    </xf>
    <xf numFmtId="0" fontId="58" fillId="0" borderId="9" xfId="0" applyFont="1" applyBorder="1" applyAlignment="1">
      <alignment horizontal="center" vertical="center" wrapText="1"/>
    </xf>
    <xf numFmtId="0" fontId="58" fillId="0" borderId="11" xfId="0" applyFont="1" applyBorder="1" applyAlignment="1">
      <alignment horizontal="center"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28" fillId="14" borderId="23" xfId="0" applyFont="1" applyFill="1" applyBorder="1" applyAlignment="1">
      <alignment horizontal="center" vertical="center" wrapText="1" readingOrder="1"/>
    </xf>
    <xf numFmtId="0" fontId="28" fillId="14" borderId="24" xfId="0" applyFont="1" applyFill="1" applyBorder="1" applyAlignment="1">
      <alignment horizontal="center" vertical="center" wrapText="1" readingOrder="1"/>
    </xf>
    <xf numFmtId="0" fontId="28" fillId="14" borderId="35" xfId="0" applyFont="1" applyFill="1" applyBorder="1" applyAlignment="1">
      <alignment horizontal="center" vertical="center" wrapText="1" readingOrder="1"/>
    </xf>
    <xf numFmtId="0" fontId="23" fillId="2" borderId="0" xfId="0" applyFont="1" applyFill="1" applyAlignment="1">
      <alignment horizontal="justify" vertical="center" wrapText="1"/>
    </xf>
    <xf numFmtId="0" fontId="25" fillId="14" borderId="32" xfId="0" applyFont="1" applyFill="1" applyBorder="1" applyAlignment="1">
      <alignment horizontal="center" vertical="center" wrapText="1" readingOrder="1"/>
    </xf>
    <xf numFmtId="0" fontId="25" fillId="14" borderId="33" xfId="0" applyFont="1" applyFill="1" applyBorder="1" applyAlignment="1">
      <alignment horizontal="center" vertical="center" wrapText="1" readingOrder="1"/>
    </xf>
    <xf numFmtId="0" fontId="25" fillId="2" borderId="30" xfId="0" applyFont="1" applyFill="1" applyBorder="1" applyAlignment="1">
      <alignment horizontal="center" vertical="center" wrapText="1" readingOrder="1"/>
    </xf>
    <xf numFmtId="0" fontId="25" fillId="2" borderId="25" xfId="0" applyFont="1" applyFill="1" applyBorder="1" applyAlignment="1">
      <alignment horizontal="center" vertical="center" wrapText="1" readingOrder="1"/>
    </xf>
    <xf numFmtId="0" fontId="25" fillId="2" borderId="22" xfId="0" applyFont="1" applyFill="1" applyBorder="1" applyAlignment="1">
      <alignment horizontal="center" vertical="center" wrapText="1" readingOrder="1"/>
    </xf>
    <xf numFmtId="0" fontId="25" fillId="2" borderId="21" xfId="0" applyFont="1" applyFill="1" applyBorder="1" applyAlignment="1">
      <alignment horizontal="center" vertical="center" wrapText="1" readingOrder="1"/>
    </xf>
    <xf numFmtId="0" fontId="25" fillId="2" borderId="27" xfId="0" applyFont="1" applyFill="1" applyBorder="1" applyAlignment="1">
      <alignment horizontal="center" vertical="center" wrapText="1" readingOrder="1"/>
    </xf>
    <xf numFmtId="0" fontId="25" fillId="2"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104773</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110451</xdr:colOff>
      <xdr:row>7</xdr:row>
      <xdr:rowOff>145363</xdr:rowOff>
    </xdr:from>
    <xdr:to>
      <xdr:col>2</xdr:col>
      <xdr:colOff>167369</xdr:colOff>
      <xdr:row>10</xdr:row>
      <xdr:rowOff>61795</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0451" y="2298013"/>
          <a:ext cx="914168" cy="9070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4</xdr:row>
      <xdr:rowOff>25958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301625</xdr:colOff>
      <xdr:row>2</xdr:row>
      <xdr:rowOff>127000</xdr:rowOff>
    </xdr:from>
    <xdr:to>
      <xdr:col>1</xdr:col>
      <xdr:colOff>454025</xdr:colOff>
      <xdr:row>7</xdr:row>
      <xdr:rowOff>104775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1625" y="52387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4</xdr:row>
      <xdr:rowOff>41833</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2</xdr:row>
      <xdr:rowOff>0</xdr:rowOff>
    </xdr:from>
    <xdr:to>
      <xdr:col>1</xdr:col>
      <xdr:colOff>485775</xdr:colOff>
      <xdr:row>7</xdr:row>
      <xdr:rowOff>19050</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33375" y="3968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mapaderiesgoautoevaluacio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32" customWidth="1"/>
    <col min="2" max="2" width="16.85546875" customWidth="1"/>
    <col min="3" max="3" width="25" customWidth="1"/>
    <col min="4" max="12" width="10.85546875" customWidth="1"/>
    <col min="13" max="13" width="13.28515625" customWidth="1"/>
    <col min="14" max="14" width="15.5703125" customWidth="1"/>
    <col min="15" max="16384" width="11.42578125" style="32"/>
  </cols>
  <sheetData>
    <row r="1" spans="2:14" ht="12.75" customHeight="1" thickBot="1" x14ac:dyDescent="0.3">
      <c r="B1" s="32"/>
      <c r="C1" s="32"/>
      <c r="D1" s="32"/>
      <c r="E1" s="32"/>
      <c r="F1" s="32"/>
      <c r="G1" s="32"/>
      <c r="H1" s="32"/>
      <c r="I1" s="32"/>
      <c r="J1" s="32"/>
      <c r="K1" s="32"/>
      <c r="L1" s="32"/>
      <c r="M1" s="32"/>
      <c r="N1" s="32"/>
    </row>
    <row r="2" spans="2:14" ht="18.75" customHeight="1" x14ac:dyDescent="0.25">
      <c r="B2" s="239" t="s">
        <v>267</v>
      </c>
      <c r="C2" s="240"/>
      <c r="D2" s="230" t="s">
        <v>205</v>
      </c>
      <c r="E2" s="231"/>
      <c r="F2" s="231"/>
      <c r="G2" s="231"/>
      <c r="H2" s="231"/>
      <c r="I2" s="231"/>
      <c r="J2" s="231"/>
      <c r="K2" s="231"/>
      <c r="L2" s="232"/>
      <c r="M2" s="245" t="s">
        <v>389</v>
      </c>
      <c r="N2" s="246"/>
    </row>
    <row r="3" spans="2:14" ht="29.25" customHeight="1" x14ac:dyDescent="0.25">
      <c r="B3" s="241"/>
      <c r="C3" s="242"/>
      <c r="D3" s="233"/>
      <c r="E3" s="234"/>
      <c r="F3" s="234"/>
      <c r="G3" s="234"/>
      <c r="H3" s="234"/>
      <c r="I3" s="234"/>
      <c r="J3" s="234"/>
      <c r="K3" s="234"/>
      <c r="L3" s="235"/>
      <c r="M3" s="247" t="s">
        <v>264</v>
      </c>
      <c r="N3" s="248"/>
    </row>
    <row r="4" spans="2:14" ht="29.25" customHeight="1" x14ac:dyDescent="0.25">
      <c r="B4" s="241"/>
      <c r="C4" s="242"/>
      <c r="D4" s="233"/>
      <c r="E4" s="234"/>
      <c r="F4" s="234"/>
      <c r="G4" s="234"/>
      <c r="H4" s="234"/>
      <c r="I4" s="234"/>
      <c r="J4" s="234"/>
      <c r="K4" s="234"/>
      <c r="L4" s="235"/>
      <c r="M4" s="247" t="s">
        <v>388</v>
      </c>
      <c r="N4" s="248"/>
    </row>
    <row r="5" spans="2:14" ht="29.25" customHeight="1" thickBot="1" x14ac:dyDescent="0.3">
      <c r="B5" s="243"/>
      <c r="C5" s="244"/>
      <c r="D5" s="236"/>
      <c r="E5" s="237"/>
      <c r="F5" s="237"/>
      <c r="G5" s="237"/>
      <c r="H5" s="237"/>
      <c r="I5" s="237"/>
      <c r="J5" s="237"/>
      <c r="K5" s="237"/>
      <c r="L5" s="238"/>
      <c r="M5" s="249" t="s">
        <v>245</v>
      </c>
      <c r="N5" s="250"/>
    </row>
    <row r="6" spans="2:14" ht="7.5" customHeight="1" thickBot="1" x14ac:dyDescent="0.3"/>
    <row r="7" spans="2:14" x14ac:dyDescent="0.25">
      <c r="B7" s="96"/>
      <c r="C7" s="97"/>
      <c r="D7" s="97"/>
      <c r="E7" s="97"/>
      <c r="F7" s="97"/>
      <c r="G7" s="97"/>
      <c r="H7" s="97"/>
      <c r="I7" s="97"/>
      <c r="J7" s="97"/>
      <c r="K7" s="97"/>
      <c r="L7" s="97"/>
      <c r="M7" s="97"/>
      <c r="N7" s="98"/>
    </row>
    <row r="8" spans="2:14" x14ac:dyDescent="0.25">
      <c r="B8" s="99"/>
      <c r="N8" s="100"/>
    </row>
    <row r="9" spans="2:14" x14ac:dyDescent="0.25">
      <c r="B9" s="99"/>
      <c r="N9" s="100"/>
    </row>
    <row r="10" spans="2:14" x14ac:dyDescent="0.25">
      <c r="B10" s="99"/>
      <c r="N10" s="100"/>
    </row>
    <row r="11" spans="2:14" x14ac:dyDescent="0.25">
      <c r="B11" s="99"/>
      <c r="N11" s="100"/>
    </row>
    <row r="12" spans="2:14" x14ac:dyDescent="0.25">
      <c r="B12" s="99"/>
      <c r="N12" s="100"/>
    </row>
    <row r="13" spans="2:14" x14ac:dyDescent="0.25">
      <c r="B13" s="99"/>
      <c r="N13" s="100"/>
    </row>
    <row r="14" spans="2:14" x14ac:dyDescent="0.25">
      <c r="B14" s="99"/>
      <c r="N14" s="100"/>
    </row>
    <row r="15" spans="2:14" x14ac:dyDescent="0.25">
      <c r="B15" s="99"/>
      <c r="N15" s="100"/>
    </row>
    <row r="16" spans="2:14" ht="21" customHeight="1" x14ac:dyDescent="0.25">
      <c r="B16" s="99"/>
      <c r="N16" s="100"/>
    </row>
    <row r="17" spans="2:14" ht="18.75" customHeight="1" x14ac:dyDescent="0.25">
      <c r="B17" s="99"/>
      <c r="N17" s="100"/>
    </row>
    <row r="18" spans="2:14" ht="17.25" customHeight="1" x14ac:dyDescent="0.25">
      <c r="B18" s="99"/>
      <c r="N18" s="100"/>
    </row>
    <row r="19" spans="2:14" ht="18.75" customHeight="1" x14ac:dyDescent="0.25">
      <c r="B19" s="99"/>
      <c r="N19" s="100"/>
    </row>
    <row r="20" spans="2:14" ht="21" customHeight="1" x14ac:dyDescent="0.25">
      <c r="B20" s="99"/>
      <c r="N20" s="100"/>
    </row>
    <row r="21" spans="2:14" x14ac:dyDescent="0.25">
      <c r="B21" s="99"/>
      <c r="N21" s="100"/>
    </row>
    <row r="22" spans="2:14" x14ac:dyDescent="0.25">
      <c r="B22" s="99"/>
      <c r="N22" s="100"/>
    </row>
    <row r="23" spans="2:14" x14ac:dyDescent="0.25">
      <c r="B23" s="99"/>
      <c r="N23" s="100"/>
    </row>
    <row r="24" spans="2:14" x14ac:dyDescent="0.25">
      <c r="B24" s="99"/>
      <c r="N24" s="100"/>
    </row>
    <row r="25" spans="2:14" x14ac:dyDescent="0.25">
      <c r="B25" s="99"/>
      <c r="N25" s="100"/>
    </row>
    <row r="26" spans="2:14" x14ac:dyDescent="0.25">
      <c r="B26" s="99"/>
      <c r="N26" s="100"/>
    </row>
    <row r="27" spans="2:14" x14ac:dyDescent="0.25">
      <c r="B27" s="99"/>
      <c r="N27" s="100"/>
    </row>
    <row r="28" spans="2:14" x14ac:dyDescent="0.25">
      <c r="B28" s="99"/>
      <c r="N28" s="100"/>
    </row>
    <row r="29" spans="2:14" x14ac:dyDescent="0.25">
      <c r="B29" s="99"/>
      <c r="N29" s="100"/>
    </row>
    <row r="30" spans="2:14" x14ac:dyDescent="0.25">
      <c r="B30" s="99"/>
      <c r="N30" s="100"/>
    </row>
    <row r="31" spans="2:14" x14ac:dyDescent="0.25">
      <c r="B31" s="99"/>
      <c r="D31" s="229" t="s">
        <v>308</v>
      </c>
      <c r="E31" s="229"/>
      <c r="N31" s="100"/>
    </row>
    <row r="32" spans="2:14" x14ac:dyDescent="0.25">
      <c r="B32" s="99"/>
      <c r="D32" s="229"/>
      <c r="E32" s="229"/>
      <c r="N32" s="100"/>
    </row>
    <row r="33" spans="2:14" x14ac:dyDescent="0.25">
      <c r="B33" s="99"/>
      <c r="N33" s="100"/>
    </row>
    <row r="34" spans="2:14" x14ac:dyDescent="0.25">
      <c r="B34" s="99"/>
      <c r="N34" s="100"/>
    </row>
    <row r="35" spans="2:14" x14ac:dyDescent="0.25">
      <c r="B35" s="99"/>
      <c r="N35" s="100"/>
    </row>
    <row r="36" spans="2:14" x14ac:dyDescent="0.25">
      <c r="B36" s="99"/>
      <c r="N36" s="100"/>
    </row>
    <row r="37" spans="2:14" x14ac:dyDescent="0.25">
      <c r="B37" s="99"/>
      <c r="N37" s="100"/>
    </row>
    <row r="38" spans="2:14" ht="15.75" thickBot="1" x14ac:dyDescent="0.3">
      <c r="B38" s="101"/>
      <c r="C38" s="102"/>
      <c r="D38" s="102"/>
      <c r="E38" s="102"/>
      <c r="F38" s="102"/>
      <c r="G38" s="102"/>
      <c r="H38" s="102"/>
      <c r="I38" s="102"/>
      <c r="J38" s="102"/>
      <c r="K38" s="102"/>
      <c r="L38" s="102"/>
      <c r="M38" s="102"/>
      <c r="N38" s="103"/>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08"/>
    <col min="8" max="8" width="11.42578125" style="15"/>
  </cols>
  <sheetData>
    <row r="1" spans="1:8" ht="15.75" thickBot="1" x14ac:dyDescent="0.3"/>
    <row r="2" spans="1:8" ht="19.5" customHeight="1" x14ac:dyDescent="0.25">
      <c r="B2" s="265" t="s">
        <v>244</v>
      </c>
      <c r="C2" s="266"/>
      <c r="D2" s="253" t="s">
        <v>300</v>
      </c>
      <c r="E2" s="273" t="s">
        <v>376</v>
      </c>
      <c r="F2" s="246"/>
    </row>
    <row r="3" spans="1:8" ht="19.5" customHeight="1" x14ac:dyDescent="0.25">
      <c r="B3" s="241"/>
      <c r="C3" s="267"/>
      <c r="D3" s="254"/>
      <c r="E3" s="274" t="s">
        <v>264</v>
      </c>
      <c r="F3" s="248"/>
    </row>
    <row r="4" spans="1:8" ht="19.5" customHeight="1" x14ac:dyDescent="0.25">
      <c r="B4" s="241"/>
      <c r="C4" s="267"/>
      <c r="D4" s="254"/>
      <c r="E4" s="274" t="s">
        <v>388</v>
      </c>
      <c r="F4" s="248"/>
    </row>
    <row r="5" spans="1:8" ht="19.5" customHeight="1" thickBot="1" x14ac:dyDescent="0.3">
      <c r="A5" t="s">
        <v>266</v>
      </c>
      <c r="B5" s="243"/>
      <c r="C5" s="268"/>
      <c r="D5" s="255"/>
      <c r="E5" s="275" t="s">
        <v>245</v>
      </c>
      <c r="F5" s="250"/>
    </row>
    <row r="6" spans="1:8" ht="15.75" thickBot="1" x14ac:dyDescent="0.3"/>
    <row r="7" spans="1:8" x14ac:dyDescent="0.25">
      <c r="B7" s="256" t="s">
        <v>299</v>
      </c>
      <c r="C7" s="259" t="s">
        <v>268</v>
      </c>
      <c r="D7" s="260"/>
      <c r="E7" s="269" t="s">
        <v>270</v>
      </c>
      <c r="F7" s="270"/>
    </row>
    <row r="8" spans="1:8" ht="15.75" thickBot="1" x14ac:dyDescent="0.3">
      <c r="B8" s="257"/>
      <c r="C8" s="261"/>
      <c r="D8" s="262"/>
      <c r="E8" s="271"/>
      <c r="F8" s="272"/>
      <c r="H8" s="118">
        <f>+COUNTA($E$10:$E$28)</f>
        <v>0</v>
      </c>
    </row>
    <row r="9" spans="1:8" ht="15.75" thickBot="1" x14ac:dyDescent="0.3">
      <c r="B9" s="258"/>
      <c r="C9" s="263" t="s">
        <v>269</v>
      </c>
      <c r="D9" s="264"/>
      <c r="E9" s="115" t="s">
        <v>271</v>
      </c>
      <c r="F9" s="115" t="s">
        <v>272</v>
      </c>
      <c r="H9" s="118">
        <f>+COUNTA($F$10:$F$28)</f>
        <v>0</v>
      </c>
    </row>
    <row r="10" spans="1:8" ht="15.75" thickBot="1" x14ac:dyDescent="0.3">
      <c r="B10" s="114">
        <v>1</v>
      </c>
      <c r="C10" s="251" t="s">
        <v>273</v>
      </c>
      <c r="D10" s="252"/>
      <c r="E10" s="110"/>
      <c r="F10" s="111"/>
      <c r="H10" s="118">
        <f>+COUNTA($E$10:$E$28)-COUNTA(F10:F28)</f>
        <v>0</v>
      </c>
    </row>
    <row r="11" spans="1:8" ht="15.75" thickBot="1" x14ac:dyDescent="0.3">
      <c r="B11" s="114">
        <v>2</v>
      </c>
      <c r="C11" s="251" t="s">
        <v>275</v>
      </c>
      <c r="D11" s="252" t="s">
        <v>275</v>
      </c>
      <c r="E11" s="110"/>
      <c r="F11" s="111"/>
      <c r="H11" s="119"/>
    </row>
    <row r="12" spans="1:8" ht="15.75" thickBot="1" x14ac:dyDescent="0.3">
      <c r="B12" s="114">
        <v>3</v>
      </c>
      <c r="C12" s="251" t="s">
        <v>276</v>
      </c>
      <c r="D12" s="252" t="s">
        <v>276</v>
      </c>
      <c r="E12" s="110"/>
      <c r="F12" s="111"/>
    </row>
    <row r="13" spans="1:8" ht="15.75" thickBot="1" x14ac:dyDescent="0.3">
      <c r="B13" s="114">
        <v>4</v>
      </c>
      <c r="C13" s="251" t="s">
        <v>387</v>
      </c>
      <c r="D13" s="252" t="s">
        <v>277</v>
      </c>
      <c r="E13" s="110"/>
      <c r="F13" s="111"/>
    </row>
    <row r="14" spans="1:8" ht="15.75" thickBot="1" x14ac:dyDescent="0.3">
      <c r="B14" s="114">
        <v>5</v>
      </c>
      <c r="C14" s="251" t="s">
        <v>278</v>
      </c>
      <c r="D14" s="252" t="s">
        <v>278</v>
      </c>
      <c r="E14" s="110"/>
      <c r="F14" s="111"/>
    </row>
    <row r="15" spans="1:8" ht="15.75" thickBot="1" x14ac:dyDescent="0.3">
      <c r="B15" s="114">
        <v>6</v>
      </c>
      <c r="C15" s="251" t="s">
        <v>279</v>
      </c>
      <c r="D15" s="252" t="s">
        <v>279</v>
      </c>
      <c r="E15" s="110"/>
      <c r="F15" s="111"/>
    </row>
    <row r="16" spans="1:8" ht="15.75" thickBot="1" x14ac:dyDescent="0.3">
      <c r="B16" s="114">
        <v>7</v>
      </c>
      <c r="C16" s="251" t="s">
        <v>280</v>
      </c>
      <c r="D16" s="252" t="s">
        <v>280</v>
      </c>
      <c r="E16" s="110"/>
      <c r="F16" s="111"/>
    </row>
    <row r="17" spans="2:7" ht="28.5" customHeight="1" thickBot="1" x14ac:dyDescent="0.3">
      <c r="B17" s="114">
        <v>8</v>
      </c>
      <c r="C17" s="251" t="s">
        <v>281</v>
      </c>
      <c r="D17" s="252" t="s">
        <v>281</v>
      </c>
      <c r="E17" s="110"/>
      <c r="F17" s="111"/>
    </row>
    <row r="18" spans="2:7" ht="18.75" customHeight="1" thickBot="1" x14ac:dyDescent="0.3">
      <c r="B18" s="114">
        <v>9</v>
      </c>
      <c r="C18" s="251" t="s">
        <v>282</v>
      </c>
      <c r="D18" s="252" t="s">
        <v>282</v>
      </c>
      <c r="E18" s="110"/>
      <c r="F18" s="111"/>
    </row>
    <row r="19" spans="2:7" ht="15.75" thickBot="1" x14ac:dyDescent="0.3">
      <c r="B19" s="114">
        <v>10</v>
      </c>
      <c r="C19" s="251" t="s">
        <v>283</v>
      </c>
      <c r="D19" s="252" t="s">
        <v>283</v>
      </c>
      <c r="E19" s="110"/>
      <c r="F19" s="111"/>
    </row>
    <row r="20" spans="2:7" ht="15.75" thickBot="1" x14ac:dyDescent="0.3">
      <c r="B20" s="114">
        <v>11</v>
      </c>
      <c r="C20" s="251" t="s">
        <v>284</v>
      </c>
      <c r="D20" s="252" t="s">
        <v>284</v>
      </c>
      <c r="E20" s="110"/>
      <c r="F20" s="111"/>
    </row>
    <row r="21" spans="2:7" ht="15.75" thickBot="1" x14ac:dyDescent="0.3">
      <c r="B21" s="114">
        <v>12</v>
      </c>
      <c r="C21" s="251" t="s">
        <v>285</v>
      </c>
      <c r="D21" s="252" t="s">
        <v>285</v>
      </c>
      <c r="E21" s="110"/>
      <c r="F21" s="111"/>
    </row>
    <row r="22" spans="2:7" ht="15.75" thickBot="1" x14ac:dyDescent="0.3">
      <c r="B22" s="114">
        <v>13</v>
      </c>
      <c r="C22" s="251" t="s">
        <v>286</v>
      </c>
      <c r="D22" s="252" t="s">
        <v>286</v>
      </c>
      <c r="E22" s="110"/>
      <c r="F22" s="111"/>
    </row>
    <row r="23" spans="2:7" ht="15.75" thickBot="1" x14ac:dyDescent="0.3">
      <c r="B23" s="114">
        <v>14</v>
      </c>
      <c r="C23" s="251" t="s">
        <v>287</v>
      </c>
      <c r="D23" s="252" t="s">
        <v>287</v>
      </c>
      <c r="E23" s="110"/>
      <c r="F23" s="111"/>
    </row>
    <row r="24" spans="2:7" ht="15.75" thickBot="1" x14ac:dyDescent="0.3">
      <c r="B24" s="114">
        <v>15</v>
      </c>
      <c r="C24" s="251" t="s">
        <v>288</v>
      </c>
      <c r="D24" s="252" t="s">
        <v>288</v>
      </c>
      <c r="E24" s="110"/>
      <c r="F24" s="111"/>
    </row>
    <row r="25" spans="2:7" ht="15.75" thickBot="1" x14ac:dyDescent="0.3">
      <c r="B25" s="114">
        <v>16</v>
      </c>
      <c r="C25" s="251" t="s">
        <v>289</v>
      </c>
      <c r="D25" s="252" t="s">
        <v>289</v>
      </c>
      <c r="E25" s="110"/>
      <c r="F25" s="111"/>
    </row>
    <row r="26" spans="2:7" ht="15.75" thickBot="1" x14ac:dyDescent="0.3">
      <c r="B26" s="114">
        <v>17</v>
      </c>
      <c r="C26" s="251" t="s">
        <v>290</v>
      </c>
      <c r="D26" s="252" t="s">
        <v>290</v>
      </c>
      <c r="E26" s="110"/>
      <c r="F26" s="111"/>
    </row>
    <row r="27" spans="2:7" ht="15.75" thickBot="1" x14ac:dyDescent="0.3">
      <c r="B27" s="114">
        <v>18</v>
      </c>
      <c r="C27" s="251" t="s">
        <v>291</v>
      </c>
      <c r="D27" s="252" t="s">
        <v>291</v>
      </c>
      <c r="E27" s="110"/>
      <c r="F27" s="111"/>
    </row>
    <row r="28" spans="2:7" ht="15.75" thickBot="1" x14ac:dyDescent="0.3">
      <c r="B28" s="114">
        <v>19</v>
      </c>
      <c r="C28" s="251" t="s">
        <v>292</v>
      </c>
      <c r="D28" s="252" t="s">
        <v>292</v>
      </c>
      <c r="E28" s="110"/>
      <c r="F28" s="111"/>
    </row>
    <row r="29" spans="2:7" x14ac:dyDescent="0.25">
      <c r="C29" s="109"/>
      <c r="D29" s="109"/>
      <c r="E29" s="117">
        <f>COUNTIF(E10:E28,"x")</f>
        <v>0</v>
      </c>
      <c r="F29" s="117">
        <f>COUNTIF(F10:F28,"x")</f>
        <v>0</v>
      </c>
      <c r="G29" s="116" t="str">
        <f>+IF(H10=0,"",IF(H10&gt;=12,"Catastrófico",IF(H10&gt;=6,"Mayor",IF(H10&lt;=5,"Moderado",""))))</f>
        <v/>
      </c>
    </row>
    <row r="30" spans="2:7" x14ac:dyDescent="0.25">
      <c r="C30" s="107"/>
      <c r="D30" s="107"/>
      <c r="E30" s="107"/>
      <c r="F30" s="107"/>
    </row>
    <row r="31" spans="2:7" x14ac:dyDescent="0.25">
      <c r="C31" s="107"/>
      <c r="D31" s="107"/>
      <c r="E31" s="107"/>
      <c r="F31" s="107"/>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41" priority="1" stopIfTrue="1" operator="equal">
      <formula>"Catastrófico"</formula>
    </cfRule>
    <cfRule type="cellIs" dxfId="40" priority="2" stopIfTrue="1" operator="equal">
      <formula>"Moderado"</formula>
    </cfRule>
    <cfRule type="cellIs" dxfId="39"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BH29"/>
  <sheetViews>
    <sheetView showGridLines="0" zoomScale="48" zoomScaleNormal="48" workbookViewId="0">
      <pane ySplit="10" topLeftCell="A11" activePane="bottomLeft" state="frozen"/>
      <selection pane="bottomLeft"/>
    </sheetView>
  </sheetViews>
  <sheetFormatPr baseColWidth="10" defaultColWidth="11.42578125" defaultRowHeight="14.25" x14ac:dyDescent="0.2"/>
  <cols>
    <col min="1" max="1" width="8.85546875" style="141" customWidth="1"/>
    <col min="2" max="2" width="4" style="141" customWidth="1"/>
    <col min="3" max="3" width="3.5703125" style="141" customWidth="1"/>
    <col min="4" max="4" width="4.7109375" style="142" customWidth="1"/>
    <col min="5" max="5" width="14.7109375" style="142" customWidth="1"/>
    <col min="6" max="8" width="12" style="142" customWidth="1"/>
    <col min="9" max="9" width="31" style="142" customWidth="1"/>
    <col min="10" max="10" width="16.28515625" style="142" hidden="1" customWidth="1"/>
    <col min="11" max="11" width="34" style="142" customWidth="1"/>
    <col min="12" max="12" width="62" style="141" customWidth="1"/>
    <col min="13" max="15" width="19" style="143" customWidth="1"/>
    <col min="16" max="16" width="17.7109375" style="141" customWidth="1"/>
    <col min="17" max="17" width="16.42578125" style="141" customWidth="1"/>
    <col min="18" max="18" width="6.28515625" style="141" bestFit="1" customWidth="1"/>
    <col min="19" max="19" width="27.28515625" style="141" bestFit="1" customWidth="1"/>
    <col min="20" max="20" width="17" style="141" customWidth="1"/>
    <col min="21" max="21" width="17.42578125" style="141" customWidth="1"/>
    <col min="22" max="22" width="6.28515625" style="141" bestFit="1" customWidth="1"/>
    <col min="23" max="23" width="16" style="141" customWidth="1"/>
    <col min="24" max="24" width="5.7109375" style="141" customWidth="1"/>
    <col min="25" max="25" width="69.140625" style="141" customWidth="1"/>
    <col min="26" max="26" width="47.5703125" style="141" customWidth="1"/>
    <col min="27" max="27" width="15.140625" style="141" bestFit="1" customWidth="1"/>
    <col min="28" max="28" width="6.7109375" style="141" customWidth="1"/>
    <col min="29" max="29" width="5" style="141" customWidth="1"/>
    <col min="30" max="30" width="5.42578125" style="141" customWidth="1"/>
    <col min="31" max="31" width="7.140625" style="141" customWidth="1"/>
    <col min="32" max="32" width="5.140625" style="141" customWidth="1"/>
    <col min="33" max="33" width="5.7109375" style="141" customWidth="1"/>
    <col min="34" max="34" width="16.140625" style="141" customWidth="1"/>
    <col min="35" max="35" width="13.7109375" style="141" customWidth="1"/>
    <col min="36" max="36" width="8.7109375" style="141" customWidth="1"/>
    <col min="37" max="37" width="10.42578125" style="141" customWidth="1"/>
    <col min="38" max="38" width="9.28515625" style="141" customWidth="1"/>
    <col min="39" max="39" width="9.140625" style="141" customWidth="1"/>
    <col min="40" max="40" width="8.42578125" style="141" customWidth="1"/>
    <col min="41" max="41" width="7.28515625" style="141" customWidth="1"/>
    <col min="42" max="42" width="42.140625" style="141" customWidth="1"/>
    <col min="43" max="43" width="18.7109375" style="141" customWidth="1"/>
    <col min="44" max="44" width="20.85546875" style="141" customWidth="1"/>
    <col min="45" max="45" width="14.7109375" style="141" customWidth="1"/>
    <col min="46" max="46" width="18.42578125" style="141" customWidth="1"/>
    <col min="47" max="47" width="21" style="141" customWidth="1"/>
    <col min="48" max="48" width="14.140625" style="141" customWidth="1"/>
    <col min="49" max="49" width="17.7109375" style="141" customWidth="1"/>
    <col min="50" max="51" width="20.7109375" style="141" customWidth="1"/>
    <col min="52" max="52" width="15.42578125" style="141" customWidth="1"/>
    <col min="53" max="53" width="19.5703125" style="141" customWidth="1"/>
    <col min="54" max="54" width="17.28515625" style="141" customWidth="1"/>
    <col min="55" max="60" width="11.42578125" style="141"/>
    <col min="61" max="61" width="11.140625" style="146" customWidth="1"/>
    <col min="62" max="16384" width="11.42578125" style="146"/>
  </cols>
  <sheetData>
    <row r="1" spans="1:60" ht="15" thickBot="1" x14ac:dyDescent="0.25"/>
    <row r="2" spans="1:60" ht="27.75" customHeight="1" x14ac:dyDescent="0.2">
      <c r="D2" s="322" t="s">
        <v>301</v>
      </c>
      <c r="E2" s="323"/>
      <c r="F2" s="323"/>
      <c r="G2" s="323"/>
      <c r="H2" s="323"/>
      <c r="I2" s="301" t="s">
        <v>205</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19" t="s">
        <v>376</v>
      </c>
      <c r="BB2" s="320"/>
    </row>
    <row r="3" spans="1:60" ht="27.75" customHeight="1" x14ac:dyDescent="0.2">
      <c r="D3" s="324"/>
      <c r="E3" s="325"/>
      <c r="F3" s="325"/>
      <c r="G3" s="325"/>
      <c r="H3" s="325"/>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21" t="s">
        <v>242</v>
      </c>
      <c r="BB3" s="321"/>
    </row>
    <row r="4" spans="1:60" ht="27.75" customHeight="1" x14ac:dyDescent="0.2">
      <c r="D4" s="324"/>
      <c r="E4" s="325"/>
      <c r="F4" s="325"/>
      <c r="G4" s="325"/>
      <c r="H4" s="325"/>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21" t="s">
        <v>388</v>
      </c>
      <c r="BB4" s="321"/>
    </row>
    <row r="5" spans="1:60" ht="27.75" customHeight="1" thickBot="1" x14ac:dyDescent="0.3">
      <c r="A5" s="144"/>
      <c r="D5" s="326"/>
      <c r="E5" s="327"/>
      <c r="F5" s="327"/>
      <c r="G5" s="327"/>
      <c r="H5" s="327"/>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21" t="s">
        <v>206</v>
      </c>
      <c r="BB5" s="321"/>
    </row>
    <row r="6" spans="1:60" ht="13.9" customHeight="1" x14ac:dyDescent="0.25">
      <c r="D6" s="81"/>
      <c r="E6" s="82"/>
      <c r="F6" s="82"/>
      <c r="G6" s="82"/>
      <c r="H6" s="82"/>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84"/>
      <c r="BB6" s="83"/>
    </row>
    <row r="7" spans="1:60" ht="26.25" customHeight="1" x14ac:dyDescent="0.2">
      <c r="D7" s="304" t="s">
        <v>42</v>
      </c>
      <c r="E7" s="305"/>
      <c r="F7" s="305"/>
      <c r="G7" s="306"/>
      <c r="H7" s="328" t="s">
        <v>391</v>
      </c>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30"/>
      <c r="BC7" s="146"/>
      <c r="BD7" s="146"/>
      <c r="BE7" s="146"/>
      <c r="BF7" s="146"/>
      <c r="BG7" s="146"/>
      <c r="BH7" s="146"/>
    </row>
    <row r="8" spans="1:60" ht="30" customHeight="1" x14ac:dyDescent="0.2">
      <c r="D8" s="304" t="s">
        <v>129</v>
      </c>
      <c r="E8" s="305"/>
      <c r="F8" s="305"/>
      <c r="G8" s="306"/>
      <c r="H8" s="328" t="s">
        <v>392</v>
      </c>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30"/>
      <c r="BC8" s="146"/>
      <c r="BD8" s="146"/>
      <c r="BE8" s="146"/>
      <c r="BF8" s="146"/>
      <c r="BG8" s="146"/>
      <c r="BH8" s="146"/>
    </row>
    <row r="9" spans="1:60" ht="24" customHeight="1" x14ac:dyDescent="0.2">
      <c r="D9" s="304" t="s">
        <v>43</v>
      </c>
      <c r="E9" s="305"/>
      <c r="F9" s="305"/>
      <c r="G9" s="306"/>
      <c r="H9" s="328" t="s">
        <v>393</v>
      </c>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30"/>
      <c r="BC9" s="146"/>
      <c r="BD9" s="146"/>
      <c r="BE9" s="146"/>
      <c r="BF9" s="146"/>
      <c r="BG9" s="146"/>
      <c r="BH9" s="146"/>
    </row>
    <row r="10" spans="1:60" s="147" customFormat="1" ht="24" customHeight="1" x14ac:dyDescent="0.2">
      <c r="D10" s="148"/>
      <c r="E10" s="149"/>
      <c r="F10" s="150"/>
      <c r="G10" s="150"/>
      <c r="H10" s="148"/>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2"/>
      <c r="AW10" s="152"/>
      <c r="AX10" s="152"/>
      <c r="AY10" s="152"/>
      <c r="AZ10" s="152"/>
      <c r="BA10" s="152"/>
      <c r="BB10" s="152"/>
    </row>
    <row r="11" spans="1:60" s="147" customFormat="1" ht="24" customHeight="1" x14ac:dyDescent="0.25">
      <c r="A11" s="276" t="s">
        <v>266</v>
      </c>
      <c r="B11" s="276"/>
      <c r="C11" s="277"/>
      <c r="D11" s="307" t="s">
        <v>304</v>
      </c>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9" t="s">
        <v>302</v>
      </c>
      <c r="AW11" s="310"/>
      <c r="AX11" s="310"/>
      <c r="AY11" s="311"/>
      <c r="AZ11" s="312" t="s">
        <v>303</v>
      </c>
      <c r="BA11" s="313"/>
      <c r="BB11" s="314"/>
    </row>
    <row r="12" spans="1:60" ht="15.75" x14ac:dyDescent="0.2">
      <c r="D12" s="279" t="s">
        <v>137</v>
      </c>
      <c r="E12" s="279"/>
      <c r="F12" s="279"/>
      <c r="G12" s="279"/>
      <c r="H12" s="279"/>
      <c r="I12" s="284"/>
      <c r="J12" s="284"/>
      <c r="K12" s="284"/>
      <c r="L12" s="284"/>
      <c r="M12" s="284"/>
      <c r="N12" s="284"/>
      <c r="O12" s="284"/>
      <c r="P12" s="284"/>
      <c r="Q12" s="284" t="s">
        <v>138</v>
      </c>
      <c r="R12" s="284"/>
      <c r="S12" s="284"/>
      <c r="T12" s="284"/>
      <c r="U12" s="284"/>
      <c r="V12" s="284"/>
      <c r="W12" s="284"/>
      <c r="X12" s="284" t="s">
        <v>139</v>
      </c>
      <c r="Y12" s="284"/>
      <c r="Z12" s="284"/>
      <c r="AA12" s="284"/>
      <c r="AB12" s="284"/>
      <c r="AC12" s="284"/>
      <c r="AD12" s="284"/>
      <c r="AE12" s="284"/>
      <c r="AF12" s="284"/>
      <c r="AG12" s="284"/>
      <c r="AH12" s="288" t="s">
        <v>18</v>
      </c>
      <c r="AI12" s="284" t="s">
        <v>140</v>
      </c>
      <c r="AJ12" s="284"/>
      <c r="AK12" s="284"/>
      <c r="AL12" s="284"/>
      <c r="AM12" s="284"/>
      <c r="AN12" s="284"/>
      <c r="AO12" s="284"/>
      <c r="AP12" s="282" t="s">
        <v>34</v>
      </c>
      <c r="AQ12" s="283"/>
      <c r="AR12" s="283"/>
      <c r="AS12" s="283"/>
      <c r="AT12" s="283"/>
      <c r="AU12" s="283"/>
      <c r="AV12" s="283"/>
      <c r="AW12" s="283"/>
      <c r="AX12" s="283"/>
      <c r="AY12" s="283"/>
      <c r="AZ12" s="283"/>
      <c r="BA12" s="283"/>
      <c r="BB12" s="283"/>
      <c r="BC12" s="146"/>
      <c r="BD12" s="146"/>
      <c r="BE12" s="146"/>
      <c r="BF12" s="146"/>
      <c r="BG12" s="146"/>
      <c r="BH12" s="146"/>
    </row>
    <row r="13" spans="1:60" ht="16.5" customHeight="1" x14ac:dyDescent="0.2">
      <c r="D13" s="291" t="s">
        <v>0</v>
      </c>
      <c r="E13" s="278" t="s">
        <v>310</v>
      </c>
      <c r="F13" s="153"/>
      <c r="G13" s="153"/>
      <c r="H13" s="279" t="s">
        <v>224</v>
      </c>
      <c r="I13" s="278" t="s">
        <v>306</v>
      </c>
      <c r="J13" s="154"/>
      <c r="K13" s="278" t="s">
        <v>307</v>
      </c>
      <c r="L13" s="279" t="s">
        <v>1</v>
      </c>
      <c r="M13" s="278" t="s">
        <v>49</v>
      </c>
      <c r="N13" s="286" t="s">
        <v>409</v>
      </c>
      <c r="O13" s="287"/>
      <c r="P13" s="278" t="s">
        <v>133</v>
      </c>
      <c r="Q13" s="278" t="s">
        <v>33</v>
      </c>
      <c r="R13" s="279" t="s">
        <v>5</v>
      </c>
      <c r="S13" s="278" t="s">
        <v>86</v>
      </c>
      <c r="T13" s="278" t="s">
        <v>91</v>
      </c>
      <c r="U13" s="278" t="s">
        <v>44</v>
      </c>
      <c r="V13" s="279" t="s">
        <v>5</v>
      </c>
      <c r="W13" s="278" t="s">
        <v>47</v>
      </c>
      <c r="X13" s="285" t="s">
        <v>11</v>
      </c>
      <c r="Y13" s="278" t="s">
        <v>159</v>
      </c>
      <c r="Z13" s="278" t="s">
        <v>204</v>
      </c>
      <c r="AA13" s="278" t="s">
        <v>12</v>
      </c>
      <c r="AB13" s="278" t="s">
        <v>8</v>
      </c>
      <c r="AC13" s="278"/>
      <c r="AD13" s="278"/>
      <c r="AE13" s="278"/>
      <c r="AF13" s="278"/>
      <c r="AG13" s="278"/>
      <c r="AH13" s="289"/>
      <c r="AI13" s="285" t="s">
        <v>136</v>
      </c>
      <c r="AJ13" s="285" t="s">
        <v>45</v>
      </c>
      <c r="AK13" s="285" t="s">
        <v>5</v>
      </c>
      <c r="AL13" s="285" t="s">
        <v>46</v>
      </c>
      <c r="AM13" s="285" t="s">
        <v>5</v>
      </c>
      <c r="AN13" s="285" t="s">
        <v>48</v>
      </c>
      <c r="AO13" s="285" t="s">
        <v>29</v>
      </c>
      <c r="AP13" s="278" t="s">
        <v>34</v>
      </c>
      <c r="AQ13" s="278" t="s">
        <v>35</v>
      </c>
      <c r="AR13" s="278" t="s">
        <v>36</v>
      </c>
      <c r="AS13" s="278" t="s">
        <v>37</v>
      </c>
      <c r="AT13" s="278" t="s">
        <v>212</v>
      </c>
      <c r="AU13" s="278" t="s">
        <v>38</v>
      </c>
      <c r="AV13" s="293" t="s">
        <v>37</v>
      </c>
      <c r="AW13" s="280" t="s">
        <v>213</v>
      </c>
      <c r="AX13" s="280" t="s">
        <v>38</v>
      </c>
      <c r="AY13" s="302" t="s">
        <v>243</v>
      </c>
      <c r="AZ13" s="292" t="s">
        <v>37</v>
      </c>
      <c r="BA13" s="292" t="s">
        <v>214</v>
      </c>
      <c r="BB13" s="292" t="s">
        <v>38</v>
      </c>
      <c r="BC13" s="146"/>
      <c r="BD13" s="146"/>
      <c r="BE13" s="146"/>
      <c r="BF13" s="146"/>
      <c r="BG13" s="146"/>
      <c r="BH13" s="146"/>
    </row>
    <row r="14" spans="1:60" s="157" customFormat="1" ht="94.5" customHeight="1" x14ac:dyDescent="0.25">
      <c r="A14" s="155"/>
      <c r="B14" s="155"/>
      <c r="C14" s="155"/>
      <c r="D14" s="291"/>
      <c r="E14" s="278"/>
      <c r="F14" s="153" t="s">
        <v>2</v>
      </c>
      <c r="G14" s="154" t="s">
        <v>316</v>
      </c>
      <c r="H14" s="279"/>
      <c r="I14" s="278"/>
      <c r="J14" s="154" t="s">
        <v>366</v>
      </c>
      <c r="K14" s="278"/>
      <c r="L14" s="279"/>
      <c r="M14" s="278"/>
      <c r="N14" s="173" t="s">
        <v>240</v>
      </c>
      <c r="O14" s="173" t="s">
        <v>241</v>
      </c>
      <c r="P14" s="278"/>
      <c r="Q14" s="278"/>
      <c r="R14" s="279"/>
      <c r="S14" s="278"/>
      <c r="T14" s="278"/>
      <c r="U14" s="279"/>
      <c r="V14" s="279"/>
      <c r="W14" s="278"/>
      <c r="X14" s="285"/>
      <c r="Y14" s="278"/>
      <c r="Z14" s="278"/>
      <c r="AA14" s="278"/>
      <c r="AB14" s="156" t="s">
        <v>13</v>
      </c>
      <c r="AC14" s="156" t="s">
        <v>17</v>
      </c>
      <c r="AD14" s="156" t="s">
        <v>28</v>
      </c>
      <c r="AE14" s="156" t="s">
        <v>18</v>
      </c>
      <c r="AF14" s="156" t="s">
        <v>21</v>
      </c>
      <c r="AG14" s="156" t="s">
        <v>24</v>
      </c>
      <c r="AH14" s="290"/>
      <c r="AI14" s="285"/>
      <c r="AJ14" s="285"/>
      <c r="AK14" s="285"/>
      <c r="AL14" s="285"/>
      <c r="AM14" s="285"/>
      <c r="AN14" s="285"/>
      <c r="AO14" s="285"/>
      <c r="AP14" s="278"/>
      <c r="AQ14" s="278"/>
      <c r="AR14" s="278"/>
      <c r="AS14" s="278"/>
      <c r="AT14" s="278"/>
      <c r="AU14" s="278"/>
      <c r="AV14" s="294"/>
      <c r="AW14" s="281"/>
      <c r="AX14" s="281"/>
      <c r="AY14" s="303"/>
      <c r="AZ14" s="292"/>
      <c r="BA14" s="292"/>
      <c r="BB14" s="292"/>
    </row>
    <row r="15" spans="1:60" s="166" customFormat="1" ht="148.5" customHeight="1" x14ac:dyDescent="0.25">
      <c r="A15" s="158"/>
      <c r="B15" s="158"/>
      <c r="C15" s="158"/>
      <c r="D15" s="174">
        <v>1</v>
      </c>
      <c r="E15" s="174" t="s">
        <v>219</v>
      </c>
      <c r="F15" s="174" t="s">
        <v>132</v>
      </c>
      <c r="G15" s="174" t="s">
        <v>312</v>
      </c>
      <c r="H15" s="159" t="s">
        <v>227</v>
      </c>
      <c r="I15" s="160" t="s">
        <v>394</v>
      </c>
      <c r="J15" s="160"/>
      <c r="K15" s="160" t="s">
        <v>395</v>
      </c>
      <c r="L15" s="175" t="s">
        <v>396</v>
      </c>
      <c r="M15" s="176" t="s">
        <v>127</v>
      </c>
      <c r="N15" s="160" t="s">
        <v>234</v>
      </c>
      <c r="O15" s="160" t="s">
        <v>237</v>
      </c>
      <c r="P15" s="160">
        <v>2</v>
      </c>
      <c r="Q15" s="161" t="str">
        <f>IF(P15&lt;=0,"",IF(P15&lt;=2,"Muy Baja",IF(P15&lt;=24,"Baja",IF(P15&lt;=500,"Media",IF(P15&lt;=5000,"Alta","Muy Alta")))))</f>
        <v>Muy Baja</v>
      </c>
      <c r="R15" s="162">
        <f>IF(Q15="","",IF(Q15="Muy Baja",0.2,IF(Q15="Baja",0.4,IF(Q15="Media",0.6,IF(Q15="Alta",0.8,IF(Q15="Muy Alta",1,))))))</f>
        <v>0.2</v>
      </c>
      <c r="S15" s="163" t="s">
        <v>149</v>
      </c>
      <c r="T15" s="177" t="str">
        <f ca="1">IF(NOT(ISERROR(MATCH(S15,'[2]Tabla Impacto'!$B$221:$B$223,0))),'[2]Tabla Impacto'!$F$223&amp;"Por favor no seleccionar los criterios de impacto(Afectación Económica o presupuestal y Pérdida Reputacional)",S15)</f>
        <v xml:space="preserve">     El riesgo afecta la imagen de alguna área de la organización</v>
      </c>
      <c r="U15" s="161" t="str">
        <f ca="1">IF(OR(T15='Tabla Impacto'!$C$11,T15='Tabla Impacto'!$D$11),"Leve",IF(OR(T15='Tabla Impacto'!$C$12,T15='Tabla Impacto'!$D$12),"Menor",IF(OR(T15='Tabla Impacto'!$C$13,T15='Tabla Impacto'!$D$13),"Moderado",IF(OR(T15='Tabla Impacto'!$C$14,T15='Tabla Impacto'!$D$14),"Mayor",IF(OR(T15='Tabla Impacto'!$C$15,T15='Tabla Impacto'!$D$15),"Catastrófico","")))))</f>
        <v>Leve</v>
      </c>
      <c r="V15" s="162">
        <f ca="1">IF(U15="","",IF(U15="Leve",0.2,IF(U15="Menor",0.4,IF(U15="Moderado",0.6,IF(U15="Mayor",0.8,IF(U15="Catastrófico",1,))))))</f>
        <v>0.2</v>
      </c>
      <c r="W15" s="161"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Bajo</v>
      </c>
      <c r="X15" s="159">
        <v>1</v>
      </c>
      <c r="Y15" s="125" t="s">
        <v>405</v>
      </c>
      <c r="Z15" s="125" t="s">
        <v>397</v>
      </c>
      <c r="AA15" s="179" t="str">
        <f>IF(OR(AB15="Preventivo",AB15="Detectivo"),"Probabilidad",IF(AB15="Correctivo","Impacto",""))</f>
        <v>Probabilidad</v>
      </c>
      <c r="AB15" s="164" t="s">
        <v>14</v>
      </c>
      <c r="AC15" s="164" t="s">
        <v>9</v>
      </c>
      <c r="AD15" s="178" t="str">
        <f>IF(AND(AB15="Preventivo",AC15="Automático"),"50%",IF(AND(AB15="Preventivo",AC15="Manual"),"40%",IF(AND(AB15="Detectivo",AC15="Automático"),"40%",IF(AND(AB15="Detectivo",AC15="Manual"),"30%",IF(AND(AB15="Correctivo",AC15="Automático"),"35%",IF(AND(AB15="Correctivo",AC15="Manual"),"25%",""))))))</f>
        <v>40%</v>
      </c>
      <c r="AE15" s="164" t="s">
        <v>19</v>
      </c>
      <c r="AF15" s="164" t="s">
        <v>22</v>
      </c>
      <c r="AG15" s="164" t="s">
        <v>118</v>
      </c>
      <c r="AH15" s="185" t="s">
        <v>415</v>
      </c>
      <c r="AI15" s="180">
        <f>IFERROR(IF(AA15="Probabilidad",(R15-(+R15*AD15)),IF(AA15="Impacto",R15,"")),"")</f>
        <v>0.12</v>
      </c>
      <c r="AJ15" s="181" t="str">
        <f>IFERROR(IF(AI15="","",IF(AI15&lt;=0.2,"Muy Baja",IF(AI15&lt;=0.4,"Baja",IF(AI15&lt;=0.6,"Media",IF(AI15&lt;=0.8,"Alta","Muy Alta"))))),"")</f>
        <v>Muy Baja</v>
      </c>
      <c r="AK15" s="162">
        <f t="shared" ref="AK15" si="0">+AI15</f>
        <v>0.12</v>
      </c>
      <c r="AL15" s="181" t="str">
        <f ca="1">IFERROR(IF(AM15="","",IF(AM15&lt;=0.2,"Leve",IF(AM15&lt;=0.4,"Menor",IF(AM15&lt;=0.6,"Moderado",IF(AM15&lt;=0.8,"Mayor","Catastrófico"))))),"")</f>
        <v>Leve</v>
      </c>
      <c r="AM15" s="162">
        <f ca="1">IFERROR(IF(AA15="Impacto",(V15-(+V15*AD15)),IF(AA15="Probabilidad",V15,"")),"")</f>
        <v>0.2</v>
      </c>
      <c r="AN15" s="181"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Bajo</v>
      </c>
      <c r="AO15" s="164" t="s">
        <v>134</v>
      </c>
      <c r="AP15" s="182" t="s">
        <v>398</v>
      </c>
      <c r="AQ15" s="182" t="s">
        <v>399</v>
      </c>
      <c r="AR15" s="165">
        <v>45687</v>
      </c>
      <c r="AS15" s="165"/>
      <c r="AT15" s="160"/>
      <c r="AU15" s="160"/>
      <c r="AV15" s="165"/>
      <c r="AW15" s="160"/>
      <c r="AX15" s="160"/>
      <c r="AY15" s="160"/>
      <c r="AZ15" s="165"/>
      <c r="BA15" s="160"/>
      <c r="BB15" s="160"/>
    </row>
    <row r="16" spans="1:60" s="166" customFormat="1" ht="148.5" customHeight="1" x14ac:dyDescent="0.25">
      <c r="A16" s="158"/>
      <c r="B16" s="158"/>
      <c r="C16" s="158"/>
      <c r="D16" s="174">
        <v>2</v>
      </c>
      <c r="E16" s="174" t="s">
        <v>219</v>
      </c>
      <c r="F16" s="174" t="s">
        <v>130</v>
      </c>
      <c r="G16" s="174" t="s">
        <v>312</v>
      </c>
      <c r="H16" s="159" t="s">
        <v>227</v>
      </c>
      <c r="I16" s="182" t="s">
        <v>400</v>
      </c>
      <c r="J16" s="160"/>
      <c r="K16" s="182" t="s">
        <v>401</v>
      </c>
      <c r="L16" s="183" t="s">
        <v>402</v>
      </c>
      <c r="M16" s="176" t="s">
        <v>122</v>
      </c>
      <c r="N16" s="160" t="s">
        <v>234</v>
      </c>
      <c r="O16" s="160" t="s">
        <v>237</v>
      </c>
      <c r="P16" s="160">
        <v>1</v>
      </c>
      <c r="Q16" s="161" t="str">
        <f t="shared" ref="Q16:Q22" si="2">IF(P16&lt;=0,"",IF(P16&lt;=2,"Muy Baja",IF(P16&lt;=24,"Baja",IF(P16&lt;=500,"Media",IF(P16&lt;=5000,"Alta","Muy Alta")))))</f>
        <v>Muy Baja</v>
      </c>
      <c r="R16" s="162">
        <f t="shared" ref="R16:R22" si="3">IF(Q16="","",IF(Q16="Muy Baja",0.2,IF(Q16="Baja",0.4,IF(Q16="Media",0.6,IF(Q16="Alta",0.8,IF(Q16="Muy Alta",1,))))))</f>
        <v>0.2</v>
      </c>
      <c r="S16" s="163" t="s">
        <v>149</v>
      </c>
      <c r="T16" s="227" t="str">
        <f ca="1">IF(NOT(ISERROR(MATCH(S16,'[2]Tabla Impacto'!$B$221:$B$223,0))),'[2]Tabla Impacto'!$F$223&amp;"Por favor no seleccionar los criterios de impacto(Afectación Económica o presupuestal y Pérdida Reputacional)",S16)</f>
        <v xml:space="preserve">     El riesgo afecta la imagen de alguna área de la organización</v>
      </c>
      <c r="U16" s="161" t="str">
        <f ca="1">IF(OR(T16='Tabla Impacto'!$C$11,T16='Tabla Impacto'!$D$11),"Leve",IF(OR(T16='Tabla Impacto'!$C$12,T16='Tabla Impacto'!$D$12),"Menor",IF(OR(T16='Tabla Impacto'!$C$13,T16='Tabla Impacto'!$D$13),"Moderado",IF(OR(T16='Tabla Impacto'!$C$14,T16='Tabla Impacto'!$D$14),"Mayor",IF(OR(T16='Tabla Impacto'!$C$15,T16='Tabla Impacto'!$D$15),"Catastrófico","")))))</f>
        <v>Leve</v>
      </c>
      <c r="V16" s="162">
        <f t="shared" ref="V16:V22" ca="1" si="4">IF(U16="","",IF(U16="Leve",0.2,IF(U16="Menor",0.4,IF(U16="Moderado",0.6,IF(U16="Mayor",0.8,IF(U16="Catastrófico",1,))))))</f>
        <v>0.2</v>
      </c>
      <c r="W16" s="161" t="str">
        <f ca="1">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Bajo</v>
      </c>
      <c r="X16" s="161">
        <v>1</v>
      </c>
      <c r="Y16" s="186" t="s">
        <v>404</v>
      </c>
      <c r="Z16" s="185" t="s">
        <v>403</v>
      </c>
      <c r="AA16" s="179" t="str">
        <f t="shared" ref="AA16:AA22" si="5">IF(OR(AB16="Preventivo",AB16="Detectivo"),"Probabilidad",IF(AB16="Correctivo","Impacto",""))</f>
        <v>Probabilidad</v>
      </c>
      <c r="AB16" s="164" t="s">
        <v>14</v>
      </c>
      <c r="AC16" s="164" t="s">
        <v>9</v>
      </c>
      <c r="AD16" s="178" t="str">
        <f t="shared" ref="AD16:AD22" si="6">IF(AND(AB16="Preventivo",AC16="Automático"),"50%",IF(AND(AB16="Preventivo",AC16="Manual"),"40%",IF(AND(AB16="Detectivo",AC16="Automático"),"40%",IF(AND(AB16="Detectivo",AC16="Manual"),"30%",IF(AND(AB16="Correctivo",AC16="Automático"),"35%",IF(AND(AB16="Correctivo",AC16="Manual"),"25%",""))))))</f>
        <v>40%</v>
      </c>
      <c r="AE16" s="164" t="s">
        <v>19</v>
      </c>
      <c r="AF16" s="164" t="s">
        <v>22</v>
      </c>
      <c r="AG16" s="164" t="s">
        <v>118</v>
      </c>
      <c r="AH16" s="185" t="s">
        <v>407</v>
      </c>
      <c r="AI16" s="180">
        <f t="shared" ref="AI16:AI22" si="7">IFERROR(IF(AA16="Probabilidad",(R16-(+R16*AD16)),IF(AA16="Impacto",R16,"")),"")</f>
        <v>0.12</v>
      </c>
      <c r="AJ16" s="228" t="str">
        <f t="shared" ref="AJ16:AJ22" si="8">IFERROR(IF(AI16="","",IF(AI16&lt;=0.2,"Muy Baja",IF(AI16&lt;=0.4,"Baja",IF(AI16&lt;=0.6,"Media",IF(AI16&lt;=0.8,"Alta","Muy Alta"))))),"")</f>
        <v>Muy Baja</v>
      </c>
      <c r="AK16" s="162">
        <f t="shared" ref="AK16:AK22" si="9">+AI16</f>
        <v>0.12</v>
      </c>
      <c r="AL16" s="228" t="str">
        <f t="shared" ref="AL16:AL22" ca="1" si="10">IFERROR(IF(AM16="","",IF(AM16&lt;=0.2,"Leve",IF(AM16&lt;=0.4,"Menor",IF(AM16&lt;=0.6,"Moderado",IF(AM16&lt;=0.8,"Mayor","Catastrófico"))))),"")</f>
        <v>Leve</v>
      </c>
      <c r="AM16" s="162">
        <f t="shared" ref="AM16:AM22" ca="1" si="11">IFERROR(IF(AA16="Impacto",(V16-(+V16*AD16)),IF(AA16="Probabilidad",V16,"")),"")</f>
        <v>0.2</v>
      </c>
      <c r="AN16" s="228" t="str">
        <f t="shared" ref="AN16:AN22" ca="1" si="12">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Bajo</v>
      </c>
      <c r="AO16" s="164" t="s">
        <v>134</v>
      </c>
      <c r="AP16" s="182" t="s">
        <v>408</v>
      </c>
      <c r="AQ16" s="182" t="s">
        <v>399</v>
      </c>
      <c r="AR16" s="165">
        <v>45687</v>
      </c>
      <c r="AS16" s="165"/>
      <c r="AT16" s="160"/>
      <c r="AU16" s="160"/>
      <c r="AV16" s="165"/>
      <c r="AW16" s="160"/>
      <c r="AX16" s="160"/>
      <c r="AY16" s="160"/>
      <c r="AZ16" s="165"/>
      <c r="BA16" s="160"/>
      <c r="BB16" s="160"/>
    </row>
    <row r="17" spans="1:54" s="166" customFormat="1" ht="148.5" customHeight="1" x14ac:dyDescent="0.25">
      <c r="A17" s="158"/>
      <c r="B17" s="158"/>
      <c r="C17" s="158"/>
      <c r="D17" s="174">
        <v>3</v>
      </c>
      <c r="E17" s="174" t="s">
        <v>219</v>
      </c>
      <c r="F17" s="174" t="s">
        <v>130</v>
      </c>
      <c r="G17" s="174" t="s">
        <v>312</v>
      </c>
      <c r="H17" s="159" t="s">
        <v>227</v>
      </c>
      <c r="I17" s="182" t="s">
        <v>410</v>
      </c>
      <c r="J17" s="160"/>
      <c r="K17" s="182" t="s">
        <v>411</v>
      </c>
      <c r="L17" s="183" t="s">
        <v>412</v>
      </c>
      <c r="M17" s="176" t="s">
        <v>122</v>
      </c>
      <c r="N17" s="160" t="s">
        <v>234</v>
      </c>
      <c r="O17" s="160" t="s">
        <v>237</v>
      </c>
      <c r="P17" s="160">
        <v>1</v>
      </c>
      <c r="Q17" s="161" t="str">
        <f t="shared" si="2"/>
        <v>Muy Baja</v>
      </c>
      <c r="R17" s="162">
        <f t="shared" si="3"/>
        <v>0.2</v>
      </c>
      <c r="S17" s="163" t="s">
        <v>149</v>
      </c>
      <c r="T17" s="227" t="str">
        <f ca="1">IF(NOT(ISERROR(MATCH(S17,'[2]Tabla Impacto'!$B$221:$B$223,0))),'[2]Tabla Impacto'!$F$223&amp;"Por favor no seleccionar los criterios de impacto(Afectación Económica o presupuestal y Pérdida Reputacional)",S17)</f>
        <v xml:space="preserve">     El riesgo afecta la imagen de alguna área de la organización</v>
      </c>
      <c r="U17" s="161" t="str">
        <f ca="1">IF(OR(T17='Tabla Impacto'!$C$11,T17='Tabla Impacto'!$D$11),"Leve",IF(OR(T17='Tabla Impacto'!$C$12,T17='Tabla Impacto'!$D$12),"Menor",IF(OR(T17='Tabla Impacto'!$C$13,T17='Tabla Impacto'!$D$13),"Moderado",IF(OR(T17='Tabla Impacto'!$C$14,T17='Tabla Impacto'!$D$14),"Mayor",IF(OR(T17='Tabla Impacto'!$C$15,T17='Tabla Impacto'!$D$15),"Catastrófico","")))))</f>
        <v>Leve</v>
      </c>
      <c r="V17" s="162">
        <f t="shared" ca="1" si="4"/>
        <v>0.2</v>
      </c>
      <c r="W17" s="161" t="str">
        <f t="shared" ref="W17:W22" ca="1" si="13">IF(OR(AND(Q17="Muy Baja",U17="Leve"),AND(Q17="Muy Baja",U17="Menor"),AND(Q17="Baja",U17="Leve")),"Bajo",IF(OR(AND(Q17="Muy baja",U17="Moderado"),AND(Q17="Baja",U17="Menor"),AND(Q17="Baja",U17="Moderado"),AND(Q17="Media",U17="Leve"),AND(Q17="Media",U17="Menor"),AND(Q17="Media",U17="Moderado"),AND(Q17="Alta",U17="Leve"),AND(Q17="Alta",U17="Menor")),"Moderado",IF(OR(AND(Q17="Muy Baja",U17="Mayor"),AND(Q17="Baja",U17="Mayor"),AND(Q17="Media",U17="Mayor"),AND(Q17="Alta",U17="Moderado"),AND(Q17="Alta",U17="Mayor"),AND(Q17="Muy Alta",U17="Leve"),AND(Q17="Muy Alta",U17="Menor"),AND(Q17="Muy Alta",U17="Moderado"),AND(Q17="Muy Alta",U17="Mayor")),"Alto",IF(OR(AND(Q17="Muy Baja",U17="Catastrófico"),AND(Q17="Baja",U17="Catastrófico"),AND(Q17="Media",U17="Catastrófico"),AND(Q17="Alta",U17="Catastrófico"),AND(Q17="Muy Alta",U17="Catastrófico")),"Extremo",""))))</f>
        <v>Bajo</v>
      </c>
      <c r="X17" s="159">
        <v>1</v>
      </c>
      <c r="Y17" s="125" t="s">
        <v>413</v>
      </c>
      <c r="Z17" s="125" t="s">
        <v>414</v>
      </c>
      <c r="AA17" s="179" t="str">
        <f t="shared" si="5"/>
        <v>Probabilidad</v>
      </c>
      <c r="AB17" s="164" t="s">
        <v>14</v>
      </c>
      <c r="AC17" s="164" t="s">
        <v>9</v>
      </c>
      <c r="AD17" s="178" t="str">
        <f t="shared" si="6"/>
        <v>40%</v>
      </c>
      <c r="AE17" s="164" t="s">
        <v>19</v>
      </c>
      <c r="AF17" s="164" t="s">
        <v>22</v>
      </c>
      <c r="AG17" s="164" t="s">
        <v>118</v>
      </c>
      <c r="AH17" s="185" t="s">
        <v>406</v>
      </c>
      <c r="AI17" s="180">
        <f t="shared" si="7"/>
        <v>0.12</v>
      </c>
      <c r="AJ17" s="228" t="str">
        <f t="shared" si="8"/>
        <v>Muy Baja</v>
      </c>
      <c r="AK17" s="162">
        <f t="shared" si="9"/>
        <v>0.12</v>
      </c>
      <c r="AL17" s="228" t="str">
        <f t="shared" ca="1" si="10"/>
        <v>Leve</v>
      </c>
      <c r="AM17" s="162">
        <f t="shared" ca="1" si="11"/>
        <v>0.2</v>
      </c>
      <c r="AN17" s="228" t="str">
        <f t="shared" ca="1" si="12"/>
        <v>Bajo</v>
      </c>
      <c r="AO17" s="164" t="s">
        <v>135</v>
      </c>
      <c r="AP17" s="182" t="s">
        <v>416</v>
      </c>
      <c r="AQ17" s="182" t="s">
        <v>399</v>
      </c>
      <c r="AR17" s="165">
        <v>45687</v>
      </c>
      <c r="AS17" s="165"/>
      <c r="AT17" s="160"/>
      <c r="AU17" s="160"/>
      <c r="AV17" s="165"/>
      <c r="AW17" s="160"/>
      <c r="AX17" s="160"/>
      <c r="AY17" s="160"/>
      <c r="AZ17" s="165"/>
      <c r="BA17" s="160"/>
      <c r="BB17" s="160"/>
    </row>
    <row r="18" spans="1:54" s="166" customFormat="1" ht="148.5" customHeight="1" x14ac:dyDescent="0.25">
      <c r="A18" s="158"/>
      <c r="B18" s="158"/>
      <c r="C18" s="158"/>
      <c r="D18" s="174">
        <v>4</v>
      </c>
      <c r="E18" s="174" t="s">
        <v>219</v>
      </c>
      <c r="F18" s="174" t="s">
        <v>130</v>
      </c>
      <c r="G18" s="174" t="s">
        <v>312</v>
      </c>
      <c r="H18" s="159" t="s">
        <v>227</v>
      </c>
      <c r="I18" s="182" t="s">
        <v>417</v>
      </c>
      <c r="J18" s="160"/>
      <c r="K18" s="182" t="s">
        <v>418</v>
      </c>
      <c r="L18" s="183" t="s">
        <v>419</v>
      </c>
      <c r="M18" s="176" t="s">
        <v>122</v>
      </c>
      <c r="N18" s="160" t="s">
        <v>234</v>
      </c>
      <c r="O18" s="160" t="s">
        <v>237</v>
      </c>
      <c r="P18" s="160">
        <v>1</v>
      </c>
      <c r="Q18" s="161" t="str">
        <f t="shared" si="2"/>
        <v>Muy Baja</v>
      </c>
      <c r="R18" s="162">
        <f t="shared" si="3"/>
        <v>0.2</v>
      </c>
      <c r="S18" s="163" t="s">
        <v>149</v>
      </c>
      <c r="T18" s="227" t="str">
        <f ca="1">IF(NOT(ISERROR(MATCH(S18,'[2]Tabla Impacto'!$B$221:$B$223,0))),'[2]Tabla Impacto'!$F$223&amp;"Por favor no seleccionar los criterios de impacto(Afectación Económica o presupuestal y Pérdida Reputacional)",S18)</f>
        <v xml:space="preserve">     El riesgo afecta la imagen de alguna área de la organización</v>
      </c>
      <c r="U18" s="161" t="str">
        <f ca="1">IF(OR(T18='Tabla Impacto'!$C$11,T18='Tabla Impacto'!$D$11),"Leve",IF(OR(T18='Tabla Impacto'!$C$12,T18='Tabla Impacto'!$D$12),"Menor",IF(OR(T18='Tabla Impacto'!$C$13,T18='Tabla Impacto'!$D$13),"Moderado",IF(OR(T18='Tabla Impacto'!$C$14,T18='Tabla Impacto'!$D$14),"Mayor",IF(OR(T18='Tabla Impacto'!$C$15,T18='Tabla Impacto'!$D$15),"Catastrófico","")))))</f>
        <v>Leve</v>
      </c>
      <c r="V18" s="162">
        <f t="shared" ca="1" si="4"/>
        <v>0.2</v>
      </c>
      <c r="W18" s="161" t="str">
        <f t="shared" ca="1" si="13"/>
        <v>Bajo</v>
      </c>
      <c r="X18" s="159">
        <v>1</v>
      </c>
      <c r="Y18" s="184" t="s">
        <v>420</v>
      </c>
      <c r="Z18" s="185" t="s">
        <v>421</v>
      </c>
      <c r="AA18" s="179" t="str">
        <f t="shared" si="5"/>
        <v>Probabilidad</v>
      </c>
      <c r="AB18" s="164" t="s">
        <v>14</v>
      </c>
      <c r="AC18" s="164" t="s">
        <v>9</v>
      </c>
      <c r="AD18" s="178" t="str">
        <f t="shared" si="6"/>
        <v>40%</v>
      </c>
      <c r="AE18" s="164" t="s">
        <v>19</v>
      </c>
      <c r="AF18" s="164" t="s">
        <v>22</v>
      </c>
      <c r="AG18" s="164" t="s">
        <v>118</v>
      </c>
      <c r="AH18" s="185" t="s">
        <v>407</v>
      </c>
      <c r="AI18" s="180">
        <f t="shared" si="7"/>
        <v>0.12</v>
      </c>
      <c r="AJ18" s="228" t="str">
        <f t="shared" si="8"/>
        <v>Muy Baja</v>
      </c>
      <c r="AK18" s="162">
        <f t="shared" si="9"/>
        <v>0.12</v>
      </c>
      <c r="AL18" s="228" t="str">
        <f t="shared" ca="1" si="10"/>
        <v>Leve</v>
      </c>
      <c r="AM18" s="162">
        <f t="shared" ca="1" si="11"/>
        <v>0.2</v>
      </c>
      <c r="AN18" s="228" t="str">
        <f t="shared" ca="1" si="12"/>
        <v>Bajo</v>
      </c>
      <c r="AO18" s="164"/>
      <c r="AP18" s="182" t="s">
        <v>408</v>
      </c>
      <c r="AQ18" s="182" t="s">
        <v>399</v>
      </c>
      <c r="AR18" s="165">
        <v>45687</v>
      </c>
      <c r="AS18" s="165"/>
      <c r="AT18" s="160"/>
      <c r="AU18" s="160"/>
      <c r="AV18" s="165"/>
      <c r="AW18" s="160"/>
      <c r="AX18" s="160"/>
      <c r="AY18" s="160"/>
      <c r="AZ18" s="165"/>
      <c r="BA18" s="160"/>
      <c r="BB18" s="160"/>
    </row>
    <row r="19" spans="1:54" s="166" customFormat="1" ht="109.5" hidden="1" customHeight="1" x14ac:dyDescent="0.25">
      <c r="A19" s="158"/>
      <c r="B19" s="158"/>
      <c r="C19" s="158"/>
      <c r="D19" s="159">
        <v>5</v>
      </c>
      <c r="E19" s="174"/>
      <c r="F19" s="174"/>
      <c r="G19" s="174"/>
      <c r="H19" s="159"/>
      <c r="I19" s="160"/>
      <c r="J19" s="160"/>
      <c r="K19" s="160"/>
      <c r="L19" s="167"/>
      <c r="M19" s="176"/>
      <c r="N19" s="160"/>
      <c r="O19" s="160"/>
      <c r="P19" s="160"/>
      <c r="Q19" s="161" t="str">
        <f t="shared" si="2"/>
        <v/>
      </c>
      <c r="R19" s="162" t="str">
        <f t="shared" si="3"/>
        <v/>
      </c>
      <c r="S19" s="163"/>
      <c r="T19" s="177">
        <f ca="1">IF(NOT(ISERROR(MATCH(S19,'[2]Tabla Impacto'!$B$221:$B$223,0))),'[2]Tabla Impacto'!$F$223&amp;"Por favor no seleccionar los criterios de impacto(Afectación Económica o presupuestal y Pérdida Reputacional)",S19)</f>
        <v>0</v>
      </c>
      <c r="U19" s="161" t="str">
        <f ca="1">IF(OR(T19='Tabla Impacto'!$C$11,T19='Tabla Impacto'!$D$11),"Leve",IF(OR(T19='Tabla Impacto'!$C$12,T19='Tabla Impacto'!$D$12),"Menor",IF(OR(T19='Tabla Impacto'!$C$13,T19='Tabla Impacto'!$D$13),"Moderado",IF(OR(T19='Tabla Impacto'!$C$14,T19='Tabla Impacto'!$D$14),"Mayor",IF(OR(T19='Tabla Impacto'!$C$15,T19='Tabla Impacto'!$D$15),"Catastrófico","")))))</f>
        <v/>
      </c>
      <c r="V19" s="162" t="str">
        <f t="shared" ca="1" si="4"/>
        <v/>
      </c>
      <c r="W19" s="161" t="str">
        <f t="shared" ca="1" si="13"/>
        <v/>
      </c>
      <c r="X19" s="159"/>
      <c r="Y19" s="125"/>
      <c r="Z19" s="125"/>
      <c r="AA19" s="179" t="str">
        <f t="shared" si="5"/>
        <v/>
      </c>
      <c r="AB19" s="164"/>
      <c r="AC19" s="164"/>
      <c r="AD19" s="178" t="str">
        <f t="shared" si="6"/>
        <v/>
      </c>
      <c r="AE19" s="164"/>
      <c r="AF19" s="164"/>
      <c r="AG19" s="164"/>
      <c r="AH19" s="164"/>
      <c r="AI19" s="180" t="str">
        <f t="shared" si="7"/>
        <v/>
      </c>
      <c r="AJ19" s="181" t="str">
        <f t="shared" si="8"/>
        <v/>
      </c>
      <c r="AK19" s="162" t="str">
        <f t="shared" si="9"/>
        <v/>
      </c>
      <c r="AL19" s="181" t="str">
        <f t="shared" si="10"/>
        <v/>
      </c>
      <c r="AM19" s="162" t="str">
        <f t="shared" si="11"/>
        <v/>
      </c>
      <c r="AN19" s="181" t="str">
        <f t="shared" si="12"/>
        <v/>
      </c>
      <c r="AO19" s="164"/>
      <c r="AP19" s="160"/>
      <c r="AQ19" s="160"/>
      <c r="AR19" s="165"/>
      <c r="AS19" s="165"/>
      <c r="AT19" s="160"/>
      <c r="AU19" s="160"/>
      <c r="AV19" s="165"/>
      <c r="AW19" s="160"/>
      <c r="AX19" s="160"/>
      <c r="AY19" s="160"/>
      <c r="AZ19" s="165"/>
      <c r="BA19" s="160"/>
      <c r="BB19" s="160"/>
    </row>
    <row r="20" spans="1:54" s="166" customFormat="1" ht="109.5" hidden="1" customHeight="1" x14ac:dyDescent="0.25">
      <c r="A20" s="158"/>
      <c r="B20" s="158"/>
      <c r="C20" s="158"/>
      <c r="D20" s="159">
        <v>6</v>
      </c>
      <c r="E20" s="174"/>
      <c r="F20" s="174"/>
      <c r="G20" s="174"/>
      <c r="H20" s="159"/>
      <c r="I20" s="160"/>
      <c r="J20" s="160"/>
      <c r="K20" s="160"/>
      <c r="L20" s="167"/>
      <c r="M20" s="176"/>
      <c r="N20" s="160"/>
      <c r="O20" s="160"/>
      <c r="P20" s="160"/>
      <c r="Q20" s="161" t="str">
        <f t="shared" si="2"/>
        <v/>
      </c>
      <c r="R20" s="162" t="str">
        <f t="shared" si="3"/>
        <v/>
      </c>
      <c r="S20" s="163"/>
      <c r="T20" s="177">
        <f ca="1">IF(NOT(ISERROR(MATCH(S20,'[2]Tabla Impacto'!$B$221:$B$223,0))),'[2]Tabla Impacto'!$F$223&amp;"Por favor no seleccionar los criterios de impacto(Afectación Económica o presupuestal y Pérdida Reputacional)",S20)</f>
        <v>0</v>
      </c>
      <c r="U20" s="161" t="str">
        <f ca="1">IF(OR(T20='Tabla Impacto'!$C$11,T20='Tabla Impacto'!$D$11),"Leve",IF(OR(T20='Tabla Impacto'!$C$12,T20='Tabla Impacto'!$D$12),"Menor",IF(OR(T20='Tabla Impacto'!$C$13,T20='Tabla Impacto'!$D$13),"Moderado",IF(OR(T20='Tabla Impacto'!$C$14,T20='Tabla Impacto'!$D$14),"Mayor",IF(OR(T20='Tabla Impacto'!$C$15,T20='Tabla Impacto'!$D$15),"Catastrófico","")))))</f>
        <v/>
      </c>
      <c r="V20" s="162" t="str">
        <f t="shared" ca="1" si="4"/>
        <v/>
      </c>
      <c r="W20" s="161" t="str">
        <f t="shared" ca="1" si="13"/>
        <v/>
      </c>
      <c r="X20" s="159"/>
      <c r="Y20" s="125"/>
      <c r="Z20" s="125"/>
      <c r="AA20" s="179" t="str">
        <f t="shared" si="5"/>
        <v/>
      </c>
      <c r="AB20" s="164"/>
      <c r="AC20" s="164"/>
      <c r="AD20" s="178" t="str">
        <f t="shared" si="6"/>
        <v/>
      </c>
      <c r="AE20" s="164"/>
      <c r="AF20" s="164"/>
      <c r="AG20" s="164"/>
      <c r="AH20" s="164"/>
      <c r="AI20" s="180" t="str">
        <f t="shared" si="7"/>
        <v/>
      </c>
      <c r="AJ20" s="181" t="str">
        <f t="shared" si="8"/>
        <v/>
      </c>
      <c r="AK20" s="162" t="str">
        <f t="shared" si="9"/>
        <v/>
      </c>
      <c r="AL20" s="181" t="str">
        <f t="shared" si="10"/>
        <v/>
      </c>
      <c r="AM20" s="162" t="str">
        <f t="shared" si="11"/>
        <v/>
      </c>
      <c r="AN20" s="181" t="str">
        <f t="shared" si="12"/>
        <v/>
      </c>
      <c r="AO20" s="164"/>
      <c r="AP20" s="160"/>
      <c r="AQ20" s="160"/>
      <c r="AR20" s="165"/>
      <c r="AS20" s="165"/>
      <c r="AT20" s="160"/>
      <c r="AU20" s="160"/>
      <c r="AV20" s="165"/>
      <c r="AW20" s="160"/>
      <c r="AX20" s="160"/>
      <c r="AY20" s="160"/>
      <c r="AZ20" s="165"/>
      <c r="BA20" s="160"/>
      <c r="BB20" s="160"/>
    </row>
    <row r="21" spans="1:54" s="166" customFormat="1" ht="109.5" hidden="1" customHeight="1" x14ac:dyDescent="0.25">
      <c r="A21" s="158"/>
      <c r="B21" s="158"/>
      <c r="C21" s="158"/>
      <c r="D21" s="159">
        <v>7</v>
      </c>
      <c r="E21" s="174"/>
      <c r="F21" s="174"/>
      <c r="G21" s="174"/>
      <c r="H21" s="159"/>
      <c r="I21" s="160"/>
      <c r="J21" s="160"/>
      <c r="K21" s="160"/>
      <c r="L21" s="167"/>
      <c r="M21" s="176"/>
      <c r="N21" s="160"/>
      <c r="O21" s="160"/>
      <c r="P21" s="160"/>
      <c r="Q21" s="161" t="str">
        <f t="shared" si="2"/>
        <v/>
      </c>
      <c r="R21" s="162" t="str">
        <f t="shared" si="3"/>
        <v/>
      </c>
      <c r="S21" s="163"/>
      <c r="T21" s="177">
        <f ca="1">IF(NOT(ISERROR(MATCH(S21,'[2]Tabla Impacto'!$B$221:$B$223,0))),'[2]Tabla Impacto'!$F$223&amp;"Por favor no seleccionar los criterios de impacto(Afectación Económica o presupuestal y Pérdida Reputacional)",S21)</f>
        <v>0</v>
      </c>
      <c r="U21" s="161" t="str">
        <f ca="1">IF(OR(T21='Tabla Impacto'!$C$11,T21='Tabla Impacto'!$D$11),"Leve",IF(OR(T21='Tabla Impacto'!$C$12,T21='Tabla Impacto'!$D$12),"Menor",IF(OR(T21='Tabla Impacto'!$C$13,T21='Tabla Impacto'!$D$13),"Moderado",IF(OR(T21='Tabla Impacto'!$C$14,T21='Tabla Impacto'!$D$14),"Mayor",IF(OR(T21='Tabla Impacto'!$C$15,T21='Tabla Impacto'!$D$15),"Catastrófico","")))))</f>
        <v/>
      </c>
      <c r="V21" s="162" t="str">
        <f t="shared" ca="1" si="4"/>
        <v/>
      </c>
      <c r="W21" s="161" t="str">
        <f t="shared" ca="1" si="13"/>
        <v/>
      </c>
      <c r="X21" s="159"/>
      <c r="Y21" s="125"/>
      <c r="Z21" s="125"/>
      <c r="AA21" s="179" t="str">
        <f t="shared" si="5"/>
        <v/>
      </c>
      <c r="AB21" s="164"/>
      <c r="AC21" s="164"/>
      <c r="AD21" s="178" t="str">
        <f t="shared" si="6"/>
        <v/>
      </c>
      <c r="AE21" s="164"/>
      <c r="AF21" s="164"/>
      <c r="AG21" s="164"/>
      <c r="AH21" s="164"/>
      <c r="AI21" s="180" t="str">
        <f t="shared" si="7"/>
        <v/>
      </c>
      <c r="AJ21" s="181" t="str">
        <f t="shared" si="8"/>
        <v/>
      </c>
      <c r="AK21" s="162" t="str">
        <f t="shared" si="9"/>
        <v/>
      </c>
      <c r="AL21" s="181" t="str">
        <f t="shared" si="10"/>
        <v/>
      </c>
      <c r="AM21" s="162" t="str">
        <f t="shared" si="11"/>
        <v/>
      </c>
      <c r="AN21" s="181" t="str">
        <f t="shared" si="12"/>
        <v/>
      </c>
      <c r="AO21" s="164"/>
      <c r="AP21" s="160"/>
      <c r="AQ21" s="160"/>
      <c r="AR21" s="165"/>
      <c r="AS21" s="165"/>
      <c r="AT21" s="160"/>
      <c r="AU21" s="160"/>
      <c r="AV21" s="165"/>
      <c r="AW21" s="160"/>
      <c r="AX21" s="160"/>
      <c r="AY21" s="160"/>
      <c r="AZ21" s="165"/>
      <c r="BA21" s="160"/>
      <c r="BB21" s="160"/>
    </row>
    <row r="22" spans="1:54" s="166" customFormat="1" ht="109.5" hidden="1" customHeight="1" x14ac:dyDescent="0.25">
      <c r="A22" s="158"/>
      <c r="B22" s="158"/>
      <c r="C22" s="158"/>
      <c r="D22" s="159">
        <v>8</v>
      </c>
      <c r="E22" s="174"/>
      <c r="F22" s="174"/>
      <c r="G22" s="174"/>
      <c r="H22" s="159"/>
      <c r="I22" s="160"/>
      <c r="J22" s="160"/>
      <c r="K22" s="160"/>
      <c r="L22" s="167"/>
      <c r="M22" s="176"/>
      <c r="N22" s="160"/>
      <c r="O22" s="160"/>
      <c r="P22" s="160"/>
      <c r="Q22" s="161" t="str">
        <f t="shared" si="2"/>
        <v/>
      </c>
      <c r="R22" s="162" t="str">
        <f t="shared" si="3"/>
        <v/>
      </c>
      <c r="S22" s="163"/>
      <c r="T22" s="177">
        <f ca="1">IF(NOT(ISERROR(MATCH(S22,'[2]Tabla Impacto'!$B$221:$B$223,0))),'[2]Tabla Impacto'!$F$223&amp;"Por favor no seleccionar los criterios de impacto(Afectación Económica o presupuestal y Pérdida Reputacional)",S22)</f>
        <v>0</v>
      </c>
      <c r="U22" s="161" t="str">
        <f ca="1">IF(OR(T22='Tabla Impacto'!$C$11,T22='Tabla Impacto'!$D$11),"Leve",IF(OR(T22='Tabla Impacto'!$C$12,T22='Tabla Impacto'!$D$12),"Menor",IF(OR(T22='Tabla Impacto'!$C$13,T22='Tabla Impacto'!$D$13),"Moderado",IF(OR(T22='Tabla Impacto'!$C$14,T22='Tabla Impacto'!$D$14),"Mayor",IF(OR(T22='Tabla Impacto'!$C$15,T22='Tabla Impacto'!$D$15),"Catastrófico","")))))</f>
        <v/>
      </c>
      <c r="V22" s="162" t="str">
        <f t="shared" ca="1" si="4"/>
        <v/>
      </c>
      <c r="W22" s="161" t="str">
        <f t="shared" ca="1" si="13"/>
        <v/>
      </c>
      <c r="X22" s="159"/>
      <c r="Y22" s="125"/>
      <c r="Z22" s="125"/>
      <c r="AA22" s="179" t="str">
        <f t="shared" si="5"/>
        <v/>
      </c>
      <c r="AB22" s="164"/>
      <c r="AC22" s="164"/>
      <c r="AD22" s="178" t="str">
        <f t="shared" si="6"/>
        <v/>
      </c>
      <c r="AE22" s="164"/>
      <c r="AF22" s="164"/>
      <c r="AG22" s="164"/>
      <c r="AH22" s="164"/>
      <c r="AI22" s="180" t="str">
        <f t="shared" si="7"/>
        <v/>
      </c>
      <c r="AJ22" s="181" t="str">
        <f t="shared" si="8"/>
        <v/>
      </c>
      <c r="AK22" s="162" t="str">
        <f t="shared" si="9"/>
        <v/>
      </c>
      <c r="AL22" s="181" t="str">
        <f t="shared" si="10"/>
        <v/>
      </c>
      <c r="AM22" s="162" t="str">
        <f t="shared" si="11"/>
        <v/>
      </c>
      <c r="AN22" s="181" t="str">
        <f t="shared" si="12"/>
        <v/>
      </c>
      <c r="AO22" s="164"/>
      <c r="AP22" s="160"/>
      <c r="AQ22" s="160"/>
      <c r="AR22" s="165"/>
      <c r="AS22" s="165"/>
      <c r="AT22" s="160"/>
      <c r="AU22" s="160"/>
      <c r="AV22" s="165"/>
      <c r="AW22" s="160"/>
      <c r="AX22" s="160"/>
      <c r="AY22" s="160"/>
      <c r="AZ22" s="165"/>
      <c r="BA22" s="160"/>
      <c r="BB22" s="160"/>
    </row>
    <row r="23" spans="1:54" ht="49.5" customHeight="1" x14ac:dyDescent="0.2">
      <c r="D23" s="168"/>
      <c r="E23" s="169"/>
      <c r="F23" s="169"/>
      <c r="G23" s="169"/>
      <c r="H23" s="169"/>
      <c r="I23" s="315" t="s">
        <v>423</v>
      </c>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6"/>
    </row>
    <row r="25" spans="1:54" ht="15.75" x14ac:dyDescent="0.2">
      <c r="D25" s="71"/>
      <c r="E25" s="72"/>
      <c r="F25" s="72"/>
      <c r="G25" s="72"/>
      <c r="H25" s="72"/>
      <c r="I25" s="72"/>
      <c r="J25" s="72"/>
      <c r="K25" s="72"/>
      <c r="L25" s="72"/>
      <c r="M25" s="141"/>
      <c r="N25" s="141"/>
      <c r="O25" s="141"/>
      <c r="Q25" s="73"/>
      <c r="R25" s="72"/>
      <c r="S25" s="72"/>
      <c r="T25" s="72"/>
      <c r="U25" s="72"/>
      <c r="V25" s="72"/>
      <c r="W25" s="72"/>
      <c r="X25" s="72"/>
      <c r="Y25" s="72"/>
      <c r="Z25" s="72"/>
      <c r="AA25" s="74"/>
      <c r="AB25" s="74"/>
      <c r="AC25" s="72"/>
      <c r="AD25" s="72"/>
      <c r="AE25" s="72"/>
      <c r="AF25" s="72"/>
      <c r="AG25" s="72"/>
      <c r="AH25" s="72"/>
      <c r="AI25" s="72"/>
      <c r="AJ25" s="72"/>
      <c r="AK25" s="72"/>
      <c r="AL25" s="72"/>
      <c r="AM25" s="72"/>
      <c r="AN25" s="72"/>
      <c r="AO25" s="75"/>
      <c r="AP25" s="75"/>
      <c r="AQ25" s="72"/>
      <c r="AR25" s="72"/>
      <c r="AS25" s="72"/>
      <c r="AT25" s="72"/>
      <c r="AU25" s="72"/>
      <c r="AV25" s="72"/>
      <c r="AW25" s="72"/>
    </row>
    <row r="26" spans="1:54" ht="18" x14ac:dyDescent="0.2">
      <c r="D26" s="300" t="s">
        <v>422</v>
      </c>
      <c r="E26" s="300"/>
      <c r="F26" s="300"/>
      <c r="G26" s="300"/>
      <c r="H26" s="300"/>
      <c r="I26" s="300"/>
      <c r="J26" s="300"/>
      <c r="K26" s="300"/>
      <c r="L26" s="300"/>
      <c r="M26" s="141"/>
      <c r="N26" s="141"/>
      <c r="O26" s="141"/>
      <c r="P26" s="297" t="s">
        <v>390</v>
      </c>
      <c r="Q26" s="298"/>
      <c r="R26" s="298"/>
      <c r="S26" s="299"/>
      <c r="T26" s="72"/>
      <c r="U26" s="72"/>
      <c r="V26" s="72"/>
      <c r="W26" s="72"/>
      <c r="X26" s="72"/>
      <c r="Y26" s="72"/>
      <c r="Z26" s="75"/>
      <c r="AA26" s="74"/>
      <c r="AB26" s="74"/>
      <c r="AC26" s="72"/>
      <c r="AD26" s="74"/>
      <c r="AE26" s="74"/>
      <c r="AF26" s="72"/>
      <c r="AG26" s="72"/>
      <c r="AH26" s="72"/>
      <c r="AI26" s="72"/>
      <c r="AJ26" s="72"/>
      <c r="AK26" s="72"/>
      <c r="AL26" s="72"/>
      <c r="AM26" s="72"/>
      <c r="AN26" s="72"/>
      <c r="AO26" s="72"/>
      <c r="AP26" s="72"/>
      <c r="AQ26" s="72"/>
      <c r="AR26" s="72"/>
      <c r="AS26" s="72"/>
      <c r="AT26" s="72"/>
      <c r="AU26" s="72"/>
      <c r="AV26" s="72"/>
      <c r="AW26" s="72"/>
    </row>
    <row r="27" spans="1:54" ht="15" thickBot="1" x14ac:dyDescent="0.25">
      <c r="D27" s="141"/>
      <c r="E27" s="141"/>
      <c r="F27" s="141"/>
      <c r="G27" s="141"/>
      <c r="H27" s="141"/>
      <c r="I27" s="141"/>
      <c r="J27" s="141"/>
      <c r="K27" s="141"/>
      <c r="M27" s="141"/>
      <c r="N27" s="141"/>
      <c r="O27" s="141"/>
      <c r="Q27" s="143" t="str">
        <f>+IFERROR(VLOOKUP(M27,$M$182:$Q$186,3,FALSE)*VLOOKUP(P27,$P$182:$Q$186,3,FALSE),"")</f>
        <v/>
      </c>
      <c r="AA27" s="143"/>
      <c r="AB27" s="170"/>
      <c r="AD27" s="170"/>
      <c r="AE27" s="170"/>
      <c r="AF27" s="171"/>
      <c r="AG27" s="171"/>
      <c r="AH27" s="171"/>
      <c r="AI27" s="171"/>
      <c r="AJ27" s="171"/>
      <c r="AK27" s="76"/>
      <c r="AL27" s="76"/>
      <c r="AM27" s="171"/>
      <c r="AN27" s="172"/>
      <c r="AR27" s="171"/>
      <c r="AT27" s="171"/>
      <c r="AV27" s="171"/>
    </row>
    <row r="28" spans="1:54" ht="17.45" customHeight="1" thickTop="1" thickBot="1" x14ac:dyDescent="0.25">
      <c r="D28" s="295" t="s">
        <v>207</v>
      </c>
      <c r="E28" s="295"/>
      <c r="F28" s="295"/>
      <c r="G28" s="295"/>
      <c r="H28" s="295"/>
      <c r="I28" s="295"/>
      <c r="J28" s="295"/>
      <c r="K28" s="295"/>
      <c r="L28" s="140" t="s">
        <v>208</v>
      </c>
      <c r="M28" s="295" t="s">
        <v>209</v>
      </c>
      <c r="N28" s="295"/>
      <c r="O28" s="295"/>
      <c r="P28" s="295"/>
      <c r="Q28" s="295"/>
      <c r="R28" s="295"/>
      <c r="S28" s="295"/>
      <c r="T28" s="80"/>
      <c r="U28" s="296" t="s">
        <v>210</v>
      </c>
      <c r="V28" s="296"/>
      <c r="W28" s="296"/>
      <c r="X28" s="295" t="s">
        <v>211</v>
      </c>
      <c r="Y28" s="295"/>
      <c r="Z28" s="295"/>
      <c r="AA28" s="295"/>
      <c r="AB28" s="296">
        <v>1</v>
      </c>
      <c r="AC28" s="296"/>
      <c r="AD28" s="296"/>
      <c r="AE28" s="296"/>
      <c r="AF28" s="79"/>
      <c r="AG28" s="79"/>
      <c r="AH28" s="79"/>
      <c r="AI28" s="79"/>
      <c r="AJ28" s="79"/>
      <c r="AK28" s="79"/>
      <c r="AL28" s="79"/>
      <c r="AM28" s="79"/>
      <c r="AN28" s="79"/>
      <c r="AO28" s="79"/>
      <c r="AP28" s="79"/>
      <c r="AQ28" s="79"/>
      <c r="AR28" s="79"/>
      <c r="AS28" s="79"/>
      <c r="AT28" s="79"/>
      <c r="AU28" s="79"/>
      <c r="AV28" s="79"/>
      <c r="AW28" s="77"/>
    </row>
    <row r="29" spans="1:54" ht="36.75" customHeight="1" thickTop="1" x14ac:dyDescent="0.25">
      <c r="D29" s="317" t="s">
        <v>424</v>
      </c>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row>
  </sheetData>
  <dataConsolidate/>
  <mergeCells count="72">
    <mergeCell ref="D29:AE29"/>
    <mergeCell ref="Z13:Z14"/>
    <mergeCell ref="D8:G8"/>
    <mergeCell ref="D9:G9"/>
    <mergeCell ref="BA2:BB2"/>
    <mergeCell ref="BA3:BB3"/>
    <mergeCell ref="BA4:BB4"/>
    <mergeCell ref="BA5:BB5"/>
    <mergeCell ref="D2:H5"/>
    <mergeCell ref="H9:BB9"/>
    <mergeCell ref="H8:BB8"/>
    <mergeCell ref="H7:BB7"/>
    <mergeCell ref="AW13:AW14"/>
    <mergeCell ref="AO13:AO14"/>
    <mergeCell ref="AN13:AN14"/>
    <mergeCell ref="AM13:AM14"/>
    <mergeCell ref="AL13:AL14"/>
    <mergeCell ref="AJ13:AJ14"/>
    <mergeCell ref="AK13:AK14"/>
    <mergeCell ref="P13:P14"/>
    <mergeCell ref="Q13:Q14"/>
    <mergeCell ref="R13:R14"/>
    <mergeCell ref="U13:U14"/>
    <mergeCell ref="V13:V14"/>
    <mergeCell ref="I2:AZ5"/>
    <mergeCell ref="D12:P12"/>
    <mergeCell ref="Q12:W12"/>
    <mergeCell ref="L13:L14"/>
    <mergeCell ref="K13:K14"/>
    <mergeCell ref="I13:I14"/>
    <mergeCell ref="S13:S14"/>
    <mergeCell ref="T13:T14"/>
    <mergeCell ref="AY13:AY14"/>
    <mergeCell ref="D7:G7"/>
    <mergeCell ref="D11:AU11"/>
    <mergeCell ref="AV11:AY11"/>
    <mergeCell ref="AZ11:BB11"/>
    <mergeCell ref="AZ13:AZ14"/>
    <mergeCell ref="AI12:AO12"/>
    <mergeCell ref="AI13:AI14"/>
    <mergeCell ref="BA13:BA14"/>
    <mergeCell ref="X28:AA28"/>
    <mergeCell ref="AB28:AE28"/>
    <mergeCell ref="D28:K28"/>
    <mergeCell ref="P26:S26"/>
    <mergeCell ref="M28:S28"/>
    <mergeCell ref="U28:W28"/>
    <mergeCell ref="D26:L26"/>
    <mergeCell ref="AB13:AG13"/>
    <mergeCell ref="I23:AU23"/>
    <mergeCell ref="W13:W14"/>
    <mergeCell ref="AU13:AU14"/>
    <mergeCell ref="AT13:AT14"/>
    <mergeCell ref="AS13:AS14"/>
    <mergeCell ref="AR13:AR14"/>
    <mergeCell ref="AQ13:AQ14"/>
    <mergeCell ref="A11:C11"/>
    <mergeCell ref="E13:E14"/>
    <mergeCell ref="AA13:AA14"/>
    <mergeCell ref="H13:H14"/>
    <mergeCell ref="AX13:AX14"/>
    <mergeCell ref="AP12:BB12"/>
    <mergeCell ref="X12:AG12"/>
    <mergeCell ref="X13:X14"/>
    <mergeCell ref="Y13:Y14"/>
    <mergeCell ref="AP13:AP14"/>
    <mergeCell ref="N13:O13"/>
    <mergeCell ref="AH12:AH14"/>
    <mergeCell ref="D13:D14"/>
    <mergeCell ref="M13:M14"/>
    <mergeCell ref="BB13:BB14"/>
    <mergeCell ref="AV13:AV14"/>
  </mergeCells>
  <conditionalFormatting sqref="Q15:Q22">
    <cfRule type="cellIs" dxfId="38" priority="52" operator="equal">
      <formula>"Muy Alta"</formula>
    </cfRule>
    <cfRule type="cellIs" dxfId="37" priority="53" operator="equal">
      <formula>"Alta"</formula>
    </cfRule>
    <cfRule type="cellIs" dxfId="36" priority="54" operator="equal">
      <formula>"Media"</formula>
    </cfRule>
    <cfRule type="cellIs" dxfId="35" priority="55" operator="equal">
      <formula>"Baja"</formula>
    </cfRule>
    <cfRule type="cellIs" dxfId="34" priority="56" operator="equal">
      <formula>"Muy Baja"</formula>
    </cfRule>
  </conditionalFormatting>
  <conditionalFormatting sqref="U15:U22">
    <cfRule type="cellIs" dxfId="33" priority="47" operator="equal">
      <formula>"Catastrófico"</formula>
    </cfRule>
    <cfRule type="cellIs" dxfId="32" priority="48" operator="equal">
      <formula>"Mayor"</formula>
    </cfRule>
    <cfRule type="cellIs" dxfId="31" priority="49" operator="equal">
      <formula>"Moderado"</formula>
    </cfRule>
    <cfRule type="cellIs" dxfId="30" priority="50" operator="equal">
      <formula>"Menor"</formula>
    </cfRule>
    <cfRule type="cellIs" dxfId="29" priority="51" operator="equal">
      <formula>"Leve"</formula>
    </cfRule>
  </conditionalFormatting>
  <conditionalFormatting sqref="W15 W17:W22 W16:X16">
    <cfRule type="cellIs" dxfId="28" priority="43" operator="equal">
      <formula>"Extremo"</formula>
    </cfRule>
    <cfRule type="cellIs" dxfId="27" priority="44" operator="equal">
      <formula>"Alto"</formula>
    </cfRule>
    <cfRule type="cellIs" dxfId="26" priority="45" operator="equal">
      <formula>"Moderado"</formula>
    </cfRule>
    <cfRule type="cellIs" dxfId="25" priority="46" operator="equal">
      <formula>"Bajo"</formula>
    </cfRule>
  </conditionalFormatting>
  <conditionalFormatting sqref="AK25:AK27">
    <cfRule type="cellIs" dxfId="24" priority="16" stopIfTrue="1" operator="equal">
      <formula>#REF!</formula>
    </cfRule>
    <cfRule type="cellIs" dxfId="23" priority="17" operator="equal">
      <formula>#REF!</formula>
    </cfRule>
    <cfRule type="cellIs" dxfId="22" priority="18" operator="equal">
      <formula>#REF!</formula>
    </cfRule>
  </conditionalFormatting>
  <conditionalFormatting sqref="AL25:AL27">
    <cfRule type="cellIs" dxfId="21" priority="19" stopIfTrue="1" operator="equal">
      <formula>#REF!</formula>
    </cfRule>
    <cfRule type="cellIs" dxfId="20" priority="20" stopIfTrue="1" operator="equal">
      <formula>#REF!</formula>
    </cfRule>
    <cfRule type="cellIs" dxfId="19" priority="21" stopIfTrue="1" operator="equal">
      <formula>#REF!</formula>
    </cfRule>
  </conditionalFormatting>
  <conditionalFormatting sqref="T15:T22">
    <cfRule type="containsText" dxfId="18" priority="15" operator="containsText" text="❌">
      <formula>NOT(ISERROR(SEARCH("❌",T15)))</formula>
    </cfRule>
  </conditionalFormatting>
  <conditionalFormatting sqref="AJ15:AJ22">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15:AL22">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15:AN22">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FFA9F3EB-8AAC-4371-8BA9-EA5BFF31F870}">
          <x14:formula1>
            <xm:f>'Opciones Tratamiento'!$B$9:$B$10</xm:f>
          </x14:formula1>
          <xm:sqref>AU15:AU22 AX15:AY22 BB15:BB22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 AH19:AH22</xm:sqref>
        </x14:dataValidation>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BCC5CE02-71F3-4D30-B2B6-0BC8D084AB56}">
          <x14:formula1>
            <xm:f>'Opciones Tratamiento'!$B$2:$B$5</xm:f>
          </x14:formula1>
          <xm:sqref>AO15:AO22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IF(OR(AO19='Opciones Tratamiento'!$B$2,AO19='Opciones Tratamiento'!$B$3,AO19='Opciones Tratamiento'!$B$4),ISBLANK(AO19),ISTEXT(AO19))</xm:f>
          </x14:formula1>
          <xm:sqref>AP19:AP22</xm:sqref>
        </x14:dataValidation>
        <x14:dataValidation type="custom" allowBlank="1" showInputMessage="1" showErrorMessage="1" error="Recuerde que las acciones se generan bajo la medida de mitigar el riesgo" xr:uid="{B9F9F086-C384-4D55-BBDC-46D063DF530B}">
          <x14:formula1>
            <xm:f>IF(OR(AO19='Opciones Tratamiento'!$B$2,AO19='Opciones Tratamiento'!$B$3,AO19='Opciones Tratamiento'!$B$4),ISBLANK(AO19),ISTEXT(AO19))</xm:f>
          </x14:formula1>
          <xm:sqref>AQ19:AQ22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AS15:AS22 AV15:AV22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AT15:AT22 AW15:AW22 AZ15:AZ22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list" allowBlank="1" showInputMessage="1" showErrorMessage="1" xr:uid="{C1C18457-6497-4468-A0EC-5756D2A505AB}">
          <x14:formula1>
            <xm:f>Hoja2!$B$3:$B$18</xm:f>
          </x14:formula1>
          <xm:sqref>E15:E22</xm:sqref>
        </x14:dataValidation>
        <x14:dataValidation type="list" allowBlank="1" showInputMessage="1" showErrorMessage="1" xr:uid="{30B1B799-4F7E-4DF0-8163-3420DCED9D9B}">
          <x14:formula1>
            <xm:f>Hoja2!$D$3:$D$21</xm:f>
          </x14:formula1>
          <xm:sqref>F15:F22</xm:sqref>
        </x14:dataValidation>
        <x14:dataValidation type="list" allowBlank="1" showInputMessage="1" showErrorMessage="1" xr:uid="{4543C4BE-F1CB-4CCC-8B32-CEE48E0F43C3}">
          <x14:formula1>
            <xm:f>Hoja2!$E$3:$E$23</xm:f>
          </x14:formula1>
          <xm:sqref>G15:G22</xm:sqref>
        </x14:dataValidation>
        <x14:dataValidation type="custom" allowBlank="1" showInputMessage="1" showErrorMessage="1" error="Recuerde que las acciones se generan bajo la medida de mitigar el riesgo" xr:uid="{F209B342-ABCD-42FB-9FAE-9C27D59D4007}">
          <x14:formula1>
            <xm:f>IF(OR(AO15='C:\Users\anay\Downloads\[mapaderiesgoautoevaluacion24.xlsx]Opciones Tratamiento'!#REF!,AO15='C:\Users\anay\Downloads\[mapaderiesgoautoevaluacion24.xlsx]Opciones Tratamiento'!#REF!,AO15='C:\Users\anay\Downloads\[mapaderiesgoautoevaluacion24.xlsx]Opciones Tratamiento'!#REF!),ISBLANK(AO15),ISTEXT(AO15))</xm:f>
          </x14:formula1>
          <xm:sqref>AQ15:AQ18</xm:sqref>
        </x14:dataValidation>
        <x14:dataValidation type="custom" allowBlank="1" showInputMessage="1" showErrorMessage="1" error="Recuerde que las acciones se generan bajo la medida de mitigar el riesgo" xr:uid="{492B2E70-685C-43A3-973A-B5A25B96F8F9}">
          <x14:formula1>
            <xm:f>IF(OR(AO15='C:\Users\anay\Downloads\[mapaderiesgoautoevaluacion24.xlsx]Opciones Tratamiento'!#REF!,AO15='C:\Users\anay\Downloads\[mapaderiesgoautoevaluacion24.xlsx]Opciones Tratamiento'!#REF!,AO15='C:\Users\anay\Downloads\[mapaderiesgoautoevaluacion24.xlsx]Opciones Tratamiento'!#REF!),ISBLANK(AO15),ISTEXT(AO15))</xm:f>
          </x14:formula1>
          <xm:sqref>AP15:AP18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1" t="s">
        <v>137</v>
      </c>
      <c r="C1" s="331"/>
      <c r="D1" s="331"/>
      <c r="E1" s="331"/>
      <c r="F1" s="331"/>
      <c r="G1" s="331"/>
      <c r="H1" s="331"/>
      <c r="I1" s="331"/>
      <c r="J1" s="331"/>
      <c r="L1" s="331" t="s">
        <v>139</v>
      </c>
      <c r="M1" s="331"/>
      <c r="N1" s="331"/>
      <c r="O1" s="331"/>
      <c r="P1" s="331"/>
      <c r="Q1" s="331"/>
      <c r="R1" s="331"/>
    </row>
    <row r="2" spans="2:18" ht="50.25" customHeight="1" x14ac:dyDescent="0.25">
      <c r="B2" s="137" t="s">
        <v>377</v>
      </c>
      <c r="C2" s="137" t="s">
        <v>381</v>
      </c>
      <c r="D2" s="136" t="s">
        <v>2</v>
      </c>
      <c r="E2" s="136" t="s">
        <v>316</v>
      </c>
      <c r="F2" s="136" t="s">
        <v>365</v>
      </c>
      <c r="G2" s="137" t="s">
        <v>367</v>
      </c>
      <c r="H2" s="138"/>
      <c r="I2" s="137" t="s">
        <v>230</v>
      </c>
      <c r="J2" s="136" t="s">
        <v>239</v>
      </c>
      <c r="L2" s="135" t="s">
        <v>13</v>
      </c>
      <c r="M2" s="135" t="s">
        <v>17</v>
      </c>
      <c r="N2" s="135" t="s">
        <v>18</v>
      </c>
      <c r="O2" s="135" t="s">
        <v>21</v>
      </c>
      <c r="P2" s="135" t="s">
        <v>24</v>
      </c>
      <c r="Q2" s="135" t="s">
        <v>29</v>
      </c>
      <c r="R2" s="139" t="s">
        <v>85</v>
      </c>
    </row>
    <row r="3" spans="2:18" ht="25.5" x14ac:dyDescent="0.25">
      <c r="B3" s="18" t="s">
        <v>219</v>
      </c>
      <c r="C3" s="18" t="s">
        <v>382</v>
      </c>
      <c r="D3" s="78" t="s">
        <v>131</v>
      </c>
      <c r="E3" s="78" t="s">
        <v>312</v>
      </c>
      <c r="F3" t="s">
        <v>225</v>
      </c>
      <c r="G3" s="78" t="s">
        <v>128</v>
      </c>
      <c r="I3" t="s">
        <v>368</v>
      </c>
      <c r="J3" t="s">
        <v>236</v>
      </c>
      <c r="L3" s="2" t="s">
        <v>14</v>
      </c>
      <c r="M3" s="2" t="s">
        <v>10</v>
      </c>
      <c r="N3" s="2" t="s">
        <v>19</v>
      </c>
      <c r="O3" s="2" t="s">
        <v>22</v>
      </c>
      <c r="P3" s="2" t="s">
        <v>25</v>
      </c>
      <c r="Q3" s="2" t="s">
        <v>31</v>
      </c>
      <c r="R3" t="s">
        <v>39</v>
      </c>
    </row>
    <row r="4" spans="2:18" ht="31.5" customHeight="1" x14ac:dyDescent="0.25">
      <c r="B4" s="18" t="s">
        <v>216</v>
      </c>
      <c r="C4" s="18" t="s">
        <v>383</v>
      </c>
      <c r="D4" s="78" t="s">
        <v>130</v>
      </c>
      <c r="E4" s="78" t="s">
        <v>313</v>
      </c>
      <c r="F4" t="s">
        <v>218</v>
      </c>
      <c r="G4" s="78" t="s">
        <v>122</v>
      </c>
      <c r="I4" t="s">
        <v>369</v>
      </c>
      <c r="J4" t="s">
        <v>237</v>
      </c>
      <c r="L4" s="2" t="s">
        <v>15</v>
      </c>
      <c r="M4" s="2" t="s">
        <v>9</v>
      </c>
      <c r="N4" s="2" t="s">
        <v>20</v>
      </c>
      <c r="O4" s="2" t="s">
        <v>23</v>
      </c>
      <c r="P4" s="2" t="s">
        <v>26</v>
      </c>
      <c r="Q4" s="2" t="s">
        <v>32</v>
      </c>
      <c r="R4" t="s">
        <v>40</v>
      </c>
    </row>
    <row r="5" spans="2:18" ht="51.75" customHeight="1" x14ac:dyDescent="0.25">
      <c r="B5" s="18" t="s">
        <v>217</v>
      </c>
      <c r="C5" s="18" t="s">
        <v>384</v>
      </c>
      <c r="D5" s="78" t="s">
        <v>132</v>
      </c>
      <c r="E5" s="78" t="s">
        <v>314</v>
      </c>
      <c r="F5" t="s">
        <v>226</v>
      </c>
      <c r="G5" s="78" t="s">
        <v>125</v>
      </c>
      <c r="I5" t="s">
        <v>231</v>
      </c>
      <c r="J5" t="s">
        <v>238</v>
      </c>
      <c r="L5" s="2" t="s">
        <v>16</v>
      </c>
      <c r="P5" s="2" t="s">
        <v>27</v>
      </c>
      <c r="Q5" s="2" t="s">
        <v>30</v>
      </c>
    </row>
    <row r="6" spans="2:18" ht="24.75" customHeight="1" x14ac:dyDescent="0.25">
      <c r="B6" s="18" t="s">
        <v>218</v>
      </c>
      <c r="C6" s="18" t="s">
        <v>385</v>
      </c>
      <c r="D6" s="78" t="s">
        <v>311</v>
      </c>
      <c r="E6" t="s">
        <v>373</v>
      </c>
      <c r="F6" t="s">
        <v>227</v>
      </c>
      <c r="G6" s="78" t="s">
        <v>123</v>
      </c>
      <c r="I6" t="s">
        <v>233</v>
      </c>
      <c r="J6" t="s">
        <v>315</v>
      </c>
      <c r="Q6" s="2" t="s">
        <v>134</v>
      </c>
    </row>
    <row r="7" spans="2:18" ht="26.25" customHeight="1" x14ac:dyDescent="0.25">
      <c r="B7" s="18" t="s">
        <v>222</v>
      </c>
      <c r="C7" s="18" t="s">
        <v>386</v>
      </c>
      <c r="D7" s="78"/>
      <c r="F7" t="s">
        <v>228</v>
      </c>
      <c r="G7" s="78" t="s">
        <v>124</v>
      </c>
      <c r="I7" t="s">
        <v>370</v>
      </c>
      <c r="Q7" s="2" t="s">
        <v>135</v>
      </c>
    </row>
    <row r="8" spans="2:18" ht="30" x14ac:dyDescent="0.25">
      <c r="B8" s="18" t="s">
        <v>309</v>
      </c>
      <c r="C8" s="18"/>
      <c r="D8" s="78"/>
      <c r="F8" t="s">
        <v>229</v>
      </c>
      <c r="G8" s="78" t="s">
        <v>126</v>
      </c>
      <c r="I8" s="78" t="s">
        <v>371</v>
      </c>
    </row>
    <row r="9" spans="2:18" ht="31.5" customHeight="1" x14ac:dyDescent="0.25">
      <c r="B9" s="18" t="s">
        <v>380</v>
      </c>
      <c r="C9" s="18"/>
      <c r="D9" s="78"/>
      <c r="G9" s="78" t="s">
        <v>127</v>
      </c>
      <c r="I9" t="s">
        <v>372</v>
      </c>
    </row>
    <row r="10" spans="2:18" x14ac:dyDescent="0.25">
      <c r="B10" s="18" t="s">
        <v>220</v>
      </c>
      <c r="C10" s="18"/>
      <c r="D10" s="78"/>
      <c r="I10" t="s">
        <v>373</v>
      </c>
    </row>
    <row r="11" spans="2:18" x14ac:dyDescent="0.25">
      <c r="B11" s="18" t="s">
        <v>378</v>
      </c>
      <c r="C11" s="18"/>
      <c r="D11" s="78"/>
    </row>
    <row r="12" spans="2:18" x14ac:dyDescent="0.25">
      <c r="B12" s="18" t="s">
        <v>379</v>
      </c>
      <c r="C12" s="18"/>
      <c r="I12" t="s">
        <v>373</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374</v>
      </c>
    </row>
    <row r="30" spans="2:2" x14ac:dyDescent="0.25">
      <c r="B30" t="s">
        <v>375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2" t="s">
        <v>317</v>
      </c>
      <c r="D2" s="333"/>
    </row>
    <row r="3" spans="3:4" x14ac:dyDescent="0.25">
      <c r="C3" s="334"/>
      <c r="D3" s="335"/>
    </row>
    <row r="4" spans="3:4" ht="15.75" thickBot="1" x14ac:dyDescent="0.3">
      <c r="C4" s="120" t="s">
        <v>318</v>
      </c>
      <c r="D4" s="121" t="s">
        <v>319</v>
      </c>
    </row>
    <row r="5" spans="3:4" ht="30" customHeight="1" x14ac:dyDescent="0.25">
      <c r="C5" s="122" t="s">
        <v>320</v>
      </c>
      <c r="D5" s="123">
        <v>1</v>
      </c>
    </row>
    <row r="6" spans="3:4" ht="28.5" customHeight="1" x14ac:dyDescent="0.25">
      <c r="C6" s="124" t="s">
        <v>321</v>
      </c>
      <c r="D6" s="125">
        <v>1</v>
      </c>
    </row>
    <row r="7" spans="3:4" ht="28.5" customHeight="1" x14ac:dyDescent="0.25">
      <c r="C7" s="126" t="s">
        <v>322</v>
      </c>
      <c r="D7" s="125">
        <v>1</v>
      </c>
    </row>
    <row r="8" spans="3:4" ht="28.5" customHeight="1" x14ac:dyDescent="0.25">
      <c r="C8" s="126" t="s">
        <v>323</v>
      </c>
      <c r="D8" s="125">
        <v>1</v>
      </c>
    </row>
    <row r="9" spans="3:4" ht="18.600000000000001" customHeight="1" x14ac:dyDescent="0.25">
      <c r="C9" s="126" t="s">
        <v>324</v>
      </c>
      <c r="D9" s="125">
        <v>1</v>
      </c>
    </row>
    <row r="10" spans="3:4" ht="28.5" customHeight="1" x14ac:dyDescent="0.25">
      <c r="C10" s="126" t="s">
        <v>325</v>
      </c>
      <c r="D10" s="125">
        <v>1</v>
      </c>
    </row>
    <row r="11" spans="3:4" ht="21" customHeight="1" x14ac:dyDescent="0.25">
      <c r="C11" s="124" t="s">
        <v>326</v>
      </c>
      <c r="D11" s="125">
        <v>1</v>
      </c>
    </row>
    <row r="12" spans="3:4" ht="21" customHeight="1" x14ac:dyDescent="0.25">
      <c r="C12" s="124" t="s">
        <v>327</v>
      </c>
      <c r="D12" s="125">
        <v>1</v>
      </c>
    </row>
    <row r="13" spans="3:4" ht="21.6" customHeight="1" x14ac:dyDescent="0.25">
      <c r="C13" s="124" t="s">
        <v>328</v>
      </c>
      <c r="D13" s="125">
        <v>1</v>
      </c>
    </row>
    <row r="14" spans="3:4" ht="28.5" customHeight="1" x14ac:dyDescent="0.25">
      <c r="C14" s="124" t="s">
        <v>329</v>
      </c>
      <c r="D14" s="125">
        <v>1</v>
      </c>
    </row>
    <row r="15" spans="3:4" ht="22.5" customHeight="1" x14ac:dyDescent="0.25">
      <c r="C15" s="127"/>
      <c r="D15" s="125">
        <v>1</v>
      </c>
    </row>
    <row r="16" spans="3:4" ht="28.5" customHeight="1" x14ac:dyDescent="0.25">
      <c r="C16" s="128" t="s">
        <v>330</v>
      </c>
      <c r="D16" s="129"/>
    </row>
    <row r="17" spans="3:4" ht="28.5" customHeight="1" x14ac:dyDescent="0.25">
      <c r="C17" s="122" t="s">
        <v>331</v>
      </c>
      <c r="D17" s="125">
        <v>1</v>
      </c>
    </row>
    <row r="18" spans="3:4" ht="28.5" customHeight="1" x14ac:dyDescent="0.25">
      <c r="C18" s="122" t="s">
        <v>332</v>
      </c>
      <c r="D18" s="125">
        <v>1</v>
      </c>
    </row>
    <row r="19" spans="3:4" ht="28.5" customHeight="1" x14ac:dyDescent="0.25">
      <c r="C19" s="122" t="s">
        <v>333</v>
      </c>
      <c r="D19" s="125">
        <v>1</v>
      </c>
    </row>
    <row r="20" spans="3:4" ht="28.5" customHeight="1" x14ac:dyDescent="0.25">
      <c r="C20" s="124" t="s">
        <v>334</v>
      </c>
      <c r="D20" s="125">
        <v>1</v>
      </c>
    </row>
    <row r="21" spans="3:4" ht="28.5" customHeight="1" x14ac:dyDescent="0.25">
      <c r="C21" s="122" t="s">
        <v>335</v>
      </c>
      <c r="D21" s="125">
        <v>1</v>
      </c>
    </row>
    <row r="22" spans="3:4" ht="28.5" customHeight="1" x14ac:dyDescent="0.25">
      <c r="C22" s="130" t="s">
        <v>336</v>
      </c>
      <c r="D22" s="125">
        <v>1</v>
      </c>
    </row>
    <row r="23" spans="3:4" ht="28.5" customHeight="1" x14ac:dyDescent="0.25">
      <c r="C23" s="122" t="s">
        <v>337</v>
      </c>
      <c r="D23" s="125">
        <v>1</v>
      </c>
    </row>
    <row r="24" spans="3:4" ht="28.5" customHeight="1" x14ac:dyDescent="0.25">
      <c r="C24" s="122" t="s">
        <v>338</v>
      </c>
      <c r="D24" s="125">
        <v>1</v>
      </c>
    </row>
    <row r="25" spans="3:4" ht="28.5" customHeight="1" x14ac:dyDescent="0.25">
      <c r="C25" s="127"/>
      <c r="D25" s="125">
        <v>1</v>
      </c>
    </row>
    <row r="26" spans="3:4" ht="28.5" customHeight="1" x14ac:dyDescent="0.25">
      <c r="C26" s="127"/>
      <c r="D26" s="125">
        <v>1</v>
      </c>
    </row>
    <row r="27" spans="3:4" ht="28.5" customHeight="1" x14ac:dyDescent="0.25">
      <c r="C27" s="128" t="s">
        <v>339</v>
      </c>
      <c r="D27" s="131"/>
    </row>
    <row r="28" spans="3:4" ht="28.5" customHeight="1" x14ac:dyDescent="0.25">
      <c r="C28" s="126" t="s">
        <v>340</v>
      </c>
      <c r="D28" s="125">
        <v>1</v>
      </c>
    </row>
    <row r="29" spans="3:4" ht="28.5" customHeight="1" x14ac:dyDescent="0.25">
      <c r="C29" s="126" t="s">
        <v>341</v>
      </c>
      <c r="D29" s="125">
        <v>1</v>
      </c>
    </row>
    <row r="30" spans="3:4" ht="28.5" customHeight="1" x14ac:dyDescent="0.25">
      <c r="C30" s="126" t="s">
        <v>342</v>
      </c>
      <c r="D30" s="125">
        <v>1</v>
      </c>
    </row>
    <row r="31" spans="3:4" ht="28.5" customHeight="1" x14ac:dyDescent="0.25">
      <c r="C31" s="126" t="s">
        <v>343</v>
      </c>
      <c r="D31" s="125">
        <v>1</v>
      </c>
    </row>
    <row r="32" spans="3:4" ht="28.5" customHeight="1" x14ac:dyDescent="0.25">
      <c r="C32" s="126" t="s">
        <v>344</v>
      </c>
      <c r="D32" s="125">
        <v>1</v>
      </c>
    </row>
    <row r="33" spans="3:4" ht="28.5" customHeight="1" x14ac:dyDescent="0.25">
      <c r="C33" s="132" t="s">
        <v>345</v>
      </c>
      <c r="D33" s="125">
        <v>1</v>
      </c>
    </row>
    <row r="34" spans="3:4" ht="28.5" customHeight="1" x14ac:dyDescent="0.25">
      <c r="C34" s="124" t="s">
        <v>346</v>
      </c>
      <c r="D34" s="125">
        <v>1</v>
      </c>
    </row>
    <row r="35" spans="3:4" ht="28.5" customHeight="1" x14ac:dyDescent="0.25">
      <c r="C35" s="126" t="s">
        <v>347</v>
      </c>
      <c r="D35" s="125">
        <v>1</v>
      </c>
    </row>
    <row r="36" spans="3:4" ht="28.5" customHeight="1" x14ac:dyDescent="0.25">
      <c r="C36" s="126" t="s">
        <v>348</v>
      </c>
      <c r="D36" s="125">
        <v>1</v>
      </c>
    </row>
    <row r="37" spans="3:4" ht="28.5" customHeight="1" x14ac:dyDescent="0.25">
      <c r="C37" s="126" t="s">
        <v>349</v>
      </c>
      <c r="D37" s="125">
        <v>1</v>
      </c>
    </row>
    <row r="38" spans="3:4" ht="28.5" customHeight="1" x14ac:dyDescent="0.25">
      <c r="C38" s="124" t="s">
        <v>350</v>
      </c>
      <c r="D38" s="125">
        <v>1</v>
      </c>
    </row>
    <row r="39" spans="3:4" ht="28.5" customHeight="1" x14ac:dyDescent="0.25">
      <c r="C39" s="132" t="s">
        <v>351</v>
      </c>
      <c r="D39" s="125">
        <v>1</v>
      </c>
    </row>
    <row r="40" spans="3:4" ht="28.5" customHeight="1" x14ac:dyDescent="0.25">
      <c r="C40" s="132" t="s">
        <v>352</v>
      </c>
      <c r="D40" s="125">
        <v>1</v>
      </c>
    </row>
    <row r="41" spans="3:4" ht="28.5" customHeight="1" x14ac:dyDescent="0.25">
      <c r="C41" s="132" t="s">
        <v>353</v>
      </c>
      <c r="D41" s="125">
        <v>1</v>
      </c>
    </row>
    <row r="42" spans="3:4" ht="28.5" customHeight="1" x14ac:dyDescent="0.25">
      <c r="C42" s="132" t="s">
        <v>354</v>
      </c>
      <c r="D42" s="125">
        <v>1</v>
      </c>
    </row>
    <row r="43" spans="3:4" ht="28.5" customHeight="1" x14ac:dyDescent="0.25">
      <c r="C43" s="133"/>
      <c r="D43" s="125"/>
    </row>
    <row r="44" spans="3:4" ht="28.5" customHeight="1" x14ac:dyDescent="0.25">
      <c r="C44" s="133"/>
      <c r="D44" s="125"/>
    </row>
    <row r="45" spans="3:4" ht="28.5" customHeight="1" x14ac:dyDescent="0.25">
      <c r="C45" s="128" t="s">
        <v>355</v>
      </c>
      <c r="D45" s="131"/>
    </row>
    <row r="46" spans="3:4" ht="28.5" customHeight="1" x14ac:dyDescent="0.25">
      <c r="C46" s="132" t="s">
        <v>356</v>
      </c>
      <c r="D46" s="125">
        <v>1</v>
      </c>
    </row>
    <row r="47" spans="3:4" ht="28.5" customHeight="1" x14ac:dyDescent="0.25">
      <c r="C47" s="132" t="s">
        <v>357</v>
      </c>
      <c r="D47" s="125">
        <v>1</v>
      </c>
    </row>
    <row r="48" spans="3:4" ht="28.5" customHeight="1" x14ac:dyDescent="0.25">
      <c r="C48" s="132" t="s">
        <v>358</v>
      </c>
      <c r="D48" s="125">
        <v>1</v>
      </c>
    </row>
    <row r="49" spans="3:4" ht="28.5" customHeight="1" x14ac:dyDescent="0.25">
      <c r="C49" s="132" t="s">
        <v>359</v>
      </c>
      <c r="D49" s="125">
        <v>1</v>
      </c>
    </row>
    <row r="50" spans="3:4" ht="28.5" customHeight="1" x14ac:dyDescent="0.25">
      <c r="C50" s="134" t="s">
        <v>360</v>
      </c>
      <c r="D50" s="125">
        <v>1</v>
      </c>
    </row>
    <row r="51" spans="3:4" ht="28.5" customHeight="1" x14ac:dyDescent="0.25">
      <c r="C51" s="134" t="s">
        <v>361</v>
      </c>
      <c r="D51" s="125">
        <v>1</v>
      </c>
    </row>
    <row r="52" spans="3:4" ht="28.5" customHeight="1" x14ac:dyDescent="0.25">
      <c r="C52" s="134" t="s">
        <v>362</v>
      </c>
      <c r="D52" s="125">
        <v>1</v>
      </c>
    </row>
    <row r="53" spans="3:4" ht="28.5" customHeight="1" x14ac:dyDescent="0.25">
      <c r="C53" s="122" t="s">
        <v>363</v>
      </c>
      <c r="D53" s="125">
        <v>1</v>
      </c>
    </row>
    <row r="54" spans="3:4" ht="28.5" customHeight="1" x14ac:dyDescent="0.25">
      <c r="C54" s="122" t="s">
        <v>364</v>
      </c>
      <c r="D54" s="125">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50" zoomScaleNormal="50" workbookViewId="0">
      <pane ySplit="7" topLeftCell="A8" activePane="bottomLeft" state="frozen"/>
      <selection pane="bottomLeft" activeCell="L43" sqref="L43:M44"/>
    </sheetView>
  </sheetViews>
  <sheetFormatPr baseColWidth="10" defaultRowHeight="14.25" x14ac:dyDescent="0.2"/>
  <cols>
    <col min="1" max="1" width="11.42578125" style="141"/>
    <col min="2" max="2" width="8.5703125" style="141" customWidth="1"/>
    <col min="3" max="41" width="5.7109375" style="141" customWidth="1"/>
    <col min="42" max="42" width="11.42578125" style="141"/>
    <col min="43" max="48" width="5.7109375" style="141" customWidth="1"/>
    <col min="49" max="16384" width="11.42578125" style="141"/>
  </cols>
  <sheetData>
    <row r="1" spans="1:101" ht="15" thickBot="1" x14ac:dyDescent="0.25"/>
    <row r="2" spans="1:101" ht="15" customHeight="1" x14ac:dyDescent="0.2">
      <c r="D2" s="348" t="s">
        <v>251</v>
      </c>
      <c r="E2" s="349"/>
      <c r="F2" s="349"/>
      <c r="G2" s="349"/>
      <c r="H2" s="349"/>
      <c r="I2" s="349"/>
      <c r="J2" s="349"/>
      <c r="K2" s="350"/>
      <c r="L2" s="339" t="s">
        <v>205</v>
      </c>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1"/>
      <c r="AP2" s="273" t="s">
        <v>250</v>
      </c>
      <c r="AQ2" s="336"/>
      <c r="AR2" s="336"/>
      <c r="AS2" s="336"/>
      <c r="AT2" s="336"/>
      <c r="AU2" s="336"/>
      <c r="AV2" s="246"/>
    </row>
    <row r="3" spans="1:101" x14ac:dyDescent="0.2">
      <c r="D3" s="351"/>
      <c r="E3" s="352"/>
      <c r="F3" s="352"/>
      <c r="G3" s="352"/>
      <c r="H3" s="352"/>
      <c r="I3" s="352"/>
      <c r="J3" s="352"/>
      <c r="K3" s="353"/>
      <c r="L3" s="342"/>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4"/>
      <c r="AP3" s="274" t="s">
        <v>264</v>
      </c>
      <c r="AQ3" s="337"/>
      <c r="AR3" s="337"/>
      <c r="AS3" s="337"/>
      <c r="AT3" s="337"/>
      <c r="AU3" s="337"/>
      <c r="AV3" s="248"/>
    </row>
    <row r="4" spans="1:101" x14ac:dyDescent="0.2">
      <c r="D4" s="351"/>
      <c r="E4" s="352"/>
      <c r="F4" s="352"/>
      <c r="G4" s="352"/>
      <c r="H4" s="352"/>
      <c r="I4" s="352"/>
      <c r="J4" s="352"/>
      <c r="K4" s="353"/>
      <c r="L4" s="342"/>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4"/>
      <c r="AP4" s="274" t="s">
        <v>388</v>
      </c>
      <c r="AQ4" s="337" t="s">
        <v>263</v>
      </c>
      <c r="AR4" s="337"/>
      <c r="AS4" s="337"/>
      <c r="AT4" s="337"/>
      <c r="AU4" s="337"/>
      <c r="AV4" s="248"/>
    </row>
    <row r="5" spans="1:101" ht="15" thickBot="1" x14ac:dyDescent="0.25">
      <c r="D5" s="354"/>
      <c r="E5" s="355"/>
      <c r="F5" s="355"/>
      <c r="G5" s="355"/>
      <c r="H5" s="355"/>
      <c r="I5" s="355"/>
      <c r="J5" s="355"/>
      <c r="K5" s="356"/>
      <c r="L5" s="345"/>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7"/>
      <c r="AP5" s="275" t="s">
        <v>245</v>
      </c>
      <c r="AQ5" s="338" t="s">
        <v>245</v>
      </c>
      <c r="AR5" s="338"/>
      <c r="AS5" s="338"/>
      <c r="AT5" s="338"/>
      <c r="AU5" s="338"/>
      <c r="AV5" s="250"/>
    </row>
    <row r="7" spans="1:101" ht="18" customHeight="1" x14ac:dyDescent="0.2">
      <c r="C7" s="146"/>
      <c r="D7" s="444" t="s">
        <v>157</v>
      </c>
      <c r="E7" s="444"/>
      <c r="F7" s="444"/>
      <c r="G7" s="444"/>
      <c r="H7" s="444"/>
      <c r="I7" s="444"/>
      <c r="J7" s="444"/>
      <c r="K7" s="444"/>
      <c r="L7" s="402" t="s">
        <v>2</v>
      </c>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row>
    <row r="8" spans="1:101" ht="18.75" customHeight="1" x14ac:dyDescent="0.25">
      <c r="A8" s="276" t="s">
        <v>266</v>
      </c>
      <c r="B8" s="276"/>
      <c r="C8" s="277"/>
      <c r="D8" s="444"/>
      <c r="E8" s="444"/>
      <c r="F8" s="444"/>
      <c r="G8" s="444"/>
      <c r="H8" s="444"/>
      <c r="I8" s="444"/>
      <c r="J8" s="444"/>
      <c r="K8" s="444"/>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row>
    <row r="9" spans="1:101" ht="15" customHeight="1" x14ac:dyDescent="0.2">
      <c r="C9" s="146"/>
      <c r="D9" s="444"/>
      <c r="E9" s="444"/>
      <c r="F9" s="444"/>
      <c r="G9" s="444"/>
      <c r="H9" s="444"/>
      <c r="I9" s="444"/>
      <c r="J9" s="444"/>
      <c r="K9" s="444"/>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row>
    <row r="10" spans="1:101" ht="15" thickBot="1" x14ac:dyDescent="0.25">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row>
    <row r="11" spans="1:101" ht="15" customHeight="1" x14ac:dyDescent="0.2">
      <c r="C11" s="146"/>
      <c r="D11" s="357" t="s">
        <v>4</v>
      </c>
      <c r="E11" s="357"/>
      <c r="F11" s="358"/>
      <c r="G11" s="395" t="s">
        <v>115</v>
      </c>
      <c r="H11" s="396"/>
      <c r="I11" s="396"/>
      <c r="J11" s="396"/>
      <c r="K11" s="396"/>
      <c r="L11" s="404" t="str">
        <f ca="1">IF(AND('Mapa final'!$Q$15="Muy Alta",'Mapa final'!$U$15="Leve"),CONCATENATE("R",'Mapa final'!$A$15),"")</f>
        <v/>
      </c>
      <c r="M11" s="405"/>
      <c r="N11" s="405" t="str">
        <f>IF(AND('Mapa final'!$L$16="Muy Alta",'Mapa final'!$P$16="Leve"),CONCATENATE("R",'Mapa final'!$A$16),"")</f>
        <v/>
      </c>
      <c r="O11" s="405"/>
      <c r="P11" s="405" t="str">
        <f>IF(AND('Mapa final'!$L$17="Muy Alta",'Mapa final'!$P$17="Leve"),CONCATENATE("R",'Mapa final'!$A$17),"")</f>
        <v/>
      </c>
      <c r="Q11" s="418"/>
      <c r="R11" s="404" t="str">
        <f ca="1">IF(AND('Mapa final'!$Q$15="Muy Alta",'Mapa final'!$U$15="Menor"),CONCATENATE("R",'Mapa final'!$A$15),"")</f>
        <v/>
      </c>
      <c r="S11" s="405"/>
      <c r="T11" s="405" t="str">
        <f ca="1">IF(AND('Mapa final'!$Q$16="Muy Alta",'Mapa final'!$U$16="Menor"),CONCATENATE("R",'Mapa final'!$A$16),"")</f>
        <v/>
      </c>
      <c r="U11" s="405"/>
      <c r="V11" s="405" t="str">
        <f ca="1">IF(AND('Mapa final'!$Q$17="Muy Alta",'Mapa final'!$U$17="Menor"),CONCATENATE("R",'Mapa final'!$A$17),"")</f>
        <v/>
      </c>
      <c r="W11" s="405"/>
      <c r="X11" s="404" t="str">
        <f ca="1">IF(AND('Mapa final'!$Q$15="Muy Alta",'Mapa final'!$U$15="Moderado"),CONCATENATE("R",'Mapa final'!$A$15),"")</f>
        <v/>
      </c>
      <c r="Y11" s="405"/>
      <c r="Z11" s="405" t="str">
        <f ca="1">IF(AND('Mapa final'!Q$16="Muy Alta",'Mapa final'!$U$16="Moderado"),CONCATENATE("R",'Mapa final'!$A$16),"")</f>
        <v/>
      </c>
      <c r="AA11" s="405"/>
      <c r="AB11" s="405" t="str">
        <f ca="1">IF(AND('Mapa final'!$Q$17="Muy Alta",'Mapa final'!$U$17="Moderado"),CONCATENATE("R",'Mapa final'!$A$17),"")</f>
        <v/>
      </c>
      <c r="AC11" s="405"/>
      <c r="AD11" s="404" t="str">
        <f ca="1">IF(AND('Mapa final'!$Q$15="Muy Alta",'Mapa final'!$U$15="Mayor"),CONCATENATE("R",'Mapa final'!$A$15),"")</f>
        <v/>
      </c>
      <c r="AE11" s="405"/>
      <c r="AF11" s="405" t="str">
        <f ca="1">IF(AND('Mapa final'!$Q$16="Muy Alta",'Mapa final'!$U$16="Mayor"),CONCATENATE("R",'Mapa final'!$A$16),"")</f>
        <v/>
      </c>
      <c r="AG11" s="405"/>
      <c r="AH11" s="405" t="str">
        <f ca="1">IF(AND('Mapa final'!$Q$17="Muy Alta",'Mapa final'!$U$17="Mayor"),CONCATENATE("R",'Mapa final'!$A$17),"")</f>
        <v/>
      </c>
      <c r="AI11" s="405"/>
      <c r="AJ11" s="423" t="str">
        <f ca="1">IF(AND('Mapa final'!$Q$15="Muy Alta",'Mapa final'!$U$15="Catastrófico"),CONCATENATE("R",'Mapa final'!$A$15),"")</f>
        <v/>
      </c>
      <c r="AK11" s="424"/>
      <c r="AL11" s="424" t="str">
        <f ca="1">IF(AND('Mapa final'!$Q$16="Muy Alta",'Mapa final'!$U$16="Catastrófico"),CONCATENATE("R",'Mapa final'!$A$16),"")</f>
        <v/>
      </c>
      <c r="AM11" s="424"/>
      <c r="AN11" s="424" t="str">
        <f ca="1">IF(AND('Mapa final'!$Q$17="Muy Alta",'Mapa final'!$U$17="Catastrófico"),CONCATENATE("R",'Mapa final'!$A$17),"")</f>
        <v/>
      </c>
      <c r="AO11" s="425"/>
      <c r="AQ11" s="359" t="s">
        <v>78</v>
      </c>
      <c r="AR11" s="360"/>
      <c r="AS11" s="360"/>
      <c r="AT11" s="360"/>
      <c r="AU11" s="360"/>
      <c r="AV11" s="361"/>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row>
    <row r="12" spans="1:101" ht="15" customHeight="1" x14ac:dyDescent="0.2">
      <c r="C12" s="146"/>
      <c r="D12" s="357"/>
      <c r="E12" s="357"/>
      <c r="F12" s="358"/>
      <c r="G12" s="397"/>
      <c r="H12" s="398"/>
      <c r="I12" s="398"/>
      <c r="J12" s="398"/>
      <c r="K12" s="399"/>
      <c r="L12" s="406"/>
      <c r="M12" s="403"/>
      <c r="N12" s="403"/>
      <c r="O12" s="403"/>
      <c r="P12" s="403"/>
      <c r="Q12" s="411"/>
      <c r="R12" s="406"/>
      <c r="S12" s="403"/>
      <c r="T12" s="403"/>
      <c r="U12" s="403"/>
      <c r="V12" s="403"/>
      <c r="W12" s="403"/>
      <c r="X12" s="406"/>
      <c r="Y12" s="403"/>
      <c r="Z12" s="403"/>
      <c r="AA12" s="403"/>
      <c r="AB12" s="403"/>
      <c r="AC12" s="403"/>
      <c r="AD12" s="406"/>
      <c r="AE12" s="403"/>
      <c r="AF12" s="403"/>
      <c r="AG12" s="403"/>
      <c r="AH12" s="403"/>
      <c r="AI12" s="403"/>
      <c r="AJ12" s="420"/>
      <c r="AK12" s="421"/>
      <c r="AL12" s="421"/>
      <c r="AM12" s="421"/>
      <c r="AN12" s="421"/>
      <c r="AO12" s="422"/>
      <c r="AP12" s="146"/>
      <c r="AQ12" s="362"/>
      <c r="AR12" s="363"/>
      <c r="AS12" s="363"/>
      <c r="AT12" s="363"/>
      <c r="AU12" s="363"/>
      <c r="AV12" s="364"/>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row>
    <row r="13" spans="1:101" ht="15" customHeight="1" x14ac:dyDescent="0.2">
      <c r="C13" s="146"/>
      <c r="D13" s="357"/>
      <c r="E13" s="357"/>
      <c r="F13" s="358"/>
      <c r="G13" s="397"/>
      <c r="H13" s="398"/>
      <c r="I13" s="398"/>
      <c r="J13" s="398"/>
      <c r="K13" s="399"/>
      <c r="L13" s="406" t="str">
        <f ca="1">IF(AND('Mapa final'!$Q$18="Muy Alta",'Mapa final'!$U$18="Leve"),CONCATENATE("R",'Mapa final'!$A$18),"")</f>
        <v/>
      </c>
      <c r="M13" s="403"/>
      <c r="N13" s="403" t="str">
        <f>IF(AND('Mapa final'!$L$19="Muy Alta",'Mapa final'!$P$19="Leve"),CONCATENATE("R",'Mapa final'!$A$19),"")</f>
        <v/>
      </c>
      <c r="O13" s="403"/>
      <c r="P13" s="403" t="str">
        <f>IF(AND('Mapa final'!$L$20="Muy Alta",'Mapa final'!$P$20="Leve"),CONCATENATE("R",'Mapa final'!$A$20),"")</f>
        <v/>
      </c>
      <c r="Q13" s="411"/>
      <c r="R13" s="406" t="str">
        <f ca="1">IF(AND('Mapa final'!$Q$18="Muy Alta",'Mapa final'!$U$18="Menor"),CONCATENATE("R",'Mapa final'!$A$18),"")</f>
        <v/>
      </c>
      <c r="S13" s="403"/>
      <c r="T13" s="403" t="str">
        <f ca="1">IF(AND('Mapa final'!$Q$19="Muy Alta",'Mapa final'!$U$19="Menor"),CONCATENATE("R",'Mapa final'!$A$19),"")</f>
        <v/>
      </c>
      <c r="U13" s="403"/>
      <c r="V13" s="403" t="str">
        <f ca="1">IF(AND('Mapa final'!$Q$20="Muy Alta",'Mapa final'!$U$20="Menor"),CONCATENATE("R",'Mapa final'!$A$20),"")</f>
        <v/>
      </c>
      <c r="W13" s="403"/>
      <c r="X13" s="406" t="str">
        <f ca="1">IF(AND('Mapa final'!$Q$18="Muy Alta",'Mapa final'!$U$18="Moderado"),CONCATENATE("R",'Mapa final'!$A$18),"")</f>
        <v/>
      </c>
      <c r="Y13" s="403"/>
      <c r="Z13" s="403" t="str">
        <f ca="1">IF(AND('Mapa final'!$Q$19="Muy Alta",'Mapa final'!$U$19="Moderado"),CONCATENATE("R",'Mapa final'!$A$19),"")</f>
        <v/>
      </c>
      <c r="AA13" s="403"/>
      <c r="AB13" s="403" t="str">
        <f ca="1">IF(AND('Mapa final'!$Q$20="Muy Alta",'Mapa final'!$U$20="Moderado"),CONCATENATE("R",'Mapa final'!$A$20),"")</f>
        <v/>
      </c>
      <c r="AC13" s="403"/>
      <c r="AD13" s="406" t="str">
        <f ca="1">IF(AND('Mapa final'!$Q$18="Muy Alta",'Mapa final'!$U$18="Mayor"),CONCATENATE("R",'Mapa final'!$A$18),"")</f>
        <v/>
      </c>
      <c r="AE13" s="403"/>
      <c r="AF13" s="403" t="str">
        <f ca="1">IF(AND('Mapa final'!$Q$19="Muy Alta",'Mapa final'!$U$19="Mayor"),CONCATENATE("R",'Mapa final'!$A$19),"")</f>
        <v/>
      </c>
      <c r="AG13" s="403"/>
      <c r="AH13" s="403" t="str">
        <f ca="1">IF(AND('Mapa final'!$Q$20="Muy Alta",'Mapa final'!$U$20="Mayor"),CONCATENATE("R",'Mapa final'!$A$20),"")</f>
        <v/>
      </c>
      <c r="AI13" s="403"/>
      <c r="AJ13" s="420" t="str">
        <f ca="1">IF(AND('Mapa final'!$Q$18="Muy Alta",'Mapa final'!$U$18="Catastrófico"),CONCATENATE("R",'Mapa final'!$A$18),"")</f>
        <v/>
      </c>
      <c r="AK13" s="421"/>
      <c r="AL13" s="421" t="str">
        <f ca="1">IF(AND('Mapa final'!$Q$19="Muy Alta",'Mapa final'!$U$19="Catastrófico"),CONCATENATE("R",'Mapa final'!$A$19),"")</f>
        <v/>
      </c>
      <c r="AM13" s="421"/>
      <c r="AN13" s="421" t="str">
        <f>IF(AND('Mapa final'!$Q$20="Muy Alta",'Mapa final'!$L$20="Catastrófico"),CONCATENATE("R",'Mapa final'!$A$20),"")</f>
        <v/>
      </c>
      <c r="AO13" s="422"/>
      <c r="AP13" s="146"/>
      <c r="AQ13" s="362"/>
      <c r="AR13" s="363"/>
      <c r="AS13" s="363"/>
      <c r="AT13" s="363"/>
      <c r="AU13" s="363"/>
      <c r="AV13" s="364"/>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row>
    <row r="14" spans="1:101" ht="15" customHeight="1" x14ac:dyDescent="0.2">
      <c r="C14" s="146"/>
      <c r="D14" s="357"/>
      <c r="E14" s="357"/>
      <c r="F14" s="358"/>
      <c r="G14" s="397"/>
      <c r="H14" s="398"/>
      <c r="I14" s="398"/>
      <c r="J14" s="398"/>
      <c r="K14" s="399"/>
      <c r="L14" s="406"/>
      <c r="M14" s="403"/>
      <c r="N14" s="403"/>
      <c r="O14" s="403"/>
      <c r="P14" s="403"/>
      <c r="Q14" s="411"/>
      <c r="R14" s="406"/>
      <c r="S14" s="403"/>
      <c r="T14" s="403"/>
      <c r="U14" s="403"/>
      <c r="V14" s="403"/>
      <c r="W14" s="403"/>
      <c r="X14" s="406"/>
      <c r="Y14" s="403"/>
      <c r="Z14" s="403"/>
      <c r="AA14" s="403"/>
      <c r="AB14" s="403"/>
      <c r="AC14" s="403"/>
      <c r="AD14" s="406"/>
      <c r="AE14" s="403"/>
      <c r="AF14" s="403"/>
      <c r="AG14" s="403"/>
      <c r="AH14" s="403"/>
      <c r="AI14" s="403"/>
      <c r="AJ14" s="420"/>
      <c r="AK14" s="421"/>
      <c r="AL14" s="421"/>
      <c r="AM14" s="421"/>
      <c r="AN14" s="421"/>
      <c r="AO14" s="422"/>
      <c r="AP14" s="146"/>
      <c r="AQ14" s="362"/>
      <c r="AR14" s="363"/>
      <c r="AS14" s="363"/>
      <c r="AT14" s="363"/>
      <c r="AU14" s="363"/>
      <c r="AV14" s="364"/>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row>
    <row r="15" spans="1:101" ht="15" customHeight="1" x14ac:dyDescent="0.2">
      <c r="C15" s="146"/>
      <c r="D15" s="357"/>
      <c r="E15" s="357"/>
      <c r="F15" s="358"/>
      <c r="G15" s="397"/>
      <c r="H15" s="398"/>
      <c r="I15" s="398"/>
      <c r="J15" s="398"/>
      <c r="K15" s="399"/>
      <c r="L15" s="406" t="str">
        <f ca="1">IF(AND('Mapa final'!$Q$21="Muy Alta",'Mapa final'!$U$21="Leve"),CONCATENATE("R",'Mapa final'!$A$21),"")</f>
        <v/>
      </c>
      <c r="M15" s="403"/>
      <c r="N15" s="403" t="str">
        <f>IF(AND('Mapa final'!$L$22="Muy Alta",'Mapa final'!$P$22="Leve"),CONCATENATE("R",'Mapa final'!$A$22),"")</f>
        <v/>
      </c>
      <c r="O15" s="403"/>
      <c r="P15" s="403" t="str">
        <f>IF(AND('Mapa final'!$L$23="Muy Alta",'Mapa final'!$P$23="Leve"),CONCATENATE("R",'Mapa final'!$A$23),"")</f>
        <v/>
      </c>
      <c r="Q15" s="411"/>
      <c r="R15" s="406" t="str">
        <f ca="1">IF(AND('Mapa final'!$Q$21="Muy Alta",'Mapa final'!$U$21="Menor"),CONCATENATE("R",'Mapa final'!$A$21),"")</f>
        <v/>
      </c>
      <c r="S15" s="403"/>
      <c r="T15" s="403" t="str">
        <f ca="1">IF(AND('Mapa final'!$LR$22="Muy Alta",'Mapa final'!$U$22="Menor"),CONCATENATE("R",'Mapa final'!$A$22),"")</f>
        <v/>
      </c>
      <c r="U15" s="403"/>
      <c r="V15" s="403" t="str">
        <f>IF(AND('Mapa final'!$Q$23="Muy Alta",'Mapa final'!$U$23="Menor"),CONCATENATE("R",'Mapa final'!$A$23),"")</f>
        <v/>
      </c>
      <c r="W15" s="403"/>
      <c r="X15" s="406" t="str">
        <f ca="1">IF(AND('Mapa final'!$Q$21="Muy Alta",'Mapa final'!$U$21="Moderado"),CONCATENATE("R",'Mapa final'!$A$21),"")</f>
        <v/>
      </c>
      <c r="Y15" s="403"/>
      <c r="Z15" s="403" t="str">
        <f ca="1">IF(AND('Mapa final'!$Q$22="Muy Alta",'Mapa final'!$U$22="Moderado"),CONCATENATE("R",'Mapa final'!$A$22),"")</f>
        <v/>
      </c>
      <c r="AA15" s="403"/>
      <c r="AB15" s="403" t="str">
        <f>IF(AND('Mapa final'!$Q$23="Muy Alta",'Mapa final'!$U$23="Moderado"),CONCATENATE("R",'Mapa final'!$A$23),"")</f>
        <v/>
      </c>
      <c r="AC15" s="403"/>
      <c r="AD15" s="406" t="str">
        <f ca="1">IF(AND('Mapa final'!$Q$21="Muy Alta",'Mapa final'!$U$21="Mayor"),CONCATENATE("R",'Mapa final'!$A$21),"")</f>
        <v/>
      </c>
      <c r="AE15" s="403"/>
      <c r="AF15" s="403" t="str">
        <f ca="1">IF(AND('Mapa final'!$Q$22="Muy Alta",'Mapa final'!$U$22="Mayor"),CONCATENATE("R",'Mapa final'!$A$22),"")</f>
        <v/>
      </c>
      <c r="AG15" s="403"/>
      <c r="AH15" s="403" t="str">
        <f>IF(AND('Mapa final'!$Q$23="Muy Alta",'Mapa final'!$U$23="Mayor"),CONCATENATE("R",'Mapa final'!$A$23),"")</f>
        <v/>
      </c>
      <c r="AI15" s="403"/>
      <c r="AJ15" s="420" t="str">
        <f ca="1">IF(AND('Mapa final'!$Q$21="Muy Alta",'Mapa final'!$U$21="Catastrófico"),CONCATENATE("R",'Mapa final'!$A$21),"")</f>
        <v/>
      </c>
      <c r="AK15" s="421"/>
      <c r="AL15" s="421" t="str">
        <f ca="1">IF(AND('Mapa final'!$Q$22="Muy Alta",'Mapa final'!$U$22="Catastrófico"),CONCATENATE("R",'Mapa final'!$A$22),"")</f>
        <v/>
      </c>
      <c r="AM15" s="421"/>
      <c r="AN15" s="421" t="str">
        <f>IF(AND('Mapa final'!$Q$23="Muy Alta",'Mapa final'!$U$23="Catastrófico"),CONCATENATE("R",'Mapa final'!$A$23),"")</f>
        <v/>
      </c>
      <c r="AO15" s="422"/>
      <c r="AP15" s="146"/>
      <c r="AQ15" s="362"/>
      <c r="AR15" s="363"/>
      <c r="AS15" s="363"/>
      <c r="AT15" s="363"/>
      <c r="AU15" s="363"/>
      <c r="AV15" s="364"/>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row>
    <row r="16" spans="1:101" ht="15" customHeight="1" x14ac:dyDescent="0.2">
      <c r="C16" s="146"/>
      <c r="D16" s="357"/>
      <c r="E16" s="357"/>
      <c r="F16" s="358"/>
      <c r="G16" s="397"/>
      <c r="H16" s="398"/>
      <c r="I16" s="398"/>
      <c r="J16" s="398"/>
      <c r="K16" s="399"/>
      <c r="L16" s="406"/>
      <c r="M16" s="403"/>
      <c r="N16" s="403"/>
      <c r="O16" s="403"/>
      <c r="P16" s="403"/>
      <c r="Q16" s="411"/>
      <c r="R16" s="406"/>
      <c r="S16" s="403"/>
      <c r="T16" s="403"/>
      <c r="U16" s="403"/>
      <c r="V16" s="403"/>
      <c r="W16" s="403"/>
      <c r="X16" s="406"/>
      <c r="Y16" s="403"/>
      <c r="Z16" s="403"/>
      <c r="AA16" s="403"/>
      <c r="AB16" s="403"/>
      <c r="AC16" s="403"/>
      <c r="AD16" s="406"/>
      <c r="AE16" s="403"/>
      <c r="AF16" s="403"/>
      <c r="AG16" s="403"/>
      <c r="AH16" s="403"/>
      <c r="AI16" s="403"/>
      <c r="AJ16" s="420"/>
      <c r="AK16" s="421"/>
      <c r="AL16" s="421"/>
      <c r="AM16" s="421"/>
      <c r="AN16" s="421"/>
      <c r="AO16" s="422"/>
      <c r="AP16" s="146"/>
      <c r="AQ16" s="362"/>
      <c r="AR16" s="363"/>
      <c r="AS16" s="363"/>
      <c r="AT16" s="363"/>
      <c r="AU16" s="363"/>
      <c r="AV16" s="364"/>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row>
    <row r="17" spans="3:82" ht="15" customHeight="1" x14ac:dyDescent="0.2">
      <c r="C17" s="146"/>
      <c r="D17" s="357"/>
      <c r="E17" s="357"/>
      <c r="F17" s="358"/>
      <c r="G17" s="397"/>
      <c r="H17" s="398"/>
      <c r="I17" s="398"/>
      <c r="J17" s="398"/>
      <c r="K17" s="399"/>
      <c r="L17" s="406" t="str">
        <f>IF(AND('Mapa final'!$Q$24="Muy Alta",'Mapa final'!$U$24="Leve"),CONCATENATE("R",'Mapa final'!$A$24),"")</f>
        <v/>
      </c>
      <c r="M17" s="403"/>
      <c r="N17" s="403" t="str">
        <f>IF(AND('Mapa final'!$L$25="Muy Alta",'Mapa final'!$P$25="Leve"),CONCATENATE("R",'Mapa final'!$A$25),"")</f>
        <v/>
      </c>
      <c r="O17" s="403"/>
      <c r="P17" s="403" t="str">
        <f>IF(AND('Mapa final'!$L$26="Muy Alta",'Mapa final'!$P$26="Leve"),CONCATENATE("R",'Mapa final'!$A$26),"")</f>
        <v/>
      </c>
      <c r="Q17" s="411"/>
      <c r="R17" s="406" t="str">
        <f>IF(AND('Mapa final'!$Q$24="Muy Alta",'Mapa final'!$U$24="Menor"),CONCATENATE("R",'Mapa final'!$A$24),"")</f>
        <v/>
      </c>
      <c r="S17" s="403"/>
      <c r="T17" s="403" t="str">
        <f>IF(AND('Mapa final'!$Q$25="Muy Alta",'Mapa final'!$U$25="Menor"),CONCATENATE("R",'Mapa final'!$A$25),"")</f>
        <v/>
      </c>
      <c r="U17" s="403"/>
      <c r="V17" s="403" t="str">
        <f>IF(AND('Mapa final'!$Q$26="Muy Alta",'Mapa final'!$U$26="Menor"),CONCATENATE("R",'Mapa final'!$A$26),"")</f>
        <v/>
      </c>
      <c r="W17" s="403"/>
      <c r="X17" s="406" t="str">
        <f>IF(AND('Mapa final'!$Q$24="Muy Alta",'Mapa final'!$U$24="Moderado"),CONCATENATE("R",'Mapa final'!$A$24),"")</f>
        <v/>
      </c>
      <c r="Y17" s="403"/>
      <c r="Z17" s="403" t="str">
        <f>IF(AND('Mapa final'!$Q$25="Muy Alta",'Mapa final'!$U$25="Moderado"),CONCATENATE("R",'Mapa final'!$A$25),"")</f>
        <v/>
      </c>
      <c r="AA17" s="403"/>
      <c r="AB17" s="403" t="str">
        <f>IF(AND('Mapa final'!$Q$26="Muy Alta",'Mapa final'!$U$26="Moderado"),CONCATENATE("R",'Mapa final'!$A$26),"")</f>
        <v/>
      </c>
      <c r="AC17" s="403"/>
      <c r="AD17" s="406" t="str">
        <f>IF(AND('Mapa final'!$Q$24="Muy Alta",'Mapa final'!$U$24="Mayor"),CONCATENATE("R",'Mapa final'!$A$24),"")</f>
        <v/>
      </c>
      <c r="AE17" s="403"/>
      <c r="AF17" s="403" t="str">
        <f>IF(AND('Mapa final'!$Q$25="Muy Alta",'Mapa final'!$U$25="Mayor"),CONCATENATE("R",'Mapa final'!$A$25),"")</f>
        <v/>
      </c>
      <c r="AG17" s="403"/>
      <c r="AH17" s="403" t="str">
        <f>IF(AND('Mapa final'!$Q$26="Muy Alta",'Mapa final'!$U$26="Mayor"),CONCATENATE("R",'Mapa final'!$A$26),"")</f>
        <v/>
      </c>
      <c r="AI17" s="403"/>
      <c r="AJ17" s="420" t="str">
        <f>IF(AND('Mapa final'!$Q$24="Muy Alta",'Mapa final'!$U$24="Catastrófico"),CONCATENATE("R",'Mapa final'!$A$24),"")</f>
        <v/>
      </c>
      <c r="AK17" s="421"/>
      <c r="AL17" s="421" t="str">
        <f>IF(AND('Mapa final'!$Q$25="Muy Alta",'Mapa final'!$U$25="Catastrófico"),CONCATENATE("R",'Mapa final'!$A$25),"")</f>
        <v/>
      </c>
      <c r="AM17" s="421"/>
      <c r="AN17" s="421" t="str">
        <f>IF(AND('Mapa final'!$Q$26="Muy Alta",'Mapa final'!$U$26="Catastrófico"),CONCATENATE("R",'Mapa final'!$A$26),"")</f>
        <v/>
      </c>
      <c r="AO17" s="422"/>
      <c r="AP17" s="146"/>
      <c r="AQ17" s="362"/>
      <c r="AR17" s="363"/>
      <c r="AS17" s="363"/>
      <c r="AT17" s="363"/>
      <c r="AU17" s="363"/>
      <c r="AV17" s="364"/>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row>
    <row r="18" spans="3:82" ht="15.75" customHeight="1" thickBot="1" x14ac:dyDescent="0.25">
      <c r="C18" s="146"/>
      <c r="D18" s="357"/>
      <c r="E18" s="357"/>
      <c r="F18" s="358"/>
      <c r="G18" s="400"/>
      <c r="H18" s="401"/>
      <c r="I18" s="401"/>
      <c r="J18" s="401"/>
      <c r="K18" s="401"/>
      <c r="L18" s="417"/>
      <c r="M18" s="412"/>
      <c r="N18" s="412"/>
      <c r="O18" s="412"/>
      <c r="P18" s="412"/>
      <c r="Q18" s="413"/>
      <c r="R18" s="417"/>
      <c r="S18" s="412"/>
      <c r="T18" s="412"/>
      <c r="U18" s="412"/>
      <c r="V18" s="412"/>
      <c r="W18" s="412"/>
      <c r="X18" s="406"/>
      <c r="Y18" s="403"/>
      <c r="Z18" s="403"/>
      <c r="AA18" s="403"/>
      <c r="AB18" s="403"/>
      <c r="AC18" s="403"/>
      <c r="AD18" s="406"/>
      <c r="AE18" s="403"/>
      <c r="AF18" s="403"/>
      <c r="AG18" s="403"/>
      <c r="AH18" s="403"/>
      <c r="AI18" s="403"/>
      <c r="AJ18" s="420"/>
      <c r="AK18" s="421"/>
      <c r="AL18" s="421"/>
      <c r="AM18" s="421"/>
      <c r="AN18" s="421"/>
      <c r="AO18" s="422"/>
      <c r="AP18" s="146"/>
      <c r="AQ18" s="365"/>
      <c r="AR18" s="366"/>
      <c r="AS18" s="366"/>
      <c r="AT18" s="366"/>
      <c r="AU18" s="366"/>
      <c r="AV18" s="367"/>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row>
    <row r="19" spans="3:82" ht="15" customHeight="1" x14ac:dyDescent="0.2">
      <c r="C19" s="146"/>
      <c r="D19" s="357"/>
      <c r="E19" s="357"/>
      <c r="F19" s="358"/>
      <c r="G19" s="395" t="s">
        <v>114</v>
      </c>
      <c r="H19" s="396"/>
      <c r="I19" s="396"/>
      <c r="J19" s="396"/>
      <c r="K19" s="396"/>
      <c r="L19" s="434" t="str">
        <f ca="1">IF(AND('Mapa final'!$Q$15="Alta",'Mapa final'!$U$15="Leve"),CONCATENATE("R",'Mapa final'!$A$15),"")</f>
        <v/>
      </c>
      <c r="M19" s="435"/>
      <c r="N19" s="435" t="str">
        <f>IF(AND('Mapa final'!$L$16="Alta",'Mapa final'!$P$16="Leve"),CONCATENATE("R",'Mapa final'!$A$16),"")</f>
        <v/>
      </c>
      <c r="O19" s="435"/>
      <c r="P19" s="435" t="str">
        <f>IF(AND('Mapa final'!$L$17="Alta",'Mapa final'!$P$17="Leve"),CONCATENATE("R",'Mapa final'!$A$17),"")</f>
        <v/>
      </c>
      <c r="Q19" s="436"/>
      <c r="R19" s="434" t="str">
        <f ca="1">IF(AND('Mapa final'!$Q$15="Alta",'Mapa final'!$U$15="Menor"),CONCATENATE("R",'Mapa final'!$A$15),"")</f>
        <v/>
      </c>
      <c r="S19" s="435"/>
      <c r="T19" s="415" t="str">
        <f ca="1">IF(AND('Mapa final'!$Q$16="Alta",'Mapa final'!$U$16="Menor"),CONCATENATE("R",'Mapa final'!$A$16),"")</f>
        <v/>
      </c>
      <c r="U19" s="415"/>
      <c r="V19" s="415" t="str">
        <f ca="1">IF(AND('Mapa final'!$Q$17="Alta",'Mapa final'!$U$17="Menor"),CONCATENATE("R",'Mapa final'!$A$17),"")</f>
        <v/>
      </c>
      <c r="W19" s="415"/>
      <c r="X19" s="404" t="str">
        <f ca="1">IF(AND('Mapa final'!$Q$15="Alta",'Mapa final'!$U$15="Moderado"),CONCATENATE("R",'Mapa final'!$A$15),"")</f>
        <v/>
      </c>
      <c r="Y19" s="405"/>
      <c r="Z19" s="405" t="str">
        <f ca="1">IF(AND('Mapa final'!Q$16="Alta",'Mapa final'!$U$16="Moderado"),CONCATENATE("R",'Mapa final'!$A$16),"")</f>
        <v/>
      </c>
      <c r="AA19" s="405"/>
      <c r="AB19" s="405" t="str">
        <f ca="1">IF(AND('Mapa final'!$Q$17="Alta",'Mapa final'!$U$17="Moderado"),CONCATENATE("R",'Mapa final'!$A$17),"")</f>
        <v/>
      </c>
      <c r="AC19" s="405"/>
      <c r="AD19" s="404" t="str">
        <f ca="1">IF(AND('Mapa final'!$Q$15="Alta",'Mapa final'!$U$15="Mayor"),CONCATENATE("R",'Mapa final'!$A$15),"")</f>
        <v/>
      </c>
      <c r="AE19" s="405"/>
      <c r="AF19" s="405" t="str">
        <f ca="1">IF(AND('Mapa final'!$Q$16="Alta",'Mapa final'!$U$16="Mayor"),CONCATENATE("R",'Mapa final'!$A$16),"")</f>
        <v/>
      </c>
      <c r="AG19" s="405"/>
      <c r="AH19" s="405" t="str">
        <f ca="1">IF(AND('Mapa final'!$Q$17="Alta",'Mapa final'!$U$17="Mayor"),CONCATENATE("R",'Mapa final'!$A$17),"")</f>
        <v/>
      </c>
      <c r="AI19" s="405"/>
      <c r="AJ19" s="423" t="str">
        <f ca="1">IF(AND('Mapa final'!$Q$15="Alta",'Mapa final'!$U$15="Catastrófico"),CONCATENATE("R",'Mapa final'!$A$15),"")</f>
        <v/>
      </c>
      <c r="AK19" s="424"/>
      <c r="AL19" s="424" t="str">
        <f ca="1">IF(AND('Mapa final'!$Q$16="Alta",'Mapa final'!$U$16="Catastrófico"),CONCATENATE("R",'Mapa final'!$A$16),"")</f>
        <v/>
      </c>
      <c r="AM19" s="424"/>
      <c r="AN19" s="424" t="str">
        <f ca="1">IF(AND('Mapa final'!$Q$17="Alta",'Mapa final'!$U$17="Catastrófico"),CONCATENATE("R",'Mapa final'!$A$17),"")</f>
        <v/>
      </c>
      <c r="AO19" s="425"/>
      <c r="AP19" s="146"/>
      <c r="AQ19" s="368" t="s">
        <v>79</v>
      </c>
      <c r="AR19" s="369"/>
      <c r="AS19" s="369"/>
      <c r="AT19" s="369"/>
      <c r="AU19" s="369"/>
      <c r="AV19" s="370"/>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row>
    <row r="20" spans="3:82" ht="15" customHeight="1" x14ac:dyDescent="0.2">
      <c r="C20" s="146"/>
      <c r="D20" s="357"/>
      <c r="E20" s="357"/>
      <c r="F20" s="358"/>
      <c r="G20" s="397"/>
      <c r="H20" s="398"/>
      <c r="I20" s="398"/>
      <c r="J20" s="398"/>
      <c r="K20" s="398"/>
      <c r="L20" s="414"/>
      <c r="M20" s="415"/>
      <c r="N20" s="415"/>
      <c r="O20" s="415"/>
      <c r="P20" s="415"/>
      <c r="Q20" s="430"/>
      <c r="R20" s="414"/>
      <c r="S20" s="415"/>
      <c r="T20" s="437"/>
      <c r="U20" s="437"/>
      <c r="V20" s="437"/>
      <c r="W20" s="437"/>
      <c r="X20" s="406"/>
      <c r="Y20" s="403"/>
      <c r="Z20" s="403"/>
      <c r="AA20" s="403"/>
      <c r="AB20" s="403"/>
      <c r="AC20" s="403"/>
      <c r="AD20" s="406"/>
      <c r="AE20" s="403"/>
      <c r="AF20" s="403"/>
      <c r="AG20" s="403"/>
      <c r="AH20" s="403"/>
      <c r="AI20" s="403"/>
      <c r="AJ20" s="420"/>
      <c r="AK20" s="421"/>
      <c r="AL20" s="421"/>
      <c r="AM20" s="421"/>
      <c r="AN20" s="421"/>
      <c r="AO20" s="422"/>
      <c r="AP20" s="146"/>
      <c r="AQ20" s="371"/>
      <c r="AR20" s="372"/>
      <c r="AS20" s="372"/>
      <c r="AT20" s="372"/>
      <c r="AU20" s="372"/>
      <c r="AV20" s="373"/>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row>
    <row r="21" spans="3:82" ht="15" customHeight="1" x14ac:dyDescent="0.2">
      <c r="C21" s="146"/>
      <c r="D21" s="357"/>
      <c r="E21" s="357"/>
      <c r="F21" s="358"/>
      <c r="G21" s="397"/>
      <c r="H21" s="398"/>
      <c r="I21" s="398"/>
      <c r="J21" s="398"/>
      <c r="K21" s="398"/>
      <c r="L21" s="414" t="str">
        <f ca="1">IF(AND('Mapa final'!$Q$18="Alta",'Mapa final'!$U$18="Leve"),CONCATENATE("R",'Mapa final'!$A$18),"")</f>
        <v/>
      </c>
      <c r="M21" s="415"/>
      <c r="N21" s="415" t="str">
        <f>IF(AND('Mapa final'!$L$19="Alta",'Mapa final'!$P$19="Leve"),CONCATENATE("R",'Mapa final'!$A$19),"")</f>
        <v/>
      </c>
      <c r="O21" s="415"/>
      <c r="P21" s="415" t="str">
        <f>IF(AND('Mapa final'!$L$20="Alta",'Mapa final'!$P$20="Leve"),CONCATENATE("R",'Mapa final'!$A$20),"")</f>
        <v/>
      </c>
      <c r="Q21" s="430"/>
      <c r="R21" s="414" t="str">
        <f ca="1">IF(AND('Mapa final'!$Q$18="Alta",'Mapa final'!$U$18="Menor"),CONCATENATE("R",'Mapa final'!$A$18),"")</f>
        <v/>
      </c>
      <c r="S21" s="415"/>
      <c r="T21" s="415" t="str">
        <f ca="1">IF(AND('Mapa final'!$Q$19="Alta",'Mapa final'!$U$19="Menor"),CONCATENATE("R",'Mapa final'!$A$19),"")</f>
        <v/>
      </c>
      <c r="U21" s="415"/>
      <c r="V21" s="415" t="str">
        <f ca="1">IF(AND('Mapa final'!$Q$20="Alta",'Mapa final'!$U$20="Menor"),CONCATENATE("R",'Mapa final'!$A$20),"")</f>
        <v/>
      </c>
      <c r="W21" s="415"/>
      <c r="X21" s="406" t="str">
        <f ca="1">IF(AND('Mapa final'!$Q$18="Alta",'Mapa final'!$U$18="Moderado"),CONCATENATE("R",'Mapa final'!$A$18),"")</f>
        <v/>
      </c>
      <c r="Y21" s="403"/>
      <c r="Z21" s="403" t="str">
        <f ca="1">IF(AND('Mapa final'!$Q$19="Alta",'Mapa final'!$U$19="Moderado"),CONCATENATE("R",'Mapa final'!$A$19),"")</f>
        <v/>
      </c>
      <c r="AA21" s="403"/>
      <c r="AB21" s="403" t="str">
        <f ca="1">IF(AND('Mapa final'!$Q$20="Alta",'Mapa final'!$U$20="Moderado"),CONCATENATE("R",'Mapa final'!$A$20),"")</f>
        <v/>
      </c>
      <c r="AC21" s="403"/>
      <c r="AD21" s="406" t="str">
        <f ca="1">IF(AND('Mapa final'!$Q$18="Alta",'Mapa final'!$U$18="Mayor"),CONCATENATE("R",'Mapa final'!$A$18),"")</f>
        <v/>
      </c>
      <c r="AE21" s="403"/>
      <c r="AF21" s="403" t="str">
        <f ca="1">IF(AND('Mapa final'!$Q$19="Alta",'Mapa final'!$U$19="Mayor"),CONCATENATE("R",'Mapa final'!$A$19),"")</f>
        <v/>
      </c>
      <c r="AG21" s="403"/>
      <c r="AH21" s="403" t="str">
        <f ca="1">IF(AND('Mapa final'!$Q$20="Alta",'Mapa final'!$U$20="Mayor"),CONCATENATE("R",'Mapa final'!$A$20),"")</f>
        <v/>
      </c>
      <c r="AI21" s="403"/>
      <c r="AJ21" s="420" t="str">
        <f ca="1">IF(AND('Mapa final'!$Q$18="Alta",'Mapa final'!$U$18="Catastrófico"),CONCATENATE("R",'Mapa final'!$A$18),"")</f>
        <v/>
      </c>
      <c r="AK21" s="421"/>
      <c r="AL21" s="421" t="str">
        <f ca="1">IF(AND('Mapa final'!$Q$19="Alta",'Mapa final'!$U$19="Catastrófico"),CONCATENATE("R",'Mapa final'!$A$19),"")</f>
        <v/>
      </c>
      <c r="AM21" s="421"/>
      <c r="AN21" s="421" t="str">
        <f>IF(AND('Mapa final'!$Q$20="Alta",'Mapa final'!$L$20="Catastrófico"),CONCATENATE("R",'Mapa final'!$A$20),"")</f>
        <v/>
      </c>
      <c r="AO21" s="422"/>
      <c r="AP21" s="146"/>
      <c r="AQ21" s="371"/>
      <c r="AR21" s="372"/>
      <c r="AS21" s="372"/>
      <c r="AT21" s="372"/>
      <c r="AU21" s="372"/>
      <c r="AV21" s="373"/>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row>
    <row r="22" spans="3:82" ht="15" customHeight="1" x14ac:dyDescent="0.2">
      <c r="C22" s="146"/>
      <c r="D22" s="357"/>
      <c r="E22" s="357"/>
      <c r="F22" s="358"/>
      <c r="G22" s="397"/>
      <c r="H22" s="398"/>
      <c r="I22" s="398"/>
      <c r="J22" s="398"/>
      <c r="K22" s="398"/>
      <c r="L22" s="414"/>
      <c r="M22" s="415"/>
      <c r="N22" s="415"/>
      <c r="O22" s="415"/>
      <c r="P22" s="415"/>
      <c r="Q22" s="430"/>
      <c r="R22" s="414"/>
      <c r="S22" s="415"/>
      <c r="T22" s="437"/>
      <c r="U22" s="437"/>
      <c r="V22" s="437"/>
      <c r="W22" s="437"/>
      <c r="X22" s="406"/>
      <c r="Y22" s="403"/>
      <c r="Z22" s="403"/>
      <c r="AA22" s="403"/>
      <c r="AB22" s="403"/>
      <c r="AC22" s="403"/>
      <c r="AD22" s="406"/>
      <c r="AE22" s="403"/>
      <c r="AF22" s="403"/>
      <c r="AG22" s="403"/>
      <c r="AH22" s="403"/>
      <c r="AI22" s="403"/>
      <c r="AJ22" s="420"/>
      <c r="AK22" s="421"/>
      <c r="AL22" s="421"/>
      <c r="AM22" s="421"/>
      <c r="AN22" s="421"/>
      <c r="AO22" s="422"/>
      <c r="AP22" s="146"/>
      <c r="AQ22" s="371"/>
      <c r="AR22" s="372"/>
      <c r="AS22" s="372"/>
      <c r="AT22" s="372"/>
      <c r="AU22" s="372"/>
      <c r="AV22" s="373"/>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row>
    <row r="23" spans="3:82" ht="15" customHeight="1" x14ac:dyDescent="0.2">
      <c r="C23" s="146"/>
      <c r="D23" s="357"/>
      <c r="E23" s="357"/>
      <c r="F23" s="358"/>
      <c r="G23" s="397"/>
      <c r="H23" s="398"/>
      <c r="I23" s="398"/>
      <c r="J23" s="398"/>
      <c r="K23" s="398"/>
      <c r="L23" s="414" t="str">
        <f ca="1">IF(AND('Mapa final'!$Q$21="Alta",'Mapa final'!$U$21="Leve"),CONCATENATE("R",'Mapa final'!$A$21),"")</f>
        <v/>
      </c>
      <c r="M23" s="415"/>
      <c r="N23" s="415" t="str">
        <f>IF(AND('Mapa final'!$L$22="Alta",'Mapa final'!$P$22="Leve"),CONCATENATE("R",'Mapa final'!$A$22),"")</f>
        <v/>
      </c>
      <c r="O23" s="415"/>
      <c r="P23" s="415" t="str">
        <f>IF(AND('Mapa final'!$L$23="Alta",'Mapa final'!$P$23="Leve"),CONCATENATE("R",'Mapa final'!$A$23),"")</f>
        <v/>
      </c>
      <c r="Q23" s="430"/>
      <c r="R23" s="414" t="str">
        <f ca="1">IF(AND('Mapa final'!$Q$21="Alta",'Mapa final'!$U$21="Menor"),CONCATENATE("R",'Mapa final'!$A$21),"")</f>
        <v/>
      </c>
      <c r="S23" s="415"/>
      <c r="T23" s="415" t="str">
        <f ca="1">IF(AND('Mapa final'!$LR$22="Alta",'Mapa final'!$U$22="Menor"),CONCATENATE("R",'Mapa final'!$A$22),"")</f>
        <v/>
      </c>
      <c r="U23" s="415"/>
      <c r="V23" s="415" t="str">
        <f>IF(AND('Mapa final'!$Q$23="Alta",'Mapa final'!$U$23="Menor"),CONCATENATE("R",'Mapa final'!$A$23),"")</f>
        <v/>
      </c>
      <c r="W23" s="415"/>
      <c r="X23" s="406" t="str">
        <f ca="1">IF(AND('Mapa final'!$Q$21="Alta",'Mapa final'!$U$21="Moderado"),CONCATENATE("R",'Mapa final'!$A$21),"")</f>
        <v/>
      </c>
      <c r="Y23" s="403"/>
      <c r="Z23" s="403" t="str">
        <f ca="1">IF(AND('Mapa final'!$Q$22="Alta",'Mapa final'!$U$22="Moderado"),CONCATENATE("R",'Mapa final'!$A$22),"")</f>
        <v/>
      </c>
      <c r="AA23" s="403"/>
      <c r="AB23" s="403" t="str">
        <f>IF(AND('Mapa final'!$Q$23="Alta",'Mapa final'!$U$23="Moderado"),CONCATENATE("R",'Mapa final'!$A$23),"")</f>
        <v/>
      </c>
      <c r="AC23" s="403"/>
      <c r="AD23" s="406" t="str">
        <f ca="1">IF(AND('Mapa final'!$Q$21="Alta",'Mapa final'!$U$21="Mayor"),CONCATENATE("R",'Mapa final'!$A$21),"")</f>
        <v/>
      </c>
      <c r="AE23" s="403"/>
      <c r="AF23" s="403" t="str">
        <f ca="1">IF(AND('Mapa final'!$Q$22="Alta",'Mapa final'!$U$22="Mayor"),CONCATENATE("R",'Mapa final'!$A$22),"")</f>
        <v/>
      </c>
      <c r="AG23" s="403"/>
      <c r="AH23" s="403" t="str">
        <f>IF(AND('Mapa final'!$Q$23="Alta",'Mapa final'!$U$23="Mayor"),CONCATENATE("R",'Mapa final'!$A$23),"")</f>
        <v/>
      </c>
      <c r="AI23" s="403"/>
      <c r="AJ23" s="420" t="str">
        <f ca="1">IF(AND('Mapa final'!$Q$21="Alta",'Mapa final'!$U$21="Catastrófico"),CONCATENATE("R",'Mapa final'!$A$21),"")</f>
        <v/>
      </c>
      <c r="AK23" s="421"/>
      <c r="AL23" s="421" t="str">
        <f ca="1">IF(AND('Mapa final'!$Q$22="Alta",'Mapa final'!$U$22="Catastrófico"),CONCATENATE("R",'Mapa final'!$A$22),"")</f>
        <v/>
      </c>
      <c r="AM23" s="421"/>
      <c r="AN23" s="421" t="str">
        <f>IF(AND('Mapa final'!$Q$23="Alta",'Mapa final'!$U$23="Catastrófico"),CONCATENATE("R",'Mapa final'!$A$23),"")</f>
        <v/>
      </c>
      <c r="AO23" s="422"/>
      <c r="AP23" s="146"/>
      <c r="AQ23" s="371"/>
      <c r="AR23" s="372"/>
      <c r="AS23" s="372"/>
      <c r="AT23" s="372"/>
      <c r="AU23" s="372"/>
      <c r="AV23" s="373"/>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row>
    <row r="24" spans="3:82" ht="15" customHeight="1" x14ac:dyDescent="0.2">
      <c r="C24" s="146"/>
      <c r="D24" s="357"/>
      <c r="E24" s="357"/>
      <c r="F24" s="358"/>
      <c r="G24" s="397"/>
      <c r="H24" s="398"/>
      <c r="I24" s="398"/>
      <c r="J24" s="398"/>
      <c r="K24" s="398"/>
      <c r="L24" s="414"/>
      <c r="M24" s="415"/>
      <c r="N24" s="415"/>
      <c r="O24" s="415"/>
      <c r="P24" s="415"/>
      <c r="Q24" s="430"/>
      <c r="R24" s="414"/>
      <c r="S24" s="415"/>
      <c r="T24" s="437"/>
      <c r="U24" s="437"/>
      <c r="V24" s="437"/>
      <c r="W24" s="437"/>
      <c r="X24" s="406"/>
      <c r="Y24" s="403"/>
      <c r="Z24" s="403"/>
      <c r="AA24" s="403"/>
      <c r="AB24" s="403"/>
      <c r="AC24" s="403"/>
      <c r="AD24" s="406"/>
      <c r="AE24" s="403"/>
      <c r="AF24" s="403"/>
      <c r="AG24" s="403"/>
      <c r="AH24" s="403"/>
      <c r="AI24" s="403"/>
      <c r="AJ24" s="420"/>
      <c r="AK24" s="421"/>
      <c r="AL24" s="421"/>
      <c r="AM24" s="421"/>
      <c r="AN24" s="421"/>
      <c r="AO24" s="422"/>
      <c r="AP24" s="146"/>
      <c r="AQ24" s="371"/>
      <c r="AR24" s="372"/>
      <c r="AS24" s="372"/>
      <c r="AT24" s="372"/>
      <c r="AU24" s="372"/>
      <c r="AV24" s="373"/>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row>
    <row r="25" spans="3:82" ht="15" customHeight="1" x14ac:dyDescent="0.2">
      <c r="C25" s="146"/>
      <c r="D25" s="357"/>
      <c r="E25" s="357"/>
      <c r="F25" s="358"/>
      <c r="G25" s="397"/>
      <c r="H25" s="398"/>
      <c r="I25" s="398"/>
      <c r="J25" s="398"/>
      <c r="K25" s="398"/>
      <c r="L25" s="414" t="str">
        <f>IF(AND('Mapa final'!$Q$24="Alta",'Mapa final'!$U$24="Leve"),CONCATENATE("R",'Mapa final'!$A$24),"")</f>
        <v/>
      </c>
      <c r="M25" s="415"/>
      <c r="N25" s="415" t="str">
        <f>IF(AND('Mapa final'!$L$25="Alta",'Mapa final'!$P$25="Leve"),CONCATENATE("R",'Mapa final'!$A$25),"")</f>
        <v/>
      </c>
      <c r="O25" s="415"/>
      <c r="P25" s="415" t="str">
        <f>IF(AND('Mapa final'!$L$26="Alta",'Mapa final'!$P$26="Leve"),CONCATENATE("R",'Mapa final'!$A$26),"")</f>
        <v/>
      </c>
      <c r="Q25" s="430"/>
      <c r="R25" s="414" t="str">
        <f>IF(AND('Mapa final'!$Q$24="Alta",'Mapa final'!$U$24="Menor"),CONCATENATE("R",'Mapa final'!$A$24),"")</f>
        <v/>
      </c>
      <c r="S25" s="415"/>
      <c r="T25" s="415" t="str">
        <f>IF(AND('Mapa final'!$Q$25="Alta",'Mapa final'!$U$25="Menor"),CONCATENATE("R",'Mapa final'!$A$25),"")</f>
        <v/>
      </c>
      <c r="U25" s="415"/>
      <c r="V25" s="415" t="str">
        <f>IF(AND('Mapa final'!$Q$26="Alta",'Mapa final'!$U$26="Menor"),CONCATENATE("R",'Mapa final'!$A$26),"")</f>
        <v/>
      </c>
      <c r="W25" s="415"/>
      <c r="X25" s="406" t="str">
        <f>IF(AND('Mapa final'!$Q$24="Alta",'Mapa final'!$U$24="Moderado"),CONCATENATE("R",'Mapa final'!$A$24),"")</f>
        <v/>
      </c>
      <c r="Y25" s="403"/>
      <c r="Z25" s="403" t="str">
        <f>IF(AND('Mapa final'!$Q$25="Alta",'Mapa final'!$U$25="Moderado"),CONCATENATE("R",'Mapa final'!$A$25),"")</f>
        <v/>
      </c>
      <c r="AA25" s="403"/>
      <c r="AB25" s="403" t="str">
        <f>IF(AND('Mapa final'!$Q$26="Alta",'Mapa final'!$U$26="Moderado"),CONCATENATE("R",'Mapa final'!$A$26),"")</f>
        <v/>
      </c>
      <c r="AC25" s="403"/>
      <c r="AD25" s="406" t="str">
        <f>IF(AND('Mapa final'!$Q$24="Alta",'Mapa final'!$U$24="Mayor"),CONCATENATE("R",'Mapa final'!$A$24),"")</f>
        <v/>
      </c>
      <c r="AE25" s="403"/>
      <c r="AF25" s="403" t="str">
        <f>IF(AND('Mapa final'!$Q$25="Alta",'Mapa final'!$U$25="Mayor"),CONCATENATE("R",'Mapa final'!$A$25),"")</f>
        <v/>
      </c>
      <c r="AG25" s="403"/>
      <c r="AH25" s="403" t="str">
        <f>IF(AND('Mapa final'!$Q$26="Alta",'Mapa final'!$U$26="Mayor"),CONCATENATE("R",'Mapa final'!$A$26),"")</f>
        <v/>
      </c>
      <c r="AI25" s="403"/>
      <c r="AJ25" s="420" t="str">
        <f>IF(AND('Mapa final'!$Q$24="Alta",'Mapa final'!$U$24="Catastrófico"),CONCATENATE("R",'Mapa final'!$A$24),"")</f>
        <v/>
      </c>
      <c r="AK25" s="421"/>
      <c r="AL25" s="421" t="str">
        <f>IF(AND('Mapa final'!$Q$25="Alta",'Mapa final'!$U$25="Catastrófico"),CONCATENATE("R",'Mapa final'!$A$25),"")</f>
        <v/>
      </c>
      <c r="AM25" s="421"/>
      <c r="AN25" s="421" t="str">
        <f>IF(AND('Mapa final'!$Q$26="Alta",'Mapa final'!$U$26="Catastrófico"),CONCATENATE("R",'Mapa final'!$A$26),"")</f>
        <v/>
      </c>
      <c r="AO25" s="422"/>
      <c r="AP25" s="146"/>
      <c r="AQ25" s="371"/>
      <c r="AR25" s="372"/>
      <c r="AS25" s="372"/>
      <c r="AT25" s="372"/>
      <c r="AU25" s="372"/>
      <c r="AV25" s="373"/>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row>
    <row r="26" spans="3:82" ht="15.75" customHeight="1" thickBot="1" x14ac:dyDescent="0.25">
      <c r="C26" s="146"/>
      <c r="D26" s="357"/>
      <c r="E26" s="357"/>
      <c r="F26" s="358"/>
      <c r="G26" s="400"/>
      <c r="H26" s="401"/>
      <c r="I26" s="401"/>
      <c r="J26" s="401"/>
      <c r="K26" s="401"/>
      <c r="L26" s="431"/>
      <c r="M26" s="432"/>
      <c r="N26" s="432"/>
      <c r="O26" s="432"/>
      <c r="P26" s="432"/>
      <c r="Q26" s="433"/>
      <c r="R26" s="431"/>
      <c r="S26" s="432"/>
      <c r="T26" s="437"/>
      <c r="U26" s="437"/>
      <c r="V26" s="437"/>
      <c r="W26" s="437"/>
      <c r="X26" s="406"/>
      <c r="Y26" s="403"/>
      <c r="Z26" s="403"/>
      <c r="AA26" s="403"/>
      <c r="AB26" s="403"/>
      <c r="AC26" s="403"/>
      <c r="AD26" s="406"/>
      <c r="AE26" s="403"/>
      <c r="AF26" s="403"/>
      <c r="AG26" s="403"/>
      <c r="AH26" s="403"/>
      <c r="AI26" s="403"/>
      <c r="AJ26" s="420"/>
      <c r="AK26" s="421"/>
      <c r="AL26" s="421"/>
      <c r="AM26" s="421"/>
      <c r="AN26" s="421"/>
      <c r="AO26" s="422"/>
      <c r="AP26" s="146"/>
      <c r="AQ26" s="374"/>
      <c r="AR26" s="375"/>
      <c r="AS26" s="375"/>
      <c r="AT26" s="375"/>
      <c r="AU26" s="375"/>
      <c r="AV26" s="37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row>
    <row r="27" spans="3:82" ht="15" customHeight="1" x14ac:dyDescent="0.2">
      <c r="C27" s="146"/>
      <c r="D27" s="357"/>
      <c r="E27" s="357"/>
      <c r="F27" s="358"/>
      <c r="G27" s="395" t="s">
        <v>116</v>
      </c>
      <c r="H27" s="396"/>
      <c r="I27" s="396"/>
      <c r="J27" s="396"/>
      <c r="K27" s="396"/>
      <c r="L27" s="434" t="str">
        <f ca="1">IF(AND('Mapa final'!$Q$15="Media",'Mapa final'!$U$15="Leve"),CONCATENATE("R",'Mapa final'!$A$15),"")</f>
        <v/>
      </c>
      <c r="M27" s="435"/>
      <c r="N27" s="435" t="str">
        <f>IF(AND('Mapa final'!$L$16="Media",'Mapa final'!$P$16="Leve"),CONCATENATE("R",'Mapa final'!$A$16),"")</f>
        <v/>
      </c>
      <c r="O27" s="435"/>
      <c r="P27" s="435" t="str">
        <f>IF(AND('Mapa final'!$L$17="Media",'Mapa final'!$P$17="Leve"),CONCATENATE("R",'Mapa final'!$A$17),"")</f>
        <v/>
      </c>
      <c r="Q27" s="436"/>
      <c r="R27" s="434" t="str">
        <f ca="1">IF(AND('Mapa final'!$Q$15="Media",'Mapa final'!$U$15="Menor"),CONCATENATE("R",'Mapa final'!$A$15),"")</f>
        <v/>
      </c>
      <c r="S27" s="435"/>
      <c r="T27" s="435" t="str">
        <f ca="1">IF(AND('Mapa final'!$Q$16="Media",'Mapa final'!$U$16="Menor"),CONCATENATE("R",'Mapa final'!$A$16),"")</f>
        <v/>
      </c>
      <c r="U27" s="435"/>
      <c r="V27" s="435" t="str">
        <f ca="1">IF(AND('Mapa final'!$Q$17="Media",'Mapa final'!$U$17="Menor"),CONCATENATE("R",'Mapa final'!$A$17),"")</f>
        <v/>
      </c>
      <c r="W27" s="435"/>
      <c r="X27" s="434" t="str">
        <f ca="1">IF(AND('Mapa final'!$Q$15="Media",'Mapa final'!$U$15="Moderado"),CONCATENATE("R",'Mapa final'!$A$15),"")</f>
        <v/>
      </c>
      <c r="Y27" s="435"/>
      <c r="Z27" s="435" t="str">
        <f ca="1">IF(AND('Mapa final'!Q$16="Media",'Mapa final'!$U$16="Moderado"),CONCATENATE("R",'Mapa final'!$A$16),"")</f>
        <v/>
      </c>
      <c r="AA27" s="435"/>
      <c r="AB27" s="435" t="str">
        <f ca="1">IF(AND('Mapa final'!$Q$17="Media",'Mapa final'!$U$17="Moderado"),CONCATENATE("R",'Mapa final'!$A$17),"")</f>
        <v/>
      </c>
      <c r="AC27" s="435"/>
      <c r="AD27" s="404" t="str">
        <f ca="1">IF(AND('Mapa final'!$Q$15="Media",'Mapa final'!$U$15="Mayor"),CONCATENATE("R",'Mapa final'!$A$15),"")</f>
        <v/>
      </c>
      <c r="AE27" s="405"/>
      <c r="AF27" s="405" t="str">
        <f ca="1">IF(AND('Mapa final'!$Q$16="Media",'Mapa final'!$U$16="Mayor"),CONCATENATE("R",'Mapa final'!$A$16),"")</f>
        <v/>
      </c>
      <c r="AG27" s="405"/>
      <c r="AH27" s="405" t="str">
        <f ca="1">IF(AND('Mapa final'!$Q$17="Media",'Mapa final'!$U$17="Mayor"),CONCATENATE("R",'Mapa final'!$A$17),"")</f>
        <v/>
      </c>
      <c r="AI27" s="405"/>
      <c r="AJ27" s="423" t="str">
        <f ca="1">IF(AND('Mapa final'!$Q$15="Media",'Mapa final'!$U$15="Catastrófico"),CONCATENATE("R",'Mapa final'!$A$15),"")</f>
        <v/>
      </c>
      <c r="AK27" s="424"/>
      <c r="AL27" s="424" t="str">
        <f ca="1">IF(AND('Mapa final'!$Q$16="Media",'Mapa final'!$U$16="Catastrófico"),CONCATENATE("R",'Mapa final'!$A$16),"")</f>
        <v/>
      </c>
      <c r="AM27" s="424"/>
      <c r="AN27" s="424" t="str">
        <f ca="1">IF(AND('Mapa final'!$Q$17="Media",'Mapa final'!$U$17="Catastrófico"),CONCATENATE("R",'Mapa final'!$A$17),"")</f>
        <v/>
      </c>
      <c r="AO27" s="425"/>
      <c r="AP27" s="146"/>
      <c r="AQ27" s="377" t="s">
        <v>80</v>
      </c>
      <c r="AR27" s="378"/>
      <c r="AS27" s="378"/>
      <c r="AT27" s="378"/>
      <c r="AU27" s="378"/>
      <c r="AV27" s="379"/>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row>
    <row r="28" spans="3:82" ht="15" customHeight="1" x14ac:dyDescent="0.2">
      <c r="C28" s="146"/>
      <c r="D28" s="357"/>
      <c r="E28" s="357"/>
      <c r="F28" s="358"/>
      <c r="G28" s="397"/>
      <c r="H28" s="398"/>
      <c r="I28" s="398"/>
      <c r="J28" s="398"/>
      <c r="K28" s="399"/>
      <c r="L28" s="414"/>
      <c r="M28" s="415"/>
      <c r="N28" s="415"/>
      <c r="O28" s="415"/>
      <c r="P28" s="415"/>
      <c r="Q28" s="430"/>
      <c r="R28" s="414"/>
      <c r="S28" s="415"/>
      <c r="T28" s="415"/>
      <c r="U28" s="415"/>
      <c r="V28" s="415"/>
      <c r="W28" s="415"/>
      <c r="X28" s="414"/>
      <c r="Y28" s="415"/>
      <c r="Z28" s="415"/>
      <c r="AA28" s="415"/>
      <c r="AB28" s="415"/>
      <c r="AC28" s="415"/>
      <c r="AD28" s="406"/>
      <c r="AE28" s="403"/>
      <c r="AF28" s="403"/>
      <c r="AG28" s="403"/>
      <c r="AH28" s="403"/>
      <c r="AI28" s="403"/>
      <c r="AJ28" s="420"/>
      <c r="AK28" s="421"/>
      <c r="AL28" s="421"/>
      <c r="AM28" s="421"/>
      <c r="AN28" s="421"/>
      <c r="AO28" s="422"/>
      <c r="AP28" s="146"/>
      <c r="AQ28" s="380"/>
      <c r="AR28" s="381"/>
      <c r="AS28" s="381"/>
      <c r="AT28" s="381"/>
      <c r="AU28" s="381"/>
      <c r="AV28" s="382"/>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row>
    <row r="29" spans="3:82" ht="15" customHeight="1" x14ac:dyDescent="0.2">
      <c r="C29" s="146"/>
      <c r="D29" s="357"/>
      <c r="E29" s="357"/>
      <c r="F29" s="358"/>
      <c r="G29" s="397"/>
      <c r="H29" s="398"/>
      <c r="I29" s="398"/>
      <c r="J29" s="398"/>
      <c r="K29" s="399"/>
      <c r="L29" s="414" t="str">
        <f ca="1">IF(AND('Mapa final'!$Q$18="Media",'Mapa final'!$U$18="Leve"),CONCATENATE("R",'Mapa final'!$A$18),"")</f>
        <v/>
      </c>
      <c r="M29" s="415"/>
      <c r="N29" s="415" t="str">
        <f>IF(AND('Mapa final'!$L$19="Media",'Mapa final'!$P$19="Leve"),CONCATENATE("R",'Mapa final'!$A$19),"")</f>
        <v/>
      </c>
      <c r="O29" s="415"/>
      <c r="P29" s="415" t="str">
        <f>IF(AND('Mapa final'!$L$20="Media",'Mapa final'!$P$20="Leve"),CONCATENATE("R",'Mapa final'!$A$20),"")</f>
        <v/>
      </c>
      <c r="Q29" s="430"/>
      <c r="R29" s="414" t="str">
        <f ca="1">IF(AND('Mapa final'!$Q$18="Media",'Mapa final'!$U$18="Menor"),CONCATENATE("R",'Mapa final'!$A$18),"")</f>
        <v/>
      </c>
      <c r="S29" s="415"/>
      <c r="T29" s="415" t="str">
        <f ca="1">IF(AND('Mapa final'!$Q$19="Media",'Mapa final'!$U$19="Menor"),CONCATENATE("R",'Mapa final'!$A$19),"")</f>
        <v/>
      </c>
      <c r="U29" s="415"/>
      <c r="V29" s="415" t="str">
        <f ca="1">IF(AND('Mapa final'!$Q$20="Media",'Mapa final'!$U$20="Menor"),CONCATENATE("R",'Mapa final'!$A$20),"")</f>
        <v/>
      </c>
      <c r="W29" s="415"/>
      <c r="X29" s="414" t="str">
        <f ca="1">IF(AND('Mapa final'!$Q$18="Media",'Mapa final'!$U$18="Moderado"),CONCATENATE("R",'Mapa final'!$A$18),"")</f>
        <v/>
      </c>
      <c r="Y29" s="415"/>
      <c r="Z29" s="415" t="str">
        <f ca="1">IF(AND('Mapa final'!$Q$19="Media",'Mapa final'!$U$19="Moderado"),CONCATENATE("R",'Mapa final'!$A$19),"")</f>
        <v/>
      </c>
      <c r="AA29" s="415"/>
      <c r="AB29" s="415" t="str">
        <f ca="1">IF(AND('Mapa final'!$Q$20="Media",'Mapa final'!$U$20="Moderado"),CONCATENATE("R",'Mapa final'!$A$20),"")</f>
        <v/>
      </c>
      <c r="AC29" s="415"/>
      <c r="AD29" s="406" t="str">
        <f ca="1">IF(AND('Mapa final'!$Q$18="Media",'Mapa final'!$U$18="Mayor"),CONCATENATE("R",'Mapa final'!$A$18),"")</f>
        <v/>
      </c>
      <c r="AE29" s="403"/>
      <c r="AF29" s="403" t="str">
        <f ca="1">IF(AND('Mapa final'!$Q$19="Media",'Mapa final'!$U$19="Mayor"),CONCATENATE("R",'Mapa final'!$A$19),"")</f>
        <v/>
      </c>
      <c r="AG29" s="403"/>
      <c r="AH29" s="403" t="str">
        <f ca="1">IF(AND('Mapa final'!$Q$20="Media",'Mapa final'!$U$20="Mayor"),CONCATENATE("R",'Mapa final'!$A$20),"")</f>
        <v/>
      </c>
      <c r="AI29" s="403"/>
      <c r="AJ29" s="420" t="str">
        <f ca="1">IF(AND('Mapa final'!$Q$18="Media",'Mapa final'!$U$18="Catastrófico"),CONCATENATE("R",'Mapa final'!$A$18),"")</f>
        <v/>
      </c>
      <c r="AK29" s="421"/>
      <c r="AL29" s="421" t="str">
        <f ca="1">IF(AND('Mapa final'!$Q$19="Media",'Mapa final'!$U$19="Catastrófico"),CONCATENATE("R",'Mapa final'!$A$19),"")</f>
        <v/>
      </c>
      <c r="AM29" s="421"/>
      <c r="AN29" s="421" t="str">
        <f>IF(AND('Mapa final'!$Q$20="Media",'Mapa final'!$L$20="Catastrófico"),CONCATENATE("R",'Mapa final'!$A$20),"")</f>
        <v/>
      </c>
      <c r="AO29" s="422"/>
      <c r="AP29" s="146"/>
      <c r="AQ29" s="380"/>
      <c r="AR29" s="381"/>
      <c r="AS29" s="381"/>
      <c r="AT29" s="381"/>
      <c r="AU29" s="381"/>
      <c r="AV29" s="382"/>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row>
    <row r="30" spans="3:82" ht="15" customHeight="1" x14ac:dyDescent="0.2">
      <c r="C30" s="146"/>
      <c r="D30" s="357"/>
      <c r="E30" s="357"/>
      <c r="F30" s="358"/>
      <c r="G30" s="397"/>
      <c r="H30" s="398"/>
      <c r="I30" s="398"/>
      <c r="J30" s="398"/>
      <c r="K30" s="399"/>
      <c r="L30" s="414"/>
      <c r="M30" s="415"/>
      <c r="N30" s="415"/>
      <c r="O30" s="415"/>
      <c r="P30" s="415"/>
      <c r="Q30" s="430"/>
      <c r="R30" s="414"/>
      <c r="S30" s="415"/>
      <c r="T30" s="415"/>
      <c r="U30" s="415"/>
      <c r="V30" s="415"/>
      <c r="W30" s="415"/>
      <c r="X30" s="414"/>
      <c r="Y30" s="415"/>
      <c r="Z30" s="415"/>
      <c r="AA30" s="415"/>
      <c r="AB30" s="415"/>
      <c r="AC30" s="415"/>
      <c r="AD30" s="406"/>
      <c r="AE30" s="403"/>
      <c r="AF30" s="403"/>
      <c r="AG30" s="403"/>
      <c r="AH30" s="403"/>
      <c r="AI30" s="403"/>
      <c r="AJ30" s="420"/>
      <c r="AK30" s="421"/>
      <c r="AL30" s="421"/>
      <c r="AM30" s="421"/>
      <c r="AN30" s="421"/>
      <c r="AO30" s="422"/>
      <c r="AP30" s="146"/>
      <c r="AQ30" s="380"/>
      <c r="AR30" s="381"/>
      <c r="AS30" s="381"/>
      <c r="AT30" s="381"/>
      <c r="AU30" s="381"/>
      <c r="AV30" s="382"/>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row>
    <row r="31" spans="3:82" ht="15" customHeight="1" x14ac:dyDescent="0.2">
      <c r="C31" s="146"/>
      <c r="D31" s="357"/>
      <c r="E31" s="357"/>
      <c r="F31" s="358"/>
      <c r="G31" s="397"/>
      <c r="H31" s="398"/>
      <c r="I31" s="398"/>
      <c r="J31" s="398"/>
      <c r="K31" s="399"/>
      <c r="L31" s="414" t="str">
        <f ca="1">IF(AND('Mapa final'!$Q$21="Media",'Mapa final'!$U$21="Leve"),CONCATENATE("R",'Mapa final'!$A$21),"")</f>
        <v/>
      </c>
      <c r="M31" s="415"/>
      <c r="N31" s="415" t="str">
        <f>IF(AND('Mapa final'!$L$22="Media",'Mapa final'!$P$22="Leve"),CONCATENATE("R",'Mapa final'!$A$22),"")</f>
        <v/>
      </c>
      <c r="O31" s="415"/>
      <c r="P31" s="415" t="str">
        <f>IF(AND('Mapa final'!$L$23="Media",'Mapa final'!$P$23="Leve"),CONCATENATE("R",'Mapa final'!$A$23),"")</f>
        <v/>
      </c>
      <c r="Q31" s="430"/>
      <c r="R31" s="414" t="str">
        <f ca="1">IF(AND('Mapa final'!$Q$21="Media",'Mapa final'!$U$21="Menor"),CONCATENATE("R",'Mapa final'!$A$21),"")</f>
        <v/>
      </c>
      <c r="S31" s="415"/>
      <c r="T31" s="415" t="str">
        <f ca="1">IF(AND('Mapa final'!$LR$22="Media",'Mapa final'!$U$22="Menor"),CONCATENATE("R",'Mapa final'!$A$22),"")</f>
        <v/>
      </c>
      <c r="U31" s="415"/>
      <c r="V31" s="415" t="str">
        <f>IF(AND('Mapa final'!$Q$23="Media",'Mapa final'!$U$23="Menor"),CONCATENATE("R",'Mapa final'!$A$23),"")</f>
        <v/>
      </c>
      <c r="W31" s="415"/>
      <c r="X31" s="414" t="str">
        <f ca="1">IF(AND('Mapa final'!$Q$21="Media",'Mapa final'!$U$21="Moderado"),CONCATENATE("R",'Mapa final'!$A$21),"")</f>
        <v/>
      </c>
      <c r="Y31" s="415"/>
      <c r="Z31" s="415" t="str">
        <f ca="1">IF(AND('Mapa final'!$Q$22="Media",'Mapa final'!$U$22="Moderado"),CONCATENATE("R",'Mapa final'!$A$22),"")</f>
        <v/>
      </c>
      <c r="AA31" s="415"/>
      <c r="AB31" s="415" t="str">
        <f>IF(AND('Mapa final'!$Q$23="Media",'Mapa final'!$U$23="Moderado"),CONCATENATE("R",'Mapa final'!$A$23),"")</f>
        <v/>
      </c>
      <c r="AC31" s="415"/>
      <c r="AD31" s="406" t="str">
        <f ca="1">IF(AND('Mapa final'!$Q$21="Media",'Mapa final'!$U$21="Mayor"),CONCATENATE("R",'Mapa final'!$A$21),"")</f>
        <v/>
      </c>
      <c r="AE31" s="403"/>
      <c r="AF31" s="403" t="str">
        <f ca="1">IF(AND('Mapa final'!$Q$22="Media",'Mapa final'!$U$22="Mayor"),CONCATENATE("R",'Mapa final'!$A$22),"")</f>
        <v/>
      </c>
      <c r="AG31" s="403"/>
      <c r="AH31" s="403" t="str">
        <f>IF(AND('Mapa final'!$Q$23="Media",'Mapa final'!$U$23="Mayor"),CONCATENATE("R",'Mapa final'!$A$23),"")</f>
        <v/>
      </c>
      <c r="AI31" s="403"/>
      <c r="AJ31" s="420" t="str">
        <f ca="1">IF(AND('Mapa final'!$Q$21="Media",'Mapa final'!$U$21="Catastrófico"),CONCATENATE("R",'Mapa final'!$A$21),"")</f>
        <v/>
      </c>
      <c r="AK31" s="421"/>
      <c r="AL31" s="421" t="str">
        <f ca="1">IF(AND('Mapa final'!$Q$22="Media",'Mapa final'!$U$22="Catastrófico"),CONCATENATE("R",'Mapa final'!$A$22),"")</f>
        <v/>
      </c>
      <c r="AM31" s="421"/>
      <c r="AN31" s="421" t="str">
        <f>IF(AND('Mapa final'!$Q$23="Media",'Mapa final'!$U$23="Catastrófico"),CONCATENATE("R",'Mapa final'!$A$23),"")</f>
        <v/>
      </c>
      <c r="AO31" s="422"/>
      <c r="AP31" s="146"/>
      <c r="AQ31" s="380"/>
      <c r="AR31" s="381"/>
      <c r="AS31" s="381"/>
      <c r="AT31" s="381"/>
      <c r="AU31" s="381"/>
      <c r="AV31" s="382"/>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row>
    <row r="32" spans="3:82" ht="15" customHeight="1" x14ac:dyDescent="0.2">
      <c r="C32" s="146"/>
      <c r="D32" s="357"/>
      <c r="E32" s="357"/>
      <c r="F32" s="358"/>
      <c r="G32" s="397"/>
      <c r="H32" s="398"/>
      <c r="I32" s="398"/>
      <c r="J32" s="398"/>
      <c r="K32" s="399"/>
      <c r="L32" s="414"/>
      <c r="M32" s="415"/>
      <c r="N32" s="415"/>
      <c r="O32" s="415"/>
      <c r="P32" s="415"/>
      <c r="Q32" s="430"/>
      <c r="R32" s="414"/>
      <c r="S32" s="415"/>
      <c r="T32" s="415"/>
      <c r="U32" s="415"/>
      <c r="V32" s="415"/>
      <c r="W32" s="415"/>
      <c r="X32" s="414"/>
      <c r="Y32" s="415"/>
      <c r="Z32" s="415"/>
      <c r="AA32" s="415"/>
      <c r="AB32" s="415"/>
      <c r="AC32" s="415"/>
      <c r="AD32" s="406"/>
      <c r="AE32" s="403"/>
      <c r="AF32" s="403"/>
      <c r="AG32" s="403"/>
      <c r="AH32" s="403"/>
      <c r="AI32" s="403"/>
      <c r="AJ32" s="420"/>
      <c r="AK32" s="421"/>
      <c r="AL32" s="421"/>
      <c r="AM32" s="421"/>
      <c r="AN32" s="421"/>
      <c r="AO32" s="422"/>
      <c r="AP32" s="146"/>
      <c r="AQ32" s="380"/>
      <c r="AR32" s="381"/>
      <c r="AS32" s="381"/>
      <c r="AT32" s="381"/>
      <c r="AU32" s="381"/>
      <c r="AV32" s="382"/>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row>
    <row r="33" spans="3:82" ht="15" customHeight="1" x14ac:dyDescent="0.2">
      <c r="C33" s="146"/>
      <c r="D33" s="357"/>
      <c r="E33" s="357"/>
      <c r="F33" s="358"/>
      <c r="G33" s="397"/>
      <c r="H33" s="398"/>
      <c r="I33" s="398"/>
      <c r="J33" s="398"/>
      <c r="K33" s="399"/>
      <c r="L33" s="414" t="str">
        <f>IF(AND('Mapa final'!$Q$24="Mediaa",'Mapa final'!$U$24="Leve"),CONCATENATE("R",'Mapa final'!$A$24),"")</f>
        <v/>
      </c>
      <c r="M33" s="415"/>
      <c r="N33" s="415" t="str">
        <f>IF(AND('Mapa final'!$L$25="Media",'Mapa final'!$P$25="Leve"),CONCATENATE("R",'Mapa final'!$A$25),"")</f>
        <v/>
      </c>
      <c r="O33" s="415"/>
      <c r="P33" s="415" t="str">
        <f>IF(AND('Mapa final'!$L$26="Media",'Mapa final'!$P$26="Leve"),CONCATENATE("R",'Mapa final'!$A$26),"")</f>
        <v/>
      </c>
      <c r="Q33" s="430"/>
      <c r="R33" s="414" t="str">
        <f>IF(AND('Mapa final'!$Q$24="Media",'Mapa final'!$U$24="Menor"),CONCATENATE("R",'Mapa final'!$A$24),"")</f>
        <v/>
      </c>
      <c r="S33" s="415"/>
      <c r="T33" s="415" t="str">
        <f>IF(AND('Mapa final'!$Q$25="Media",'Mapa final'!$U$25="Menor"),CONCATENATE("R",'Mapa final'!$A$25),"")</f>
        <v/>
      </c>
      <c r="U33" s="415"/>
      <c r="V33" s="415" t="str">
        <f>IF(AND('Mapa final'!$Q$26="Media",'Mapa final'!$U$26="Menor"),CONCATENATE("R",'Mapa final'!$A$26),"")</f>
        <v/>
      </c>
      <c r="W33" s="415"/>
      <c r="X33" s="414" t="str">
        <f>IF(AND('Mapa final'!$Q$24="Media",'Mapa final'!$U$24="Moderado"),CONCATENATE("R",'Mapa final'!$A$24),"")</f>
        <v/>
      </c>
      <c r="Y33" s="415"/>
      <c r="Z33" s="415" t="str">
        <f>IF(AND('Mapa final'!$Q$25="Media",'Mapa final'!$U$25="Moderado"),CONCATENATE("R",'Mapa final'!$A$25),"")</f>
        <v/>
      </c>
      <c r="AA33" s="415"/>
      <c r="AB33" s="415" t="str">
        <f>IF(AND('Mapa final'!$Q$26="Media",'Mapa final'!$U$26="Moderado"),CONCATENATE("R",'Mapa final'!$A$26),"")</f>
        <v/>
      </c>
      <c r="AC33" s="415"/>
      <c r="AD33" s="406" t="str">
        <f>IF(AND('Mapa final'!$Q$24="Media",'Mapa final'!$U$24="Mayor"),CONCATENATE("R",'Mapa final'!$A$24),"")</f>
        <v/>
      </c>
      <c r="AE33" s="403"/>
      <c r="AF33" s="403" t="str">
        <f>IF(AND('Mapa final'!$Q$25="Media",'Mapa final'!$U$25="Mayor"),CONCATENATE("R",'Mapa final'!$A$25),"")</f>
        <v/>
      </c>
      <c r="AG33" s="403"/>
      <c r="AH33" s="403" t="str">
        <f>IF(AND('Mapa final'!$Q$26="Media",'Mapa final'!$U$26="Mayor"),CONCATENATE("R",'Mapa final'!$A$26),"")</f>
        <v/>
      </c>
      <c r="AI33" s="403"/>
      <c r="AJ33" s="420" t="str">
        <f>IF(AND('Mapa final'!$Q$24="Media",'Mapa final'!$U$24="Catastrófico"),CONCATENATE("R",'Mapa final'!$A$24),"")</f>
        <v/>
      </c>
      <c r="AK33" s="421"/>
      <c r="AL33" s="421" t="str">
        <f>IF(AND('Mapa final'!$Q$25="Media",'Mapa final'!$U$25="Catastrófico"),CONCATENATE("R",'Mapa final'!$A$25),"")</f>
        <v/>
      </c>
      <c r="AM33" s="421"/>
      <c r="AN33" s="421" t="str">
        <f>IF(AND('Mapa final'!$Q$26="Media",'Mapa final'!$U$26="Catastrófico"),CONCATENATE("R",'Mapa final'!$A$26),"")</f>
        <v/>
      </c>
      <c r="AO33" s="422"/>
      <c r="AP33" s="146"/>
      <c r="AQ33" s="380"/>
      <c r="AR33" s="381"/>
      <c r="AS33" s="381"/>
      <c r="AT33" s="381"/>
      <c r="AU33" s="381"/>
      <c r="AV33" s="382"/>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row>
    <row r="34" spans="3:82" ht="15.75" customHeight="1" thickBot="1" x14ac:dyDescent="0.25">
      <c r="C34" s="146"/>
      <c r="D34" s="357"/>
      <c r="E34" s="357"/>
      <c r="F34" s="358"/>
      <c r="G34" s="400"/>
      <c r="H34" s="401"/>
      <c r="I34" s="401"/>
      <c r="J34" s="401"/>
      <c r="K34" s="401"/>
      <c r="L34" s="431"/>
      <c r="M34" s="432"/>
      <c r="N34" s="432"/>
      <c r="O34" s="432"/>
      <c r="P34" s="432"/>
      <c r="Q34" s="433"/>
      <c r="R34" s="431"/>
      <c r="S34" s="432"/>
      <c r="T34" s="432"/>
      <c r="U34" s="432"/>
      <c r="V34" s="432"/>
      <c r="W34" s="432"/>
      <c r="X34" s="431"/>
      <c r="Y34" s="432"/>
      <c r="Z34" s="432"/>
      <c r="AA34" s="432"/>
      <c r="AB34" s="432"/>
      <c r="AC34" s="432"/>
      <c r="AD34" s="417"/>
      <c r="AE34" s="412"/>
      <c r="AF34" s="412"/>
      <c r="AG34" s="412"/>
      <c r="AH34" s="412"/>
      <c r="AI34" s="412"/>
      <c r="AJ34" s="420"/>
      <c r="AK34" s="421"/>
      <c r="AL34" s="421"/>
      <c r="AM34" s="421"/>
      <c r="AN34" s="421"/>
      <c r="AO34" s="422"/>
      <c r="AP34" s="146"/>
      <c r="AQ34" s="383"/>
      <c r="AR34" s="384"/>
      <c r="AS34" s="384"/>
      <c r="AT34" s="384"/>
      <c r="AU34" s="384"/>
      <c r="AV34" s="385"/>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row>
    <row r="35" spans="3:82" ht="15" customHeight="1" x14ac:dyDescent="0.2">
      <c r="C35" s="146"/>
      <c r="D35" s="357"/>
      <c r="E35" s="357"/>
      <c r="F35" s="358"/>
      <c r="G35" s="395" t="s">
        <v>113</v>
      </c>
      <c r="H35" s="396"/>
      <c r="I35" s="396"/>
      <c r="J35" s="396"/>
      <c r="K35" s="396"/>
      <c r="L35" s="441" t="str">
        <f ca="1">IF(AND('Mapa final'!$Q$15="Baja",'Mapa final'!$U$15="Leve"),CONCATENATE("R",'Mapa final'!$A$15),"")</f>
        <v/>
      </c>
      <c r="M35" s="442"/>
      <c r="N35" s="442" t="str">
        <f>IF(AND('Mapa final'!$L$16="Baja",'Mapa final'!$P$16="Leve"),CONCATENATE("R",'Mapa final'!$A$16),"")</f>
        <v/>
      </c>
      <c r="O35" s="442"/>
      <c r="P35" s="442" t="str">
        <f>IF(AND('Mapa final'!$L$17="Baja",'Mapa final'!$P$17="Leve"),CONCATENATE("R",'Mapa final'!$A$17),"")</f>
        <v/>
      </c>
      <c r="Q35" s="443"/>
      <c r="R35" s="434" t="str">
        <f ca="1">IF(AND('Mapa final'!$Q$15="Baja",'Mapa final'!$U$15="Menor"),CONCATENATE("R",'Mapa final'!$A$15),"")</f>
        <v/>
      </c>
      <c r="S35" s="435"/>
      <c r="T35" s="415" t="str">
        <f ca="1">IF(AND('Mapa final'!$Q$16="Baja",'Mapa final'!$U$16="Menor"),CONCATENATE("R",'Mapa final'!$A$16),"")</f>
        <v/>
      </c>
      <c r="U35" s="415"/>
      <c r="V35" s="415" t="str">
        <f ca="1">IF(AND('Mapa final'!$Q$17="Baja",'Mapa final'!$U$17="Menor"),CONCATENATE("R",'Mapa final'!$A$17),"")</f>
        <v/>
      </c>
      <c r="W35" s="430"/>
      <c r="X35" s="414" t="str">
        <f ca="1">IF(AND('Mapa final'!$Q$15="Baja",'Mapa final'!$U$15="Moderado"),CONCATENATE("R",'Mapa final'!$A$15),"")</f>
        <v/>
      </c>
      <c r="Y35" s="415"/>
      <c r="Z35" s="415" t="str">
        <f ca="1">IF(AND('Mapa final'!Q$16="Baja",'Mapa final'!$U$16="Moderado"),CONCATENATE("R",'Mapa final'!$A$16),"")</f>
        <v/>
      </c>
      <c r="AA35" s="415"/>
      <c r="AB35" s="415" t="str">
        <f ca="1">IF(AND('Mapa final'!$Q$17="Baja",'Mapa final'!$U$17="Moderado"),CONCATENATE("R",'Mapa final'!$A$17),"")</f>
        <v/>
      </c>
      <c r="AC35" s="430"/>
      <c r="AD35" s="406" t="str">
        <f ca="1">IF(AND('Mapa final'!$Q$15="Baja",'Mapa final'!$U$15="Mayor"),CONCATENATE("R",'Mapa final'!$A$15),"")</f>
        <v/>
      </c>
      <c r="AE35" s="403"/>
      <c r="AF35" s="403" t="str">
        <f ca="1">IF(AND('Mapa final'!$Q$16="Baja",'Mapa final'!$U$16="Mayor"),CONCATENATE("R",'Mapa final'!$A$16),"")</f>
        <v/>
      </c>
      <c r="AG35" s="403"/>
      <c r="AH35" s="403" t="str">
        <f ca="1">IF(AND('Mapa final'!$Q$17="Baja",'Mapa final'!$U$17="Mayor"),CONCATENATE("R",'Mapa final'!$A$17),"")</f>
        <v/>
      </c>
      <c r="AI35" s="403"/>
      <c r="AJ35" s="423" t="str">
        <f ca="1">IF(AND('Mapa final'!$Q$15="Baja",'Mapa final'!$U$15="Catastrófico"),CONCATENATE("R",'Mapa final'!$A$15),"")</f>
        <v/>
      </c>
      <c r="AK35" s="424"/>
      <c r="AL35" s="424" t="str">
        <f ca="1">IF(AND('Mapa final'!$Q$16="Baja",'Mapa final'!$U$16="Catastrófico"),CONCATENATE("R",'Mapa final'!$A$16),"")</f>
        <v/>
      </c>
      <c r="AM35" s="424"/>
      <c r="AN35" s="424" t="str">
        <f ca="1">IF(AND('Mapa final'!$Q$17="Baja",'Mapa final'!$U$17="Catastrófico"),CONCATENATE("R",'Mapa final'!$A$17),"")</f>
        <v/>
      </c>
      <c r="AO35" s="425"/>
      <c r="AP35" s="146"/>
      <c r="AQ35" s="386" t="s">
        <v>81</v>
      </c>
      <c r="AR35" s="387"/>
      <c r="AS35" s="387"/>
      <c r="AT35" s="387"/>
      <c r="AU35" s="387"/>
      <c r="AV35" s="388"/>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row>
    <row r="36" spans="3:82" ht="15" customHeight="1" x14ac:dyDescent="0.2">
      <c r="C36" s="146"/>
      <c r="D36" s="357"/>
      <c r="E36" s="357"/>
      <c r="F36" s="358"/>
      <c r="G36" s="397"/>
      <c r="H36" s="398"/>
      <c r="I36" s="398"/>
      <c r="J36" s="398"/>
      <c r="K36" s="398"/>
      <c r="L36" s="440"/>
      <c r="M36" s="438"/>
      <c r="N36" s="438"/>
      <c r="O36" s="438"/>
      <c r="P36" s="438"/>
      <c r="Q36" s="439"/>
      <c r="R36" s="414"/>
      <c r="S36" s="415"/>
      <c r="T36" s="437"/>
      <c r="U36" s="437"/>
      <c r="V36" s="437"/>
      <c r="W36" s="430"/>
      <c r="X36" s="414"/>
      <c r="Y36" s="437"/>
      <c r="Z36" s="437"/>
      <c r="AA36" s="437"/>
      <c r="AB36" s="437"/>
      <c r="AC36" s="430"/>
      <c r="AD36" s="406"/>
      <c r="AE36" s="419"/>
      <c r="AF36" s="419"/>
      <c r="AG36" s="419"/>
      <c r="AH36" s="419"/>
      <c r="AI36" s="403"/>
      <c r="AJ36" s="420"/>
      <c r="AK36" s="421"/>
      <c r="AL36" s="421"/>
      <c r="AM36" s="421"/>
      <c r="AN36" s="421"/>
      <c r="AO36" s="422"/>
      <c r="AP36" s="146"/>
      <c r="AQ36" s="389"/>
      <c r="AR36" s="390"/>
      <c r="AS36" s="390"/>
      <c r="AT36" s="390"/>
      <c r="AU36" s="390"/>
      <c r="AV36" s="391"/>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row>
    <row r="37" spans="3:82" ht="15" customHeight="1" x14ac:dyDescent="0.2">
      <c r="C37" s="146"/>
      <c r="D37" s="357"/>
      <c r="E37" s="357"/>
      <c r="F37" s="358"/>
      <c r="G37" s="397"/>
      <c r="H37" s="398"/>
      <c r="I37" s="398"/>
      <c r="J37" s="398"/>
      <c r="K37" s="398"/>
      <c r="L37" s="440" t="str">
        <f ca="1">IF(AND('Mapa final'!$Q$18="Baja",'Mapa final'!$U$18="Leve"),CONCATENATE("R",'Mapa final'!$A$18),"")</f>
        <v/>
      </c>
      <c r="M37" s="438"/>
      <c r="N37" s="438" t="str">
        <f>IF(AND('Mapa final'!$L$19="Baja",'Mapa final'!$P$19="Leve"),CONCATENATE("R",'Mapa final'!$A$19),"")</f>
        <v/>
      </c>
      <c r="O37" s="438"/>
      <c r="P37" s="438" t="str">
        <f>IF(AND('Mapa final'!$L$20="Baja",'Mapa final'!$P$20="Leve"),CONCATENATE("R",'Mapa final'!$A$20),"")</f>
        <v/>
      </c>
      <c r="Q37" s="439"/>
      <c r="R37" s="414" t="str">
        <f ca="1">IF(AND('Mapa final'!$Q$18="Baja",'Mapa final'!$U$18="Menor"),CONCATENATE("R",'Mapa final'!$A$18),"")</f>
        <v/>
      </c>
      <c r="S37" s="437"/>
      <c r="T37" s="437" t="str">
        <f ca="1">IF(AND('Mapa final'!$Q$19="Baja",'Mapa final'!$U$19="Menor"),CONCATENATE("R",'Mapa final'!$A$19),"")</f>
        <v/>
      </c>
      <c r="U37" s="437"/>
      <c r="V37" s="437" t="str">
        <f ca="1">IF(AND('Mapa final'!$Q$20="Baja",'Mapa final'!$U$20="Menor"),CONCATENATE("R",'Mapa final'!$A$20),"")</f>
        <v/>
      </c>
      <c r="W37" s="430"/>
      <c r="X37" s="414" t="str">
        <f ca="1">IF(AND('Mapa final'!$Q$18="Baja",'Mapa final'!$U$18="Moderado"),CONCATENATE("R",'Mapa final'!$A$18),"")</f>
        <v/>
      </c>
      <c r="Y37" s="437"/>
      <c r="Z37" s="437" t="str">
        <f ca="1">IF(AND('Mapa final'!$Q$19="Baja",'Mapa final'!$U$19="Moderado"),CONCATENATE("R",'Mapa final'!$A$19),"")</f>
        <v/>
      </c>
      <c r="AA37" s="437"/>
      <c r="AB37" s="437" t="str">
        <f ca="1">IF(AND('Mapa final'!$Q$20="Baja",'Mapa final'!$U$20="Moderado"),CONCATENATE("R",'Mapa final'!$A$20),"")</f>
        <v/>
      </c>
      <c r="AC37" s="430"/>
      <c r="AD37" s="406" t="str">
        <f ca="1">IF(AND('Mapa final'!$Q$18="Baja",'Mapa final'!$U$18="Mayor"),CONCATENATE("R",'Mapa final'!$A$18),"")</f>
        <v/>
      </c>
      <c r="AE37" s="419"/>
      <c r="AF37" s="419" t="str">
        <f ca="1">IF(AND('Mapa final'!$Q$19="Baja",'Mapa final'!$U$19="Mayor"),CONCATENATE("R",'Mapa final'!$A$19),"")</f>
        <v/>
      </c>
      <c r="AG37" s="419"/>
      <c r="AH37" s="419" t="str">
        <f ca="1">IF(AND('Mapa final'!$Q$20="Baja",'Mapa final'!$U$20="Mayor"),CONCATENATE("R",'Mapa final'!$A$20),"")</f>
        <v/>
      </c>
      <c r="AI37" s="403"/>
      <c r="AJ37" s="420" t="str">
        <f ca="1">IF(AND('Mapa final'!$Q$18="Baja",'Mapa final'!$U$18="Catastrófico"),CONCATENATE("R",'Mapa final'!$A$18),"")</f>
        <v/>
      </c>
      <c r="AK37" s="421"/>
      <c r="AL37" s="421" t="str">
        <f ca="1">IF(AND('Mapa final'!$Q$19="Baja",'Mapa final'!$U$19="Catastrófico"),CONCATENATE("R",'Mapa final'!$A$19),"")</f>
        <v/>
      </c>
      <c r="AM37" s="421"/>
      <c r="AN37" s="421" t="str">
        <f>IF(AND('Mapa final'!$Q$20="Baja",'Mapa final'!$L$20="Catastrófico"),CONCATENATE("R",'Mapa final'!$A$20),"")</f>
        <v/>
      </c>
      <c r="AO37" s="422"/>
      <c r="AP37" s="146"/>
      <c r="AQ37" s="389"/>
      <c r="AR37" s="390"/>
      <c r="AS37" s="390"/>
      <c r="AT37" s="390"/>
      <c r="AU37" s="390"/>
      <c r="AV37" s="391"/>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row>
    <row r="38" spans="3:82" ht="15" customHeight="1" x14ac:dyDescent="0.2">
      <c r="C38" s="146"/>
      <c r="D38" s="357"/>
      <c r="E38" s="357"/>
      <c r="F38" s="358"/>
      <c r="G38" s="397"/>
      <c r="H38" s="398"/>
      <c r="I38" s="398"/>
      <c r="J38" s="398"/>
      <c r="K38" s="398"/>
      <c r="L38" s="440"/>
      <c r="M38" s="438"/>
      <c r="N38" s="438"/>
      <c r="O38" s="438"/>
      <c r="P38" s="438"/>
      <c r="Q38" s="439"/>
      <c r="R38" s="414"/>
      <c r="S38" s="437"/>
      <c r="T38" s="437"/>
      <c r="U38" s="437"/>
      <c r="V38" s="437"/>
      <c r="W38" s="430"/>
      <c r="X38" s="414"/>
      <c r="Y38" s="437"/>
      <c r="Z38" s="437"/>
      <c r="AA38" s="437"/>
      <c r="AB38" s="437"/>
      <c r="AC38" s="430"/>
      <c r="AD38" s="406"/>
      <c r="AE38" s="419"/>
      <c r="AF38" s="419"/>
      <c r="AG38" s="419"/>
      <c r="AH38" s="419"/>
      <c r="AI38" s="403"/>
      <c r="AJ38" s="420"/>
      <c r="AK38" s="421"/>
      <c r="AL38" s="421"/>
      <c r="AM38" s="421"/>
      <c r="AN38" s="421"/>
      <c r="AO38" s="422"/>
      <c r="AP38" s="146"/>
      <c r="AQ38" s="389"/>
      <c r="AR38" s="390"/>
      <c r="AS38" s="390"/>
      <c r="AT38" s="390"/>
      <c r="AU38" s="390"/>
      <c r="AV38" s="391"/>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row>
    <row r="39" spans="3:82" ht="15" customHeight="1" x14ac:dyDescent="0.2">
      <c r="C39" s="146"/>
      <c r="D39" s="357"/>
      <c r="E39" s="357"/>
      <c r="F39" s="358"/>
      <c r="G39" s="397"/>
      <c r="H39" s="398"/>
      <c r="I39" s="398"/>
      <c r="J39" s="398"/>
      <c r="K39" s="398"/>
      <c r="L39" s="440" t="str">
        <f ca="1">IF(AND('Mapa final'!$Q$21="Baja",'Mapa final'!$U$21="Leve"),CONCATENATE("R",'Mapa final'!$A$21),"")</f>
        <v/>
      </c>
      <c r="M39" s="438"/>
      <c r="N39" s="438" t="str">
        <f>IF(AND('Mapa final'!$L$22="Baja",'Mapa final'!$P$22="Leve"),CONCATENATE("R",'Mapa final'!$A$22),"")</f>
        <v/>
      </c>
      <c r="O39" s="438"/>
      <c r="P39" s="438" t="str">
        <f>IF(AND('Mapa final'!$L$23="Baja",'Mapa final'!$P$23="Leve"),CONCATENATE("R",'Mapa final'!$A$23),"")</f>
        <v/>
      </c>
      <c r="Q39" s="439"/>
      <c r="R39" s="414" t="str">
        <f ca="1">IF(AND('Mapa final'!$Q$21="Baja",'Mapa final'!$U$21="Menor"),CONCATENATE("R",'Mapa final'!$A$21),"")</f>
        <v/>
      </c>
      <c r="S39" s="437"/>
      <c r="T39" s="437" t="str">
        <f ca="1">IF(AND('Mapa final'!$LR$22="Baja",'Mapa final'!$U$22="Menor"),CONCATENATE("R",'Mapa final'!$A$22),"")</f>
        <v/>
      </c>
      <c r="U39" s="437"/>
      <c r="V39" s="437" t="str">
        <f>IF(AND('Mapa final'!$Q$23="Baja",'Mapa final'!$U$23="Menor"),CONCATENATE("R",'Mapa final'!$A$23),"")</f>
        <v/>
      </c>
      <c r="W39" s="430"/>
      <c r="X39" s="414" t="str">
        <f ca="1">IF(AND('Mapa final'!$Q$21="Baja",'Mapa final'!$U$21="Moderado"),CONCATENATE("R",'Mapa final'!$A$21),"")</f>
        <v/>
      </c>
      <c r="Y39" s="437"/>
      <c r="Z39" s="437" t="str">
        <f ca="1">IF(AND('Mapa final'!$Q$22="Baja",'Mapa final'!$U$22="Moderado"),CONCATENATE("R",'Mapa final'!$A$22),"")</f>
        <v/>
      </c>
      <c r="AA39" s="437"/>
      <c r="AB39" s="437" t="str">
        <f>IF(AND('Mapa final'!$Q$23="Baja",'Mapa final'!$U$23="Moderado"),CONCATENATE("R",'Mapa final'!$A$23),"")</f>
        <v/>
      </c>
      <c r="AC39" s="430"/>
      <c r="AD39" s="406" t="str">
        <f ca="1">IF(AND('Mapa final'!$Q$21="Baja",'Mapa final'!$U$21="Mayor"),CONCATENATE("R",'Mapa final'!$A$21),"")</f>
        <v/>
      </c>
      <c r="AE39" s="419"/>
      <c r="AF39" s="419" t="str">
        <f ca="1">IF(AND('Mapa final'!$Q$22="Baja",'Mapa final'!$U$22="Mayor"),CONCATENATE("R",'Mapa final'!$A$22),"")</f>
        <v/>
      </c>
      <c r="AG39" s="419"/>
      <c r="AH39" s="419" t="str">
        <f>IF(AND('Mapa final'!$Q$23="Baja",'Mapa final'!$U$23="Mayor"),CONCATENATE("R",'Mapa final'!$A$23),"")</f>
        <v/>
      </c>
      <c r="AI39" s="403"/>
      <c r="AJ39" s="420" t="str">
        <f ca="1">IF(AND('Mapa final'!$Q$21="Baja",'Mapa final'!$U$21="Catastrófico"),CONCATENATE("R",'Mapa final'!$A$21),"")</f>
        <v/>
      </c>
      <c r="AK39" s="421"/>
      <c r="AL39" s="421" t="str">
        <f ca="1">IF(AND('Mapa final'!$Q$22="Baja",'Mapa final'!$U$22="Catastrófico"),CONCATENATE("R",'Mapa final'!$A$22),"")</f>
        <v/>
      </c>
      <c r="AM39" s="421"/>
      <c r="AN39" s="421" t="str">
        <f>IF(AND('Mapa final'!$Q$23="Baja",'Mapa final'!$U$23="Catastrófico"),CONCATENATE("R",'Mapa final'!$A$23),"")</f>
        <v/>
      </c>
      <c r="AO39" s="422"/>
      <c r="AP39" s="146"/>
      <c r="AQ39" s="389"/>
      <c r="AR39" s="390"/>
      <c r="AS39" s="390"/>
      <c r="AT39" s="390"/>
      <c r="AU39" s="390"/>
      <c r="AV39" s="391"/>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row>
    <row r="40" spans="3:82" ht="15" customHeight="1" x14ac:dyDescent="0.2">
      <c r="C40" s="146"/>
      <c r="D40" s="357"/>
      <c r="E40" s="357"/>
      <c r="F40" s="358"/>
      <c r="G40" s="397"/>
      <c r="H40" s="398"/>
      <c r="I40" s="398"/>
      <c r="J40" s="398"/>
      <c r="K40" s="398"/>
      <c r="L40" s="440"/>
      <c r="M40" s="438"/>
      <c r="N40" s="438"/>
      <c r="O40" s="438"/>
      <c r="P40" s="438"/>
      <c r="Q40" s="439"/>
      <c r="R40" s="414"/>
      <c r="S40" s="437"/>
      <c r="T40" s="437"/>
      <c r="U40" s="437"/>
      <c r="V40" s="437"/>
      <c r="W40" s="430"/>
      <c r="X40" s="414"/>
      <c r="Y40" s="437"/>
      <c r="Z40" s="437"/>
      <c r="AA40" s="437"/>
      <c r="AB40" s="437"/>
      <c r="AC40" s="430"/>
      <c r="AD40" s="406"/>
      <c r="AE40" s="419"/>
      <c r="AF40" s="419"/>
      <c r="AG40" s="419"/>
      <c r="AH40" s="419"/>
      <c r="AI40" s="403"/>
      <c r="AJ40" s="420"/>
      <c r="AK40" s="421"/>
      <c r="AL40" s="421"/>
      <c r="AM40" s="421"/>
      <c r="AN40" s="421"/>
      <c r="AO40" s="422"/>
      <c r="AP40" s="146"/>
      <c r="AQ40" s="389"/>
      <c r="AR40" s="390"/>
      <c r="AS40" s="390"/>
      <c r="AT40" s="390"/>
      <c r="AU40" s="390"/>
      <c r="AV40" s="391"/>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row>
    <row r="41" spans="3:82" ht="15" customHeight="1" x14ac:dyDescent="0.2">
      <c r="C41" s="146"/>
      <c r="D41" s="357"/>
      <c r="E41" s="357"/>
      <c r="F41" s="358"/>
      <c r="G41" s="397"/>
      <c r="H41" s="398"/>
      <c r="I41" s="398"/>
      <c r="J41" s="398"/>
      <c r="K41" s="398"/>
      <c r="L41" s="440" t="str">
        <f>IF(AND('Mapa final'!$Q$24="Baja",'Mapa final'!$U$24="Leve"),CONCATENATE("R",'Mapa final'!$A$24),"")</f>
        <v/>
      </c>
      <c r="M41" s="438"/>
      <c r="N41" s="438" t="str">
        <f>IF(AND('Mapa final'!$L$25="Baja",'Mapa final'!$P$25="Leve"),CONCATENATE("R",'Mapa final'!$A$25),"")</f>
        <v/>
      </c>
      <c r="O41" s="438"/>
      <c r="P41" s="438" t="str">
        <f>IF(AND('Mapa final'!$L$26="Baja",'Mapa final'!$P$26="Leve"),CONCATENATE("R",'Mapa final'!$A$26),"")</f>
        <v/>
      </c>
      <c r="Q41" s="439"/>
      <c r="R41" s="414" t="str">
        <f>IF(AND('Mapa final'!$Q$24="Baja",'Mapa final'!$U$24="Menor"),CONCATENATE("R",'Mapa final'!$A$24),"")</f>
        <v/>
      </c>
      <c r="S41" s="437"/>
      <c r="T41" s="437" t="str">
        <f>IF(AND('Mapa final'!$Q$25="Baja",'Mapa final'!$U$25="Menor"),CONCATENATE("R",'Mapa final'!$A$25),"")</f>
        <v/>
      </c>
      <c r="U41" s="437"/>
      <c r="V41" s="437" t="str">
        <f>IF(AND('Mapa final'!$Q$26="Baja",'Mapa final'!$U$26="Menor"),CONCATENATE("R",'Mapa final'!$A$26),"")</f>
        <v/>
      </c>
      <c r="W41" s="430"/>
      <c r="X41" s="414" t="str">
        <f>IF(AND('Mapa final'!$Q$24="Baja",'Mapa final'!$U$24="Moderado"),CONCATENATE("R",'Mapa final'!$A$24),"")</f>
        <v/>
      </c>
      <c r="Y41" s="437"/>
      <c r="Z41" s="437" t="str">
        <f>IF(AND('Mapa final'!$Q$25="Baja",'Mapa final'!$U$25="Moderado"),CONCATENATE("R",'Mapa final'!$A$25),"")</f>
        <v/>
      </c>
      <c r="AA41" s="437"/>
      <c r="AB41" s="437" t="str">
        <f>IF(AND('Mapa final'!$Q$26="Baja",'Mapa final'!$U$26="Moderado"),CONCATENATE("R",'Mapa final'!$A$26),"")</f>
        <v/>
      </c>
      <c r="AC41" s="430"/>
      <c r="AD41" s="406" t="str">
        <f>IF(AND('Mapa final'!$Q$24="Baja",'Mapa final'!$U$24="Mayor"),CONCATENATE("R",'Mapa final'!$A$24),"")</f>
        <v/>
      </c>
      <c r="AE41" s="419"/>
      <c r="AF41" s="419" t="str">
        <f>IF(AND('Mapa final'!$Q$25="Baja",'Mapa final'!$U$25="Mayor"),CONCATENATE("R",'Mapa final'!$A$25),"")</f>
        <v/>
      </c>
      <c r="AG41" s="419"/>
      <c r="AH41" s="419" t="str">
        <f>IF(AND('Mapa final'!$Q$26="Baja",'Mapa final'!$U$26="Mayor"),CONCATENATE("R",'Mapa final'!$A$26),"")</f>
        <v/>
      </c>
      <c r="AI41" s="403"/>
      <c r="AJ41" s="420" t="str">
        <f>IF(AND('Mapa final'!$Q$24="Baja",'Mapa final'!$U$24="Catastrófico"),CONCATENATE("R",'Mapa final'!$A$24),"")</f>
        <v/>
      </c>
      <c r="AK41" s="421"/>
      <c r="AL41" s="421" t="str">
        <f>IF(AND('Mapa final'!$Q$25="Baja",'Mapa final'!$U$25="Catastrófico"),CONCATENATE("R",'Mapa final'!$A$25),"")</f>
        <v/>
      </c>
      <c r="AM41" s="421"/>
      <c r="AN41" s="421" t="str">
        <f>IF(AND('Mapa final'!$Q$26="Baja",'Mapa final'!$U$26="Catastrófico"),CONCATENATE("R",'Mapa final'!$A$26),"")</f>
        <v/>
      </c>
      <c r="AO41" s="422"/>
      <c r="AP41" s="146"/>
      <c r="AQ41" s="389"/>
      <c r="AR41" s="390"/>
      <c r="AS41" s="390"/>
      <c r="AT41" s="390"/>
      <c r="AU41" s="390"/>
      <c r="AV41" s="391"/>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row>
    <row r="42" spans="3:82" ht="15.75" customHeight="1" thickBot="1" x14ac:dyDescent="0.25">
      <c r="C42" s="146"/>
      <c r="D42" s="357"/>
      <c r="E42" s="357"/>
      <c r="F42" s="358"/>
      <c r="G42" s="400"/>
      <c r="H42" s="401"/>
      <c r="I42" s="401"/>
      <c r="J42" s="401"/>
      <c r="K42" s="401"/>
      <c r="L42" s="440"/>
      <c r="M42" s="438"/>
      <c r="N42" s="438"/>
      <c r="O42" s="438"/>
      <c r="P42" s="438"/>
      <c r="Q42" s="439"/>
      <c r="R42" s="431"/>
      <c r="S42" s="432"/>
      <c r="T42" s="432"/>
      <c r="U42" s="432"/>
      <c r="V42" s="432"/>
      <c r="W42" s="433"/>
      <c r="X42" s="431"/>
      <c r="Y42" s="432"/>
      <c r="Z42" s="432"/>
      <c r="AA42" s="432"/>
      <c r="AB42" s="432"/>
      <c r="AC42" s="433"/>
      <c r="AD42" s="417"/>
      <c r="AE42" s="412"/>
      <c r="AF42" s="412"/>
      <c r="AG42" s="412"/>
      <c r="AH42" s="412"/>
      <c r="AI42" s="412"/>
      <c r="AJ42" s="426"/>
      <c r="AK42" s="427"/>
      <c r="AL42" s="427"/>
      <c r="AM42" s="427"/>
      <c r="AN42" s="427"/>
      <c r="AO42" s="428"/>
      <c r="AP42" s="146"/>
      <c r="AQ42" s="392"/>
      <c r="AR42" s="393"/>
      <c r="AS42" s="393"/>
      <c r="AT42" s="393"/>
      <c r="AU42" s="393"/>
      <c r="AV42" s="394"/>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row>
    <row r="43" spans="3:82" ht="15" customHeight="1" x14ac:dyDescent="0.2">
      <c r="C43" s="146"/>
      <c r="D43" s="357"/>
      <c r="E43" s="357"/>
      <c r="F43" s="358"/>
      <c r="G43" s="395" t="s">
        <v>112</v>
      </c>
      <c r="H43" s="396"/>
      <c r="I43" s="396"/>
      <c r="J43" s="396"/>
      <c r="K43" s="396"/>
      <c r="L43" s="441" t="str">
        <f ca="1">IF(AND('Mapa final'!$Q$15="Muy Baja",'Mapa final'!$U$15="Leve"),CONCATENATE("R",'Mapa final'!$D$15),"")</f>
        <v>R1</v>
      </c>
      <c r="M43" s="442"/>
      <c r="N43" s="442" t="str">
        <f ca="1">IF(AND('Mapa final'!$Q$16="Muy Baja",'Mapa final'!$U$16="Leve"),CONCATENATE("R",'Mapa final'!$D$16),"")</f>
        <v>R2</v>
      </c>
      <c r="O43" s="442"/>
      <c r="P43" s="442" t="str">
        <f ca="1">IF(AND('Mapa final'!$Q$17="Muy Baja",'Mapa final'!$U$17="Leve"),CONCATENATE("R",'Mapa final'!$D$17),"")</f>
        <v>R3</v>
      </c>
      <c r="Q43" s="443"/>
      <c r="R43" s="442" t="str">
        <f ca="1">IF(AND('Mapa final'!$Q$15="Muy Baja",'Mapa final'!$U$15="Menor"),CONCATENATE("R",'Mapa final'!$A$15),"")</f>
        <v/>
      </c>
      <c r="S43" s="442"/>
      <c r="T43" s="442" t="str">
        <f ca="1">IF(AND('Mapa final'!$Q$16="Muy Baja",'Mapa final'!$U$16="Menor"),CONCATENATE("R",'Mapa final'!$A$16),"")</f>
        <v/>
      </c>
      <c r="U43" s="442"/>
      <c r="V43" s="442" t="str">
        <f ca="1">IF(AND('Mapa final'!$Q$17="Muy Baja",'Mapa final'!$U$17="Menor"),CONCATENATE("R",'Mapa final'!$A$17),"")</f>
        <v/>
      </c>
      <c r="W43" s="443"/>
      <c r="X43" s="434" t="str">
        <f ca="1">IF(AND('Mapa final'!$Q$15="Muy Baja",'Mapa final'!$U$15="Moderado"),CONCATENATE("R",'Mapa final'!$A$15),"")</f>
        <v/>
      </c>
      <c r="Y43" s="435"/>
      <c r="Z43" s="435" t="str">
        <f ca="1">IF(AND('Mapa final'!Q$16="Muy Baja",'Mapa final'!$U$16="Moderado"),CONCATENATE("R",'Mapa final'!$A$16),"")</f>
        <v/>
      </c>
      <c r="AA43" s="435"/>
      <c r="AB43" s="435" t="str">
        <f ca="1">IF(AND('Mapa final'!$Q$17="Muy Baja",'Mapa final'!$U$17="Moderado"),CONCATENATE("R",'Mapa final'!$A$17),"")</f>
        <v/>
      </c>
      <c r="AC43" s="436"/>
      <c r="AD43" s="404" t="str">
        <f ca="1">IF(AND('Mapa final'!$Q$15="Muy Baja",'Mapa final'!$U$15="Mayor"),CONCATENATE("R",'Mapa final'!$A$15),"")</f>
        <v/>
      </c>
      <c r="AE43" s="405"/>
      <c r="AF43" s="405" t="str">
        <f ca="1">IF(AND('Mapa final'!$Q$16="Muy Baja",'Mapa final'!$U$16="Mayor"),CONCATENATE("R",'Mapa final'!$A$16),"")</f>
        <v/>
      </c>
      <c r="AG43" s="405"/>
      <c r="AH43" s="405" t="str">
        <f ca="1">IF(AND('Mapa final'!$Q$17="Muy Baja",'Mapa final'!$U$17="Mayor"),CONCATENATE("R",'Mapa final'!$A$17),"")</f>
        <v/>
      </c>
      <c r="AI43" s="418"/>
      <c r="AJ43" s="420" t="str">
        <f ca="1">IF(AND('Mapa final'!$Q$15="Muy Baja",'Mapa final'!$U$15="Catastrófico"),CONCATENATE("R",'Mapa final'!$A$15),"")</f>
        <v/>
      </c>
      <c r="AK43" s="421"/>
      <c r="AL43" s="421" t="str">
        <f ca="1">IF(AND('Mapa final'!$Q$16="Muy Baja",'Mapa final'!$U$16="Catastrófico"),CONCATENATE("R",'Mapa final'!$A$16),"")</f>
        <v/>
      </c>
      <c r="AM43" s="421"/>
      <c r="AN43" s="421" t="str">
        <f ca="1">IF(AND('Mapa final'!$Q$17="Muy Baja",'Mapa final'!$U$17="Catastrófico"),CONCATENATE("R",'Mapa final'!$A$17),"")</f>
        <v/>
      </c>
      <c r="AO43" s="422"/>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row>
    <row r="44" spans="3:82" ht="15" customHeight="1" x14ac:dyDescent="0.2">
      <c r="C44" s="146"/>
      <c r="D44" s="357"/>
      <c r="E44" s="357"/>
      <c r="F44" s="358"/>
      <c r="G44" s="397"/>
      <c r="H44" s="398"/>
      <c r="I44" s="398"/>
      <c r="J44" s="398"/>
      <c r="K44" s="399"/>
      <c r="L44" s="440"/>
      <c r="M44" s="438"/>
      <c r="N44" s="438"/>
      <c r="O44" s="438"/>
      <c r="P44" s="438"/>
      <c r="Q44" s="439"/>
      <c r="R44" s="438"/>
      <c r="S44" s="438"/>
      <c r="T44" s="445"/>
      <c r="U44" s="445"/>
      <c r="V44" s="445"/>
      <c r="W44" s="439"/>
      <c r="X44" s="414"/>
      <c r="Y44" s="437"/>
      <c r="Z44" s="437"/>
      <c r="AA44" s="437"/>
      <c r="AB44" s="437"/>
      <c r="AC44" s="430"/>
      <c r="AD44" s="406"/>
      <c r="AE44" s="419"/>
      <c r="AF44" s="419"/>
      <c r="AG44" s="419"/>
      <c r="AH44" s="419"/>
      <c r="AI44" s="411"/>
      <c r="AJ44" s="420"/>
      <c r="AK44" s="429"/>
      <c r="AL44" s="429"/>
      <c r="AM44" s="429"/>
      <c r="AN44" s="429"/>
      <c r="AO44" s="422"/>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row>
    <row r="45" spans="3:82" ht="15" customHeight="1" x14ac:dyDescent="0.2">
      <c r="C45" s="146"/>
      <c r="D45" s="357"/>
      <c r="E45" s="357"/>
      <c r="F45" s="358"/>
      <c r="G45" s="397"/>
      <c r="H45" s="398"/>
      <c r="I45" s="398"/>
      <c r="J45" s="398"/>
      <c r="K45" s="399"/>
      <c r="L45" s="440" t="str">
        <f ca="1">IF(AND('Mapa final'!$Q$18="Muy Baja",'Mapa final'!$U$18="Leve"),CONCATENATE("R",'Mapa final'!$D$18),"")</f>
        <v>R4</v>
      </c>
      <c r="M45" s="438"/>
      <c r="N45" s="438" t="str">
        <f>IF(AND('Mapa final'!$L$19="Muy Baja",'Mapa final'!$P$19="Leve"),CONCATENATE("R",'Mapa final'!$A$19),"")</f>
        <v/>
      </c>
      <c r="O45" s="438"/>
      <c r="P45" s="438" t="str">
        <f>IF(AND('Mapa final'!$L$20="Muy Baja",'Mapa final'!$P$20="Leve"),CONCATENATE("R",'Mapa final'!$A$20),"")</f>
        <v/>
      </c>
      <c r="Q45" s="439"/>
      <c r="R45" s="438" t="str">
        <f ca="1">IF(AND('Mapa final'!$Q$18="Muy Baja",'Mapa final'!$U$18="Menor"),CONCATENATE("R",'Mapa final'!$A$18),"")</f>
        <v/>
      </c>
      <c r="S45" s="438"/>
      <c r="T45" s="445" t="str">
        <f ca="1">IF(AND('Mapa final'!$Q$19="Muy Baja",'Mapa final'!$U$19="Menor"),CONCATENATE("R",'Mapa final'!$A$19),"")</f>
        <v/>
      </c>
      <c r="U45" s="445"/>
      <c r="V45" s="445" t="str">
        <f ca="1">IF(AND('Mapa final'!$Q$20="Muy Baja",'Mapa final'!$U$20="Menor"),CONCATENATE("R",'Mapa final'!$A$20),"")</f>
        <v/>
      </c>
      <c r="W45" s="439"/>
      <c r="X45" s="414" t="str">
        <f ca="1">IF(AND('Mapa final'!$Q$18="Muy Baja",'Mapa final'!$U$18="Moderado"),CONCATENATE("R",'Mapa final'!$A$18),"")</f>
        <v/>
      </c>
      <c r="Y45" s="437"/>
      <c r="Z45" s="437" t="str">
        <f ca="1">IF(AND('Mapa final'!$Q$19="Muy Baja",'Mapa final'!$U$19="Moderado"),CONCATENATE("R",'Mapa final'!$A$19),"")</f>
        <v/>
      </c>
      <c r="AA45" s="437"/>
      <c r="AB45" s="437" t="str">
        <f ca="1">IF(AND('Mapa final'!$Q$20="Muy Baja",'Mapa final'!$U$20="Moderado"),CONCATENATE("R",'Mapa final'!$A$20),"")</f>
        <v/>
      </c>
      <c r="AC45" s="430"/>
      <c r="AD45" s="406" t="str">
        <f ca="1">IF(AND('Mapa final'!$Q$18="Muy Baja",'Mapa final'!$U$18="Mayor"),CONCATENATE("R",'Mapa final'!$A$18),"")</f>
        <v/>
      </c>
      <c r="AE45" s="419"/>
      <c r="AF45" s="419" t="str">
        <f ca="1">IF(AND('Mapa final'!$Q$19="Muy Baja",'Mapa final'!$U$19="Mayor"),CONCATENATE("R",'Mapa final'!$A$19),"")</f>
        <v/>
      </c>
      <c r="AG45" s="419"/>
      <c r="AH45" s="419" t="str">
        <f ca="1">IF(AND('Mapa final'!$Q$20="Muy Baja",'Mapa final'!$U$20="Mayor"),CONCATENATE("R",'Mapa final'!$A$20),"")</f>
        <v/>
      </c>
      <c r="AI45" s="411"/>
      <c r="AJ45" s="420" t="str">
        <f ca="1">IF(AND('Mapa final'!$Q$18="Muy Baja",'Mapa final'!$U$18="Catastrófico"),CONCATENATE("R",'Mapa final'!$A$18),"")</f>
        <v/>
      </c>
      <c r="AK45" s="429"/>
      <c r="AL45" s="429" t="str">
        <f ca="1">IF(AND('Mapa final'!$Q$19="Muy Baja",'Mapa final'!$U$19="Catastrófico"),CONCATENATE("R",'Mapa final'!$A$19),"")</f>
        <v/>
      </c>
      <c r="AM45" s="429"/>
      <c r="AN45" s="429" t="str">
        <f>IF(AND('Mapa final'!$Q$20="Muy Baja",'Mapa final'!$L$20="Catastrófico"),CONCATENATE("R",'Mapa final'!$A$20),"")</f>
        <v/>
      </c>
      <c r="AO45" s="422"/>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row>
    <row r="46" spans="3:82" ht="15" customHeight="1" x14ac:dyDescent="0.2">
      <c r="C46" s="146"/>
      <c r="D46" s="357"/>
      <c r="E46" s="357"/>
      <c r="F46" s="358"/>
      <c r="G46" s="397"/>
      <c r="H46" s="398"/>
      <c r="I46" s="398"/>
      <c r="J46" s="398"/>
      <c r="K46" s="399"/>
      <c r="L46" s="440"/>
      <c r="M46" s="438"/>
      <c r="N46" s="438"/>
      <c r="O46" s="438"/>
      <c r="P46" s="438"/>
      <c r="Q46" s="439"/>
      <c r="R46" s="438"/>
      <c r="S46" s="438"/>
      <c r="T46" s="445"/>
      <c r="U46" s="445"/>
      <c r="V46" s="445"/>
      <c r="W46" s="439"/>
      <c r="X46" s="414"/>
      <c r="Y46" s="437"/>
      <c r="Z46" s="437"/>
      <c r="AA46" s="437"/>
      <c r="AB46" s="437"/>
      <c r="AC46" s="430"/>
      <c r="AD46" s="406"/>
      <c r="AE46" s="419"/>
      <c r="AF46" s="419"/>
      <c r="AG46" s="419"/>
      <c r="AH46" s="419"/>
      <c r="AI46" s="411"/>
      <c r="AJ46" s="420"/>
      <c r="AK46" s="429"/>
      <c r="AL46" s="429"/>
      <c r="AM46" s="429"/>
      <c r="AN46" s="429"/>
      <c r="AO46" s="422"/>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row>
    <row r="47" spans="3:82" ht="15" customHeight="1" x14ac:dyDescent="0.2">
      <c r="C47" s="146"/>
      <c r="D47" s="357"/>
      <c r="E47" s="357"/>
      <c r="F47" s="358"/>
      <c r="G47" s="397"/>
      <c r="H47" s="398"/>
      <c r="I47" s="398"/>
      <c r="J47" s="398"/>
      <c r="K47" s="399"/>
      <c r="L47" s="440" t="str">
        <f ca="1">IF(AND('Mapa final'!$Q$21="Muy Baja",'Mapa final'!$U$21="Leve"),CONCATENATE("R",'Mapa final'!$A$21),"")</f>
        <v/>
      </c>
      <c r="M47" s="438"/>
      <c r="N47" s="438" t="str">
        <f>IF(AND('Mapa final'!$L$22="Muy Baja",'Mapa final'!$P$22="Leve"),CONCATENATE("R",'Mapa final'!$A$22),"")</f>
        <v/>
      </c>
      <c r="O47" s="438"/>
      <c r="P47" s="438" t="str">
        <f>IF(AND('Mapa final'!$L$23="Muy Baja",'Mapa final'!$P$23="Leve"),CONCATENATE("R",'Mapa final'!$A$23),"")</f>
        <v/>
      </c>
      <c r="Q47" s="439"/>
      <c r="R47" s="438" t="str">
        <f ca="1">IF(AND('Mapa final'!$Q$21="Muy Baja",'Mapa final'!$U$21="Menor"),CONCATENATE("R",'Mapa final'!$A$21),"")</f>
        <v/>
      </c>
      <c r="S47" s="438"/>
      <c r="T47" s="445" t="str">
        <f ca="1">IF(AND('Mapa final'!$LR$22="Muy Baja",'Mapa final'!$U$22="Menor"),CONCATENATE("R",'Mapa final'!$A$22),"")</f>
        <v/>
      </c>
      <c r="U47" s="445"/>
      <c r="V47" s="445" t="str">
        <f>IF(AND('Mapa final'!$Q$23="Muy Baja",'Mapa final'!$U$23="Menor"),CONCATENATE("R",'Mapa final'!$A$23),"")</f>
        <v/>
      </c>
      <c r="W47" s="439"/>
      <c r="X47" s="414" t="str">
        <f ca="1">IF(AND('Mapa final'!$Q$21="Muy Baja",'Mapa final'!$U$21="Moderado"),CONCATENATE("R",'Mapa final'!$A$21),"")</f>
        <v/>
      </c>
      <c r="Y47" s="437"/>
      <c r="Z47" s="437" t="str">
        <f ca="1">IF(AND('Mapa final'!$Q$22="Muy Baja",'Mapa final'!$U$22="Moderado"),CONCATENATE("R",'Mapa final'!$A$22),"")</f>
        <v/>
      </c>
      <c r="AA47" s="437"/>
      <c r="AB47" s="437" t="str">
        <f>IF(AND('Mapa final'!$Q$23="Muy Baja",'Mapa final'!$U$23="Moderado"),CONCATENATE("R",'Mapa final'!$A$23),"")</f>
        <v/>
      </c>
      <c r="AC47" s="430"/>
      <c r="AD47" s="406" t="str">
        <f ca="1">IF(AND('Mapa final'!$Q$21="Muy Baja",'Mapa final'!$U$21="Mayor"),CONCATENATE("R",'Mapa final'!$A$21),"")</f>
        <v/>
      </c>
      <c r="AE47" s="419"/>
      <c r="AF47" s="419" t="str">
        <f ca="1">IF(AND('Mapa final'!$Q$22="Muy Baja",'Mapa final'!$U$22="Mayor"),CONCATENATE("R",'Mapa final'!$A$22),"")</f>
        <v/>
      </c>
      <c r="AG47" s="419"/>
      <c r="AH47" s="419" t="str">
        <f>IF(AND('Mapa final'!$Q$23="Muy Baja",'Mapa final'!$U$23="Mayor"),CONCATENATE("R",'Mapa final'!$A$23),"")</f>
        <v/>
      </c>
      <c r="AI47" s="411"/>
      <c r="AJ47" s="420" t="str">
        <f ca="1">IF(AND('Mapa final'!$Q$21="Muy Baja",'Mapa final'!$U$21="Catastrófico"),CONCATENATE("R",'Mapa final'!$A$21),"")</f>
        <v/>
      </c>
      <c r="AK47" s="429"/>
      <c r="AL47" s="429" t="str">
        <f ca="1">IF(AND('Mapa final'!$Q$22="Muy Baja",'Mapa final'!$U$22="Catastrófico"),CONCATENATE("R",'Mapa final'!$A$22),"")</f>
        <v/>
      </c>
      <c r="AM47" s="429"/>
      <c r="AN47" s="429" t="str">
        <f>IF(AND('Mapa final'!$Q$23="Muy Baja",'Mapa final'!$U$23="Catastrófico"),CONCATENATE("R",'Mapa final'!$A$23),"")</f>
        <v/>
      </c>
      <c r="AO47" s="422"/>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row>
    <row r="48" spans="3:82" ht="15" customHeight="1" x14ac:dyDescent="0.2">
      <c r="C48" s="146"/>
      <c r="D48" s="357"/>
      <c r="E48" s="357"/>
      <c r="F48" s="358"/>
      <c r="G48" s="397"/>
      <c r="H48" s="398"/>
      <c r="I48" s="398"/>
      <c r="J48" s="398"/>
      <c r="K48" s="399"/>
      <c r="L48" s="440"/>
      <c r="M48" s="438"/>
      <c r="N48" s="438"/>
      <c r="O48" s="438"/>
      <c r="P48" s="438"/>
      <c r="Q48" s="439"/>
      <c r="R48" s="438"/>
      <c r="S48" s="438"/>
      <c r="T48" s="445"/>
      <c r="U48" s="445"/>
      <c r="V48" s="445"/>
      <c r="W48" s="439"/>
      <c r="X48" s="414"/>
      <c r="Y48" s="437"/>
      <c r="Z48" s="437"/>
      <c r="AA48" s="437"/>
      <c r="AB48" s="437"/>
      <c r="AC48" s="430"/>
      <c r="AD48" s="406"/>
      <c r="AE48" s="419"/>
      <c r="AF48" s="419"/>
      <c r="AG48" s="419"/>
      <c r="AH48" s="419"/>
      <c r="AI48" s="411"/>
      <c r="AJ48" s="420"/>
      <c r="AK48" s="429"/>
      <c r="AL48" s="429"/>
      <c r="AM48" s="429"/>
      <c r="AN48" s="429"/>
      <c r="AO48" s="422"/>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row>
    <row r="49" spans="3:82" ht="15" customHeight="1" x14ac:dyDescent="0.2">
      <c r="C49" s="146"/>
      <c r="D49" s="357"/>
      <c r="E49" s="357"/>
      <c r="F49" s="358"/>
      <c r="G49" s="397"/>
      <c r="H49" s="398"/>
      <c r="I49" s="398"/>
      <c r="J49" s="398"/>
      <c r="K49" s="399"/>
      <c r="L49" s="440" t="str">
        <f>IF(AND('Mapa final'!$Q$24="Muy Baja",'Mapa final'!$U$24="Leve"),CONCATENATE("R",'Mapa final'!$A$24),"")</f>
        <v/>
      </c>
      <c r="M49" s="438"/>
      <c r="N49" s="438" t="str">
        <f>IF(AND('Mapa final'!$L$25="Muy Baja",'Mapa final'!$P$25="Leve"),CONCATENATE("R",'Mapa final'!$A$25),"")</f>
        <v/>
      </c>
      <c r="O49" s="438"/>
      <c r="P49" s="438" t="str">
        <f>IF(AND('Mapa final'!$L$26="Muy Baja",'Mapa final'!$P$26="Leve"),CONCATENATE("R",'Mapa final'!$A$26),"")</f>
        <v/>
      </c>
      <c r="Q49" s="439"/>
      <c r="R49" s="438" t="str">
        <f>IF(AND('Mapa final'!$Q$24="Muy Baja",'Mapa final'!$U$24="Menor"),CONCATENATE("R",'Mapa final'!$A$24),"")</f>
        <v/>
      </c>
      <c r="S49" s="445"/>
      <c r="T49" s="445" t="str">
        <f>IF(AND('Mapa final'!$Q$25="Muy Baja",'Mapa final'!$U$25="Menor"),CONCATENATE("R",'Mapa final'!$A$25),"")</f>
        <v/>
      </c>
      <c r="U49" s="445"/>
      <c r="V49" s="445" t="str">
        <f>IF(AND('Mapa final'!$Q$26="Muy Baja",'Mapa final'!$U$26="Menor"),CONCATENATE("R",'Mapa final'!$A$26),"")</f>
        <v/>
      </c>
      <c r="W49" s="439"/>
      <c r="X49" s="414" t="str">
        <f>IF(AND('Mapa final'!$Q$24="Muy Baja",'Mapa final'!$U$24="Moderado"),CONCATENATE("R",'Mapa final'!$A$24),"")</f>
        <v/>
      </c>
      <c r="Y49" s="437"/>
      <c r="Z49" s="437" t="str">
        <f>IF(AND('Mapa final'!$Q$25="Muy Baja",'Mapa final'!$U$25="Moderado"),CONCATENATE("R",'Mapa final'!$A$25),"")</f>
        <v/>
      </c>
      <c r="AA49" s="437"/>
      <c r="AB49" s="437" t="str">
        <f>IF(AND('Mapa final'!$Q$26="Muy Baja",'Mapa final'!$U$26="Moderado"),CONCATENATE("R",'Mapa final'!$A$26),"")</f>
        <v/>
      </c>
      <c r="AC49" s="430"/>
      <c r="AD49" s="406" t="str">
        <f>IF(AND('Mapa final'!$Q$24="Muy Baja",'Mapa final'!$U$24="Mayor"),CONCATENATE("R",'Mapa final'!$A$24),"")</f>
        <v/>
      </c>
      <c r="AE49" s="419"/>
      <c r="AF49" s="419" t="str">
        <f>IF(AND('Mapa final'!$Q$25="Muy Baja",'Mapa final'!$U$25="Mayor"),CONCATENATE("R",'Mapa final'!$A$25),"")</f>
        <v/>
      </c>
      <c r="AG49" s="419"/>
      <c r="AH49" s="419" t="str">
        <f>IF(AND('Mapa final'!$Q$26="Muy Baja",'Mapa final'!$U$26="Mayor"),CONCATENATE("R",'Mapa final'!$A$26),"")</f>
        <v/>
      </c>
      <c r="AI49" s="411"/>
      <c r="AJ49" s="420" t="str">
        <f>IF(AND('Mapa final'!$Q$24="Muy Baja",'Mapa final'!$U$24="Catastrófico"),CONCATENATE("R",'Mapa final'!$A$24),"")</f>
        <v/>
      </c>
      <c r="AK49" s="429"/>
      <c r="AL49" s="429" t="str">
        <f>IF(AND('Mapa final'!$Q$25="Muy Baja",'Mapa final'!$U$25="Catastrófico"),CONCATENATE("R",'Mapa final'!$A$25),"")</f>
        <v/>
      </c>
      <c r="AM49" s="429"/>
      <c r="AN49" s="429" t="str">
        <f>IF(AND('Mapa final'!$Q$26="Muy Baja",'Mapa final'!$U$26="Catastrófico"),CONCATENATE("R",'Mapa final'!$A$26),"")</f>
        <v/>
      </c>
      <c r="AO49" s="422"/>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row>
    <row r="50" spans="3:82" ht="15.75" customHeight="1" thickBot="1" x14ac:dyDescent="0.25">
      <c r="C50" s="146"/>
      <c r="D50" s="357"/>
      <c r="E50" s="357"/>
      <c r="F50" s="358"/>
      <c r="G50" s="400"/>
      <c r="H50" s="401"/>
      <c r="I50" s="401"/>
      <c r="J50" s="401"/>
      <c r="K50" s="401"/>
      <c r="L50" s="448"/>
      <c r="M50" s="446"/>
      <c r="N50" s="446"/>
      <c r="O50" s="446"/>
      <c r="P50" s="446"/>
      <c r="Q50" s="447"/>
      <c r="R50" s="446"/>
      <c r="S50" s="446"/>
      <c r="T50" s="446"/>
      <c r="U50" s="446"/>
      <c r="V50" s="446"/>
      <c r="W50" s="447"/>
      <c r="X50" s="431"/>
      <c r="Y50" s="432"/>
      <c r="Z50" s="432"/>
      <c r="AA50" s="432"/>
      <c r="AB50" s="432"/>
      <c r="AC50" s="433"/>
      <c r="AD50" s="417"/>
      <c r="AE50" s="412"/>
      <c r="AF50" s="412"/>
      <c r="AG50" s="412"/>
      <c r="AH50" s="412"/>
      <c r="AI50" s="413"/>
      <c r="AJ50" s="426"/>
      <c r="AK50" s="427"/>
      <c r="AL50" s="427"/>
      <c r="AM50" s="427"/>
      <c r="AN50" s="427"/>
      <c r="AO50" s="428"/>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row>
    <row r="51" spans="3:82" x14ac:dyDescent="0.2">
      <c r="C51" s="146"/>
      <c r="D51" s="146"/>
      <c r="E51" s="146"/>
      <c r="F51" s="146"/>
      <c r="G51" s="146"/>
      <c r="H51" s="146"/>
      <c r="I51" s="146"/>
      <c r="J51" s="146"/>
      <c r="K51" s="146"/>
      <c r="L51" s="407" t="s">
        <v>111</v>
      </c>
      <c r="M51" s="399"/>
      <c r="N51" s="399"/>
      <c r="O51" s="399"/>
      <c r="P51" s="399"/>
      <c r="Q51" s="408"/>
      <c r="R51" s="395" t="s">
        <v>110</v>
      </c>
      <c r="S51" s="396"/>
      <c r="T51" s="396"/>
      <c r="U51" s="396"/>
      <c r="V51" s="396"/>
      <c r="W51" s="410"/>
      <c r="X51" s="395" t="s">
        <v>109</v>
      </c>
      <c r="Y51" s="396"/>
      <c r="Z51" s="396"/>
      <c r="AA51" s="396"/>
      <c r="AB51" s="396"/>
      <c r="AC51" s="410"/>
      <c r="AD51" s="395" t="s">
        <v>108</v>
      </c>
      <c r="AE51" s="416"/>
      <c r="AF51" s="396"/>
      <c r="AG51" s="396"/>
      <c r="AH51" s="396"/>
      <c r="AI51" s="410"/>
      <c r="AJ51" s="395" t="s">
        <v>107</v>
      </c>
      <c r="AK51" s="396"/>
      <c r="AL51" s="396"/>
      <c r="AM51" s="396"/>
      <c r="AN51" s="396"/>
      <c r="AO51" s="410"/>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row>
    <row r="52" spans="3:82" x14ac:dyDescent="0.2">
      <c r="C52" s="146"/>
      <c r="D52" s="146"/>
      <c r="E52" s="146"/>
      <c r="F52" s="146"/>
      <c r="G52" s="146"/>
      <c r="H52" s="146"/>
      <c r="I52" s="146"/>
      <c r="J52" s="146"/>
      <c r="K52" s="146"/>
      <c r="L52" s="397"/>
      <c r="M52" s="398"/>
      <c r="N52" s="398"/>
      <c r="O52" s="398"/>
      <c r="P52" s="398"/>
      <c r="Q52" s="408"/>
      <c r="R52" s="397"/>
      <c r="S52" s="398"/>
      <c r="T52" s="398"/>
      <c r="U52" s="398"/>
      <c r="V52" s="398"/>
      <c r="W52" s="408"/>
      <c r="X52" s="397"/>
      <c r="Y52" s="398"/>
      <c r="Z52" s="398"/>
      <c r="AA52" s="398"/>
      <c r="AB52" s="398"/>
      <c r="AC52" s="408"/>
      <c r="AD52" s="397"/>
      <c r="AE52" s="398"/>
      <c r="AF52" s="398"/>
      <c r="AG52" s="398"/>
      <c r="AH52" s="398"/>
      <c r="AI52" s="408"/>
      <c r="AJ52" s="397"/>
      <c r="AK52" s="398"/>
      <c r="AL52" s="398"/>
      <c r="AM52" s="398"/>
      <c r="AN52" s="398"/>
      <c r="AO52" s="408"/>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row>
    <row r="53" spans="3:82" x14ac:dyDescent="0.2">
      <c r="C53" s="146"/>
      <c r="D53" s="146"/>
      <c r="E53" s="146"/>
      <c r="F53" s="146"/>
      <c r="G53" s="146"/>
      <c r="H53" s="146"/>
      <c r="I53" s="146"/>
      <c r="J53" s="146"/>
      <c r="K53" s="146"/>
      <c r="L53" s="397"/>
      <c r="M53" s="398"/>
      <c r="N53" s="398"/>
      <c r="O53" s="398"/>
      <c r="P53" s="398"/>
      <c r="Q53" s="408"/>
      <c r="R53" s="397"/>
      <c r="S53" s="398"/>
      <c r="T53" s="398"/>
      <c r="U53" s="398"/>
      <c r="V53" s="398"/>
      <c r="W53" s="408"/>
      <c r="X53" s="397"/>
      <c r="Y53" s="398"/>
      <c r="Z53" s="398"/>
      <c r="AA53" s="398"/>
      <c r="AB53" s="398"/>
      <c r="AC53" s="408"/>
      <c r="AD53" s="397"/>
      <c r="AE53" s="398"/>
      <c r="AF53" s="398"/>
      <c r="AG53" s="398"/>
      <c r="AH53" s="398"/>
      <c r="AI53" s="408"/>
      <c r="AJ53" s="397"/>
      <c r="AK53" s="398"/>
      <c r="AL53" s="398"/>
      <c r="AM53" s="398"/>
      <c r="AN53" s="398"/>
      <c r="AO53" s="408"/>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row>
    <row r="54" spans="3:82" x14ac:dyDescent="0.2">
      <c r="C54" s="146"/>
      <c r="D54" s="146"/>
      <c r="E54" s="146"/>
      <c r="F54" s="146"/>
      <c r="G54" s="146"/>
      <c r="H54" s="146"/>
      <c r="I54" s="146"/>
      <c r="J54" s="146"/>
      <c r="K54" s="146"/>
      <c r="L54" s="397"/>
      <c r="M54" s="398"/>
      <c r="N54" s="398"/>
      <c r="O54" s="398"/>
      <c r="P54" s="398"/>
      <c r="Q54" s="408"/>
      <c r="R54" s="397"/>
      <c r="S54" s="398"/>
      <c r="T54" s="398"/>
      <c r="U54" s="398"/>
      <c r="V54" s="398"/>
      <c r="W54" s="408"/>
      <c r="X54" s="397"/>
      <c r="Y54" s="398"/>
      <c r="Z54" s="398"/>
      <c r="AA54" s="398"/>
      <c r="AB54" s="398"/>
      <c r="AC54" s="408"/>
      <c r="AD54" s="397"/>
      <c r="AE54" s="398"/>
      <c r="AF54" s="398"/>
      <c r="AG54" s="398"/>
      <c r="AH54" s="398"/>
      <c r="AI54" s="408"/>
      <c r="AJ54" s="397"/>
      <c r="AK54" s="398"/>
      <c r="AL54" s="398"/>
      <c r="AM54" s="398"/>
      <c r="AN54" s="398"/>
      <c r="AO54" s="408"/>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row>
    <row r="55" spans="3:82" x14ac:dyDescent="0.2">
      <c r="C55" s="146"/>
      <c r="D55" s="146"/>
      <c r="E55" s="146"/>
      <c r="F55" s="146"/>
      <c r="G55" s="146"/>
      <c r="H55" s="146"/>
      <c r="I55" s="146"/>
      <c r="J55" s="146"/>
      <c r="K55" s="146"/>
      <c r="L55" s="397"/>
      <c r="M55" s="398"/>
      <c r="N55" s="398"/>
      <c r="O55" s="398"/>
      <c r="P55" s="398"/>
      <c r="Q55" s="408"/>
      <c r="R55" s="397"/>
      <c r="S55" s="398"/>
      <c r="T55" s="398"/>
      <c r="U55" s="398"/>
      <c r="V55" s="398"/>
      <c r="W55" s="408"/>
      <c r="X55" s="397"/>
      <c r="Y55" s="398"/>
      <c r="Z55" s="398"/>
      <c r="AA55" s="398"/>
      <c r="AB55" s="398"/>
      <c r="AC55" s="408"/>
      <c r="AD55" s="397"/>
      <c r="AE55" s="398"/>
      <c r="AF55" s="398"/>
      <c r="AG55" s="398"/>
      <c r="AH55" s="398"/>
      <c r="AI55" s="408"/>
      <c r="AJ55" s="397"/>
      <c r="AK55" s="398"/>
      <c r="AL55" s="398"/>
      <c r="AM55" s="398"/>
      <c r="AN55" s="398"/>
      <c r="AO55" s="408"/>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row>
    <row r="56" spans="3:82" ht="15" thickBot="1" x14ac:dyDescent="0.25">
      <c r="C56" s="146"/>
      <c r="D56" s="146"/>
      <c r="E56" s="146"/>
      <c r="F56" s="146"/>
      <c r="G56" s="146"/>
      <c r="H56" s="146"/>
      <c r="I56" s="146"/>
      <c r="J56" s="146"/>
      <c r="K56" s="146"/>
      <c r="L56" s="400"/>
      <c r="M56" s="401"/>
      <c r="N56" s="401"/>
      <c r="O56" s="401"/>
      <c r="P56" s="401"/>
      <c r="Q56" s="409"/>
      <c r="R56" s="400"/>
      <c r="S56" s="401"/>
      <c r="T56" s="401"/>
      <c r="U56" s="401"/>
      <c r="V56" s="401"/>
      <c r="W56" s="409"/>
      <c r="X56" s="400"/>
      <c r="Y56" s="401"/>
      <c r="Z56" s="401"/>
      <c r="AA56" s="401"/>
      <c r="AB56" s="401"/>
      <c r="AC56" s="409"/>
      <c r="AD56" s="400"/>
      <c r="AE56" s="401"/>
      <c r="AF56" s="401"/>
      <c r="AG56" s="401"/>
      <c r="AH56" s="401"/>
      <c r="AI56" s="409"/>
      <c r="AJ56" s="400"/>
      <c r="AK56" s="401"/>
      <c r="AL56" s="401"/>
      <c r="AM56" s="401"/>
      <c r="AN56" s="401"/>
      <c r="AO56" s="409"/>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row>
    <row r="57" spans="3:82" x14ac:dyDescent="0.2">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row>
    <row r="58" spans="3:82" ht="15" customHeight="1" x14ac:dyDescent="0.2">
      <c r="C58" s="14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row>
    <row r="59" spans="3:82" ht="15" customHeight="1" x14ac:dyDescent="0.2">
      <c r="C59" s="14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row>
    <row r="60" spans="3:82" x14ac:dyDescent="0.2">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row>
    <row r="61" spans="3:82" x14ac:dyDescent="0.2">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row>
    <row r="62" spans="3:82" x14ac:dyDescent="0.2">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row>
    <row r="63" spans="3:82" x14ac:dyDescent="0.2">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row>
    <row r="64" spans="3:82" x14ac:dyDescent="0.2">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row>
    <row r="65" spans="3:82" x14ac:dyDescent="0.2">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row>
    <row r="66" spans="3:82" x14ac:dyDescent="0.2">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row>
    <row r="67" spans="3:82" x14ac:dyDescent="0.2">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row>
    <row r="68" spans="3:82" x14ac:dyDescent="0.2">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row>
    <row r="69" spans="3:82" x14ac:dyDescent="0.2">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row>
    <row r="70" spans="3:82" x14ac:dyDescent="0.2">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row>
    <row r="71" spans="3:82" x14ac:dyDescent="0.2">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row>
    <row r="72" spans="3:82" x14ac:dyDescent="0.2">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row>
    <row r="73" spans="3:82" x14ac:dyDescent="0.2">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row>
    <row r="74" spans="3:82" x14ac:dyDescent="0.2">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row>
    <row r="75" spans="3:82" x14ac:dyDescent="0.2">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row>
    <row r="76" spans="3:82" x14ac:dyDescent="0.2">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row>
    <row r="77" spans="3:82" x14ac:dyDescent="0.2">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row>
    <row r="78" spans="3:82" x14ac:dyDescent="0.2">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row>
    <row r="79" spans="3:82" x14ac:dyDescent="0.2">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row>
    <row r="80" spans="3:82" x14ac:dyDescent="0.2">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row>
    <row r="81" spans="3:82" x14ac:dyDescent="0.2">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row>
    <row r="82" spans="3:82" x14ac:dyDescent="0.2">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row>
    <row r="83" spans="3:82" x14ac:dyDescent="0.2">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row>
    <row r="84" spans="3:82" x14ac:dyDescent="0.2">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row>
    <row r="85" spans="3:82" x14ac:dyDescent="0.2">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row>
    <row r="86" spans="3:82" x14ac:dyDescent="0.2">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row>
    <row r="87" spans="3:82" x14ac:dyDescent="0.2">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row>
    <row r="88" spans="3:82" x14ac:dyDescent="0.2">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row>
    <row r="89" spans="3:82" x14ac:dyDescent="0.2">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row>
    <row r="90" spans="3:82" x14ac:dyDescent="0.2">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row>
    <row r="91" spans="3:82" x14ac:dyDescent="0.2">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row>
    <row r="92" spans="3:82" x14ac:dyDescent="0.2">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row>
    <row r="93" spans="3:82" x14ac:dyDescent="0.2">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row>
    <row r="94" spans="3:82" x14ac:dyDescent="0.2">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row>
    <row r="95" spans="3:82" x14ac:dyDescent="0.2">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row>
    <row r="96" spans="3:82" x14ac:dyDescent="0.2">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row>
    <row r="97" spans="3:65" x14ac:dyDescent="0.2">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row>
    <row r="98" spans="3:65" x14ac:dyDescent="0.2">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row>
    <row r="99" spans="3:65" x14ac:dyDescent="0.2">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row>
    <row r="100" spans="3:65" x14ac:dyDescent="0.2">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row>
    <row r="101" spans="3:65" x14ac:dyDescent="0.2">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row>
    <row r="102" spans="3:65" x14ac:dyDescent="0.2">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row>
    <row r="103" spans="3:65" x14ac:dyDescent="0.2">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row>
    <row r="104" spans="3:65" x14ac:dyDescent="0.2">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row>
    <row r="105" spans="3:65" x14ac:dyDescent="0.2">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row>
    <row r="106" spans="3:65" x14ac:dyDescent="0.2">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row>
    <row r="107" spans="3:65" x14ac:dyDescent="0.2">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row>
    <row r="108" spans="3:65" x14ac:dyDescent="0.2">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row>
    <row r="109" spans="3:65" x14ac:dyDescent="0.2">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row>
    <row r="110" spans="3:65" x14ac:dyDescent="0.2">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row>
    <row r="111" spans="3:65" x14ac:dyDescent="0.2">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row>
    <row r="112" spans="3:65" x14ac:dyDescent="0.2">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row>
    <row r="113" spans="3:65" x14ac:dyDescent="0.2">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row>
    <row r="114" spans="3:65" x14ac:dyDescent="0.2">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row>
    <row r="115" spans="3:65" x14ac:dyDescent="0.2">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row>
    <row r="116" spans="3:65" x14ac:dyDescent="0.2">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row>
    <row r="117" spans="3:65" x14ac:dyDescent="0.2">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row>
    <row r="118" spans="3:65" x14ac:dyDescent="0.2">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row>
    <row r="119" spans="3:65" x14ac:dyDescent="0.2">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row>
    <row r="120" spans="3:65" x14ac:dyDescent="0.2">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row>
    <row r="121" spans="3:65" x14ac:dyDescent="0.2">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row>
    <row r="122" spans="3:65" x14ac:dyDescent="0.2">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row>
    <row r="123" spans="3:65" x14ac:dyDescent="0.2">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row>
    <row r="124" spans="3:65" x14ac:dyDescent="0.2">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row>
    <row r="125" spans="3:65" x14ac:dyDescent="0.2">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row>
    <row r="126" spans="3:65" x14ac:dyDescent="0.2">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row>
    <row r="127" spans="3:65" x14ac:dyDescent="0.2">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row>
    <row r="128" spans="3:65" x14ac:dyDescent="0.2">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row>
    <row r="129" spans="4:65" x14ac:dyDescent="0.2">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row>
    <row r="130" spans="4:65" x14ac:dyDescent="0.2">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row>
    <row r="131" spans="4:65" x14ac:dyDescent="0.2">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row>
    <row r="132" spans="4:65" x14ac:dyDescent="0.2">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row>
    <row r="133" spans="4:65" x14ac:dyDescent="0.2">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row>
    <row r="134" spans="4:65" x14ac:dyDescent="0.2">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row>
    <row r="135" spans="4:65" x14ac:dyDescent="0.2">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row>
    <row r="136" spans="4:65" x14ac:dyDescent="0.2">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row>
    <row r="137" spans="4:65" x14ac:dyDescent="0.2">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row>
    <row r="138" spans="4:65" x14ac:dyDescent="0.2">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row>
    <row r="139" spans="4:65" x14ac:dyDescent="0.2">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row>
    <row r="140" spans="4:65" x14ac:dyDescent="0.2">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row>
    <row r="141" spans="4:65" x14ac:dyDescent="0.2">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row>
    <row r="142" spans="4:65" x14ac:dyDescent="0.2">
      <c r="D142" s="146"/>
      <c r="E142" s="146"/>
      <c r="F142" s="146"/>
      <c r="G142" s="146"/>
      <c r="H142" s="146"/>
      <c r="I142" s="146"/>
      <c r="J142" s="146"/>
      <c r="K142" s="146"/>
    </row>
    <row r="143" spans="4:65" x14ac:dyDescent="0.2">
      <c r="D143" s="146"/>
      <c r="E143" s="146"/>
      <c r="F143" s="146"/>
      <c r="G143" s="146"/>
      <c r="H143" s="146"/>
      <c r="I143" s="146"/>
      <c r="J143" s="146"/>
      <c r="K143" s="146"/>
    </row>
    <row r="144" spans="4:65" x14ac:dyDescent="0.2">
      <c r="D144" s="146"/>
      <c r="E144" s="146"/>
      <c r="F144" s="146"/>
      <c r="G144" s="146"/>
      <c r="H144" s="146"/>
      <c r="I144" s="146"/>
      <c r="J144" s="146"/>
      <c r="K144" s="146"/>
    </row>
    <row r="145" spans="4:11" x14ac:dyDescent="0.2">
      <c r="D145" s="146"/>
      <c r="E145" s="146"/>
      <c r="F145" s="146"/>
      <c r="G145" s="146"/>
      <c r="H145" s="146"/>
      <c r="I145" s="146"/>
      <c r="J145" s="146"/>
      <c r="K145" s="146"/>
    </row>
  </sheetData>
  <mergeCells count="324">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N23:O24"/>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Z19:AA20"/>
    <mergeCell ref="AB19:AC20"/>
    <mergeCell ref="X21:Y22"/>
    <mergeCell ref="Z21:AA22"/>
    <mergeCell ref="AB21:AC22"/>
    <mergeCell ref="AD23:AE24"/>
    <mergeCell ref="AF23:AG24"/>
    <mergeCell ref="X23:Y24"/>
    <mergeCell ref="Z23:AA24"/>
    <mergeCell ref="AB23:AC24"/>
    <mergeCell ref="L15:M16"/>
    <mergeCell ref="R13:S14"/>
    <mergeCell ref="T13:U14"/>
    <mergeCell ref="V13:W14"/>
    <mergeCell ref="R15:S16"/>
    <mergeCell ref="T15:U16"/>
    <mergeCell ref="V15:W16"/>
    <mergeCell ref="L17:M18"/>
    <mergeCell ref="N15:O16"/>
    <mergeCell ref="N17:O18"/>
    <mergeCell ref="AD51:AI56"/>
    <mergeCell ref="AJ51:AO56"/>
    <mergeCell ref="R11:S12"/>
    <mergeCell ref="R17:S18"/>
    <mergeCell ref="N11:O12"/>
    <mergeCell ref="P11:Q12"/>
    <mergeCell ref="P13:Q14"/>
    <mergeCell ref="N13:O14"/>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L13:M14"/>
    <mergeCell ref="A8:C8"/>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activeCell="Q53" sqref="Q53"/>
    </sheetView>
  </sheetViews>
  <sheetFormatPr baseColWidth="10" defaultRowHeight="14.25" x14ac:dyDescent="0.2"/>
  <cols>
    <col min="1" max="2" width="11.42578125" style="141"/>
    <col min="3" max="10" width="5.7109375" style="141" customWidth="1"/>
    <col min="11" max="11" width="10" style="141" customWidth="1"/>
    <col min="12" max="12" width="11" style="141" customWidth="1"/>
    <col min="13" max="13" width="12.140625" style="141" customWidth="1"/>
    <col min="14" max="14" width="10" style="141" customWidth="1"/>
    <col min="15" max="19" width="5.7109375" style="141" customWidth="1"/>
    <col min="20" max="20" width="6.7109375" style="141" customWidth="1"/>
    <col min="21" max="24" width="5.7109375" style="141" customWidth="1"/>
    <col min="25" max="25" width="8.42578125" style="141" customWidth="1"/>
    <col min="26" max="27" width="5.7109375" style="141" customWidth="1"/>
    <col min="28" max="28" width="10.7109375" style="141" customWidth="1"/>
    <col min="29" max="29" width="5.7109375" style="141" customWidth="1"/>
    <col min="30" max="30" width="7.42578125" style="141" customWidth="1"/>
    <col min="31" max="34" width="5.7109375" style="141" customWidth="1"/>
    <col min="35" max="35" width="8.42578125" style="141" customWidth="1"/>
    <col min="36" max="40" width="5.7109375" style="141" customWidth="1"/>
    <col min="41" max="41" width="11.42578125" style="141"/>
    <col min="42" max="47" width="5.7109375" style="141" customWidth="1"/>
    <col min="48" max="16384" width="11.42578125" style="141"/>
  </cols>
  <sheetData>
    <row r="1" spans="1:92" ht="15" thickBot="1" x14ac:dyDescent="0.25"/>
    <row r="2" spans="1:92" x14ac:dyDescent="0.2">
      <c r="C2" s="348" t="s">
        <v>251</v>
      </c>
      <c r="D2" s="349"/>
      <c r="E2" s="349"/>
      <c r="F2" s="349"/>
      <c r="G2" s="349"/>
      <c r="H2" s="349"/>
      <c r="I2" s="349"/>
      <c r="J2" s="350"/>
      <c r="K2" s="339" t="s">
        <v>205</v>
      </c>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1"/>
      <c r="AO2" s="273" t="s">
        <v>376</v>
      </c>
      <c r="AP2" s="336"/>
      <c r="AQ2" s="336"/>
      <c r="AR2" s="336"/>
      <c r="AS2" s="336"/>
      <c r="AT2" s="336"/>
      <c r="AU2" s="246"/>
    </row>
    <row r="3" spans="1:92" x14ac:dyDescent="0.2">
      <c r="C3" s="351"/>
      <c r="D3" s="352"/>
      <c r="E3" s="352"/>
      <c r="F3" s="352"/>
      <c r="G3" s="352"/>
      <c r="H3" s="352"/>
      <c r="I3" s="352"/>
      <c r="J3" s="353"/>
      <c r="K3" s="342"/>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4"/>
      <c r="AO3" s="274" t="s">
        <v>264</v>
      </c>
      <c r="AP3" s="337"/>
      <c r="AQ3" s="337"/>
      <c r="AR3" s="337"/>
      <c r="AS3" s="337"/>
      <c r="AT3" s="337"/>
      <c r="AU3" s="248"/>
    </row>
    <row r="4" spans="1:92" x14ac:dyDescent="0.2">
      <c r="C4" s="351"/>
      <c r="D4" s="352"/>
      <c r="E4" s="352"/>
      <c r="F4" s="352"/>
      <c r="G4" s="352"/>
      <c r="H4" s="352"/>
      <c r="I4" s="352"/>
      <c r="J4" s="353"/>
      <c r="K4" s="342"/>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4"/>
      <c r="AO4" s="274" t="s">
        <v>388</v>
      </c>
      <c r="AP4" s="337" t="s">
        <v>263</v>
      </c>
      <c r="AQ4" s="337"/>
      <c r="AR4" s="337"/>
      <c r="AS4" s="337"/>
      <c r="AT4" s="337"/>
      <c r="AU4" s="248"/>
    </row>
    <row r="5" spans="1:92" ht="15" thickBot="1" x14ac:dyDescent="0.25">
      <c r="C5" s="354"/>
      <c r="D5" s="355"/>
      <c r="E5" s="355"/>
      <c r="F5" s="355"/>
      <c r="G5" s="355"/>
      <c r="H5" s="355"/>
      <c r="I5" s="355"/>
      <c r="J5" s="356"/>
      <c r="K5" s="345"/>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7"/>
      <c r="AO5" s="275" t="s">
        <v>245</v>
      </c>
      <c r="AP5" s="338" t="s">
        <v>245</v>
      </c>
      <c r="AQ5" s="338"/>
      <c r="AR5" s="338"/>
      <c r="AS5" s="338"/>
      <c r="AT5" s="338"/>
      <c r="AU5" s="250"/>
    </row>
    <row r="7" spans="1:92" x14ac:dyDescent="0.2">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row>
    <row r="8" spans="1:92" ht="18" customHeight="1" x14ac:dyDescent="0.25">
      <c r="A8" s="276" t="s">
        <v>266</v>
      </c>
      <c r="B8" s="276"/>
      <c r="C8" s="474" t="s">
        <v>156</v>
      </c>
      <c r="D8" s="475"/>
      <c r="E8" s="475"/>
      <c r="F8" s="475"/>
      <c r="G8" s="475"/>
      <c r="H8" s="475"/>
      <c r="I8" s="475"/>
      <c r="J8" s="475"/>
      <c r="K8" s="476" t="s">
        <v>2</v>
      </c>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row>
    <row r="9" spans="1:92" ht="18.75" customHeight="1" x14ac:dyDescent="0.2">
      <c r="B9" s="146"/>
      <c r="C9" s="475"/>
      <c r="D9" s="475"/>
      <c r="E9" s="475"/>
      <c r="F9" s="475"/>
      <c r="G9" s="475"/>
      <c r="H9" s="475"/>
      <c r="I9" s="475"/>
      <c r="J9" s="475"/>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row>
    <row r="10" spans="1:92" ht="15" customHeight="1" x14ac:dyDescent="0.2">
      <c r="B10" s="146"/>
      <c r="C10" s="475"/>
      <c r="D10" s="475"/>
      <c r="E10" s="475"/>
      <c r="F10" s="475"/>
      <c r="G10" s="475"/>
      <c r="H10" s="475"/>
      <c r="I10" s="475"/>
      <c r="J10" s="475"/>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row>
    <row r="11" spans="1:92" ht="15" thickBot="1" x14ac:dyDescent="0.25">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row>
    <row r="12" spans="1:92" ht="15" customHeight="1" x14ac:dyDescent="0.25">
      <c r="B12" s="146"/>
      <c r="C12" s="357" t="s">
        <v>4</v>
      </c>
      <c r="D12" s="357"/>
      <c r="E12" s="358"/>
      <c r="F12" s="458" t="s">
        <v>115</v>
      </c>
      <c r="G12" s="459"/>
      <c r="H12" s="459"/>
      <c r="I12" s="459"/>
      <c r="J12" s="459"/>
      <c r="K12" s="187" t="str">
        <f ca="1">IF(AND('Mapa final'!$AJ$15="Muy Alta",'Mapa final'!$AL$15="Leve"),CONCATENATE("R2C",'Mapa final'!$S$15),"")</f>
        <v/>
      </c>
      <c r="L12" s="188" t="str">
        <f ca="1">IF(AND('Mapa final'!$AJ$16="Muy Alta",'Mapa final'!$AL$16="Leve"),CONCATENATE("R2C",'Mapa final'!$S$16),"")</f>
        <v/>
      </c>
      <c r="M12" s="188" t="str">
        <f ca="1">IF(AND('Mapa final'!$AJ$17="Muy Alta",'Mapa final'!$AL$17="Leve"),CONCATENATE("R2C",'Mapa final'!$S$17),"")</f>
        <v/>
      </c>
      <c r="N12" s="188" t="str">
        <f ca="1">IF(AND('Mapa final'!$AJ$18="Muy Alta",'Mapa final'!$AL$18="Leve"),CONCATENATE("R2C",'Mapa final'!$S$18),"")</f>
        <v/>
      </c>
      <c r="O12" s="188" t="str">
        <f>IF(AND('Mapa final'!$AJ$19="Muy Alta",'Mapa final'!$AL$19="Leve"),CONCATENATE("R2C",'Mapa final'!$S$19),"")</f>
        <v/>
      </c>
      <c r="P12" s="189" t="str">
        <f>IF(AND('Mapa final'!$AJ$20="Muy Alta",'Mapa final'!$AL$20="Leve"),CONCATENATE("R2C",'Mapa final'!$S$20),"")</f>
        <v/>
      </c>
      <c r="Q12" s="188" t="str">
        <f ca="1">IF(AND('Mapa final'!$AJ$15="Muy Alta",'Mapa final'!$AL$15="Menor"),CONCATENATE("R2C",'Mapa final'!$S$15),"")</f>
        <v/>
      </c>
      <c r="R12" s="188" t="str">
        <f ca="1">IF(AND('Mapa final'!$AJ$16="Muy Alta",'Mapa final'!$AL$16="Menore"),CONCATENATE("R2C",'Mapa final'!$S$16),"")</f>
        <v/>
      </c>
      <c r="S12" s="188" t="str">
        <f ca="1">IF(AND('Mapa final'!$AJ$17="Muy Alta",'Mapa final'!$AL$17="Menor"),CONCATENATE("R2C",'Mapa final'!$S$17),"")</f>
        <v/>
      </c>
      <c r="T12" s="188" t="str">
        <f ca="1">IF(AND('Mapa final'!$AJ$18="Muy Alta",'Mapa final'!$AL$18="Menor"),CONCATENATE("R2C",'Mapa final'!$S$18),"")</f>
        <v/>
      </c>
      <c r="U12" s="188" t="str">
        <f>IF(AND('Mapa final'!$AJ$19="Muy Alta",'Mapa final'!$AL$19="Menor"),CONCATENATE("R2C",'Mapa final'!$S$19),"")</f>
        <v/>
      </c>
      <c r="V12" s="189" t="str">
        <f>IF(AND('Mapa final'!$AJ$20="Muy Alta",'Mapa final'!$AL$20="Menor"),CONCATENATE("R2C",'Mapa final'!$S$20),"")</f>
        <v/>
      </c>
      <c r="W12" s="187" t="str">
        <f ca="1">IF(AND('Mapa final'!$AJ$15="Muy Alta",'Mapa final'!$AL$15="Moderado"),CONCATENATE("R2C",'Mapa final'!$S$15),"")</f>
        <v/>
      </c>
      <c r="X12" s="188" t="str">
        <f ca="1">IF(AND('Mapa final'!$AJ$16="Muy Alta",'Mapa final'!$AL$16="Moderado"),CONCATENATE("R2C",'Mapa final'!$S$16),"")</f>
        <v/>
      </c>
      <c r="Y12" s="188"/>
      <c r="Z12" s="188" t="str">
        <f ca="1">IF(AND('Mapa final'!$AJ$18="Muy Alta",'Mapa final'!$AL$18="Moderado"),CONCATENATE("R2C",'Mapa final'!$S$18),"")</f>
        <v/>
      </c>
      <c r="AA12" s="188" t="str">
        <f>IF(AND('Mapa final'!$AJ$19="Muy Alta",'Mapa final'!$AL$19="Moderado"),CONCATENATE("R2C",'Mapa final'!$S$19),"")</f>
        <v/>
      </c>
      <c r="AB12" s="189" t="str">
        <f>IF(AND('Mapa final'!$AJ$20="Muy Alta",'Mapa final'!$AL$20="Moderado"),CONCATENATE("R2C",'Mapa final'!$S$20),"")</f>
        <v/>
      </c>
      <c r="AC12" s="187" t="str">
        <f ca="1">IF(AND('Mapa final'!$AJ$15="Muy Alta",'Mapa final'!$AL$15="Mayor"),CONCATENATE("R2C",'Mapa final'!$S$15),"")</f>
        <v/>
      </c>
      <c r="AD12" s="188" t="str">
        <f ca="1">IF(AND('Mapa final'!$AJ$16="Muy Alta",'Mapa final'!$AL$16="Mayor"),CONCATENATE("R2C",'Mapa final'!$S$16),"")</f>
        <v/>
      </c>
      <c r="AE12" s="188" t="str">
        <f ca="1">IF(AND('Mapa final'!$AJ$17="Muy Alta",'Mapa final'!$AL$17="Mayor"),CONCATENATE("R2C",'Mapa final'!$S$17),"")</f>
        <v/>
      </c>
      <c r="AF12" s="188" t="str">
        <f ca="1">IF(AND('Mapa final'!$AJ$18="Muy Alta",'Mapa final'!$AL$18="Mayor"),CONCATENATE("R2C",'Mapa final'!$S$18),"")</f>
        <v/>
      </c>
      <c r="AG12" s="188" t="str">
        <f>IF(AND('Mapa final'!$AJ$19="Muy Alta",'Mapa final'!$AL$19="Mayor"),CONCATENATE("R2C",'Mapa final'!$S$19),"")</f>
        <v/>
      </c>
      <c r="AH12" s="189" t="str">
        <f>IF(AND('Mapa final'!$AJ$20="Muy Alta",'Mapa final'!$AL$20="Mayor"),CONCATENATE("R2C",'Mapa final'!$S$20),"")</f>
        <v/>
      </c>
      <c r="AI12" s="190" t="str">
        <f ca="1">IF(AND('Mapa final'!$AJ$15="Muy Alta",'Mapa final'!$AL$15="Catastrófico"),CONCATENATE("R2C",'Mapa final'!$S$15),"")</f>
        <v/>
      </c>
      <c r="AJ12" s="191" t="str">
        <f ca="1">IF(AND('Mapa final'!$AJ$16="Muy Alta",'Mapa final'!$AL$16="Catastrófico"),CONCATENATE("R2C",'Mapa final'!$S$16),"")</f>
        <v/>
      </c>
      <c r="AK12" s="191" t="str">
        <f ca="1">IF(AND('Mapa final'!$AJ$17="Muy Alta",'Mapa final'!$AL$17="Catastrófico"),CONCATENATE("R2C",'Mapa final'!$S$17),"")</f>
        <v/>
      </c>
      <c r="AL12" s="191" t="str">
        <f ca="1">IF(AND('Mapa final'!$AJ$18="Muy Alta",'Mapa final'!$AL$18="Catastrófico"),CONCATENATE("R2C",'Mapa final'!$S$18),"")</f>
        <v/>
      </c>
      <c r="AM12" s="191" t="str">
        <f>IF(AND('Mapa final'!$AJ$19="Muy Alta",'Mapa final'!$AL$19="Catastrófico"),CONCATENATE("R2C",'Mapa final'!$S$19),"")</f>
        <v/>
      </c>
      <c r="AN12" s="192" t="str">
        <f>IF(AND('Mapa final'!$AJ$20="Muy Alta",'Mapa final'!$AL$20="Catastrófico"),CONCATENATE("R2C",'Mapa final'!$S$20),"")</f>
        <v/>
      </c>
      <c r="AO12" s="146"/>
      <c r="AP12" s="465" t="s">
        <v>78</v>
      </c>
      <c r="AQ12" s="466"/>
      <c r="AR12" s="466"/>
      <c r="AS12" s="466"/>
      <c r="AT12" s="466"/>
      <c r="AU12" s="467"/>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row>
    <row r="13" spans="1:92" ht="15" customHeight="1" x14ac:dyDescent="0.25">
      <c r="B13" s="146"/>
      <c r="C13" s="357"/>
      <c r="D13" s="357"/>
      <c r="E13" s="358"/>
      <c r="F13" s="462"/>
      <c r="G13" s="461"/>
      <c r="H13" s="461"/>
      <c r="I13" s="461"/>
      <c r="J13" s="477"/>
      <c r="K13" s="193" t="str">
        <f>IF(AND('Mapa final'!$AJ$21="Muy Alta",'Mapa final'!$AL$21="Leve"),CONCATENATE("R2C",'Mapa final'!$S$21),"")</f>
        <v/>
      </c>
      <c r="L13" s="194" t="str">
        <f>IF(AND('Mapa final'!$AJ$22="Muy Alta",'Mapa final'!$AL$22="Leve"),CONCATENATE("R2C",'Mapa final'!$S$22),"")</f>
        <v/>
      </c>
      <c r="M13" s="194" t="str">
        <f>IF(AND('Mapa final'!$AJ$23="Muy Alta",'Mapa final'!$AL$23="Leve"),CONCATENATE("R2C",'Mapa final'!$S$23),"")</f>
        <v/>
      </c>
      <c r="N13" s="194" t="str">
        <f>IF(AND('Mapa final'!$AJ$24="Muy Alta",'Mapa final'!$AL$24="Leve"),CONCATENATE("R2C",'Mapa final'!$S$24),"")</f>
        <v/>
      </c>
      <c r="O13" s="194" t="str">
        <f>IF(AND('Mapa final'!$AJ$25="Muy Alta",'Mapa final'!$AL$25="Leve"),CONCATENATE("R2C",'Mapa final'!$S$25),"")</f>
        <v/>
      </c>
      <c r="P13" s="195" t="str">
        <f>IF(AND('Mapa final'!$AJ$26="Muy Alta",'Mapa final'!$AL$26="Leve"),CONCATENATE("R2C",'Mapa final'!$S$26),"")</f>
        <v/>
      </c>
      <c r="Q13" s="194" t="str">
        <f>IF(AND('Mapa final'!$AJ$21="Muy Alta",'Mapa final'!$AL$21="Menor"),CONCATENATE("R2C",'Mapa final'!$S$21),"")</f>
        <v/>
      </c>
      <c r="R13" s="196" t="str">
        <f>IF(AND('Mapa final'!$AJ$22="Muy Alta",'Mapa final'!$AL$22="Menor"),CONCATENATE("R2C",'Mapa final'!$S$22),"")</f>
        <v/>
      </c>
      <c r="S13" s="196" t="str">
        <f>IF(AND('Mapa final'!$AJ$23="Muy Alta",'Mapa final'!$AL$23="Menor"),CONCATENATE("R2C",'Mapa final'!$S$23),"")</f>
        <v/>
      </c>
      <c r="T13" s="196" t="str">
        <f>IF(AND('Mapa final'!$AJ$24="Muy Alta",'Mapa final'!$AL$24="Menor"),CONCATENATE("R2C",'Mapa final'!$S$24),"")</f>
        <v/>
      </c>
      <c r="U13" s="196" t="str">
        <f>IF(AND('Mapa final'!$AJ$25="Muy Alta",'Mapa final'!$AL$25="Menor"),CONCATENATE("R2C",'Mapa final'!$S$25),"")</f>
        <v/>
      </c>
      <c r="V13" s="195" t="str">
        <f>IF(AND('Mapa final'!$AJ$26="Muy Alta",'Mapa final'!$AL$26="Menor"),CONCATENATE("R2C",'Mapa final'!$S$26),"")</f>
        <v/>
      </c>
      <c r="W13" s="193" t="str">
        <f>IF(AND('Mapa final'!$AJ$21="Muy Alta",'Mapa final'!$AL$21="Moderado"),CONCATENATE("R2C",'Mapa final'!$S$21),"")</f>
        <v/>
      </c>
      <c r="X13" s="196" t="str">
        <f>IF(AND('Mapa final'!$AJ$22="Muy Alta",'Mapa final'!$AL$22="Moderado"),CONCATENATE("R2C",'Mapa final'!$S$22),"")</f>
        <v/>
      </c>
      <c r="Y13" s="196" t="str">
        <f>IF(AND('Mapa final'!$AJ$23="Muy Alta",'Mapa final'!$AL$23="Moderado"),CONCATENATE("R2C",'Mapa final'!$S$23),"")</f>
        <v/>
      </c>
      <c r="Z13" s="196" t="str">
        <f>IF(AND('Mapa final'!$AJ$24="Muy Alta",'Mapa final'!$AL$24="Moderado"),CONCATENATE("R2C",'Mapa final'!$S$24),"")</f>
        <v/>
      </c>
      <c r="AA13" s="196" t="str">
        <f>IF(AND('Mapa final'!$AJ$25="Muy Alta",'Mapa final'!$AL$25="Moderado"),CONCATENATE("R2C",'Mapa final'!$S$25),"")</f>
        <v/>
      </c>
      <c r="AB13" s="195" t="str">
        <f>IF(AND('Mapa final'!$AJ$26="Muy Alta",'Mapa final'!$AL$26="Moderado"),CONCATENATE("R2C",'Mapa final'!$S$26),"")</f>
        <v/>
      </c>
      <c r="AC13" s="193" t="str">
        <f>IF(AND('Mapa final'!$AJ$21="Muy Alta",'Mapa final'!$AL$21="Mayor"),CONCATENATE("R2C",'Mapa final'!$S$21),"")</f>
        <v/>
      </c>
      <c r="AD13" s="196" t="str">
        <f>IF(AND('Mapa final'!$AJ$22="Muy Alta",'Mapa final'!$AL$22="Mayor"),CONCATENATE("R2C",'Mapa final'!$S$22),"")</f>
        <v/>
      </c>
      <c r="AE13" s="196" t="str">
        <f>IF(AND('Mapa final'!$AJ$23="Muy Alta",'Mapa final'!$AL$23="Mayor"),CONCATENATE("R2C",'Mapa final'!$S$23),"")</f>
        <v/>
      </c>
      <c r="AF13" s="196" t="str">
        <f>IF(AND('Mapa final'!$AJ$24="Muy Alta",'Mapa final'!$AL$24="Mayor"),CONCATENATE("R2C",'Mapa final'!$S$24),"")</f>
        <v/>
      </c>
      <c r="AG13" s="196" t="str">
        <f>IF(AND('Mapa final'!$AJ$25="Muy Alta",'Mapa final'!$AL$25="Mayor"),CONCATENATE("R2C",'Mapa final'!$S$25),"")</f>
        <v/>
      </c>
      <c r="AH13" s="195" t="str">
        <f>IF(AND('Mapa final'!$AJ$26="Muy Alta",'Mapa final'!$AL$26="Mayor"),CONCATENATE("R2C",'Mapa final'!$S$26),"")</f>
        <v/>
      </c>
      <c r="AI13" s="197" t="str">
        <f>IF(AND('Mapa final'!$AJ$21="Muy Alta",'Mapa final'!$AL$21="Catastrófico"),CONCATENATE("R2C",'Mapa final'!$S$21),"")</f>
        <v/>
      </c>
      <c r="AJ13" s="198" t="str">
        <f>IF(AND('Mapa final'!$AJ$22="Muy Alta",'Mapa final'!$AL$22="Catastrófico"),CONCATENATE("R2C",'Mapa final'!$S$22),"")</f>
        <v/>
      </c>
      <c r="AK13" s="198" t="str">
        <f>IF(AND('Mapa final'!$AJ$23="Muy Alta",'Mapa final'!$AL$23="Catastrófico"),CONCATENATE("R2C",'Mapa final'!$S$23),"")</f>
        <v/>
      </c>
      <c r="AL13" s="198" t="str">
        <f>IF(AND('Mapa final'!$AJ$24="Muy Alta",'Mapa final'!$AL$24="Catastrófico"),CONCATENATE("R2C",'Mapa final'!$S$24),"")</f>
        <v/>
      </c>
      <c r="AM13" s="198" t="str">
        <f>IF(AND('Mapa final'!$AJ$25="Muy Alta",'Mapa final'!$AL$25="Catastrófico"),CONCATENATE("R2C",'Mapa final'!$S$25),"")</f>
        <v/>
      </c>
      <c r="AN13" s="199" t="str">
        <f>IF(AND('Mapa final'!$AJ$26="Muy Alta",'Mapa final'!$AL$26="Catastrófico"),CONCATENATE("R2C",'Mapa final'!$S$26),"")</f>
        <v/>
      </c>
      <c r="AO13" s="146"/>
      <c r="AP13" s="468"/>
      <c r="AQ13" s="469"/>
      <c r="AR13" s="469"/>
      <c r="AS13" s="469"/>
      <c r="AT13" s="469"/>
      <c r="AU13" s="470"/>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row>
    <row r="14" spans="1:92" ht="15" customHeight="1" x14ac:dyDescent="0.25">
      <c r="B14" s="146"/>
      <c r="C14" s="357"/>
      <c r="D14" s="357"/>
      <c r="E14" s="358"/>
      <c r="F14" s="462"/>
      <c r="G14" s="461"/>
      <c r="H14" s="461"/>
      <c r="I14" s="461"/>
      <c r="J14" s="477"/>
      <c r="K14" s="193" t="str">
        <f>IF(AND('Mapa final'!$AJ$27="Muy Alta",'Mapa final'!$AL$27="Leve"),CONCATENATE("R2C",'Mapa final'!$S$27),"")</f>
        <v/>
      </c>
      <c r="L14" s="194" t="str">
        <f>IF(AND('Mapa final'!$AJ$28="Muy Alta",'Mapa final'!$AL$28="Leve"),CONCATENATE("R2C",'Mapa final'!$S$28),"")</f>
        <v/>
      </c>
      <c r="M14" s="194" t="str">
        <f>IF(AND('Mapa final'!$AJ$29="Muy Alta",'Mapa final'!$AL$29="Leve"),CONCATENATE("R2C",'Mapa final'!$S$29),"")</f>
        <v/>
      </c>
      <c r="N14" s="194" t="str">
        <f>IF(AND('Mapa final'!$AJ$30="Muy Alta",'Mapa final'!$AL$30="Leve"),CONCATENATE("R2C",'Mapa final'!$S$30),"")</f>
        <v/>
      </c>
      <c r="O14" s="194" t="str">
        <f>IF(AND('Mapa final'!$AJ$31="Muy Alta",'Mapa final'!$AL$31="Leve"),CONCATENATE("R2C",'Mapa final'!$S$31),"")</f>
        <v/>
      </c>
      <c r="P14" s="195" t="str">
        <f>IF(AND('Mapa final'!$AJ$32="Muy Alta",'Mapa final'!$AL$32="Leve"),CONCATENATE("R2C",'Mapa final'!$S$32),"")</f>
        <v/>
      </c>
      <c r="Q14" s="194" t="str">
        <f>IF(AND('Mapa final'!$AJ$27="Muy Alta",'Mapa final'!$AL$27="Menor"),CONCATENATE("R2C",'Mapa final'!$S$27),"")</f>
        <v/>
      </c>
      <c r="R14" s="196" t="str">
        <f>IF(AND('Mapa final'!$AJ$28="Muy Alta",'Mapa final'!$AL$28="Menor"),CONCATENATE("R2C",'Mapa final'!$S$28),"")</f>
        <v/>
      </c>
      <c r="S14" s="196" t="str">
        <f>IF(AND('Mapa final'!$AJ$29="Muy Alta",'Mapa final'!$AL$29="Menor"),CONCATENATE("R2C",'Mapa final'!$S$29),"")</f>
        <v/>
      </c>
      <c r="T14" s="196" t="str">
        <f>IF(AND('Mapa final'!$AJ$30="Muy Alta",'Mapa final'!$AL$30="Menor"),CONCATENATE("R2C",'Mapa final'!$S$30),"")</f>
        <v/>
      </c>
      <c r="U14" s="196" t="str">
        <f>IF(AND('Mapa final'!$AJ$31="Muy Alta",'Mapa final'!$AL$31="Menor"),CONCATENATE("R2C",'Mapa final'!$S$31),"")</f>
        <v/>
      </c>
      <c r="V14" s="195" t="str">
        <f>IF(AND('Mapa final'!$AJ$32="Muy Alta",'Mapa final'!$AL$32="Menor"),CONCATENATE("R2C",'Mapa final'!$S$32),"")</f>
        <v/>
      </c>
      <c r="W14" s="193" t="str">
        <f>IF(AND('Mapa final'!$AJ$27="Muy Alta",'Mapa final'!$AL$27="Moderado"),CONCATENATE("R2C",'Mapa final'!$S$27),"")</f>
        <v/>
      </c>
      <c r="X14" s="196" t="str">
        <f>IF(AND('Mapa final'!$AJ$28="Muy Alta",'Mapa final'!$AL$28="Moderado"),CONCATENATE("R2C",'Mapa final'!$S$28),"")</f>
        <v/>
      </c>
      <c r="Y14" s="196" t="str">
        <f>IF(AND('Mapa final'!$AJ$29="Muy Alta",'Mapa final'!$AL$29="Moderado"),CONCATENATE("R2C",'Mapa final'!$S$29),"")</f>
        <v/>
      </c>
      <c r="Z14" s="196" t="str">
        <f>IF(AND('Mapa final'!$AJ$30="Muy Alta",'Mapa final'!$AL$30="Moderado"),CONCATENATE("R2C",'Mapa final'!$S$30),"")</f>
        <v/>
      </c>
      <c r="AA14" s="196" t="str">
        <f>IF(AND('Mapa final'!$AJ$31="Muy Alta",'Mapa final'!$AL$31="Moderado"),CONCATENATE("R2C",'Mapa final'!$S$31),"")</f>
        <v/>
      </c>
      <c r="AB14" s="195" t="str">
        <f>IF(AND('Mapa final'!$AJ$32="Muy Alta",'Mapa final'!$AL$32="Moderado"),CONCATENATE("R2C",'Mapa final'!$S$32),"")</f>
        <v/>
      </c>
      <c r="AC14" s="193" t="str">
        <f>IF(AND('Mapa final'!$AJ$27="Muy Alta",'Mapa final'!$AL$27="Mayor"),CONCATENATE("R2C",'Mapa final'!$S$27),"")</f>
        <v/>
      </c>
      <c r="AD14" s="196" t="str">
        <f>IF(AND('Mapa final'!$AJ$28="Muy Alta",'Mapa final'!$AL$28="Mayor"),CONCATENATE("R2C",'Mapa final'!$S$28),"")</f>
        <v/>
      </c>
      <c r="AE14" s="196" t="str">
        <f>IF(AND('Mapa final'!$AJ$29="Muy Alta",'Mapa final'!$AL$29="Mayor"),CONCATENATE("R2C",'Mapa final'!$S$29),"")</f>
        <v/>
      </c>
      <c r="AF14" s="196" t="str">
        <f>IF(AND('Mapa final'!$AJ$30="Muy Alta",'Mapa final'!$AL$30="Mayor"),CONCATENATE("R2C",'Mapa final'!$S$30),"")</f>
        <v/>
      </c>
      <c r="AG14" s="196" t="str">
        <f>IF(AND('Mapa final'!$AJ$31="Muy Alta",'Mapa final'!$AL$31="Mayor"),CONCATENATE("R2C",'Mapa final'!$S$31),"")</f>
        <v/>
      </c>
      <c r="AH14" s="195" t="str">
        <f>IF(AND('Mapa final'!$AJ$32="Muy Alta",'Mapa final'!$AL$32="Mayor"),CONCATENATE("R2C",'Mapa final'!$S$32),"")</f>
        <v/>
      </c>
      <c r="AI14" s="197" t="str">
        <f>IF(AND('Mapa final'!$AJ$27="Muy Alta",'Mapa final'!$AL$27="Catastrófico"),CONCATENATE("R2C",'Mapa final'!$S$27),"")</f>
        <v/>
      </c>
      <c r="AJ14" s="198" t="str">
        <f>IF(AND('Mapa final'!$AJ$28="Muy Alta",'Mapa final'!$AL$28="Catastrófico"),CONCATENATE("R2C",'Mapa final'!$S$28),"")</f>
        <v/>
      </c>
      <c r="AK14" s="198" t="str">
        <f>IF(AND('Mapa final'!$AJ$29="Muy Alta",'Mapa final'!$AL$29="Catastrófico"),CONCATENATE("R2C",'Mapa final'!$S$29),"")</f>
        <v/>
      </c>
      <c r="AL14" s="198" t="str">
        <f>IF(AND('Mapa final'!$AJ$30="Muy Alta",'Mapa final'!$AL$30="Catastrófico"),CONCATENATE("R2C",'Mapa final'!$S$30),"")</f>
        <v/>
      </c>
      <c r="AM14" s="198" t="str">
        <f>IF(AND('Mapa final'!$AJ$31="Muy Alta",'Mapa final'!$AL$31="Catastrófico"),CONCATENATE("R2C",'Mapa final'!$S$31),"")</f>
        <v/>
      </c>
      <c r="AN14" s="199" t="str">
        <f>IF(AND('Mapa final'!$AJ$32="Muy Alta",'Mapa final'!$AL$32="Catastrófico"),CONCATENATE("R2C",'Mapa final'!$S$32),"")</f>
        <v/>
      </c>
      <c r="AO14" s="146"/>
      <c r="AP14" s="468"/>
      <c r="AQ14" s="469"/>
      <c r="AR14" s="469"/>
      <c r="AS14" s="469"/>
      <c r="AT14" s="469"/>
      <c r="AU14" s="470"/>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1:92" ht="15" customHeight="1" x14ac:dyDescent="0.25">
      <c r="B15" s="146"/>
      <c r="C15" s="357"/>
      <c r="D15" s="357"/>
      <c r="E15" s="358"/>
      <c r="F15" s="462"/>
      <c r="G15" s="461"/>
      <c r="H15" s="461"/>
      <c r="I15" s="461"/>
      <c r="J15" s="477"/>
      <c r="K15" s="193" t="str">
        <f>IF(AND('Mapa final'!$AJ$33="Muy Alta",'Mapa final'!$AL$33="Leve"),CONCATENATE("R2C",'Mapa final'!$S$33),"")</f>
        <v/>
      </c>
      <c r="L15" s="194" t="str">
        <f>IF(AND('Mapa final'!$AJ$34="Muy Alta",'Mapa final'!$AL$34="Leve"),CONCATENATE("R2C",'Mapa final'!$S$34),"")</f>
        <v/>
      </c>
      <c r="M15" s="194" t="str">
        <f>IF(AND('Mapa final'!$AJ$35="Muy Alta",'Mapa final'!$AL$35="Leve"),CONCATENATE("R2C",'Mapa final'!$S$35),"")</f>
        <v/>
      </c>
      <c r="N15" s="194" t="str">
        <f>IF(AND('Mapa final'!$AJ$36="Muy Alta",'Mapa final'!$AL$36="Leve"),CONCATENATE("R2C",'Mapa final'!$S$36),"")</f>
        <v/>
      </c>
      <c r="O15" s="194" t="str">
        <f>IF(AND('Mapa final'!$AJ$37="Muy Alta",'Mapa final'!$AL$37="Leve"),CONCATENATE("R2C",'Mapa final'!$S$37),"")</f>
        <v/>
      </c>
      <c r="P15" s="195" t="str">
        <f>IF(AND('Mapa final'!$AJ$38="Muy Alta",'Mapa final'!$AL$38="Leve"),CONCATENATE("R2C",'Mapa final'!$S$38),"")</f>
        <v/>
      </c>
      <c r="Q15" s="194" t="str">
        <f>IF(AND('Mapa final'!$AJ$33="Muy Alta",'Mapa final'!$AL$33="Menor"),CONCATENATE("R2C",'Mapa final'!$S$33),"")</f>
        <v/>
      </c>
      <c r="R15" s="196" t="str">
        <f>IF(AND('Mapa final'!$AJ$34="Muy Alta",'Mapa final'!$AL$34="Menor"),CONCATENATE("R2C",'Mapa final'!$S$34),"")</f>
        <v/>
      </c>
      <c r="S15" s="196" t="str">
        <f>IF(AND('Mapa final'!$AJ$35="Muy Alta",'Mapa final'!$AL$35="Menor"),CONCATENATE("R2C",'Mapa final'!$S$35),"")</f>
        <v/>
      </c>
      <c r="T15" s="196" t="str">
        <f>IF(AND('Mapa final'!$AJ$36="Muy Alta",'Mapa final'!$AL$36="Menor"),CONCATENATE("R2C",'Mapa final'!$S$36),"")</f>
        <v/>
      </c>
      <c r="U15" s="196" t="str">
        <f>IF(AND('Mapa final'!$AJ$37="Muy Alta",'Mapa final'!$AL$37="LMenor"),CONCATENATE("R2C",'Mapa final'!$S$37),"")</f>
        <v/>
      </c>
      <c r="V15" s="195" t="str">
        <f>IF(AND('Mapa final'!$AJ$38="Muy Alta",'Mapa final'!$AL$38="Menor"),CONCATENATE("R2C",'Mapa final'!$S$38),"")</f>
        <v/>
      </c>
      <c r="W15" s="193" t="str">
        <f>IF(AND('Mapa final'!$AJ$33="Muy Alta",'Mapa final'!$AL$33="Moderado"),CONCATENATE("R2C",'Mapa final'!$S$33),"")</f>
        <v/>
      </c>
      <c r="X15" s="196" t="str">
        <f>IF(AND('Mapa final'!$AJ$34="Muy Alta",'Mapa final'!$AL$34="Moderado"),CONCATENATE("R2C",'Mapa final'!$S$34),"")</f>
        <v/>
      </c>
      <c r="Y15" s="196" t="str">
        <f>IF(AND('Mapa final'!$AJ$35="Muy Alta",'Mapa final'!$AL$35="Moderado"),CONCATENATE("R2C",'Mapa final'!$S$35),"")</f>
        <v/>
      </c>
      <c r="Z15" s="196" t="str">
        <f>IF(AND('Mapa final'!$AJ$36="Muy Alta",'Mapa final'!$AL$36="Moderado"),CONCATENATE("R2C",'Mapa final'!$S$36),"")</f>
        <v/>
      </c>
      <c r="AA15" s="196" t="str">
        <f>IF(AND('Mapa final'!$AJ$37="Muy Alta",'Mapa final'!$AL$37="Moderado"),CONCATENATE("R2C",'Mapa final'!$S$37),"")</f>
        <v/>
      </c>
      <c r="AB15" s="195" t="str">
        <f>IF(AND('Mapa final'!$AJ$38="Muy Alta",'Mapa final'!$AL$38="Moderado"),CONCATENATE("R2C",'Mapa final'!$S$38),"")</f>
        <v/>
      </c>
      <c r="AC15" s="193" t="str">
        <f>IF(AND('Mapa final'!$AJ$33="Muy Alta",'Mapa final'!$AL$33="Mayor"),CONCATENATE("R2C",'Mapa final'!$S$33),"")</f>
        <v/>
      </c>
      <c r="AD15" s="196" t="str">
        <f>IF(AND('Mapa final'!$AJ$34="Muy Alta",'Mapa final'!$AL$34="Mayor"),CONCATENATE("R2C",'Mapa final'!$S$34),"")</f>
        <v/>
      </c>
      <c r="AE15" s="196" t="str">
        <f>IF(AND('Mapa final'!$AJ$35="Muy Alta",'Mapa final'!$AL$35="Mayor"),CONCATENATE("R2C",'Mapa final'!$S$35),"")</f>
        <v/>
      </c>
      <c r="AF15" s="196" t="str">
        <f>IF(AND('Mapa final'!$AJ$36="Muy Alta",'Mapa final'!$AL$36="Mayor"),CONCATENATE("R2C",'Mapa final'!$S$36),"")</f>
        <v/>
      </c>
      <c r="AG15" s="196" t="str">
        <f>IF(AND('Mapa final'!$AJ$37="Muy Alta",'Mapa final'!$AL$37="Mayor"),CONCATENATE("R2C",'Mapa final'!$S$37),"")</f>
        <v/>
      </c>
      <c r="AH15" s="195" t="str">
        <f>IF(AND('Mapa final'!$AJ$38="Muy Alta",'Mapa final'!$AL$38="Mayor"),CONCATENATE("R2C",'Mapa final'!$S$38),"")</f>
        <v/>
      </c>
      <c r="AI15" s="197" t="str">
        <f>IF(AND('Mapa final'!$AJ$33="Muy Alta",'Mapa final'!$AL$33="Catastrófico"),CONCATENATE("R2C",'Mapa final'!$S$33),"")</f>
        <v/>
      </c>
      <c r="AJ15" s="198" t="str">
        <f>IF(AND('Mapa final'!$AJ$34="Muy Alta",'Mapa final'!$AL$34="Catastrófico"),CONCATENATE("R2C",'Mapa final'!$S$34),"")</f>
        <v/>
      </c>
      <c r="AK15" s="198" t="str">
        <f>IF(AND('Mapa final'!$AJ$35="Muy Alta",'Mapa final'!$AL$35="Catastrófico"),CONCATENATE("R2C",'Mapa final'!$S$35),"")</f>
        <v/>
      </c>
      <c r="AL15" s="198" t="str">
        <f>IF(AND('Mapa final'!$AJ$36="Muy Alta",'Mapa final'!$AL$36="Catastrófico"),CONCATENATE("R2C",'Mapa final'!$S$36),"")</f>
        <v/>
      </c>
      <c r="AM15" s="198" t="str">
        <f>IF(AND('Mapa final'!$AJ$37="Muy Alta",'Mapa final'!$AL$37="LCatastrófico"),CONCATENATE("R2C",'Mapa final'!$S$37),"")</f>
        <v/>
      </c>
      <c r="AN15" s="199" t="str">
        <f>IF(AND('Mapa final'!$AJ$38="Muy Alta",'Mapa final'!$AL$38="Catastrófico"),CONCATENATE("R2C",'Mapa final'!$S$38),"")</f>
        <v/>
      </c>
      <c r="AO15" s="146"/>
      <c r="AP15" s="468"/>
      <c r="AQ15" s="469"/>
      <c r="AR15" s="469"/>
      <c r="AS15" s="469"/>
      <c r="AT15" s="469"/>
      <c r="AU15" s="470"/>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1:92" ht="15" customHeight="1" x14ac:dyDescent="0.25">
      <c r="B16" s="146"/>
      <c r="C16" s="357"/>
      <c r="D16" s="357"/>
      <c r="E16" s="358"/>
      <c r="F16" s="462"/>
      <c r="G16" s="461"/>
      <c r="H16" s="461"/>
      <c r="I16" s="461"/>
      <c r="J16" s="477"/>
      <c r="K16" s="193" t="str">
        <f>IF(AND('Mapa final'!$AJ$39="Muy Alta",'Mapa final'!$AL$39="Leve"),CONCATENATE("R2C",'Mapa final'!$S$39),"")</f>
        <v/>
      </c>
      <c r="L16" s="194" t="str">
        <f>IF(AND('Mapa final'!$AJ$40="Muy Alta",'Mapa final'!$AL$40="Leve"),CONCATENATE("R2C",'Mapa final'!$S$40),"")</f>
        <v/>
      </c>
      <c r="M16" s="194" t="str">
        <f>IF(AND('Mapa final'!$AJ$41="Muy Alta",'Mapa final'!$AL$41="Leve"),CONCATENATE("R2C",'Mapa final'!$S$41),"")</f>
        <v/>
      </c>
      <c r="N16" s="194" t="str">
        <f>IF(AND('Mapa final'!$AJ$42="Muy Alta",'Mapa final'!$AL$42="Leve"),CONCATENATE("R2C",'Mapa final'!$S$42),"")</f>
        <v/>
      </c>
      <c r="O16" s="194" t="str">
        <f>IF(AND('Mapa final'!$AJ$43="Muy Alta",'Mapa final'!$AL$43="Leve"),CONCATENATE("R2C",'Mapa final'!$S$43),"")</f>
        <v/>
      </c>
      <c r="P16" s="195" t="str">
        <f>IF(AND('Mapa final'!$AJ$44="Muy Alta",'Mapa final'!$AL$44="Leve"),CONCATENATE("R2C",'Mapa final'!$S$44),"")</f>
        <v/>
      </c>
      <c r="Q16" s="194" t="str">
        <f>IF(AND('Mapa final'!$AJ$39="Muy Alta",'Mapa final'!$AL$39="Menor"),CONCATENATE("R2C",'Mapa final'!$S$39),"")</f>
        <v/>
      </c>
      <c r="R16" s="196" t="str">
        <f>IF(AND('Mapa final'!$AJ$40="Muy Alta",'Mapa final'!$AL$40="Menor"),CONCATENATE("R2C",'Mapa final'!$S$40),"")</f>
        <v/>
      </c>
      <c r="S16" s="196" t="str">
        <f>IF(AND('Mapa final'!$AJ$41="Muy Alta",'Mapa final'!$AL$41="Menor"),CONCATENATE("R2C",'Mapa final'!$S$41),"")</f>
        <v/>
      </c>
      <c r="T16" s="196" t="str">
        <f>IF(AND('Mapa final'!$AJ$42="Muy Alta",'Mapa final'!$AL$42="Menor"),CONCATENATE("R2C",'Mapa final'!$S$42),"")</f>
        <v/>
      </c>
      <c r="U16" s="196" t="str">
        <f>IF(AND('Mapa final'!$AJ$43="Muy Alta",'Mapa final'!$AL$43="Menor"),CONCATENATE("R2C",'Mapa final'!$S$43),"")</f>
        <v/>
      </c>
      <c r="V16" s="195" t="str">
        <f>IF(AND('Mapa final'!$AJ$44="Muy Alta",'Mapa final'!$AL$44="Menor"),CONCATENATE("R2C",'Mapa final'!$S$44),"")</f>
        <v/>
      </c>
      <c r="W16" s="193" t="str">
        <f>IF(AND('Mapa final'!$AJ$39="Muy Alta",'Mapa final'!$AL$39="Moderado"),CONCATENATE("R2C",'Mapa final'!$S$39),"")</f>
        <v/>
      </c>
      <c r="X16" s="196" t="str">
        <f>IF(AND('Mapa final'!$AJ$40="Muy Alta",'Mapa final'!$AL$40="Moderado"),CONCATENATE("R2C",'Mapa final'!$S$40),"")</f>
        <v/>
      </c>
      <c r="Y16" s="196" t="str">
        <f>IF(AND('Mapa final'!$AJ$41="Muy Alta",'Mapa final'!$AL$41="Moderado"),CONCATENATE("R2C",'Mapa final'!$S$41),"")</f>
        <v/>
      </c>
      <c r="Z16" s="196" t="str">
        <f>IF(AND('Mapa final'!$AJ$42="Muy Alta",'Mapa final'!$AL$42="Moderado"),CONCATENATE("R2C",'Mapa final'!$S$42),"")</f>
        <v/>
      </c>
      <c r="AA16" s="196" t="str">
        <f>IF(AND('Mapa final'!$AJ$43="Muy Alta",'Mapa final'!$AL$43="Moderado"),CONCATENATE("R2C",'Mapa final'!$S$43),"")</f>
        <v/>
      </c>
      <c r="AB16" s="195" t="str">
        <f>IF(AND('Mapa final'!$AJ$44="Muy Alta",'Mapa final'!$AL$44="Moderado"),CONCATENATE("R2C",'Mapa final'!$S$44),"")</f>
        <v/>
      </c>
      <c r="AC16" s="193" t="str">
        <f>IF(AND('Mapa final'!$AJ$39="Muy Alta",'Mapa final'!$AL$39="Mayor"),CONCATENATE("R2C",'Mapa final'!$S$39),"")</f>
        <v/>
      </c>
      <c r="AD16" s="196" t="str">
        <f>IF(AND('Mapa final'!$AJ$40="Muy Alta",'Mapa final'!$AL$40="Mayor"),CONCATENATE("R2C",'Mapa final'!$S$40),"")</f>
        <v/>
      </c>
      <c r="AE16" s="196" t="str">
        <f>IF(AND('Mapa final'!$AJ$41="Muy Alta",'Mapa final'!$AL$41="Mayor"),CONCATENATE("R2C",'Mapa final'!$S$41),"")</f>
        <v/>
      </c>
      <c r="AF16" s="196" t="str">
        <f>IF(AND('Mapa final'!$AJ$42="Muy Alta",'Mapa final'!$AL$42="Mayor"),CONCATENATE("R2C",'Mapa final'!$S$42),"")</f>
        <v/>
      </c>
      <c r="AG16" s="196" t="str">
        <f>IF(AND('Mapa final'!$AJ$43="Muy Alta",'Mapa final'!$AL$43="Mayor"),CONCATENATE("R2C",'Mapa final'!$S$43),"")</f>
        <v/>
      </c>
      <c r="AH16" s="195" t="str">
        <f>IF(AND('Mapa final'!$AJ$44="Muy Alta",'Mapa final'!$AL$44="Mayor"),CONCATENATE("R2C",'Mapa final'!$S$44),"")</f>
        <v/>
      </c>
      <c r="AI16" s="197" t="str">
        <f>IF(AND('Mapa final'!$AJ$39="Muy Alta",'Mapa final'!$AL$39="Catastrófico"),CONCATENATE("R2C",'Mapa final'!$S$39),"")</f>
        <v/>
      </c>
      <c r="AJ16" s="198" t="str">
        <f>IF(AND('Mapa final'!$AJ$40="Muy Alta",'Mapa final'!$AL$40="Catastrófico"),CONCATENATE("R2C",'Mapa final'!$S$40),"")</f>
        <v/>
      </c>
      <c r="AK16" s="198" t="str">
        <f>IF(AND('Mapa final'!$AJ$41="Muy Alta",'Mapa final'!$AL$41="Catastrófico"),CONCATENATE("R2C",'Mapa final'!$S$41),"")</f>
        <v/>
      </c>
      <c r="AL16" s="198" t="str">
        <f>IF(AND('Mapa final'!$AJ$42="Muy Alta",'Mapa final'!$AL$42="Catastrófico"),CONCATENATE("R2C",'Mapa final'!$S$42),"")</f>
        <v/>
      </c>
      <c r="AM16" s="198" t="str">
        <f>IF(AND('Mapa final'!$AJ$43="Muy Alta",'Mapa final'!$AL$43="Catastrófico"),CONCATENATE("R2C",'Mapa final'!$S$43),"")</f>
        <v/>
      </c>
      <c r="AN16" s="199" t="str">
        <f>IF(AND('Mapa final'!$AJ$44="Muy Alta",'Mapa final'!$AL$44="Catastrófico"),CONCATENATE("R2C",'Mapa final'!$S$44),"")</f>
        <v/>
      </c>
      <c r="AO16" s="146"/>
      <c r="AP16" s="468"/>
      <c r="AQ16" s="469"/>
      <c r="AR16" s="469"/>
      <c r="AS16" s="469"/>
      <c r="AT16" s="469"/>
      <c r="AU16" s="470"/>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row>
    <row r="17" spans="2:77" ht="15" customHeight="1" x14ac:dyDescent="0.25">
      <c r="B17" s="146"/>
      <c r="C17" s="357"/>
      <c r="D17" s="357"/>
      <c r="E17" s="358"/>
      <c r="F17" s="462"/>
      <c r="G17" s="461"/>
      <c r="H17" s="461"/>
      <c r="I17" s="461"/>
      <c r="J17" s="477"/>
      <c r="K17" s="193" t="str">
        <f>IF(AND('Mapa final'!$AJ$45="Muy Alta",'Mapa final'!$AL$45="Leve"),CONCATENATE("R2C",'Mapa final'!$S$45),"")</f>
        <v/>
      </c>
      <c r="L17" s="194" t="str">
        <f>IF(AND('Mapa final'!$AJ$46="Muy Alta",'Mapa final'!$AL$46="Leve"),CONCATENATE("R2C",'Mapa final'!$S$46),"")</f>
        <v/>
      </c>
      <c r="M17" s="194" t="str">
        <f>IF(AND('Mapa final'!$AJ$47="Muy Alta",'Mapa final'!$AL$47="Leve"),CONCATENATE("R2C",'Mapa final'!$S$47),"")</f>
        <v/>
      </c>
      <c r="N17" s="194" t="str">
        <f>IF(AND('Mapa final'!$AJ$48="Muy Alta",'Mapa final'!$AL$48="Leve"),CONCATENATE("R2C",'Mapa final'!$S$48),"")</f>
        <v/>
      </c>
      <c r="O17" s="194" t="str">
        <f>IF(AND('Mapa final'!$AJ$49="Muy Alta",'Mapa final'!$AL$49="Leve"),CONCATENATE("R2C",'Mapa final'!$S$49),"")</f>
        <v/>
      </c>
      <c r="P17" s="195" t="str">
        <f>IF(AND('Mapa final'!$AJ$60="Muy Alta",'Mapa final'!$AL$50="Leve"),CONCATENATE("R2C",'Mapa final'!$S$50),"")</f>
        <v/>
      </c>
      <c r="Q17" s="194" t="str">
        <f>IF(AND('Mapa final'!$AJ$45="Muy Alta",'Mapa final'!$AL$45="Menor"),CONCATENATE("R2C",'Mapa final'!$S$45),"")</f>
        <v/>
      </c>
      <c r="R17" s="196" t="str">
        <f>IF(AND('Mapa final'!$AJ$46="Muy Alta",'Mapa final'!$AL$46="Menor"),CONCATENATE("R2C",'Mapa final'!$S$46),"")</f>
        <v/>
      </c>
      <c r="S17" s="196" t="str">
        <f>IF(AND('Mapa final'!$AJ$47="Muy Alta",'Mapa final'!$AL$47="Menor"),CONCATENATE("R2C",'Mapa final'!$S$47),"")</f>
        <v/>
      </c>
      <c r="T17" s="196" t="str">
        <f>IF(AND('Mapa final'!$AJ$48="Muy Alta",'Mapa final'!$AL$48="Menor"),CONCATENATE("R2C",'Mapa final'!$S$48),"")</f>
        <v/>
      </c>
      <c r="U17" s="196" t="str">
        <f>IF(AND('Mapa final'!$AJ$49="Muy Alta",'Mapa final'!$AL$49="Menor"),CONCATENATE("R2C",'Mapa final'!$S$49),"")</f>
        <v/>
      </c>
      <c r="V17" s="195" t="str">
        <f>IF(AND('Mapa final'!$AJ$60="Muy Alta",'Mapa final'!$AL$50="Menor"),CONCATENATE("R2C",'Mapa final'!$S$50),"")</f>
        <v/>
      </c>
      <c r="W17" s="193" t="str">
        <f>IF(AND('Mapa final'!$AJ$45="Muy Alta",'Mapa final'!$AL$45="Moderado"),CONCATENATE("R2C",'Mapa final'!$S$45),"")</f>
        <v/>
      </c>
      <c r="X17" s="196" t="str">
        <f>IF(AND('Mapa final'!$AJ$46="Muy Alta",'Mapa final'!$AL$46="Moderado"),CONCATENATE("R2C",'Mapa final'!$S$46),"")</f>
        <v/>
      </c>
      <c r="Y17" s="196" t="str">
        <f>IF(AND('Mapa final'!$AJ$47="Muy Alta",'Mapa final'!$AL$47="Moderado"),CONCATENATE("R2C",'Mapa final'!$S$47),"")</f>
        <v/>
      </c>
      <c r="Z17" s="196" t="str">
        <f>IF(AND('Mapa final'!$AJ$48="Muy Alta",'Mapa final'!$AL$48="Moderado"),CONCATENATE("R2C",'Mapa final'!$S$48),"")</f>
        <v/>
      </c>
      <c r="AA17" s="196" t="str">
        <f>IF(AND('Mapa final'!$AJ$49="Muy Alta",'Mapa final'!$AL$49="Moderado"),CONCATENATE("R2C",'Mapa final'!$S$49),"")</f>
        <v/>
      </c>
      <c r="AB17" s="195" t="str">
        <f>IF(AND('Mapa final'!$AJ$60="Muy Alta",'Mapa final'!$AL$50="Moderado"),CONCATENATE("R2C",'Mapa final'!$S$50),"")</f>
        <v/>
      </c>
      <c r="AC17" s="193" t="str">
        <f>IF(AND('Mapa final'!$AJ$45="Muy Alta",'Mapa final'!$AL$45="Mayor"),CONCATENATE("R2C",'Mapa final'!$S$45),"")</f>
        <v/>
      </c>
      <c r="AD17" s="196" t="str">
        <f>IF(AND('Mapa final'!$AJ$46="Muy Alta",'Mapa final'!$AL$46="Mayor"),CONCATENATE("R2C",'Mapa final'!$S$46),"")</f>
        <v/>
      </c>
      <c r="AE17" s="196" t="str">
        <f>IF(AND('Mapa final'!$AJ$47="Muy Alta",'Mapa final'!$AL$47="Mayor"),CONCATENATE("R2C",'Mapa final'!$S$47),"")</f>
        <v/>
      </c>
      <c r="AF17" s="196" t="str">
        <f>IF(AND('Mapa final'!$AJ$48="Muy Alta",'Mapa final'!$AL$48="Mayor"),CONCATENATE("R2C",'Mapa final'!$S$48),"")</f>
        <v/>
      </c>
      <c r="AG17" s="196" t="str">
        <f>IF(AND('Mapa final'!$AJ$49="Muy Alta",'Mapa final'!$AL$49="Mayor"),CONCATENATE("R2C",'Mapa final'!$S$49),"")</f>
        <v/>
      </c>
      <c r="AH17" s="195" t="str">
        <f>IF(AND('Mapa final'!$AJ$60="Muy Alta",'Mapa final'!$AL$50="Mayor"),CONCATENATE("R2C",'Mapa final'!$S$50),"")</f>
        <v/>
      </c>
      <c r="AI17" s="197" t="str">
        <f>IF(AND('Mapa final'!$AJ$45="Muy Alta",'Mapa final'!$AL$45="Catastrófico"),CONCATENATE("R2C",'Mapa final'!$S$45),"")</f>
        <v/>
      </c>
      <c r="AJ17" s="198" t="str">
        <f>IF(AND('Mapa final'!$AJ$46="Muy Alta",'Mapa final'!$AL$46="Catastrófico"),CONCATENATE("R2C",'Mapa final'!$S$46),"")</f>
        <v/>
      </c>
      <c r="AK17" s="198" t="str">
        <f>IF(AND('Mapa final'!$AJ$47="Muy Alta",'Mapa final'!$AL$47="Catastrófico"),CONCATENATE("R2C",'Mapa final'!$S$47),"")</f>
        <v/>
      </c>
      <c r="AL17" s="198" t="str">
        <f>IF(AND('Mapa final'!$AJ$48="Muy Alta",'Mapa final'!$AL$48="Catastrófico"),CONCATENATE("R2C",'Mapa final'!$S$48),"")</f>
        <v/>
      </c>
      <c r="AM17" s="198" t="str">
        <f>IF(AND('Mapa final'!$AJ$49="Muy Alta",'Mapa final'!$AL$49="Catastrófico"),CONCATENATE("R2C",'Mapa final'!$S$49),"")</f>
        <v/>
      </c>
      <c r="AN17" s="199" t="str">
        <f>IF(AND('Mapa final'!$AJ$60="Muy Alta",'Mapa final'!$AL$50="Catastrófico"),CONCATENATE("R2C",'Mapa final'!$S$50),"")</f>
        <v/>
      </c>
      <c r="AO17" s="146"/>
      <c r="AP17" s="468"/>
      <c r="AQ17" s="469"/>
      <c r="AR17" s="469"/>
      <c r="AS17" s="469"/>
      <c r="AT17" s="469"/>
      <c r="AU17" s="470"/>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row>
    <row r="18" spans="2:77" ht="15" customHeight="1" x14ac:dyDescent="0.25">
      <c r="B18" s="146"/>
      <c r="C18" s="357"/>
      <c r="D18" s="357"/>
      <c r="E18" s="358"/>
      <c r="F18" s="462"/>
      <c r="G18" s="461"/>
      <c r="H18" s="461"/>
      <c r="I18" s="461"/>
      <c r="J18" s="477"/>
      <c r="K18" s="193" t="str">
        <f>IF(AND('Mapa final'!$AJ$51="Muy Alta",'Mapa final'!$AL$51="Leve"),CONCATENATE("R2C",'Mapa final'!$S$51),"")</f>
        <v/>
      </c>
      <c r="L18" s="194" t="str">
        <f>IF(AND('Mapa final'!$AJ$52="Muy Alta",'Mapa final'!$AL$52="Leve"),CONCATENATE("R2C",'Mapa final'!$S$52),"")</f>
        <v/>
      </c>
      <c r="M18" s="194" t="str">
        <f>IF(AND('Mapa final'!$AJ$53="Muy Alta",'Mapa final'!$AL$53="Leve"),CONCATENATE("R2C",'Mapa final'!$S$53),"")</f>
        <v/>
      </c>
      <c r="N18" s="194" t="str">
        <f>IF(AND('Mapa final'!$AJ$54="Muy Alta",'Mapa final'!$AL$54="Leve"),CONCATENATE("R2C",'Mapa final'!$S$54),"")</f>
        <v/>
      </c>
      <c r="O18" s="194" t="str">
        <f>IF(AND('Mapa final'!$AJ$55="Muy Alta",'Mapa final'!$AL$55="Leve"),CONCATENATE("R2C",'Mapa final'!$S$55),"")</f>
        <v/>
      </c>
      <c r="P18" s="195" t="str">
        <f>IF(AND('Mapa final'!$AJ$56="Muy Alta",'Mapa final'!$AL$56="Leve"),CONCATENATE("R2C",'Mapa final'!$S$56),"")</f>
        <v/>
      </c>
      <c r="Q18" s="194" t="str">
        <f>IF(AND('Mapa final'!$AJ$51="Muy Alta",'Mapa final'!$AL$51="Menor"),CONCATENATE("R2C",'Mapa final'!$S$51),"")</f>
        <v/>
      </c>
      <c r="R18" s="196" t="str">
        <f>IF(AND('Mapa final'!$AJ$52="Muy Alta",'Mapa final'!$AL$52="Menor"),CONCATENATE("R2C",'Mapa final'!$S$52),"")</f>
        <v/>
      </c>
      <c r="S18" s="196" t="str">
        <f>IF(AND('Mapa final'!$AJ$53="Muy Alta",'Mapa final'!$AL$53="Menor"),CONCATENATE("R2C",'Mapa final'!$S$53),"")</f>
        <v/>
      </c>
      <c r="T18" s="196" t="str">
        <f>IF(AND('Mapa final'!$AJ$54="Muy Alta",'Mapa final'!$AL$54="Menor"),CONCATENATE("R2C",'Mapa final'!$S$54),"")</f>
        <v/>
      </c>
      <c r="U18" s="196" t="str">
        <f>IF(AND('Mapa final'!$AJ$55="Muy Alta",'Mapa final'!$AL$55="Menor"),CONCATENATE("R2C",'Mapa final'!$S$55),"")</f>
        <v/>
      </c>
      <c r="V18" s="195" t="str">
        <f>IF(AND('Mapa final'!$AJ$56="Muy Alta",'Mapa final'!$AL$56="Menor"),CONCATENATE("R2C",'Mapa final'!$S$56),"")</f>
        <v/>
      </c>
      <c r="W18" s="193" t="str">
        <f>IF(AND('Mapa final'!$AJ$51="Muy Alta",'Mapa final'!$AL$51="Moderado"),CONCATENATE("R2C",'Mapa final'!$S$51),"")</f>
        <v/>
      </c>
      <c r="X18" s="196" t="str">
        <f>IF(AND('Mapa final'!$AJ$52="Muy Alta",'Mapa final'!$AL$52="Moderado"),CONCATENATE("R2C",'Mapa final'!$S$52),"")</f>
        <v/>
      </c>
      <c r="Y18" s="196" t="str">
        <f>IF(AND('Mapa final'!$AJ$53="Muy Alta",'Mapa final'!$AL$53="Moderado"),CONCATENATE("R2C",'Mapa final'!$S$53),"")</f>
        <v/>
      </c>
      <c r="Z18" s="196" t="str">
        <f>IF(AND('Mapa final'!$AJ$54="Muy Alta",'Mapa final'!$AL$54="Moderado"),CONCATENATE("R2C",'Mapa final'!$S$54),"")</f>
        <v/>
      </c>
      <c r="AA18" s="196" t="str">
        <f>IF(AND('Mapa final'!$AJ$55="Muy Alta",'Mapa final'!$AL$55="Moderado"),CONCATENATE("R2C",'Mapa final'!$S$55),"")</f>
        <v/>
      </c>
      <c r="AB18" s="195" t="str">
        <f>IF(AND('Mapa final'!$AJ$56="Muy Alta",'Mapa final'!$AL$56="Moderado"),CONCATENATE("R2C",'Mapa final'!$S$56),"")</f>
        <v/>
      </c>
      <c r="AC18" s="193" t="str">
        <f>IF(AND('Mapa final'!$AJ$51="Muy Alta",'Mapa final'!$AL$51="Mayor"),CONCATENATE("R2C",'Mapa final'!$S$51),"")</f>
        <v/>
      </c>
      <c r="AD18" s="196" t="str">
        <f>IF(AND('Mapa final'!$AJ$52="Muy Alta",'Mapa final'!$AL$52="Mayor"),CONCATENATE("R2C",'Mapa final'!$S$52),"")</f>
        <v/>
      </c>
      <c r="AE18" s="196" t="str">
        <f>IF(AND('Mapa final'!$AJ$53="Muy Alta",'Mapa final'!$AL$53="Mayor"),CONCATENATE("R2C",'Mapa final'!$S$53),"")</f>
        <v/>
      </c>
      <c r="AF18" s="196" t="str">
        <f>IF(AND('Mapa final'!$AJ$54="Muy Alta",'Mapa final'!$AL$54="Mayor"),CONCATENATE("R2C",'Mapa final'!$S$54),"")</f>
        <v/>
      </c>
      <c r="AG18" s="196" t="str">
        <f>IF(AND('Mapa final'!$AJ$55="Muy Alta",'Mapa final'!$AL$55="Mayor"),CONCATENATE("R2C",'Mapa final'!$S$55),"")</f>
        <v/>
      </c>
      <c r="AH18" s="195" t="str">
        <f>IF(AND('Mapa final'!$AJ$56="Muy Alta",'Mapa final'!$AL$56="Mayor"),CONCATENATE("R2C",'Mapa final'!$S$56),"")</f>
        <v/>
      </c>
      <c r="AI18" s="197" t="str">
        <f>IF(AND('Mapa final'!$AJ$51="Muy Alta",'Mapa final'!$AL$51="Catastrófico"),CONCATENATE("R2C",'Mapa final'!$S$51),"")</f>
        <v/>
      </c>
      <c r="AJ18" s="198" t="str">
        <f>IF(AND('Mapa final'!$AJ$52="Muy Alta",'Mapa final'!$AL$52="Catastrófico"),CONCATENATE("R2C",'Mapa final'!$S$52),"")</f>
        <v/>
      </c>
      <c r="AK18" s="198" t="str">
        <f>IF(AND('Mapa final'!$AJ$53="Muy Alta",'Mapa final'!$AL$53="Catastrófico"),CONCATENATE("R2C",'Mapa final'!$S$53),"")</f>
        <v/>
      </c>
      <c r="AL18" s="198" t="str">
        <f>IF(AND('Mapa final'!$AJ$54="Muy Alta",'Mapa final'!$AL$54="Catastrófico"),CONCATENATE("R2C",'Mapa final'!$S$54),"")</f>
        <v/>
      </c>
      <c r="AM18" s="198" t="str">
        <f>IF(AND('Mapa final'!$AJ$55="Muy Alta",'Mapa final'!$AL$55="Catastrófico"),CONCATENATE("R2C",'Mapa final'!$S$55),"")</f>
        <v/>
      </c>
      <c r="AN18" s="199" t="str">
        <f>IF(AND('Mapa final'!$AJ$56="Muy Alta",'Mapa final'!$AL$56="Catastrófico"),CONCATENATE("R2C",'Mapa final'!$S$56),"")</f>
        <v/>
      </c>
      <c r="AO18" s="146"/>
      <c r="AP18" s="468"/>
      <c r="AQ18" s="469"/>
      <c r="AR18" s="469"/>
      <c r="AS18" s="469"/>
      <c r="AT18" s="469"/>
      <c r="AU18" s="470"/>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77" ht="15" customHeight="1" x14ac:dyDescent="0.25">
      <c r="B19" s="146"/>
      <c r="C19" s="357"/>
      <c r="D19" s="357"/>
      <c r="E19" s="358"/>
      <c r="F19" s="462"/>
      <c r="G19" s="461"/>
      <c r="H19" s="461"/>
      <c r="I19" s="461"/>
      <c r="J19" s="477"/>
      <c r="K19" s="193" t="str">
        <f>IF(AND('Mapa final'!$AJ$57="Muy Alta",'Mapa final'!$AL$57="Leve"),CONCATENATE("R2C",'Mapa final'!$S$57),"")</f>
        <v/>
      </c>
      <c r="L19" s="194" t="str">
        <f>IF(AND('Mapa final'!$AJ$58="Muy Alta",'Mapa final'!$AL$58="Leve"),CONCATENATE("R2C",'Mapa final'!$S$58),"")</f>
        <v/>
      </c>
      <c r="M19" s="194" t="str">
        <f>IF(AND('Mapa final'!$AJ$59="Muy Alta",'Mapa final'!$AL$59="Leve"),CONCATENATE("R2C",'Mapa final'!$S$59),"")</f>
        <v/>
      </c>
      <c r="N19" s="194" t="str">
        <f>IF(AND('Mapa final'!$AJ$60="Muy Alta",'Mapa final'!$AL$60="Leve"),CONCATENATE("R2C",'Mapa final'!$S$60),"")</f>
        <v/>
      </c>
      <c r="O19" s="194" t="str">
        <f>IF(AND('Mapa final'!$AJ$61="Muy Alta",'Mapa final'!$AL$61="Leve"),CONCATENATE("R2C",'Mapa final'!$S$61),"")</f>
        <v/>
      </c>
      <c r="P19" s="195" t="str">
        <f>IF(AND('Mapa final'!$AJ$62="Muy Alta",'Mapa final'!$AL$62="Leve"),CONCATENATE("R2C",'Mapa final'!$S$62),"")</f>
        <v/>
      </c>
      <c r="Q19" s="194" t="str">
        <f>IF(AND('Mapa final'!$AJ$57="Muy Alta",'Mapa final'!$AL$57="Menor"),CONCATENATE("R2C",'Mapa final'!$S$57),"")</f>
        <v/>
      </c>
      <c r="R19" s="196" t="str">
        <f>IF(AND('Mapa final'!$AJ$58="Muy Alta",'Mapa final'!$AL$58="Menor"),CONCATENATE("R2C",'Mapa final'!$S$58),"")</f>
        <v/>
      </c>
      <c r="S19" s="196" t="str">
        <f>IF(AND('Mapa final'!$AJ$59="Muy Alta",'Mapa final'!$AL$59="Menor"),CONCATENATE("R2C",'Mapa final'!$S$59),"")</f>
        <v/>
      </c>
      <c r="T19" s="196" t="str">
        <f>IF(AND('Mapa final'!$AJ$60="Muy Alta",'Mapa final'!$AL$60="Menor"),CONCATENATE("R2C",'Mapa final'!$S$60),"")</f>
        <v/>
      </c>
      <c r="U19" s="196" t="str">
        <f>IF(AND('Mapa final'!$AJ$61="Muy Alta",'Mapa final'!$AL$61="Menor"),CONCATENATE("R2C",'Mapa final'!$S$61),"")</f>
        <v/>
      </c>
      <c r="V19" s="195" t="str">
        <f>IF(AND('Mapa final'!$AJ$62="Muy Alta",'Mapa final'!$AL$62="Menor"),CONCATENATE("R2C",'Mapa final'!$S$62),"")</f>
        <v/>
      </c>
      <c r="W19" s="193" t="str">
        <f>IF(AND('Mapa final'!$AJ$57="Muy Alta",'Mapa final'!$AL$57="Moderado"),CONCATENATE("R2C",'Mapa final'!$S$57),"")</f>
        <v/>
      </c>
      <c r="X19" s="196" t="str">
        <f>IF(AND('Mapa final'!$AJ$58="Muy Alta",'Mapa final'!$AL$58="Moderado"),CONCATENATE("R2C",'Mapa final'!$S$58),"")</f>
        <v/>
      </c>
      <c r="Y19" s="196" t="str">
        <f>IF(AND('Mapa final'!$AJ$59="Muy Alta",'Mapa final'!$AL$59="Moderado"),CONCATENATE("R2C",'Mapa final'!$S$59),"")</f>
        <v/>
      </c>
      <c r="Z19" s="196" t="str">
        <f>IF(AND('Mapa final'!$AJ$60="Muy Alta",'Mapa final'!$AL$60="Moderado"),CONCATENATE("R2C",'Mapa final'!$S$60),"")</f>
        <v/>
      </c>
      <c r="AA19" s="196" t="str">
        <f>IF(AND('Mapa final'!$AJ$61="Muy Alta",'Mapa final'!$AL$61="Moderado"),CONCATENATE("R2C",'Mapa final'!$S$61),"")</f>
        <v/>
      </c>
      <c r="AB19" s="195" t="str">
        <f>IF(AND('Mapa final'!$AJ$62="Muy Alta",'Mapa final'!$AL$62="Moderado"),CONCATENATE("R2C",'Mapa final'!$S$62),"")</f>
        <v/>
      </c>
      <c r="AC19" s="193" t="str">
        <f>IF(AND('Mapa final'!$AJ$57="Muy Alta",'Mapa final'!$AL$57="Mayor"),CONCATENATE("R2C",'Mapa final'!$S$57),"")</f>
        <v/>
      </c>
      <c r="AD19" s="196" t="str">
        <f>IF(AND('Mapa final'!$AJ$58="Muy Alta",'Mapa final'!$AL$58="Mayor"),CONCATENATE("R2C",'Mapa final'!$S$58),"")</f>
        <v/>
      </c>
      <c r="AE19" s="196" t="str">
        <f>IF(AND('Mapa final'!$AJ$59="Muy Alta",'Mapa final'!$AL$59="Mayor"),CONCATENATE("R2C",'Mapa final'!$S$59),"")</f>
        <v/>
      </c>
      <c r="AF19" s="196" t="str">
        <f>IF(AND('Mapa final'!$AJ$60="Muy Alta",'Mapa final'!$AL$60="Mayor"),CONCATENATE("R2C",'Mapa final'!$S$60),"")</f>
        <v/>
      </c>
      <c r="AG19" s="196" t="str">
        <f>IF(AND('Mapa final'!$AJ$61="Muy Alta",'Mapa final'!$AL$61="Mayor"),CONCATENATE("R2C",'Mapa final'!$S$61),"")</f>
        <v/>
      </c>
      <c r="AH19" s="195" t="str">
        <f>IF(AND('Mapa final'!$AJ$62="Muy Alta",'Mapa final'!$AL$62="Mayor"),CONCATENATE("R2C",'Mapa final'!$S$62),"")</f>
        <v/>
      </c>
      <c r="AI19" s="197" t="str">
        <f>IF(AND('Mapa final'!$AJ$57="Muy Alta",'Mapa final'!$AL$57="Catastrófico"),CONCATENATE("R2C",'Mapa final'!$S$57),"")</f>
        <v/>
      </c>
      <c r="AJ19" s="198" t="str">
        <f>IF(AND('Mapa final'!$AJ$58="Muy Alta",'Mapa final'!$AL$58="Catastrófico"),CONCATENATE("R2C",'Mapa final'!$S$58),"")</f>
        <v/>
      </c>
      <c r="AK19" s="198" t="str">
        <f>IF(AND('Mapa final'!$AJ$59="Muy Alta",'Mapa final'!$AL$59="Catastrófico"),CONCATENATE("R2C",'Mapa final'!$S$59),"")</f>
        <v/>
      </c>
      <c r="AL19" s="198" t="str">
        <f>IF(AND('Mapa final'!$AJ$60="Muy Alta",'Mapa final'!$AL$60="Catastrófico"),CONCATENATE("R2C",'Mapa final'!$S$60),"")</f>
        <v/>
      </c>
      <c r="AM19" s="198" t="str">
        <f>IF(AND('Mapa final'!$AJ$61="Muy Alta",'Mapa final'!$AL$61="Catastrófico"),CONCATENATE("R2C",'Mapa final'!$S$61),"")</f>
        <v/>
      </c>
      <c r="AN19" s="199" t="str">
        <f>IF(AND('Mapa final'!$AJ$62="Muy Alta",'Mapa final'!$AL$62="Catastrófico"),CONCATENATE("R2C",'Mapa final'!$S$62),"")</f>
        <v/>
      </c>
      <c r="AO19" s="146"/>
      <c r="AP19" s="468"/>
      <c r="AQ19" s="469"/>
      <c r="AR19" s="469"/>
      <c r="AS19" s="469"/>
      <c r="AT19" s="469"/>
      <c r="AU19" s="470"/>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row>
    <row r="20" spans="2:77" ht="15" customHeight="1" x14ac:dyDescent="0.25">
      <c r="B20" s="146"/>
      <c r="C20" s="357"/>
      <c r="D20" s="357"/>
      <c r="E20" s="358"/>
      <c r="F20" s="462"/>
      <c r="G20" s="461"/>
      <c r="H20" s="461"/>
      <c r="I20" s="461"/>
      <c r="J20" s="477"/>
      <c r="K20" s="193" t="str">
        <f>IF(AND('Mapa final'!$AJ$63="Muy Alta",'Mapa final'!$AL$63="Leve"),CONCATENATE("R2C",'Mapa final'!$S$63),"")</f>
        <v/>
      </c>
      <c r="L20" s="194" t="str">
        <f>IF(AND('Mapa final'!$AJ$64="Muy Alta",'Mapa final'!$AL$64="Leve"),CONCATENATE("R2C",'Mapa final'!$S$64),"")</f>
        <v/>
      </c>
      <c r="M20" s="194" t="str">
        <f>IF(AND('Mapa final'!$AJ$65="Muy Alta",'Mapa final'!$AL$65="Leve"),CONCATENATE("R2C",'Mapa final'!$S$65),"")</f>
        <v/>
      </c>
      <c r="N20" s="194" t="str">
        <f>IF(AND('Mapa final'!$AJ$66="Muy Alta",'Mapa final'!$AL$66="Leve"),CONCATENATE("R2C",'Mapa final'!$S$66),"")</f>
        <v/>
      </c>
      <c r="O20" s="194" t="str">
        <f>IF(AND('Mapa final'!$AJ$67="Muy Alta",'Mapa final'!$AL$67="Leve"),CONCATENATE("R2C",'Mapa final'!$S$67),"")</f>
        <v/>
      </c>
      <c r="P20" s="195" t="str">
        <f>IF(AND('Mapa final'!$AJ$68="Muy Alta",'Mapa final'!$AL$68="Leve"),CONCATENATE("R2C",'Mapa final'!$S$68),"")</f>
        <v/>
      </c>
      <c r="Q20" s="194" t="str">
        <f>IF(AND('Mapa final'!$AJ$63="Muy Alta",'Mapa final'!$AL$63="Menor"),CONCATENATE("R2C",'Mapa final'!$S$63),"")</f>
        <v/>
      </c>
      <c r="R20" s="196" t="str">
        <f>IF(AND('Mapa final'!$AJ$64="Muy Alta",'Mapa final'!$AL$64="Menor"),CONCATENATE("R2C",'Mapa final'!$S$64),"")</f>
        <v/>
      </c>
      <c r="S20" s="196" t="str">
        <f>IF(AND('Mapa final'!$AJ$65="Muy Alta",'Mapa final'!$AL$65="Menor"),CONCATENATE("R2C",'Mapa final'!$S$65),"")</f>
        <v/>
      </c>
      <c r="T20" s="196" t="str">
        <f>IF(AND('Mapa final'!$AJ$66="Muy Alta",'Mapa final'!$AL$66="Menor"),CONCATENATE("R2C",'Mapa final'!$S$66),"")</f>
        <v/>
      </c>
      <c r="U20" s="196" t="str">
        <f>IF(AND('Mapa final'!$AJ$67="Muy Alta",'Mapa final'!$AL$67="Menor"),CONCATENATE("R2C",'Mapa final'!$S$67),"")</f>
        <v/>
      </c>
      <c r="V20" s="195" t="str">
        <f>IF(AND('Mapa final'!$AJ$68="Muy Alta",'Mapa final'!$AL$68="Menor"),CONCATENATE("R2C",'Mapa final'!$S$68),"")</f>
        <v/>
      </c>
      <c r="W20" s="193" t="str">
        <f>IF(AND('Mapa final'!$AJ$63="Muy Alta",'Mapa final'!$AL$63="Moderado"),CONCATENATE("R2C",'Mapa final'!$S$63),"")</f>
        <v/>
      </c>
      <c r="X20" s="196" t="str">
        <f>IF(AND('Mapa final'!$AJ$64="Muy Alta",'Mapa final'!$AL$64="Moderado"),CONCATENATE("R2C",'Mapa final'!$S$64),"")</f>
        <v/>
      </c>
      <c r="Y20" s="196" t="str">
        <f>IF(AND('Mapa final'!$AJ$65="Muy Alta",'Mapa final'!$AL$65="Moderado"),CONCATENATE("R2C",'Mapa final'!$S$65),"")</f>
        <v/>
      </c>
      <c r="Z20" s="196" t="str">
        <f>IF(AND('Mapa final'!$AJ$66="Muy Alta",'Mapa final'!$AL$66="Moderado"),CONCATENATE("R2C",'Mapa final'!$S$66),"")</f>
        <v/>
      </c>
      <c r="AA20" s="196" t="str">
        <f>IF(AND('Mapa final'!$AJ$67="Muy Alta",'Mapa final'!$AL$67="Moderado"),CONCATENATE("R2C",'Mapa final'!$S$67),"")</f>
        <v/>
      </c>
      <c r="AB20" s="195" t="str">
        <f>IF(AND('Mapa final'!$AJ$68="Muy Alta",'Mapa final'!$AL$68="Moderado"),CONCATENATE("R2C",'Mapa final'!$S$68),"")</f>
        <v/>
      </c>
      <c r="AC20" s="193" t="str">
        <f>IF(AND('Mapa final'!$AJ$63="Muy Alta",'Mapa final'!$AL$63="Mayor"),CONCATENATE("R2C",'Mapa final'!$S$63),"")</f>
        <v/>
      </c>
      <c r="AD20" s="196" t="str">
        <f>IF(AND('Mapa final'!$AJ$64="Muy Alta",'Mapa final'!$AL$64="Mayor"),CONCATENATE("R2C",'Mapa final'!$S$64),"")</f>
        <v/>
      </c>
      <c r="AE20" s="196" t="str">
        <f>IF(AND('Mapa final'!$AJ$65="Muy Alta",'Mapa final'!$AL$65="Mayor"),CONCATENATE("R2C",'Mapa final'!$S$65),"")</f>
        <v/>
      </c>
      <c r="AF20" s="196" t="str">
        <f>IF(AND('Mapa final'!$AJ$66="Muy Alta",'Mapa final'!$AL$66="Mayor"),CONCATENATE("R2C",'Mapa final'!$S$66),"")</f>
        <v/>
      </c>
      <c r="AG20" s="196" t="str">
        <f>IF(AND('Mapa final'!$AJ$67="Muy Alta",'Mapa final'!$AL$67="Mayor"),CONCATENATE("R2C",'Mapa final'!$S$67),"")</f>
        <v/>
      </c>
      <c r="AH20" s="195" t="str">
        <f>IF(AND('Mapa final'!$AJ$68="Muy Alta",'Mapa final'!$AL$68="Mayor"),CONCATENATE("R2C",'Mapa final'!$S$68),"")</f>
        <v/>
      </c>
      <c r="AI20" s="197" t="str">
        <f>IF(AND('Mapa final'!$AJ$63="Muy Alta",'Mapa final'!$AL$63="Catastrófico"),CONCATENATE("R2C",'Mapa final'!$S$63),"")</f>
        <v/>
      </c>
      <c r="AJ20" s="198" t="str">
        <f>IF(AND('Mapa final'!$AJ$64="Muy Alta",'Mapa final'!$AL$64="Catastrófico"),CONCATENATE("R2C",'Mapa final'!$S$64),"")</f>
        <v/>
      </c>
      <c r="AK20" s="198" t="str">
        <f>IF(AND('Mapa final'!$AJ$65="Muy Alta",'Mapa final'!$AL$65="Catastrófico"),CONCATENATE("R2C",'Mapa final'!$S$65),"")</f>
        <v/>
      </c>
      <c r="AL20" s="198" t="str">
        <f>IF(AND('Mapa final'!$AJ$66="Muy Alta",'Mapa final'!$AL$66="Catastrófico"),CONCATENATE("R2C",'Mapa final'!$S$66),"")</f>
        <v/>
      </c>
      <c r="AM20" s="198" t="str">
        <f>IF(AND('Mapa final'!$AJ$67="Muy Alta",'Mapa final'!$AL$67="Catastrófico"),CONCATENATE("R2C",'Mapa final'!$S$67),"")</f>
        <v/>
      </c>
      <c r="AN20" s="199" t="str">
        <f>IF(AND('Mapa final'!$AJ$68="Muy Alta",'Mapa final'!$AL$68="Catastrófico"),CONCATENATE("R2C",'Mapa final'!$S$68),"")</f>
        <v/>
      </c>
      <c r="AO20" s="146"/>
      <c r="AP20" s="468"/>
      <c r="AQ20" s="469"/>
      <c r="AR20" s="469"/>
      <c r="AS20" s="469"/>
      <c r="AT20" s="469"/>
      <c r="AU20" s="470"/>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row>
    <row r="21" spans="2:77" ht="15.75" customHeight="1" thickBot="1" x14ac:dyDescent="0.3">
      <c r="B21" s="146"/>
      <c r="C21" s="357"/>
      <c r="D21" s="357"/>
      <c r="E21" s="358"/>
      <c r="F21" s="463"/>
      <c r="G21" s="464"/>
      <c r="H21" s="464"/>
      <c r="I21" s="464"/>
      <c r="J21" s="464"/>
      <c r="K21" s="200" t="str">
        <f>IF(AND('Mapa final'!$AJ$69="Muy Alta",'Mapa final'!$AL$69="Leve"),CONCATENATE("R2C",'Mapa final'!$S$69),"")</f>
        <v/>
      </c>
      <c r="L21" s="201" t="str">
        <f>IF(AND('Mapa final'!$AJ$70="Muy Alta",'Mapa final'!$AL$70="Leve"),CONCATENATE("R2C",'Mapa final'!$S$70),"")</f>
        <v/>
      </c>
      <c r="M21" s="201" t="str">
        <f>IF(AND('Mapa final'!$AJ$71="Muy Alta",'Mapa final'!$AL$71="Leve"),CONCATENATE("R2C",'Mapa final'!$S$71),"")</f>
        <v/>
      </c>
      <c r="N21" s="201" t="str">
        <f>IF(AND('Mapa final'!$AJ$72="Muy Alta",'Mapa final'!$AL$72="Leve"),CONCATENATE("R2C",'Mapa final'!$S$72),"")</f>
        <v/>
      </c>
      <c r="O21" s="201" t="str">
        <f>IF(AND('Mapa final'!$AJ$74="Muy Alta",'Mapa final'!$AL$74="Leve"),CONCATENATE("R2C",'Mapa final'!$S$74),"")</f>
        <v/>
      </c>
      <c r="P21" s="202" t="str">
        <f>IF(AND('Mapa final'!$AJ$75="Muy Alta",'Mapa final'!$AL$75="Leve"),CONCATENATE("R2C",'Mapa final'!$S$75),"")</f>
        <v/>
      </c>
      <c r="Q21" s="194" t="str">
        <f>IF(AND('Mapa final'!$AJ$69="Muy Alta",'Mapa final'!$AL$69="Menor"),CONCATENATE("R2C",'Mapa final'!$S$69),"")</f>
        <v/>
      </c>
      <c r="R21" s="196" t="str">
        <f>IF(AND('Mapa final'!$AJ$70="Muy Alta",'Mapa final'!$AL$70="Menor"),CONCATENATE("R2C",'Mapa final'!$S$70),"")</f>
        <v/>
      </c>
      <c r="S21" s="196" t="str">
        <f>IF(AND('Mapa final'!$AJ$71="Muy Alta",'Mapa final'!$AL$71="Menor"),CONCATENATE("R2C",'Mapa final'!$S$71),"")</f>
        <v/>
      </c>
      <c r="T21" s="196" t="str">
        <f>IF(AND('Mapa final'!$AJ$72="Muy Alta",'Mapa final'!$AL$72="Menor"),CONCATENATE("R2C",'Mapa final'!$S$72),"")</f>
        <v/>
      </c>
      <c r="U21" s="196" t="str">
        <f>IF(AND('Mapa final'!$AJ$74="Muy Alta",'Mapa final'!$AL$74="Menor"),CONCATENATE("R2C",'Mapa final'!$S$74),"")</f>
        <v/>
      </c>
      <c r="V21" s="195" t="str">
        <f>IF(AND('Mapa final'!$AJ$75="Muy Alta",'Mapa final'!$AL$75="Menor"),CONCATENATE("R2C",'Mapa final'!$S$75),"")</f>
        <v/>
      </c>
      <c r="W21" s="200" t="str">
        <f>IF(AND('Mapa final'!$AJ$69="Muy Alta",'Mapa final'!$AL$69="Moderado"),CONCATENATE("R2C",'Mapa final'!$S$69),"")</f>
        <v/>
      </c>
      <c r="X21" s="201" t="str">
        <f>IF(AND('Mapa final'!$AJ$70="Muy Alta",'Mapa final'!$AL$70="Moderado"),CONCATENATE("R2C",'Mapa final'!$S$70),"")</f>
        <v/>
      </c>
      <c r="Y21" s="201" t="str">
        <f>IF(AND('Mapa final'!$AJ$71="Muy Alta",'Mapa final'!$AL$71="Moderado"),CONCATENATE("R2C",'Mapa final'!$S$71),"")</f>
        <v/>
      </c>
      <c r="Z21" s="201" t="str">
        <f>IF(AND('Mapa final'!$AJ$72="Muy Alta",'Mapa final'!$AL$72="Moderado"),CONCATENATE("R2C",'Mapa final'!$S$72),"")</f>
        <v/>
      </c>
      <c r="AA21" s="201" t="str">
        <f>IF(AND('Mapa final'!$AJ$74="Muy Alta",'Mapa final'!$AL$74="Moderado"),CONCATENATE("R2C",'Mapa final'!$S$74),"")</f>
        <v/>
      </c>
      <c r="AB21" s="202" t="str">
        <f>IF(AND('Mapa final'!$AJ$75="Muy Alta",'Mapa final'!$AL$75="Moderado"),CONCATENATE("R2C",'Mapa final'!$S$75),"")</f>
        <v/>
      </c>
      <c r="AC21" s="193" t="str">
        <f>IF(AND('Mapa final'!$AJ$69="Muy Alta",'Mapa final'!$AL$69="Mayor"),CONCATENATE("R2C",'Mapa final'!$S$69),"")</f>
        <v/>
      </c>
      <c r="AD21" s="196" t="str">
        <f>IF(AND('Mapa final'!$AJ$70="Muy Alta",'Mapa final'!$AL$70="Mayor"),CONCATENATE("R2C",'Mapa final'!$S$70),"")</f>
        <v/>
      </c>
      <c r="AE21" s="196" t="str">
        <f>IF(AND('Mapa final'!$AJ$71="Muy Alta",'Mapa final'!$AL$71="Mayor"),CONCATENATE("R2C",'Mapa final'!$S$71),"")</f>
        <v/>
      </c>
      <c r="AF21" s="196" t="str">
        <f>IF(AND('Mapa final'!$AJ$72="Muy Alta",'Mapa final'!$AL$72="Mayor"),CONCATENATE("R2C",'Mapa final'!$S$72),"")</f>
        <v/>
      </c>
      <c r="AG21" s="196" t="str">
        <f>IF(AND('Mapa final'!$AJ$74="Muy Alta",'Mapa final'!$AL$74="Mayor"),CONCATENATE("R2C",'Mapa final'!$S$74),"")</f>
        <v/>
      </c>
      <c r="AH21" s="195" t="str">
        <f>IF(AND('Mapa final'!$AJ$75="Muy Alta",'Mapa final'!$AL$75="Mayor"),CONCATENATE("R2C",'Mapa final'!$S$75),"")</f>
        <v/>
      </c>
      <c r="AI21" s="203" t="str">
        <f>IF(AND('Mapa final'!$AJ$69="Muy Alta",'Mapa final'!$AL$69="Catastrófico"),CONCATENATE("R2C",'Mapa final'!$S$69),"")</f>
        <v/>
      </c>
      <c r="AJ21" s="204" t="str">
        <f>IF(AND('Mapa final'!$AJ$70="Muy Alta",'Mapa final'!$AL$70="Catastrófico"),CONCATENATE("R2C",'Mapa final'!$S$70),"")</f>
        <v/>
      </c>
      <c r="AK21" s="204" t="str">
        <f>IF(AND('Mapa final'!$AJ$71="Muy Alta",'Mapa final'!$AL$71="Catastrófico"),CONCATENATE("R2C",'Mapa final'!$S$71),"")</f>
        <v/>
      </c>
      <c r="AL21" s="204" t="str">
        <f>IF(AND('Mapa final'!$AJ$72="Muy Alta",'Mapa final'!$AL$72="Catastrófico"),CONCATENATE("R2C",'Mapa final'!$S$72),"")</f>
        <v/>
      </c>
      <c r="AM21" s="204" t="str">
        <f>IF(AND('Mapa final'!$AJ$74="Muy Alta",'Mapa final'!$AL$74="Catastrófico"),CONCATENATE("R2C",'Mapa final'!$S$74),"")</f>
        <v/>
      </c>
      <c r="AN21" s="205" t="str">
        <f>IF(AND('Mapa final'!$AJ$75="Muy Alta",'Mapa final'!$AL$75="Catastrófico"),CONCATENATE("R2C",'Mapa final'!$S$75),"")</f>
        <v/>
      </c>
      <c r="AO21" s="146"/>
      <c r="AP21" s="471"/>
      <c r="AQ21" s="472"/>
      <c r="AR21" s="472"/>
      <c r="AS21" s="472"/>
      <c r="AT21" s="472"/>
      <c r="AU21" s="473"/>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row>
    <row r="22" spans="2:77" ht="15" customHeight="1" x14ac:dyDescent="0.25">
      <c r="B22" s="146"/>
      <c r="C22" s="357"/>
      <c r="D22" s="357"/>
      <c r="E22" s="358"/>
      <c r="F22" s="458" t="s">
        <v>114</v>
      </c>
      <c r="G22" s="459"/>
      <c r="H22" s="459"/>
      <c r="I22" s="459"/>
      <c r="J22" s="459"/>
      <c r="K22" s="206" t="str">
        <f ca="1">IF(AND('Mapa final'!$AJ$15="Alta",'Mapa final'!$AL$15="Leve"),CONCATENATE("R2C",'Mapa final'!$S$15),"")</f>
        <v/>
      </c>
      <c r="L22" s="207" t="str">
        <f ca="1">IF(AND('Mapa final'!$AJ$16="Alta",'Mapa final'!$AL$16="Leve"),CONCATENATE("R2C",'Mapa final'!$S$16),"")</f>
        <v/>
      </c>
      <c r="M22" s="207" t="str">
        <f ca="1">IF(AND('Mapa final'!$AJ$17="Alta",'Mapa final'!$AL$17="Leve"),CONCATENATE("R2C",'Mapa final'!$S$17),"")</f>
        <v/>
      </c>
      <c r="N22" s="207" t="str">
        <f ca="1">IF(AND('Mapa final'!$AJ$18="Alta",'Mapa final'!$AL$18="Leve"),CONCATENATE("R2C",'Mapa final'!$S$18),"")</f>
        <v/>
      </c>
      <c r="O22" s="207" t="str">
        <f>IF(AND('Mapa final'!$AJ$19="Alta",'Mapa final'!$AL$19="Leve"),CONCATENATE("R2C",'Mapa final'!$S$19),"")</f>
        <v/>
      </c>
      <c r="P22" s="208" t="str">
        <f>IF(AND('Mapa final'!$AJ$20="Alta",'Mapa final'!$AL$20="Leve"),CONCATENATE("R2C",'Mapa final'!$S$20),"")</f>
        <v/>
      </c>
      <c r="Q22" s="209" t="str">
        <f ca="1">IF(AND('Mapa final'!$AJ$15="Alta",'Mapa final'!$AL$15="Menor"),CONCATENATE("R2C",'Mapa final'!$S$15),"")</f>
        <v/>
      </c>
      <c r="R22" s="210" t="str">
        <f ca="1">IF(AND('Mapa final'!$AJ$16="Alta",'Mapa final'!$AL$16="Menore"),CONCATENATE("R2C",'Mapa final'!$S$16),"")</f>
        <v/>
      </c>
      <c r="S22" s="210" t="str">
        <f ca="1">IF(AND('Mapa final'!$AJ$17="Alta",'Mapa final'!$AL$17="Menor"),CONCATENATE("R2C",'Mapa final'!$S$17),"")</f>
        <v/>
      </c>
      <c r="T22" s="210" t="str">
        <f ca="1">IF(AND('Mapa final'!$AJ$18="Alta",'Mapa final'!$AL$18="Menor"),CONCATENATE("R2C",'Mapa final'!$S$18),"")</f>
        <v/>
      </c>
      <c r="U22" s="210" t="str">
        <f>IF(AND('Mapa final'!$AJ$19="Alta",'Mapa final'!$AL$19="Menor"),CONCATENATE("R2C",'Mapa final'!$S$19),"")</f>
        <v/>
      </c>
      <c r="V22" s="211" t="str">
        <f>IF(AND('Mapa final'!$AJ$20="Alta",'Mapa final'!$AL$20="Menor"),CONCATENATE("R2C",'Mapa final'!$S$20),"")</f>
        <v/>
      </c>
      <c r="W22" s="187" t="str">
        <f ca="1">IF(AND('Mapa final'!$AJ$15="Alta",'Mapa final'!$AL$15="Moderado"),CONCATENATE("R2C",'Mapa final'!$S$15),"")</f>
        <v/>
      </c>
      <c r="X22" s="188" t="str">
        <f ca="1">IF(AND('Mapa final'!$AJ$16="Alta",'Mapa final'!$AL$16="Moderado"),CONCATENATE("R2C",'Mapa final'!$S$16),"")</f>
        <v/>
      </c>
      <c r="Y22" s="188"/>
      <c r="Z22" s="188" t="str">
        <f ca="1">IF(AND('Mapa final'!$AJ$18="Alta",'Mapa final'!$AL$18="Moderado"),CONCATENATE("R2C",'Mapa final'!$S$18),"")</f>
        <v/>
      </c>
      <c r="AA22" s="188" t="str">
        <f>IF(AND('Mapa final'!$AJ$19="Alta",'Mapa final'!$AL$19="Moderado"),CONCATENATE("R2C",'Mapa final'!$S$19),"")</f>
        <v/>
      </c>
      <c r="AB22" s="189" t="str">
        <f>IF(AND('Mapa final'!$AJ$20="Alta",'Mapa final'!$AL$20="Moderado"),CONCATENATE("R2C",'Mapa final'!$S$20),"")</f>
        <v/>
      </c>
      <c r="AC22" s="187" t="str">
        <f ca="1">IF(AND('Mapa final'!$AJ$15="Alta",'Mapa final'!$AL$15="Mayor"),CONCATENATE("R2C",'Mapa final'!$S$15),"")</f>
        <v/>
      </c>
      <c r="AD22" s="188" t="str">
        <f ca="1">IF(AND('Mapa final'!$AJ$16="Alta",'Mapa final'!$AL$16="Mayor"),CONCATENATE("R2C",'Mapa final'!$S$16),"")</f>
        <v/>
      </c>
      <c r="AE22" s="188" t="str">
        <f ca="1">IF(AND('Mapa final'!$AJ$17="Alta",'Mapa final'!$AL$17="Mayor"),CONCATENATE("R2C",'Mapa final'!$S$17),"")</f>
        <v/>
      </c>
      <c r="AF22" s="188" t="str">
        <f ca="1">IF(AND('Mapa final'!$AJ$18="Alta",'Mapa final'!$AL$18="Mayor"),CONCATENATE("R2C",'Mapa final'!$S$18),"")</f>
        <v/>
      </c>
      <c r="AG22" s="188" t="str">
        <f>IF(AND('Mapa final'!$AJ$19="Alta",'Mapa final'!$AL$19="Mayor"),CONCATENATE("R2C",'Mapa final'!$S$19),"")</f>
        <v/>
      </c>
      <c r="AH22" s="189" t="str">
        <f>IF(AND('Mapa final'!$AJ$20="Alta",'Mapa final'!$AL$20="Mayor"),CONCATENATE("R2C",'Mapa final'!$S$20),"")</f>
        <v/>
      </c>
      <c r="AI22" s="190" t="str">
        <f ca="1">IF(AND('Mapa final'!$AJ$15="Alta",'Mapa final'!$AL$15="Catastrófico"),CONCATENATE("R2C",'Mapa final'!$S$15),"")</f>
        <v/>
      </c>
      <c r="AJ22" s="191" t="str">
        <f ca="1">IF(AND('Mapa final'!$AJ$16="Alta",'Mapa final'!$AL$16="Catastrófico"),CONCATENATE("R2C",'Mapa final'!$S$16),"")</f>
        <v/>
      </c>
      <c r="AK22" s="191" t="str">
        <f ca="1">IF(AND('Mapa final'!$AJ$17="Alta",'Mapa final'!$AL$17="Catastrófico"),CONCATENATE("R2C",'Mapa final'!$S$17),"")</f>
        <v/>
      </c>
      <c r="AL22" s="191" t="str">
        <f ca="1">IF(AND('Mapa final'!$AJ$18="Alta",'Mapa final'!$AL$18="Catastrófico"),CONCATENATE("R2C",'Mapa final'!$S$18),"")</f>
        <v/>
      </c>
      <c r="AM22" s="191" t="str">
        <f>IF(AND('Mapa final'!$AJ$19="Alta",'Mapa final'!$AL$19="Catastrófico"),CONCATENATE("R2C",'Mapa final'!$S$19),"")</f>
        <v/>
      </c>
      <c r="AN22" s="192" t="str">
        <f>IF(AND('Mapa final'!$AJ$20="Alta",'Mapa final'!$AL$20="Catastrófico"),CONCATENATE("R2C",'Mapa final'!$S$20),"")</f>
        <v/>
      </c>
      <c r="AO22" s="146"/>
      <c r="AP22" s="449" t="s">
        <v>79</v>
      </c>
      <c r="AQ22" s="450"/>
      <c r="AR22" s="450"/>
      <c r="AS22" s="450"/>
      <c r="AT22" s="450"/>
      <c r="AU22" s="451"/>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77" ht="15" customHeight="1" x14ac:dyDescent="0.25">
      <c r="B23" s="146"/>
      <c r="C23" s="357"/>
      <c r="D23" s="357"/>
      <c r="E23" s="358"/>
      <c r="F23" s="460"/>
      <c r="G23" s="461"/>
      <c r="H23" s="461"/>
      <c r="I23" s="461"/>
      <c r="J23" s="461"/>
      <c r="K23" s="206" t="str">
        <f>IF(AND('Mapa final'!$AJ$21="Alta",'Mapa final'!$AL$21="Leve"),CONCATENATE("R2C",'Mapa final'!$S$21),"")</f>
        <v/>
      </c>
      <c r="L23" s="212" t="str">
        <f>IF(AND('Mapa final'!$AJ$22="Alta",'Mapa final'!$AL$22="Leve"),CONCATENATE("R2C",'Mapa final'!$S$22),"")</f>
        <v/>
      </c>
      <c r="M23" s="212" t="str">
        <f>IF(AND('Mapa final'!$AJ$23="Alta",'Mapa final'!$AL$23="Leve"),CONCATENATE("R2C",'Mapa final'!$S$23),"")</f>
        <v/>
      </c>
      <c r="N23" s="212" t="str">
        <f>IF(AND('Mapa final'!$AJ$24="Alta",'Mapa final'!$AL$24="Leve"),CONCATENATE("R2C",'Mapa final'!$S$24),"")</f>
        <v/>
      </c>
      <c r="O23" s="212" t="str">
        <f>IF(AND('Mapa final'!$AJ$25="Alta",'Mapa final'!$AL$25="Leve"),CONCATENATE("R2C",'Mapa final'!$S$25),"")</f>
        <v/>
      </c>
      <c r="P23" s="208" t="str">
        <f>IF(AND('Mapa final'!$AJ$26="Alta",'Mapa final'!$AL$26="Leve"),CONCATENATE("R2C",'Mapa final'!$S$26),"")</f>
        <v/>
      </c>
      <c r="Q23" s="206" t="str">
        <f>IF(AND('Mapa final'!$AJ$21="Alta",'Mapa final'!$AL$21="Menor"),CONCATENATE("R2C",'Mapa final'!$S$21),"")</f>
        <v/>
      </c>
      <c r="R23" s="212" t="str">
        <f>IF(AND('Mapa final'!$AJ$22="Alta",'Mapa final'!$AL$22="Menor"),CONCATENATE("R2C",'Mapa final'!$S$22),"")</f>
        <v/>
      </c>
      <c r="S23" s="212" t="str">
        <f>IF(AND('Mapa final'!$AJ$23="Alta",'Mapa final'!$AL$23="Menor"),CONCATENATE("R2C",'Mapa final'!$S$23),"")</f>
        <v/>
      </c>
      <c r="T23" s="212" t="str">
        <f>IF(AND('Mapa final'!$AJ$24="Alta",'Mapa final'!$AL$24="Menor"),CONCATENATE("R2C",'Mapa final'!$S$24),"")</f>
        <v/>
      </c>
      <c r="U23" s="212" t="str">
        <f>IF(AND('Mapa final'!$AJ$25="Alta",'Mapa final'!$AL$25="Menor"),CONCATENATE("R2C",'Mapa final'!$S$25),"")</f>
        <v/>
      </c>
      <c r="V23" s="208" t="str">
        <f>IF(AND('Mapa final'!$AJ$26="Alta",'Mapa final'!$AL$26="Menor"),CONCATENATE("R2C",'Mapa final'!$S$26),"")</f>
        <v/>
      </c>
      <c r="W23" s="193" t="str">
        <f>IF(AND('Mapa final'!$AJ$21="Alta",'Mapa final'!$AL$21="Moderado"),CONCATENATE("R2C",'Mapa final'!$S$21),"")</f>
        <v/>
      </c>
      <c r="X23" s="196" t="str">
        <f>IF(AND('Mapa final'!$AJ$22="Alta",'Mapa final'!$AL$22="Moderado"),CONCATENATE("R2C",'Mapa final'!$S$22),"")</f>
        <v/>
      </c>
      <c r="Y23" s="196" t="str">
        <f>IF(AND('Mapa final'!$AJ$23="Alta",'Mapa final'!$AL$23="Moderado"),CONCATENATE("R2C",'Mapa final'!$S$23),"")</f>
        <v/>
      </c>
      <c r="Z23" s="196" t="str">
        <f>IF(AND('Mapa final'!$AJ$24="Alta",'Mapa final'!$AL$24="Moderado"),CONCATENATE("R2C",'Mapa final'!$S$24),"")</f>
        <v/>
      </c>
      <c r="AA23" s="196" t="str">
        <f>IF(AND('Mapa final'!$AJ$25="Alta",'Mapa final'!$AL$25="Moderado"),CONCATENATE("R2C",'Mapa final'!$S$25),"")</f>
        <v/>
      </c>
      <c r="AB23" s="195" t="str">
        <f>IF(AND('Mapa final'!$AJ$26="Alta",'Mapa final'!$AL$26="Moderado"),CONCATENATE("R2C",'Mapa final'!$S$26),"")</f>
        <v/>
      </c>
      <c r="AC23" s="193" t="str">
        <f>IF(AND('Mapa final'!$AJ$21="Alta",'Mapa final'!$AL$21="Mayor"),CONCATENATE("R2C",'Mapa final'!$S$21),"")</f>
        <v/>
      </c>
      <c r="AD23" s="196" t="str">
        <f>IF(AND('Mapa final'!$AJ$22="Alta",'Mapa final'!$AL$22="Mayor"),CONCATENATE("R2C",'Mapa final'!$S$22),"")</f>
        <v/>
      </c>
      <c r="AE23" s="196" t="str">
        <f>IF(AND('Mapa final'!$AJ$23="Alta",'Mapa final'!$AL$23="Mayor"),CONCATENATE("R2C",'Mapa final'!$S$23),"")</f>
        <v/>
      </c>
      <c r="AF23" s="196" t="str">
        <f>IF(AND('Mapa final'!$AJ$24="Alta",'Mapa final'!$AL$24="Mayor"),CONCATENATE("R2C",'Mapa final'!$S$24),"")</f>
        <v/>
      </c>
      <c r="AG23" s="196" t="str">
        <f>IF(AND('Mapa final'!$AJ$25="Alta",'Mapa final'!$AL$25="Mayor"),CONCATENATE("R2C",'Mapa final'!$S$25),"")</f>
        <v/>
      </c>
      <c r="AH23" s="195" t="str">
        <f>IF(AND('Mapa final'!$AJ$26="Alta",'Mapa final'!$AL$26="Mayor"),CONCATENATE("R2C",'Mapa final'!$S$26),"")</f>
        <v/>
      </c>
      <c r="AI23" s="197" t="str">
        <f>IF(AND('Mapa final'!$AJ$21="Alta",'Mapa final'!$AL$21="Catastrófico"),CONCATENATE("R2C",'Mapa final'!$S$21),"")</f>
        <v/>
      </c>
      <c r="AJ23" s="198" t="str">
        <f>IF(AND('Mapa final'!$AJ$22="Alta",'Mapa final'!$AL$22="Catastrófico"),CONCATENATE("R2C",'Mapa final'!$S$22),"")</f>
        <v/>
      </c>
      <c r="AK23" s="198" t="str">
        <f>IF(AND('Mapa final'!$AJ$23="Alta",'Mapa final'!$AL$23="Catastrófico"),CONCATENATE("R2C",'Mapa final'!$S$23),"")</f>
        <v/>
      </c>
      <c r="AL23" s="198" t="str">
        <f>IF(AND('Mapa final'!$AJ$24="Alta",'Mapa final'!$AL$24="Catastrófico"),CONCATENATE("R2C",'Mapa final'!$S$24),"")</f>
        <v/>
      </c>
      <c r="AM23" s="198" t="str">
        <f>IF(AND('Mapa final'!$AJ$25="Alta",'Mapa final'!$AL$25="Catastrófico"),CONCATENATE("R2C",'Mapa final'!$S$25),"")</f>
        <v/>
      </c>
      <c r="AN23" s="199" t="str">
        <f>IF(AND('Mapa final'!$AJ$26="Alta",'Mapa final'!$AL$26="Catastrófico"),CONCATENATE("R2C",'Mapa final'!$S$26),"")</f>
        <v/>
      </c>
      <c r="AO23" s="146"/>
      <c r="AP23" s="452"/>
      <c r="AQ23" s="453"/>
      <c r="AR23" s="453"/>
      <c r="AS23" s="453"/>
      <c r="AT23" s="453"/>
      <c r="AU23" s="454"/>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77" ht="15" customHeight="1" x14ac:dyDescent="0.25">
      <c r="B24" s="146"/>
      <c r="C24" s="357"/>
      <c r="D24" s="357"/>
      <c r="E24" s="358"/>
      <c r="F24" s="462"/>
      <c r="G24" s="461"/>
      <c r="H24" s="461"/>
      <c r="I24" s="461"/>
      <c r="J24" s="461"/>
      <c r="K24" s="206" t="str">
        <f>IF(AND('Mapa final'!$AJ$27="Alta",'Mapa final'!$AL$27="Leve"),CONCATENATE("R2C",'Mapa final'!$S$27),"")</f>
        <v/>
      </c>
      <c r="L24" s="212" t="str">
        <f>IF(AND('Mapa final'!$AJ$28="Alta",'Mapa final'!$AL$28="Leve"),CONCATENATE("R2C",'Mapa final'!$S$28),"")</f>
        <v/>
      </c>
      <c r="M24" s="212" t="str">
        <f>IF(AND('Mapa final'!$AJ$29="Alta",'Mapa final'!$AL$29="Leve"),CONCATENATE("R2C",'Mapa final'!$S$29),"")</f>
        <v/>
      </c>
      <c r="N24" s="212" t="str">
        <f>IF(AND('Mapa final'!$AJ$30="Alta",'Mapa final'!$AL$30="Leve"),CONCATENATE("R2C",'Mapa final'!$S$30),"")</f>
        <v/>
      </c>
      <c r="O24" s="212" t="str">
        <f>IF(AND('Mapa final'!$AJ$31="Alta",'Mapa final'!$AL$31="Leve"),CONCATENATE("R2C",'Mapa final'!$S$31),"")</f>
        <v/>
      </c>
      <c r="P24" s="208" t="str">
        <f>IF(AND('Mapa final'!$AJ$32="Alta",'Mapa final'!$AL$32="Leve"),CONCATENATE("R2C",'Mapa final'!$S$32),"")</f>
        <v/>
      </c>
      <c r="Q24" s="206" t="str">
        <f>IF(AND('Mapa final'!$AJ$27="Alta",'Mapa final'!$AL$27="Menor"),CONCATENATE("R2C",'Mapa final'!$S$27),"")</f>
        <v/>
      </c>
      <c r="R24" s="212" t="str">
        <f>IF(AND('Mapa final'!$AJ$28="Alta",'Mapa final'!$AL$28="Menor"),CONCATENATE("R2C",'Mapa final'!$S$28),"")</f>
        <v/>
      </c>
      <c r="S24" s="212" t="str">
        <f>IF(AND('Mapa final'!$AJ$29="Alta",'Mapa final'!$AL$29="Menor"),CONCATENATE("R2C",'Mapa final'!$S$29),"")</f>
        <v/>
      </c>
      <c r="T24" s="212" t="str">
        <f>IF(AND('Mapa final'!$AJ$30="Alta",'Mapa final'!$AL$30="Menor"),CONCATENATE("R2C",'Mapa final'!$S$30),"")</f>
        <v/>
      </c>
      <c r="U24" s="212" t="str">
        <f>IF(AND('Mapa final'!$AJ$31="Alta",'Mapa final'!$AL$31="Menor"),CONCATENATE("R2C",'Mapa final'!$S$31),"")</f>
        <v/>
      </c>
      <c r="V24" s="208" t="str">
        <f>IF(AND('Mapa final'!$AJ$32="Alta",'Mapa final'!$AL$32="Menor"),CONCATENATE("R2C",'Mapa final'!$S$32),"")</f>
        <v/>
      </c>
      <c r="W24" s="193" t="str">
        <f>IF(AND('Mapa final'!$AJ$27="Alta",'Mapa final'!$AL$27="Moderado"),CONCATENATE("R2C",'Mapa final'!$S$27),"")</f>
        <v/>
      </c>
      <c r="X24" s="196" t="str">
        <f>IF(AND('Mapa final'!$AJ$28="Alta",'Mapa final'!$AL$28="Moderado"),CONCATENATE("R2C",'Mapa final'!$S$28),"")</f>
        <v/>
      </c>
      <c r="Y24" s="196" t="str">
        <f>IF(AND('Mapa final'!$AJ$29="Alta",'Mapa final'!$AL$29="Moderado"),CONCATENATE("R2C",'Mapa final'!$S$29),"")</f>
        <v/>
      </c>
      <c r="Z24" s="196" t="str">
        <f>IF(AND('Mapa final'!$AJ$30="Alta",'Mapa final'!$AL$30="Moderado"),CONCATENATE("R2C",'Mapa final'!$S$30),"")</f>
        <v/>
      </c>
      <c r="AA24" s="196" t="str">
        <f>IF(AND('Mapa final'!$AJ$31="Alta",'Mapa final'!$AL$31="Moderado"),CONCATENATE("R2C",'Mapa final'!$S$31),"")</f>
        <v/>
      </c>
      <c r="AB24" s="195" t="str">
        <f>IF(AND('Mapa final'!$AJ$32="Alta",'Mapa final'!$AL$32="Moderado"),CONCATENATE("R2C",'Mapa final'!$S$32),"")</f>
        <v/>
      </c>
      <c r="AC24" s="193" t="str">
        <f>IF(AND('Mapa final'!$AJ$27="Alta",'Mapa final'!$AL$27="Mayor"),CONCATENATE("R2C",'Mapa final'!$S$27),"")</f>
        <v/>
      </c>
      <c r="AD24" s="196" t="str">
        <f>IF(AND('Mapa final'!$AJ$28="Alta",'Mapa final'!$AL$28="Mayor"),CONCATENATE("R2C",'Mapa final'!$S$28),"")</f>
        <v/>
      </c>
      <c r="AE24" s="196" t="str">
        <f>IF(AND('Mapa final'!$AJ$29="Alta",'Mapa final'!$AL$29="Mayor"),CONCATENATE("R2C",'Mapa final'!$S$29),"")</f>
        <v/>
      </c>
      <c r="AF24" s="196" t="str">
        <f>IF(AND('Mapa final'!$AJ$30="Alta",'Mapa final'!$AL$30="Mayor"),CONCATENATE("R2C",'Mapa final'!$S$30),"")</f>
        <v/>
      </c>
      <c r="AG24" s="196" t="str">
        <f>IF(AND('Mapa final'!$AJ$31="Alta",'Mapa final'!$AL$31="Mayor"),CONCATENATE("R2C",'Mapa final'!$S$31),"")</f>
        <v/>
      </c>
      <c r="AH24" s="195" t="str">
        <f>IF(AND('Mapa final'!$AJ$32="Alta",'Mapa final'!$AL$32="Mayor"),CONCATENATE("R2C",'Mapa final'!$S$32),"")</f>
        <v/>
      </c>
      <c r="AI24" s="197" t="str">
        <f>IF(AND('Mapa final'!$AJ$27="Alta",'Mapa final'!$AL$27="Catastrófico"),CONCATENATE("R2C",'Mapa final'!$S$27),"")</f>
        <v/>
      </c>
      <c r="AJ24" s="198" t="str">
        <f>IF(AND('Mapa final'!$AJ$28="Alta",'Mapa final'!$AL$28="Catastrófico"),CONCATENATE("R2C",'Mapa final'!$S$28),"")</f>
        <v/>
      </c>
      <c r="AK24" s="198" t="str">
        <f>IF(AND('Mapa final'!$AJ$29="Alta",'Mapa final'!$AL$29="Catastrófico"),CONCATENATE("R2C",'Mapa final'!$S$29),"")</f>
        <v/>
      </c>
      <c r="AL24" s="198" t="str">
        <f>IF(AND('Mapa final'!$AJ$30="Alta",'Mapa final'!$AL$30="Catastrófico"),CONCATENATE("R2C",'Mapa final'!$S$30),"")</f>
        <v/>
      </c>
      <c r="AM24" s="198" t="str">
        <f>IF(AND('Mapa final'!$AJ$31="Alta",'Mapa final'!$AL$31="Catastrófico"),CONCATENATE("R2C",'Mapa final'!$S$31),"")</f>
        <v/>
      </c>
      <c r="AN24" s="199" t="str">
        <f>IF(AND('Mapa final'!$AJ$32="Alta",'Mapa final'!$AL$32="Catastrófico"),CONCATENATE("R2C",'Mapa final'!$S$32),"")</f>
        <v/>
      </c>
      <c r="AO24" s="146"/>
      <c r="AP24" s="452"/>
      <c r="AQ24" s="453"/>
      <c r="AR24" s="453"/>
      <c r="AS24" s="453"/>
      <c r="AT24" s="453"/>
      <c r="AU24" s="454"/>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row>
    <row r="25" spans="2:77" ht="15" customHeight="1" x14ac:dyDescent="0.25">
      <c r="B25" s="146"/>
      <c r="C25" s="357"/>
      <c r="D25" s="357"/>
      <c r="E25" s="358"/>
      <c r="F25" s="462"/>
      <c r="G25" s="461"/>
      <c r="H25" s="461"/>
      <c r="I25" s="461"/>
      <c r="J25" s="461"/>
      <c r="K25" s="206" t="str">
        <f>IF(AND('Mapa final'!$AJ$33="Alta",'Mapa final'!$AL$33="Leve"),CONCATENATE("R2C",'Mapa final'!$S$33),"")</f>
        <v/>
      </c>
      <c r="L25" s="212" t="str">
        <f>IF(AND('Mapa final'!$AJ$34="Alta",'Mapa final'!$AL$34="Leve"),CONCATENATE("R2C",'Mapa final'!$S$34),"")</f>
        <v/>
      </c>
      <c r="M25" s="212" t="str">
        <f>IF(AND('Mapa final'!$AJ$35="Alta",'Mapa final'!$AL$35="Leve"),CONCATENATE("R2C",'Mapa final'!$S$35),"")</f>
        <v/>
      </c>
      <c r="N25" s="212" t="str">
        <f>IF(AND('Mapa final'!$AJ$36="Alta",'Mapa final'!$AL$36="Leve"),CONCATENATE("R2C",'Mapa final'!$S$36),"")</f>
        <v/>
      </c>
      <c r="O25" s="212" t="str">
        <f>IF(AND('Mapa final'!$AJ$37="Alta",'Mapa final'!$AL$37="Leve"),CONCATENATE("R2C",'Mapa final'!$S$37),"")</f>
        <v/>
      </c>
      <c r="P25" s="208" t="str">
        <f>IF(AND('Mapa final'!$AJ$38="Alta",'Mapa final'!$AL$38="Leve"),CONCATENATE("R2C",'Mapa final'!$S$38),"")</f>
        <v/>
      </c>
      <c r="Q25" s="206" t="str">
        <f>IF(AND('Mapa final'!$AJ$33="Alta",'Mapa final'!$AL$33="Menor"),CONCATENATE("R2C",'Mapa final'!$S$33),"")</f>
        <v/>
      </c>
      <c r="R25" s="212" t="str">
        <f>IF(AND('Mapa final'!$AJ$34="Alta",'Mapa final'!$AL$34="Menor"),CONCATENATE("R2C",'Mapa final'!$S$34),"")</f>
        <v/>
      </c>
      <c r="S25" s="212" t="str">
        <f>IF(AND('Mapa final'!$AJ$35="Alta",'Mapa final'!$AL$35="Menor"),CONCATENATE("R2C",'Mapa final'!$S$35),"")</f>
        <v/>
      </c>
      <c r="T25" s="212" t="str">
        <f>IF(AND('Mapa final'!$AJ$36="Alta",'Mapa final'!$AL$36="Menor"),CONCATENATE("R2C",'Mapa final'!$S$36),"")</f>
        <v/>
      </c>
      <c r="U25" s="212" t="str">
        <f>IF(AND('Mapa final'!$AJ$37="Alta",'Mapa final'!$AL$37="LMenor"),CONCATENATE("R2C",'Mapa final'!$S$37),"")</f>
        <v/>
      </c>
      <c r="V25" s="208" t="str">
        <f>IF(AND('Mapa final'!$AJ$38="Alta",'Mapa final'!$AL$38="Menor"),CONCATENATE("R2C",'Mapa final'!$S$38),"")</f>
        <v/>
      </c>
      <c r="W25" s="193" t="str">
        <f>IF(AND('Mapa final'!$AJ$33="Alta",'Mapa final'!$AL$33="Moderado"),CONCATENATE("R2C",'Mapa final'!$S$33),"")</f>
        <v/>
      </c>
      <c r="X25" s="196" t="str">
        <f>IF(AND('Mapa final'!$AJ$34="Alta",'Mapa final'!$AL$34="Moderado"),CONCATENATE("R2C",'Mapa final'!$S$34),"")</f>
        <v/>
      </c>
      <c r="Y25" s="196" t="str">
        <f>IF(AND('Mapa final'!$AJ$35="Alta",'Mapa final'!$AL$35="Moderado"),CONCATENATE("R2C",'Mapa final'!$S$35),"")</f>
        <v/>
      </c>
      <c r="Z25" s="196" t="str">
        <f>IF(AND('Mapa final'!$AJ$36="Alta",'Mapa final'!$AL$36="Moderado"),CONCATENATE("R2C",'Mapa final'!$S$36),"")</f>
        <v/>
      </c>
      <c r="AA25" s="196" t="str">
        <f>IF(AND('Mapa final'!$AJ$37="Alta",'Mapa final'!$AL$37="Moderado"),CONCATENATE("R2C",'Mapa final'!$S$37),"")</f>
        <v/>
      </c>
      <c r="AB25" s="195" t="str">
        <f>IF(AND('Mapa final'!$AJ$38="Alta",'Mapa final'!$AL$38="Moderado"),CONCATENATE("R2C",'Mapa final'!$S$38),"")</f>
        <v/>
      </c>
      <c r="AC25" s="193" t="str">
        <f>IF(AND('Mapa final'!$AJ$33="Alta",'Mapa final'!$AL$33="Mayor"),CONCATENATE("R2C",'Mapa final'!$S$33),"")</f>
        <v/>
      </c>
      <c r="AD25" s="196" t="str">
        <f>IF(AND('Mapa final'!$AJ$34="Alta",'Mapa final'!$AL$34="Mayor"),CONCATENATE("R2C",'Mapa final'!$S$34),"")</f>
        <v/>
      </c>
      <c r="AE25" s="196" t="str">
        <f>IF(AND('Mapa final'!$AJ$35="Alta",'Mapa final'!$AL$35="Mayor"),CONCATENATE("R2C",'Mapa final'!$S$35),"")</f>
        <v/>
      </c>
      <c r="AF25" s="196" t="str">
        <f>IF(AND('Mapa final'!$AJ$36="Alta",'Mapa final'!$AL$36="Mayor"),CONCATENATE("R2C",'Mapa final'!$S$36),"")</f>
        <v/>
      </c>
      <c r="AG25" s="196" t="str">
        <f>IF(AND('Mapa final'!$AJ$37="Alta",'Mapa final'!$AL$37="Mayor"),CONCATENATE("R2C",'Mapa final'!$S$37),"")</f>
        <v/>
      </c>
      <c r="AH25" s="195" t="str">
        <f>IF(AND('Mapa final'!$AJ$38="Alta",'Mapa final'!$AL$38="Mayor"),CONCATENATE("R2C",'Mapa final'!$S$38),"")</f>
        <v/>
      </c>
      <c r="AI25" s="197" t="str">
        <f>IF(AND('Mapa final'!$AJ$33="Alta",'Mapa final'!$AL$33="Catastrófico"),CONCATENATE("R2C",'Mapa final'!$S$33),"")</f>
        <v/>
      </c>
      <c r="AJ25" s="198" t="str">
        <f>IF(AND('Mapa final'!$AJ$34="Alta",'Mapa final'!$AL$34="Catastrófico"),CONCATENATE("R2C",'Mapa final'!$S$34),"")</f>
        <v/>
      </c>
      <c r="AK25" s="198" t="str">
        <f>IF(AND('Mapa final'!$AJ$35="Alta",'Mapa final'!$AL$35="Catastrófico"),CONCATENATE("R2C",'Mapa final'!$S$35),"")</f>
        <v/>
      </c>
      <c r="AL25" s="198" t="str">
        <f>IF(AND('Mapa final'!$AJ$36="Alta",'Mapa final'!$AL$36="Catastrófico"),CONCATENATE("R2C",'Mapa final'!$S$36),"")</f>
        <v/>
      </c>
      <c r="AM25" s="198" t="str">
        <f>IF(AND('Mapa final'!$AJ$37="Alta",'Mapa final'!$AL$37="LCatastrófico"),CONCATENATE("R2C",'Mapa final'!$S$37),"")</f>
        <v/>
      </c>
      <c r="AN25" s="199" t="str">
        <f>IF(AND('Mapa final'!$AJ$38="Alta",'Mapa final'!$AL$38="Catastrófico"),CONCATENATE("R2C",'Mapa final'!$S$38),"")</f>
        <v/>
      </c>
      <c r="AO25" s="146"/>
      <c r="AP25" s="452"/>
      <c r="AQ25" s="453"/>
      <c r="AR25" s="453"/>
      <c r="AS25" s="453"/>
      <c r="AT25" s="453"/>
      <c r="AU25" s="454"/>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row>
    <row r="26" spans="2:77" ht="15" customHeight="1" x14ac:dyDescent="0.25">
      <c r="B26" s="146"/>
      <c r="C26" s="357"/>
      <c r="D26" s="357"/>
      <c r="E26" s="358"/>
      <c r="F26" s="462"/>
      <c r="G26" s="461"/>
      <c r="H26" s="461"/>
      <c r="I26" s="461"/>
      <c r="J26" s="461"/>
      <c r="K26" s="206" t="str">
        <f>IF(AND('Mapa final'!$AJ$39="Alta",'Mapa final'!$AL$39="Leve"),CONCATENATE("R2C",'Mapa final'!$S$39),"")</f>
        <v/>
      </c>
      <c r="L26" s="212" t="str">
        <f>IF(AND('Mapa final'!$AJ$40="Alta",'Mapa final'!$AL$40="Leve"),CONCATENATE("R2C",'Mapa final'!$S$40),"")</f>
        <v/>
      </c>
      <c r="M26" s="212" t="str">
        <f>IF(AND('Mapa final'!$AJ$41="Alta",'Mapa final'!$AL$41="Leve"),CONCATENATE("R2C",'Mapa final'!$S$41),"")</f>
        <v/>
      </c>
      <c r="N26" s="212" t="str">
        <f>IF(AND('Mapa final'!$AJ$42="Alta",'Mapa final'!$AL$42="Leve"),CONCATENATE("R2C",'Mapa final'!$S$42),"")</f>
        <v/>
      </c>
      <c r="O26" s="212" t="str">
        <f>IF(AND('Mapa final'!$AJ$43="Alta",'Mapa final'!$AL$43="Leve"),CONCATENATE("R2C",'Mapa final'!$S$43),"")</f>
        <v/>
      </c>
      <c r="P26" s="208" t="str">
        <f>IF(AND('Mapa final'!$AJ$44="Alta",'Mapa final'!$AL$44="Leve"),CONCATENATE("R2C",'Mapa final'!$S$44),"")</f>
        <v/>
      </c>
      <c r="Q26" s="206" t="str">
        <f>IF(AND('Mapa final'!$AJ$39="Alta",'Mapa final'!$AL$39="Menor"),CONCATENATE("R2C",'Mapa final'!$S$39),"")</f>
        <v/>
      </c>
      <c r="R26" s="212" t="str">
        <f>IF(AND('Mapa final'!$AJ$40="Alta",'Mapa final'!$AL$40="Menor"),CONCATENATE("R2C",'Mapa final'!$S$40),"")</f>
        <v/>
      </c>
      <c r="S26" s="212" t="str">
        <f>IF(AND('Mapa final'!$AJ$41="Alta",'Mapa final'!$AL$41="Menor"),CONCATENATE("R2C",'Mapa final'!$S$41),"")</f>
        <v/>
      </c>
      <c r="T26" s="212" t="str">
        <f>IF(AND('Mapa final'!$AJ$42="Alta",'Mapa final'!$AL$42="Menor"),CONCATENATE("R2C",'Mapa final'!$S$42),"")</f>
        <v/>
      </c>
      <c r="U26" s="212" t="str">
        <f>IF(AND('Mapa final'!$AJ$43="Alta",'Mapa final'!$AL$43="Menor"),CONCATENATE("R2C",'Mapa final'!$S$43),"")</f>
        <v/>
      </c>
      <c r="V26" s="208" t="str">
        <f>IF(AND('Mapa final'!$AJ$44="Alta",'Mapa final'!$AL$44="Menor"),CONCATENATE("R2C",'Mapa final'!$S$44),"")</f>
        <v/>
      </c>
      <c r="W26" s="193" t="str">
        <f>IF(AND('Mapa final'!$AJ$39="Alta",'Mapa final'!$AL$39="Moderado"),CONCATENATE("R2C",'Mapa final'!$S$39),"")</f>
        <v/>
      </c>
      <c r="X26" s="196" t="str">
        <f>IF(AND('Mapa final'!$AJ$40="Alta",'Mapa final'!$AL$40="Moderado"),CONCATENATE("R2C",'Mapa final'!$S$40),"")</f>
        <v/>
      </c>
      <c r="Y26" s="196" t="str">
        <f>IF(AND('Mapa final'!$AJ$41="Alta",'Mapa final'!$AL$41="Moderado"),CONCATENATE("R2C",'Mapa final'!$S$41),"")</f>
        <v/>
      </c>
      <c r="Z26" s="196" t="str">
        <f>IF(AND('Mapa final'!$AJ$42="Alta",'Mapa final'!$AL$42="Moderado"),CONCATENATE("R2C",'Mapa final'!$S$42),"")</f>
        <v/>
      </c>
      <c r="AA26" s="196" t="str">
        <f>IF(AND('Mapa final'!$AJ$43="Alta",'Mapa final'!$AL$43="Moderado"),CONCATENATE("R2C",'Mapa final'!$S$43),"")</f>
        <v/>
      </c>
      <c r="AB26" s="195" t="str">
        <f>IF(AND('Mapa final'!$AJ$44="Alta",'Mapa final'!$AL$44="Moderado"),CONCATENATE("R2C",'Mapa final'!$S$44),"")</f>
        <v/>
      </c>
      <c r="AC26" s="193" t="str">
        <f>IF(AND('Mapa final'!$AJ$39="Alta",'Mapa final'!$AL$39="Mayor"),CONCATENATE("R2C",'Mapa final'!$S$39),"")</f>
        <v/>
      </c>
      <c r="AD26" s="196" t="str">
        <f>IF(AND('Mapa final'!$AJ$40="Alta",'Mapa final'!$AL$40="Mayor"),CONCATENATE("R2C",'Mapa final'!$S$40),"")</f>
        <v/>
      </c>
      <c r="AE26" s="196" t="str">
        <f>IF(AND('Mapa final'!$AJ$41="Alta",'Mapa final'!$AL$41="Mayor"),CONCATENATE("R2C",'Mapa final'!$S$41),"")</f>
        <v/>
      </c>
      <c r="AF26" s="196" t="str">
        <f>IF(AND('Mapa final'!$AJ$42="Alta",'Mapa final'!$AL$42="Mayor"),CONCATENATE("R2C",'Mapa final'!$S$42),"")</f>
        <v/>
      </c>
      <c r="AG26" s="196" t="str">
        <f>IF(AND('Mapa final'!$AJ$43="Alta",'Mapa final'!$AL$43="Mayor"),CONCATENATE("R2C",'Mapa final'!$S$43),"")</f>
        <v/>
      </c>
      <c r="AH26" s="195" t="str">
        <f>IF(AND('Mapa final'!$AJ$44="Alta",'Mapa final'!$AL$44="Mayor"),CONCATENATE("R2C",'Mapa final'!$S$44),"")</f>
        <v/>
      </c>
      <c r="AI26" s="197" t="str">
        <f>IF(AND('Mapa final'!$AJ$39="Alta",'Mapa final'!$AL$39="Catastrófico"),CONCATENATE("R2C",'Mapa final'!$S$39),"")</f>
        <v/>
      </c>
      <c r="AJ26" s="198" t="str">
        <f>IF(AND('Mapa final'!$AJ$40="Alta",'Mapa final'!$AL$40="Catastrófico"),CONCATENATE("R2C",'Mapa final'!$S$40),"")</f>
        <v/>
      </c>
      <c r="AK26" s="198" t="str">
        <f>IF(AND('Mapa final'!$AJ$41="Alta",'Mapa final'!$AL$41="Catastrófico"),CONCATENATE("R2C",'Mapa final'!$S$41),"")</f>
        <v/>
      </c>
      <c r="AL26" s="198" t="str">
        <f>IF(AND('Mapa final'!$AJ$42="Alta",'Mapa final'!$AL$42="Catastrófico"),CONCATENATE("R2C",'Mapa final'!$S$42),"")</f>
        <v/>
      </c>
      <c r="AM26" s="198" t="str">
        <f>IF(AND('Mapa final'!$AJ$43="Alta",'Mapa final'!$AL$43="Catastrófico"),CONCATENATE("R2C",'Mapa final'!$S$43),"")</f>
        <v/>
      </c>
      <c r="AN26" s="199" t="str">
        <f>IF(AND('Mapa final'!$AJ$44="Alta",'Mapa final'!$AL$44="Catastrófico"),CONCATENATE("R2C",'Mapa final'!$S$44),"")</f>
        <v/>
      </c>
      <c r="AO26" s="146"/>
      <c r="AP26" s="452"/>
      <c r="AQ26" s="453"/>
      <c r="AR26" s="453"/>
      <c r="AS26" s="453"/>
      <c r="AT26" s="453"/>
      <c r="AU26" s="454"/>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row>
    <row r="27" spans="2:77" ht="15" customHeight="1" x14ac:dyDescent="0.25">
      <c r="B27" s="146"/>
      <c r="C27" s="357"/>
      <c r="D27" s="357"/>
      <c r="E27" s="358"/>
      <c r="F27" s="462"/>
      <c r="G27" s="461"/>
      <c r="H27" s="461"/>
      <c r="I27" s="461"/>
      <c r="J27" s="461"/>
      <c r="K27" s="206" t="str">
        <f>IF(AND('Mapa final'!$AJ$45="Alta",'Mapa final'!$AL$45="Leve"),CONCATENATE("R2C",'Mapa final'!$S$45),"")</f>
        <v/>
      </c>
      <c r="L27" s="212" t="str">
        <f>IF(AND('Mapa final'!$AJ$46="Alta",'Mapa final'!$AL$46="Leve"),CONCATENATE("R2C",'Mapa final'!$S$46),"")</f>
        <v/>
      </c>
      <c r="M27" s="212" t="str">
        <f>IF(AND('Mapa final'!$AJ$47="Alta",'Mapa final'!$AL$47="Leve"),CONCATENATE("R2C",'Mapa final'!$S$47),"")</f>
        <v/>
      </c>
      <c r="N27" s="212" t="str">
        <f>IF(AND('Mapa final'!$AJ$48="Alta",'Mapa final'!$AL$48="Leve"),CONCATENATE("R2C",'Mapa final'!$S$48),"")</f>
        <v/>
      </c>
      <c r="O27" s="212" t="str">
        <f>IF(AND('Mapa final'!$AJ$49="Alta",'Mapa final'!$AL$49="Leve"),CONCATENATE("R2C",'Mapa final'!$S$49),"")</f>
        <v/>
      </c>
      <c r="P27" s="208" t="str">
        <f>IF(AND('Mapa final'!$AJ$60="Alta",'Mapa final'!$AL$50="Leve"),CONCATENATE("R2C",'Mapa final'!$S$50),"")</f>
        <v/>
      </c>
      <c r="Q27" s="206" t="str">
        <f>IF(AND('Mapa final'!$AJ$45="Alta",'Mapa final'!$AL$45="Menor"),CONCATENATE("R2C",'Mapa final'!$S$45),"")</f>
        <v/>
      </c>
      <c r="R27" s="212" t="str">
        <f>IF(AND('Mapa final'!$AJ$46="Alta",'Mapa final'!$AL$46="Menor"),CONCATENATE("R2C",'Mapa final'!$S$46),"")</f>
        <v/>
      </c>
      <c r="S27" s="212" t="str">
        <f>IF(AND('Mapa final'!$AJ$47="Alta",'Mapa final'!$AL$47="Menor"),CONCATENATE("R2C",'Mapa final'!$S$47),"")</f>
        <v/>
      </c>
      <c r="T27" s="212" t="str">
        <f>IF(AND('Mapa final'!$AJ$48="Alta",'Mapa final'!$AL$48="Menor"),CONCATENATE("R2C",'Mapa final'!$S$48),"")</f>
        <v/>
      </c>
      <c r="U27" s="212" t="str">
        <f>IF(AND('Mapa final'!$AJ$49="Alta",'Mapa final'!$AL$49="Menor"),CONCATENATE("R2C",'Mapa final'!$S$49),"")</f>
        <v/>
      </c>
      <c r="V27" s="208" t="str">
        <f>IF(AND('Mapa final'!$AJ$60="Alta",'Mapa final'!$AL$50="Menor"),CONCATENATE("R2C",'Mapa final'!$S$50),"")</f>
        <v/>
      </c>
      <c r="W27" s="193" t="str">
        <f>IF(AND('Mapa final'!$AJ$45="Alta",'Mapa final'!$AL$45="Moderado"),CONCATENATE("R2C",'Mapa final'!$S$45),"")</f>
        <v/>
      </c>
      <c r="X27" s="196" t="str">
        <f>IF(AND('Mapa final'!$AJ$46="Alta",'Mapa final'!$AL$46="Moderado"),CONCATENATE("R2C",'Mapa final'!$S$46),"")</f>
        <v/>
      </c>
      <c r="Y27" s="196" t="str">
        <f>IF(AND('Mapa final'!$AJ$47="Alta",'Mapa final'!$AL$47="Moderado"),CONCATENATE("R2C",'Mapa final'!$S$47),"")</f>
        <v/>
      </c>
      <c r="Z27" s="196" t="str">
        <f>IF(AND('Mapa final'!$AJ$48="Alta",'Mapa final'!$AL$48="Moderado"),CONCATENATE("R2C",'Mapa final'!$S$48),"")</f>
        <v/>
      </c>
      <c r="AA27" s="196" t="str">
        <f>IF(AND('Mapa final'!$AJ$49="Alta",'Mapa final'!$AL$49="Moderado"),CONCATENATE("R2C",'Mapa final'!$S$49),"")</f>
        <v/>
      </c>
      <c r="AB27" s="195" t="str">
        <f>IF(AND('Mapa final'!$AJ$60="Alta",'Mapa final'!$AL$50="Moderado"),CONCATENATE("R2C",'Mapa final'!$S$50),"")</f>
        <v/>
      </c>
      <c r="AC27" s="193" t="str">
        <f>IF(AND('Mapa final'!$AJ$45="Alta",'Mapa final'!$AL$45="Mayor"),CONCATENATE("R2C",'Mapa final'!$S$45),"")</f>
        <v/>
      </c>
      <c r="AD27" s="196" t="str">
        <f>IF(AND('Mapa final'!$AJ$46="Alta",'Mapa final'!$AL$46="Mayor"),CONCATENATE("R2C",'Mapa final'!$S$46),"")</f>
        <v/>
      </c>
      <c r="AE27" s="196" t="str">
        <f>IF(AND('Mapa final'!$AJ$47="Alta",'Mapa final'!$AL$47="Mayor"),CONCATENATE("R2C",'Mapa final'!$S$47),"")</f>
        <v/>
      </c>
      <c r="AF27" s="196" t="str">
        <f>IF(AND('Mapa final'!$AJ$48="Alta",'Mapa final'!$AL$48="Mayor"),CONCATENATE("R2C",'Mapa final'!$S$48),"")</f>
        <v/>
      </c>
      <c r="AG27" s="196" t="str">
        <f>IF(AND('Mapa final'!$AJ$49="Alta",'Mapa final'!$AL$49="Mayor"),CONCATENATE("R2C",'Mapa final'!$S$49),"")</f>
        <v/>
      </c>
      <c r="AH27" s="195" t="str">
        <f>IF(AND('Mapa final'!$AJ$60="Alta",'Mapa final'!$AL$50="Mayor"),CONCATENATE("R2C",'Mapa final'!$S$50),"")</f>
        <v/>
      </c>
      <c r="AI27" s="197" t="str">
        <f>IF(AND('Mapa final'!$AJ$45="Alta",'Mapa final'!$AL$45="Catastrófico"),CONCATENATE("R2C",'Mapa final'!$S$45),"")</f>
        <v/>
      </c>
      <c r="AJ27" s="198" t="str">
        <f>IF(AND('Mapa final'!$AJ$46="Alta",'Mapa final'!$AL$46="Catastrófico"),CONCATENATE("R2C",'Mapa final'!$S$46),"")</f>
        <v/>
      </c>
      <c r="AK27" s="198" t="str">
        <f>IF(AND('Mapa final'!$AJ$47="Alta",'Mapa final'!$AL$47="Catastrófico"),CONCATENATE("R2C",'Mapa final'!$S$47),"")</f>
        <v/>
      </c>
      <c r="AL27" s="198" t="str">
        <f>IF(AND('Mapa final'!$AJ$48="Alta",'Mapa final'!$AL$48="Catastrófico"),CONCATENATE("R2C",'Mapa final'!$S$48),"")</f>
        <v/>
      </c>
      <c r="AM27" s="198" t="str">
        <f>IF(AND('Mapa final'!$AJ$49="Alta",'Mapa final'!$AL$49="Catastrófico"),CONCATENATE("R2C",'Mapa final'!$S$49),"")</f>
        <v/>
      </c>
      <c r="AN27" s="199" t="str">
        <f>IF(AND('Mapa final'!$AJ$60="Alta",'Mapa final'!$AL$50="Catastrófico"),CONCATENATE("R2C",'Mapa final'!$S$50),"")</f>
        <v/>
      </c>
      <c r="AO27" s="146"/>
      <c r="AP27" s="452"/>
      <c r="AQ27" s="453"/>
      <c r="AR27" s="453"/>
      <c r="AS27" s="453"/>
      <c r="AT27" s="453"/>
      <c r="AU27" s="454"/>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row>
    <row r="28" spans="2:77" ht="15" customHeight="1" x14ac:dyDescent="0.25">
      <c r="B28" s="146"/>
      <c r="C28" s="357"/>
      <c r="D28" s="357"/>
      <c r="E28" s="358"/>
      <c r="F28" s="462"/>
      <c r="G28" s="461"/>
      <c r="H28" s="461"/>
      <c r="I28" s="461"/>
      <c r="J28" s="461"/>
      <c r="K28" s="206" t="str">
        <f>IF(AND('Mapa final'!$AJ$51="Alta",'Mapa final'!$AL$51="Leve"),CONCATENATE("R2C",'Mapa final'!$S$51),"")</f>
        <v/>
      </c>
      <c r="L28" s="212" t="str">
        <f>IF(AND('Mapa final'!$AJ$52="Alta",'Mapa final'!$AL$52="Leve"),CONCATENATE("R2C",'Mapa final'!$S$52),"")</f>
        <v/>
      </c>
      <c r="M28" s="212" t="str">
        <f>IF(AND('Mapa final'!$AJ$53="Alta",'Mapa final'!$AL$53="Leve"),CONCATENATE("R2C",'Mapa final'!$S$53),"")</f>
        <v/>
      </c>
      <c r="N28" s="212" t="str">
        <f>IF(AND('Mapa final'!$AJ$54="Alta",'Mapa final'!$AL$54="Leve"),CONCATENATE("R2C",'Mapa final'!$S$54),"")</f>
        <v/>
      </c>
      <c r="O28" s="212" t="str">
        <f>IF(AND('Mapa final'!$AJ$55="Alta",'Mapa final'!$AL$55="Leve"),CONCATENATE("R2C",'Mapa final'!$S$55),"")</f>
        <v/>
      </c>
      <c r="P28" s="208" t="str">
        <f>IF(AND('Mapa final'!$AJ$56="Alta",'Mapa final'!$AL$56="Leve"),CONCATENATE("R2C",'Mapa final'!$S$56),"")</f>
        <v/>
      </c>
      <c r="Q28" s="206" t="str">
        <f>IF(AND('Mapa final'!$AJ$51="Alta",'Mapa final'!$AL$51="Menor"),CONCATENATE("R2C",'Mapa final'!$S$51),"")</f>
        <v/>
      </c>
      <c r="R28" s="212" t="str">
        <f>IF(AND('Mapa final'!$AJ$52="Alta",'Mapa final'!$AL$52="Menor"),CONCATENATE("R2C",'Mapa final'!$S$52),"")</f>
        <v/>
      </c>
      <c r="S28" s="212" t="str">
        <f>IF(AND('Mapa final'!$AJ$53="Alta",'Mapa final'!$AL$53="Menor"),CONCATENATE("R2C",'Mapa final'!$S$53),"")</f>
        <v/>
      </c>
      <c r="T28" s="212" t="str">
        <f>IF(AND('Mapa final'!$AJ$54="Alta",'Mapa final'!$AL$54="Menor"),CONCATENATE("R2C",'Mapa final'!$S$54),"")</f>
        <v/>
      </c>
      <c r="U28" s="212" t="str">
        <f>IF(AND('Mapa final'!$AJ$55="Alta",'Mapa final'!$AL$55="Menor"),CONCATENATE("R2C",'Mapa final'!$S$55),"")</f>
        <v/>
      </c>
      <c r="V28" s="208" t="str">
        <f>IF(AND('Mapa final'!$AJ$56="Alta",'Mapa final'!$AL$56="Menor"),CONCATENATE("R2C",'Mapa final'!$S$56),"")</f>
        <v/>
      </c>
      <c r="W28" s="193" t="str">
        <f>IF(AND('Mapa final'!$AJ$51="Alta",'Mapa final'!$AL$51="Moderado"),CONCATENATE("R2C",'Mapa final'!$S$51),"")</f>
        <v/>
      </c>
      <c r="X28" s="196" t="str">
        <f>IF(AND('Mapa final'!$AJ$52="Alta",'Mapa final'!$AL$52="Moderado"),CONCATENATE("R2C",'Mapa final'!$S$52),"")</f>
        <v/>
      </c>
      <c r="Y28" s="196" t="str">
        <f>IF(AND('Mapa final'!$AJ$53="Alta",'Mapa final'!$AL$53="Moderado"),CONCATENATE("R2C",'Mapa final'!$S$53),"")</f>
        <v/>
      </c>
      <c r="Z28" s="196" t="str">
        <f>IF(AND('Mapa final'!$AJ$54="Alta",'Mapa final'!$AL$54="Moderado"),CONCATENATE("R2C",'Mapa final'!$S$54),"")</f>
        <v/>
      </c>
      <c r="AA28" s="196" t="str">
        <f>IF(AND('Mapa final'!$AJ$55="Alta",'Mapa final'!$AL$55="Moderado"),CONCATENATE("R2C",'Mapa final'!$S$55),"")</f>
        <v/>
      </c>
      <c r="AB28" s="195" t="str">
        <f>IF(AND('Mapa final'!$AJ$56="Alta",'Mapa final'!$AL$56="Moderado"),CONCATENATE("R2C",'Mapa final'!$S$56),"")</f>
        <v/>
      </c>
      <c r="AC28" s="193" t="str">
        <f>IF(AND('Mapa final'!$AJ$51="Alta",'Mapa final'!$AL$51="Mayor"),CONCATENATE("R2C",'Mapa final'!$S$51),"")</f>
        <v/>
      </c>
      <c r="AD28" s="196" t="str">
        <f>IF(AND('Mapa final'!$AJ$52="Alta",'Mapa final'!$AL$52="Mayor"),CONCATENATE("R2C",'Mapa final'!$S$52),"")</f>
        <v/>
      </c>
      <c r="AE28" s="196" t="str">
        <f>IF(AND('Mapa final'!$AJ$53="Alta",'Mapa final'!$AL$53="Mayor"),CONCATENATE("R2C",'Mapa final'!$S$53),"")</f>
        <v/>
      </c>
      <c r="AF28" s="196" t="str">
        <f>IF(AND('Mapa final'!$AJ$54="Alta",'Mapa final'!$AL$54="Mayor"),CONCATENATE("R2C",'Mapa final'!$S$54),"")</f>
        <v/>
      </c>
      <c r="AG28" s="196" t="str">
        <f>IF(AND('Mapa final'!$AJ$55="Alta",'Mapa final'!$AL$55="Mayor"),CONCATENATE("R2C",'Mapa final'!$S$55),"")</f>
        <v/>
      </c>
      <c r="AH28" s="195" t="str">
        <f>IF(AND('Mapa final'!$AJ$56="Alta",'Mapa final'!$AL$56="Mayor"),CONCATENATE("R2C",'Mapa final'!$S$56),"")</f>
        <v/>
      </c>
      <c r="AI28" s="197" t="str">
        <f>IF(AND('Mapa final'!$AJ$51="Alta",'Mapa final'!$AL$51="Catastrófico"),CONCATENATE("R2C",'Mapa final'!$S$51),"")</f>
        <v/>
      </c>
      <c r="AJ28" s="198" t="str">
        <f>IF(AND('Mapa final'!$AJ$52="Alta",'Mapa final'!$AL$52="Catastrófico"),CONCATENATE("R2C",'Mapa final'!$S$52),"")</f>
        <v/>
      </c>
      <c r="AK28" s="198" t="str">
        <f>IF(AND('Mapa final'!$AJ$53="Alta",'Mapa final'!$AL$53="Catastrófico"),CONCATENATE("R2C",'Mapa final'!$S$53),"")</f>
        <v/>
      </c>
      <c r="AL28" s="198" t="str">
        <f>IF(AND('Mapa final'!$AJ$54="Alta",'Mapa final'!$AL$54="Catastrófico"),CONCATENATE("R2C",'Mapa final'!$S$54),"")</f>
        <v/>
      </c>
      <c r="AM28" s="198" t="str">
        <f>IF(AND('Mapa final'!$AJ$55="Alta",'Mapa final'!$AL$55="Catastrófico"),CONCATENATE("R2C",'Mapa final'!$S$55),"")</f>
        <v/>
      </c>
      <c r="AN28" s="199" t="str">
        <f>IF(AND('Mapa final'!$AJ$56="Alta",'Mapa final'!$AL$56="Catastrófico"),CONCATENATE("R2C",'Mapa final'!$S$56),"")</f>
        <v/>
      </c>
      <c r="AO28" s="146"/>
      <c r="AP28" s="452"/>
      <c r="AQ28" s="453"/>
      <c r="AR28" s="453"/>
      <c r="AS28" s="453"/>
      <c r="AT28" s="453"/>
      <c r="AU28" s="454"/>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row>
    <row r="29" spans="2:77" ht="15" customHeight="1" x14ac:dyDescent="0.25">
      <c r="B29" s="146"/>
      <c r="C29" s="357"/>
      <c r="D29" s="357"/>
      <c r="E29" s="358"/>
      <c r="F29" s="462"/>
      <c r="G29" s="461"/>
      <c r="H29" s="461"/>
      <c r="I29" s="461"/>
      <c r="J29" s="461"/>
      <c r="K29" s="206" t="str">
        <f>IF(AND('Mapa final'!$AJ$57="Alta",'Mapa final'!$AL$57="Leve"),CONCATENATE("R2C",'Mapa final'!$S$57),"")</f>
        <v/>
      </c>
      <c r="L29" s="212" t="str">
        <f>IF(AND('Mapa final'!$AJ$58="Alta",'Mapa final'!$AL$58="Leve"),CONCATENATE("R2C",'Mapa final'!$S$58),"")</f>
        <v/>
      </c>
      <c r="M29" s="212" t="str">
        <f>IF(AND('Mapa final'!$AJ$59="Alta",'Mapa final'!$AL$59="Leve"),CONCATENATE("R2C",'Mapa final'!$S$59),"")</f>
        <v/>
      </c>
      <c r="N29" s="212" t="str">
        <f>IF(AND('Mapa final'!$AJ$60="Alta",'Mapa final'!$AL$60="Leve"),CONCATENATE("R2C",'Mapa final'!$S$60),"")</f>
        <v/>
      </c>
      <c r="O29" s="212" t="str">
        <f>IF(AND('Mapa final'!$AJ$61="Alta",'Mapa final'!$AL$61="Leve"),CONCATENATE("R2C",'Mapa final'!$S$61),"")</f>
        <v/>
      </c>
      <c r="P29" s="208" t="str">
        <f>IF(AND('Mapa final'!$AJ$62="Alta",'Mapa final'!$AL$62="Leve"),CONCATENATE("R2C",'Mapa final'!$S$62),"")</f>
        <v/>
      </c>
      <c r="Q29" s="206" t="str">
        <f>IF(AND('Mapa final'!$AJ$57="Alta",'Mapa final'!$AL$57="Menor"),CONCATENATE("R2C",'Mapa final'!$S$57),"")</f>
        <v/>
      </c>
      <c r="R29" s="212" t="str">
        <f>IF(AND('Mapa final'!$AJ$58="Alta",'Mapa final'!$AL$58="Menor"),CONCATENATE("R2C",'Mapa final'!$S$58),"")</f>
        <v/>
      </c>
      <c r="S29" s="212" t="str">
        <f>IF(AND('Mapa final'!$AJ$59="Alta",'Mapa final'!$AL$59="Menor"),CONCATENATE("R2C",'Mapa final'!$S$59),"")</f>
        <v/>
      </c>
      <c r="T29" s="212" t="str">
        <f>IF(AND('Mapa final'!$AJ$60="Alta",'Mapa final'!$AL$60="Menor"),CONCATENATE("R2C",'Mapa final'!$S$60),"")</f>
        <v/>
      </c>
      <c r="U29" s="212" t="str">
        <f>IF(AND('Mapa final'!$AJ$61="Alta",'Mapa final'!$AL$61="Menor"),CONCATENATE("R2C",'Mapa final'!$S$61),"")</f>
        <v/>
      </c>
      <c r="V29" s="208" t="str">
        <f>IF(AND('Mapa final'!$AJ$62="Alta",'Mapa final'!$AL$62="Menor"),CONCATENATE("R2C",'Mapa final'!$S$62),"")</f>
        <v/>
      </c>
      <c r="W29" s="193" t="str">
        <f>IF(AND('Mapa final'!$AJ$57="Alta",'Mapa final'!$AL$57="Moderado"),CONCATENATE("R2C",'Mapa final'!$S$57),"")</f>
        <v/>
      </c>
      <c r="X29" s="196" t="str">
        <f>IF(AND('Mapa final'!$AJ$58="Alta",'Mapa final'!$AL$58="Moderado"),CONCATENATE("R2C",'Mapa final'!$S$58),"")</f>
        <v/>
      </c>
      <c r="Y29" s="196" t="str">
        <f>IF(AND('Mapa final'!$AJ$59="Alta",'Mapa final'!$AL$59="Moderado"),CONCATENATE("R2C",'Mapa final'!$S$59),"")</f>
        <v/>
      </c>
      <c r="Z29" s="196" t="str">
        <f>IF(AND('Mapa final'!$AJ$60="Alta",'Mapa final'!$AL$60="Moderado"),CONCATENATE("R2C",'Mapa final'!$S$60),"")</f>
        <v/>
      </c>
      <c r="AA29" s="196" t="str">
        <f>IF(AND('Mapa final'!$AJ$61="Alta",'Mapa final'!$AL$61="Moderado"),CONCATENATE("R2C",'Mapa final'!$S$61),"")</f>
        <v/>
      </c>
      <c r="AB29" s="195" t="str">
        <f>IF(AND('Mapa final'!$AJ$62="Alta",'Mapa final'!$AL$62="Moderado"),CONCATENATE("R2C",'Mapa final'!$S$62),"")</f>
        <v/>
      </c>
      <c r="AC29" s="193" t="str">
        <f>IF(AND('Mapa final'!$AJ$57="Alta",'Mapa final'!$AL$57="Mayor"),CONCATENATE("R2C",'Mapa final'!$S$57),"")</f>
        <v/>
      </c>
      <c r="AD29" s="196" t="str">
        <f>IF(AND('Mapa final'!$AJ$58="Alta",'Mapa final'!$AL$58="Mayor"),CONCATENATE("R2C",'Mapa final'!$S$58),"")</f>
        <v/>
      </c>
      <c r="AE29" s="196" t="str">
        <f>IF(AND('Mapa final'!$AJ$59="Alta",'Mapa final'!$AL$59="Mayor"),CONCATENATE("R2C",'Mapa final'!$S$59),"")</f>
        <v/>
      </c>
      <c r="AF29" s="196" t="str">
        <f>IF(AND('Mapa final'!$AJ$60="Alta",'Mapa final'!$AL$60="Mayor"),CONCATENATE("R2C",'Mapa final'!$S$60),"")</f>
        <v/>
      </c>
      <c r="AG29" s="196" t="str">
        <f>IF(AND('Mapa final'!$AJ$61="Alta",'Mapa final'!$AL$61="Mayor"),CONCATENATE("R2C",'Mapa final'!$S$61),"")</f>
        <v/>
      </c>
      <c r="AH29" s="195" t="str">
        <f>IF(AND('Mapa final'!$AJ$62="Alta",'Mapa final'!$AL$62="Mayor"),CONCATENATE("R2C",'Mapa final'!$S$62),"")</f>
        <v/>
      </c>
      <c r="AI29" s="197" t="str">
        <f>IF(AND('Mapa final'!$AJ$57="Alta",'Mapa final'!$AL$57="Catastrófico"),CONCATENATE("R2C",'Mapa final'!$S$57),"")</f>
        <v/>
      </c>
      <c r="AJ29" s="198" t="str">
        <f>IF(AND('Mapa final'!$AJ$58="Alta",'Mapa final'!$AL$58="Catastrófico"),CONCATENATE("R2C",'Mapa final'!$S$58),"")</f>
        <v/>
      </c>
      <c r="AK29" s="198" t="str">
        <f>IF(AND('Mapa final'!$AJ$59="Alta",'Mapa final'!$AL$59="Catastrófico"),CONCATENATE("R2C",'Mapa final'!$S$59),"")</f>
        <v/>
      </c>
      <c r="AL29" s="198" t="str">
        <f>IF(AND('Mapa final'!$AJ$60="Alta",'Mapa final'!$AL$60="Catastrófico"),CONCATENATE("R2C",'Mapa final'!$S$60),"")</f>
        <v/>
      </c>
      <c r="AM29" s="198" t="str">
        <f>IF(AND('Mapa final'!$AJ$61="Alta",'Mapa final'!$AL$61="Catastrófico"),CONCATENATE("R2C",'Mapa final'!$S$61),"")</f>
        <v/>
      </c>
      <c r="AN29" s="199" t="str">
        <f>IF(AND('Mapa final'!$AJ$62="Alta",'Mapa final'!$AL$62="Catastrófico"),CONCATENATE("R2C",'Mapa final'!$S$62),"")</f>
        <v/>
      </c>
      <c r="AO29" s="146"/>
      <c r="AP29" s="452"/>
      <c r="AQ29" s="453"/>
      <c r="AR29" s="453"/>
      <c r="AS29" s="453"/>
      <c r="AT29" s="453"/>
      <c r="AU29" s="454"/>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row>
    <row r="30" spans="2:77" ht="15" customHeight="1" x14ac:dyDescent="0.25">
      <c r="B30" s="146"/>
      <c r="C30" s="357"/>
      <c r="D30" s="357"/>
      <c r="E30" s="358"/>
      <c r="F30" s="462"/>
      <c r="G30" s="461"/>
      <c r="H30" s="461"/>
      <c r="I30" s="461"/>
      <c r="J30" s="461"/>
      <c r="K30" s="206" t="str">
        <f>IF(AND('Mapa final'!$AJ$63="Alta",'Mapa final'!$AL$63="Leve"),CONCATENATE("R2C",'Mapa final'!$S$63),"")</f>
        <v/>
      </c>
      <c r="L30" s="212" t="str">
        <f>IF(AND('Mapa final'!$AJ$64="Alta",'Mapa final'!$AL$64="Leve"),CONCATENATE("R2C",'Mapa final'!$S$64),"")</f>
        <v/>
      </c>
      <c r="M30" s="212" t="str">
        <f>IF(AND('Mapa final'!$AJ$65="Alta",'Mapa final'!$AL$65="Leve"),CONCATENATE("R2C",'Mapa final'!$S$65),"")</f>
        <v/>
      </c>
      <c r="N30" s="212" t="str">
        <f>IF(AND('Mapa final'!$AJ$66="Alta",'Mapa final'!$AL$66="Leve"),CONCATENATE("R2C",'Mapa final'!$S$66),"")</f>
        <v/>
      </c>
      <c r="O30" s="212" t="str">
        <f>IF(AND('Mapa final'!$AJ$67="Alta",'Mapa final'!$AL$67="Leve"),CONCATENATE("R2C",'Mapa final'!$S$67),"")</f>
        <v/>
      </c>
      <c r="P30" s="208" t="str">
        <f>IF(AND('Mapa final'!$AJ$68="Alta",'Mapa final'!$AL$68="Leve"),CONCATENATE("R2C",'Mapa final'!$S$68),"")</f>
        <v/>
      </c>
      <c r="Q30" s="206" t="str">
        <f>IF(AND('Mapa final'!$AJ$63="Alta",'Mapa final'!$AL$63="Menor"),CONCATENATE("R2C",'Mapa final'!$S$63),"")</f>
        <v/>
      </c>
      <c r="R30" s="212" t="str">
        <f>IF(AND('Mapa final'!$AJ$64="Alta",'Mapa final'!$AL$64="Menor"),CONCATENATE("R2C",'Mapa final'!$S$64),"")</f>
        <v/>
      </c>
      <c r="S30" s="212" t="str">
        <f>IF(AND('Mapa final'!$AJ$65="Alta",'Mapa final'!$AL$65="Menor"),CONCATENATE("R2C",'Mapa final'!$S$65),"")</f>
        <v/>
      </c>
      <c r="T30" s="212" t="str">
        <f>IF(AND('Mapa final'!$AJ$66="Alta",'Mapa final'!$AL$66="Menor"),CONCATENATE("R2C",'Mapa final'!$S$66),"")</f>
        <v/>
      </c>
      <c r="U30" s="212" t="str">
        <f>IF(AND('Mapa final'!$AJ$67="Alta",'Mapa final'!$AL$67="Menor"),CONCATENATE("R2C",'Mapa final'!$S$67),"")</f>
        <v/>
      </c>
      <c r="V30" s="208" t="str">
        <f>IF(AND('Mapa final'!$AJ$68="Alta",'Mapa final'!$AL$68="Menor"),CONCATENATE("R2C",'Mapa final'!$S$68),"")</f>
        <v/>
      </c>
      <c r="W30" s="193" t="str">
        <f>IF(AND('Mapa final'!$AJ$63="Alta",'Mapa final'!$AL$63="Moderado"),CONCATENATE("R2C",'Mapa final'!$S$63),"")</f>
        <v/>
      </c>
      <c r="X30" s="196" t="str">
        <f>IF(AND('Mapa final'!$AJ$64="Alta",'Mapa final'!$AL$64="Moderado"),CONCATENATE("R2C",'Mapa final'!$S$64),"")</f>
        <v/>
      </c>
      <c r="Y30" s="196" t="str">
        <f>IF(AND('Mapa final'!$AJ$65="Alta",'Mapa final'!$AL$65="Moderado"),CONCATENATE("R2C",'Mapa final'!$S$65),"")</f>
        <v/>
      </c>
      <c r="Z30" s="196" t="str">
        <f>IF(AND('Mapa final'!$AJ$66="Alta",'Mapa final'!$AL$66="Moderado"),CONCATENATE("R2C",'Mapa final'!$S$66),"")</f>
        <v/>
      </c>
      <c r="AA30" s="196" t="str">
        <f>IF(AND('Mapa final'!$AJ$67="Alta",'Mapa final'!$AL$67="Moderado"),CONCATENATE("R2C",'Mapa final'!$S$67),"")</f>
        <v/>
      </c>
      <c r="AB30" s="195" t="str">
        <f>IF(AND('Mapa final'!$AJ$68="Alta",'Mapa final'!$AL$68="Moderado"),CONCATENATE("R2C",'Mapa final'!$S$68),"")</f>
        <v/>
      </c>
      <c r="AC30" s="193" t="str">
        <f>IF(AND('Mapa final'!$AJ$63="Alta",'Mapa final'!$AL$63="Mayor"),CONCATENATE("R2C",'Mapa final'!$S$63),"")</f>
        <v/>
      </c>
      <c r="AD30" s="196" t="str">
        <f>IF(AND('Mapa final'!$AJ$64="Alta",'Mapa final'!$AL$64="Mayor"),CONCATENATE("R2C",'Mapa final'!$S$64),"")</f>
        <v/>
      </c>
      <c r="AE30" s="196" t="str">
        <f>IF(AND('Mapa final'!$AJ$65="Alta",'Mapa final'!$AL$65="Mayor"),CONCATENATE("R2C",'Mapa final'!$S$65),"")</f>
        <v/>
      </c>
      <c r="AF30" s="196" t="str">
        <f>IF(AND('Mapa final'!$AJ$66="Alta",'Mapa final'!$AL$66="Mayor"),CONCATENATE("R2C",'Mapa final'!$S$66),"")</f>
        <v/>
      </c>
      <c r="AG30" s="196" t="str">
        <f>IF(AND('Mapa final'!$AJ$67="Alta",'Mapa final'!$AL$67="Mayor"),CONCATENATE("R2C",'Mapa final'!$S$67),"")</f>
        <v/>
      </c>
      <c r="AH30" s="195" t="str">
        <f>IF(AND('Mapa final'!$AJ$68="Alta",'Mapa final'!$AL$68="Mayor"),CONCATENATE("R2C",'Mapa final'!$S$68),"")</f>
        <v/>
      </c>
      <c r="AI30" s="197" t="str">
        <f>IF(AND('Mapa final'!$AJ$63="Alta",'Mapa final'!$AL$63="Catastrófico"),CONCATENATE("R2C",'Mapa final'!$S$63),"")</f>
        <v/>
      </c>
      <c r="AJ30" s="198" t="str">
        <f>IF(AND('Mapa final'!$AJ$64="Alta",'Mapa final'!$AL$64="Catastrófico"),CONCATENATE("R2C",'Mapa final'!$S$64),"")</f>
        <v/>
      </c>
      <c r="AK30" s="198" t="str">
        <f>IF(AND('Mapa final'!$AJ$65="Alta",'Mapa final'!$AL$65="Catastrófico"),CONCATENATE("R2C",'Mapa final'!$S$65),"")</f>
        <v/>
      </c>
      <c r="AL30" s="198" t="str">
        <f>IF(AND('Mapa final'!$AJ$66="Alta",'Mapa final'!$AL$66="Catastrófico"),CONCATENATE("R2C",'Mapa final'!$S$66),"")</f>
        <v/>
      </c>
      <c r="AM30" s="198" t="str">
        <f>IF(AND('Mapa final'!$AJ$67="Alta",'Mapa final'!$AL$67="Catastrófico"),CONCATENATE("R2C",'Mapa final'!$S$67),"")</f>
        <v/>
      </c>
      <c r="AN30" s="199" t="str">
        <f>IF(AND('Mapa final'!$AJ$68="Alta",'Mapa final'!$AL$68="Catastrófico"),CONCATENATE("R2C",'Mapa final'!$S$68),"")</f>
        <v/>
      </c>
      <c r="AO30" s="146"/>
      <c r="AP30" s="452"/>
      <c r="AQ30" s="453"/>
      <c r="AR30" s="453"/>
      <c r="AS30" s="453"/>
      <c r="AT30" s="453"/>
      <c r="AU30" s="454"/>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row>
    <row r="31" spans="2:77" ht="15.75" customHeight="1" thickBot="1" x14ac:dyDescent="0.3">
      <c r="B31" s="146"/>
      <c r="C31" s="357"/>
      <c r="D31" s="357"/>
      <c r="E31" s="358"/>
      <c r="F31" s="463"/>
      <c r="G31" s="464"/>
      <c r="H31" s="464"/>
      <c r="I31" s="464"/>
      <c r="J31" s="464"/>
      <c r="K31" s="213" t="str">
        <f>IF(AND('Mapa final'!$AJ$69="Alta",'Mapa final'!$AL$69="Leve"),CONCATENATE("R2C",'Mapa final'!$S$69),"")</f>
        <v/>
      </c>
      <c r="L31" s="214" t="str">
        <f>IF(AND('Mapa final'!$AJ$70="Alta",'Mapa final'!$AL$70="Leve"),CONCATENATE("R2C",'Mapa final'!$S$70),"")</f>
        <v/>
      </c>
      <c r="M31" s="214" t="str">
        <f>IF(AND('Mapa final'!$AJ$71="Alta",'Mapa final'!$AL$71="Leve"),CONCATENATE("R2C",'Mapa final'!$S$71),"")</f>
        <v/>
      </c>
      <c r="N31" s="214" t="str">
        <f>IF(AND('Mapa final'!$AJ$72="Alta",'Mapa final'!$AL$72="Leve"),CONCATENATE("R2C",'Mapa final'!$S$72),"")</f>
        <v/>
      </c>
      <c r="O31" s="214" t="str">
        <f>IF(AND('Mapa final'!$AJ$74="Alta",'Mapa final'!$AL$74="Leve"),CONCATENATE("R2C",'Mapa final'!$S$74),"")</f>
        <v/>
      </c>
      <c r="P31" s="215" t="str">
        <f>IF(AND('Mapa final'!$AJ$75="Alta",'Mapa final'!$AL$75="Leve"),CONCATENATE("R2C",'Mapa final'!$S$75),"")</f>
        <v/>
      </c>
      <c r="Q31" s="213" t="str">
        <f>IF(AND('Mapa final'!$AJ$69="Alta",'Mapa final'!$AL$69="Menor"),CONCATENATE("R2C",'Mapa final'!$S$69),"")</f>
        <v/>
      </c>
      <c r="R31" s="214" t="str">
        <f>IF(AND('Mapa final'!$AJ$70="Alta",'Mapa final'!$AL$70="Menor"),CONCATENATE("R2C",'Mapa final'!$S$70),"")</f>
        <v/>
      </c>
      <c r="S31" s="214" t="str">
        <f>IF(AND('Mapa final'!$AJ$71="Alta",'Mapa final'!$AL$71="Menor"),CONCATENATE("R2C",'Mapa final'!$S$71),"")</f>
        <v/>
      </c>
      <c r="T31" s="214" t="str">
        <f>IF(AND('Mapa final'!$AJ$72="Alta",'Mapa final'!$AL$72="Menor"),CONCATENATE("R2C",'Mapa final'!$S$72),"")</f>
        <v/>
      </c>
      <c r="U31" s="214" t="str">
        <f>IF(AND('Mapa final'!$AJ$74="Alta",'Mapa final'!$AL$74="Menor"),CONCATENATE("R2C",'Mapa final'!$S$74),"")</f>
        <v/>
      </c>
      <c r="V31" s="215" t="str">
        <f>IF(AND('Mapa final'!$AJ$75="Alta",'Mapa final'!$AL$75="Menor"),CONCATENATE("R2C",'Mapa final'!$S$75),"")</f>
        <v/>
      </c>
      <c r="W31" s="200" t="str">
        <f>IF(AND('Mapa final'!$AJ$69="Alta",'Mapa final'!$AL$69="Moderado"),CONCATENATE("R2C",'Mapa final'!$S$69),"")</f>
        <v/>
      </c>
      <c r="X31" s="201" t="str">
        <f>IF(AND('Mapa final'!$AJ$70="Alta",'Mapa final'!$AL$70="Moderado"),CONCATENATE("R2C",'Mapa final'!$S$70),"")</f>
        <v/>
      </c>
      <c r="Y31" s="201" t="str">
        <f>IF(AND('Mapa final'!$AJ$71="Alta",'Mapa final'!$AL$71="Moderado"),CONCATENATE("R2C",'Mapa final'!$S$71),"")</f>
        <v/>
      </c>
      <c r="Z31" s="201" t="str">
        <f>IF(AND('Mapa final'!$AJ$72="Alta",'Mapa final'!$AL$72="Moderado"),CONCATENATE("R2C",'Mapa final'!$S$72),"")</f>
        <v/>
      </c>
      <c r="AA31" s="201" t="str">
        <f>IF(AND('Mapa final'!$AJ$74="Alta",'Mapa final'!$AL$74="Moderado"),CONCATENATE("R2C",'Mapa final'!$S$74),"")</f>
        <v/>
      </c>
      <c r="AB31" s="202" t="str">
        <f>IF(AND('Mapa final'!$AJ$75="Alta",'Mapa final'!$AL$75="Moderado"),CONCATENATE("R2C",'Mapa final'!$S$75),"")</f>
        <v/>
      </c>
      <c r="AC31" s="200" t="str">
        <f>IF(AND('Mapa final'!$AJ$69="Alta",'Mapa final'!$AL$69="Mayor"),CONCATENATE("R2C",'Mapa final'!$S$69),"")</f>
        <v/>
      </c>
      <c r="AD31" s="201" t="str">
        <f>IF(AND('Mapa final'!$AJ$70="Alta",'Mapa final'!$AL$70="Mayor"),CONCATENATE("R2C",'Mapa final'!$S$70),"")</f>
        <v/>
      </c>
      <c r="AE31" s="201" t="str">
        <f>IF(AND('Mapa final'!$AJ$71="Alta",'Mapa final'!$AL$71="Mayor"),CONCATENATE("R2C",'Mapa final'!$S$71),"")</f>
        <v/>
      </c>
      <c r="AF31" s="201" t="str">
        <f>IF(AND('Mapa final'!$AJ$72="Alta",'Mapa final'!$AL$72="Mayor"),CONCATENATE("R2C",'Mapa final'!$S$72),"")</f>
        <v/>
      </c>
      <c r="AG31" s="201" t="str">
        <f>IF(AND('Mapa final'!$AJ$74="Alta",'Mapa final'!$AL$74="Mayor"),CONCATENATE("R2C",'Mapa final'!$S$74),"")</f>
        <v/>
      </c>
      <c r="AH31" s="202" t="str">
        <f>IF(AND('Mapa final'!$AJ$75="Alta",'Mapa final'!$AL$75="Mayor"),CONCATENATE("R2C",'Mapa final'!$S$75),"")</f>
        <v/>
      </c>
      <c r="AI31" s="203" t="str">
        <f>IF(AND('Mapa final'!$AJ$69="Alta",'Mapa final'!$AL$69="Catastrófico"),CONCATENATE("R2C",'Mapa final'!$S$69),"")</f>
        <v/>
      </c>
      <c r="AJ31" s="204" t="str">
        <f>IF(AND('Mapa final'!$AJ$70="Alta",'Mapa final'!$AL$70="Catastrófico"),CONCATENATE("R2C",'Mapa final'!$S$70),"")</f>
        <v/>
      </c>
      <c r="AK31" s="204" t="str">
        <f>IF(AND('Mapa final'!$AJ$71="Alta",'Mapa final'!$AL$71="Catastrófico"),CONCATENATE("R2C",'Mapa final'!$S$71),"")</f>
        <v/>
      </c>
      <c r="AL31" s="204" t="str">
        <f>IF(AND('Mapa final'!$AJ$72="Alta",'Mapa final'!$AL$72="Catastrófico"),CONCATENATE("R2C",'Mapa final'!$S$72),"")</f>
        <v/>
      </c>
      <c r="AM31" s="204" t="str">
        <f>IF(AND('Mapa final'!$AJ$74="Alta",'Mapa final'!$AL$74="Catastrófico"),CONCATENATE("R2C",'Mapa final'!$S$74),"")</f>
        <v/>
      </c>
      <c r="AN31" s="205" t="str">
        <f>IF(AND('Mapa final'!$AJ$75="Muy Alta",'Mapa final'!$AL$75="Catastrófico"),CONCATENATE("R2C",'Mapa final'!$S$75),"")</f>
        <v/>
      </c>
      <c r="AO31" s="146"/>
      <c r="AP31" s="455"/>
      <c r="AQ31" s="456"/>
      <c r="AR31" s="456"/>
      <c r="AS31" s="456"/>
      <c r="AT31" s="456"/>
      <c r="AU31" s="457"/>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row>
    <row r="32" spans="2:77" ht="15" customHeight="1" x14ac:dyDescent="0.25">
      <c r="B32" s="146"/>
      <c r="C32" s="357"/>
      <c r="D32" s="357"/>
      <c r="E32" s="358"/>
      <c r="F32" s="458" t="s">
        <v>116</v>
      </c>
      <c r="G32" s="459"/>
      <c r="H32" s="459"/>
      <c r="I32" s="459"/>
      <c r="J32" s="478"/>
      <c r="K32" s="209" t="str">
        <f ca="1">IF(AND('Mapa final'!$AJ$15="Media",'Mapa final'!$AL$15="Leve"),CONCATENATE("R2C",'Mapa final'!$S$15),"")</f>
        <v/>
      </c>
      <c r="L32" s="210" t="str">
        <f ca="1">IF(AND('Mapa final'!$AJ$16="Media",'Mapa final'!$AL$16="Leve"),CONCATENATE("R2C",'Mapa final'!$S$16),"")</f>
        <v/>
      </c>
      <c r="M32" s="210" t="str">
        <f ca="1">IF(AND('Mapa final'!$AJ$17="Media",'Mapa final'!$AL$17="Leve"),CONCATENATE("R2C",'Mapa final'!$S$17),"")</f>
        <v/>
      </c>
      <c r="N32" s="210" t="str">
        <f ca="1">IF(AND('Mapa final'!$AJ$18="Media",'Mapa final'!$AL$18="Leve"),CONCATENATE("R2C",'Mapa final'!$S$18),"")</f>
        <v/>
      </c>
      <c r="O32" s="210" t="str">
        <f>IF(AND('Mapa final'!$AJ$19="Media",'Mapa final'!$AL$19="Leve"),CONCATENATE("R2C",'Mapa final'!$S$19),"")</f>
        <v/>
      </c>
      <c r="P32" s="211" t="str">
        <f>IF(AND('Mapa final'!$AJ$20="Media",'Mapa final'!$AL$20="Leve"),CONCATENATE("R2C",'Mapa final'!$S$20),"")</f>
        <v/>
      </c>
      <c r="Q32" s="209" t="str">
        <f ca="1">IF(AND('Mapa final'!$AJ$15="Media",'Mapa final'!$AL$15="Menor"),CONCATENATE("R2C",'Mapa final'!$S$15),"")</f>
        <v/>
      </c>
      <c r="R32" s="210" t="str">
        <f ca="1">IF(AND('Mapa final'!$AJ$16="Media",'Mapa final'!$AL$16="Menore"),CONCATENATE("R2C",'Mapa final'!$S$16),"")</f>
        <v/>
      </c>
      <c r="S32" s="210" t="str">
        <f ca="1">IF(AND('Mapa final'!$AJ$17="Media",'Mapa final'!$AL$17="Menor"),CONCATENATE("R2C",'Mapa final'!$S$17),"")</f>
        <v/>
      </c>
      <c r="T32" s="210" t="str">
        <f ca="1">IF(AND('Mapa final'!$AJ$18="Media",'Mapa final'!$AL$18="Menor"),CONCATENATE("R2C",'Mapa final'!$S$18),"")</f>
        <v/>
      </c>
      <c r="U32" s="210" t="str">
        <f>IF(AND('Mapa final'!$AJ$19="Media",'Mapa final'!$AL$19="Menor"),CONCATENATE("R2C",'Mapa final'!$S$19),"")</f>
        <v/>
      </c>
      <c r="V32" s="211" t="str">
        <f>IF(AND('Mapa final'!$AJ$20="Media",'Mapa final'!$AL$20="Menor"),CONCATENATE("R2C",'Mapa final'!$S$20),"")</f>
        <v/>
      </c>
      <c r="W32" s="209" t="str">
        <f ca="1">IF(AND('Mapa final'!$AJ$15="Media",'Mapa final'!$AL$15="Moderado"),CONCATENATE("R2C",'Mapa final'!$S$15),"")</f>
        <v/>
      </c>
      <c r="X32" s="210" t="str">
        <f ca="1">IF(AND('Mapa final'!$AJ$16="Media",'Mapa final'!$AL$16="Moderado"),CONCATENATE("R2C",'Mapa final'!$S$16),"")</f>
        <v/>
      </c>
      <c r="Y32" s="210"/>
      <c r="Z32" s="210" t="str">
        <f ca="1">IF(AND('Mapa final'!$AJ$18="Media",'Mapa final'!$AL$18="Moderado"),CONCATENATE("R2C",'Mapa final'!$S$18),"")</f>
        <v/>
      </c>
      <c r="AA32" s="210" t="str">
        <f>IF(AND('Mapa final'!$AJ$19="Media",'Mapa final'!$AL$19="Moderado"),CONCATENATE("R2C",'Mapa final'!$S$19),"")</f>
        <v/>
      </c>
      <c r="AB32" s="211" t="str">
        <f>IF(AND('Mapa final'!$AJ$20="Media",'Mapa final'!$AL$20="Moderado"),CONCATENATE("R2C",'Mapa final'!$S$20),"")</f>
        <v/>
      </c>
      <c r="AC32" s="187" t="str">
        <f ca="1">IF(AND('Mapa final'!$AJ$15="Media",'Mapa final'!$AL$15="Mayor"),CONCATENATE("R2C",'Mapa final'!$S$15),"")</f>
        <v/>
      </c>
      <c r="AD32" s="188" t="str">
        <f ca="1">IF(AND('Mapa final'!$AJ$16="Media",'Mapa final'!$AL$16="Mayor"),CONCATENATE("R2C",'Mapa final'!$S$16),"")</f>
        <v/>
      </c>
      <c r="AE32" s="188" t="str">
        <f ca="1">IF(AND('Mapa final'!$AJ$17="Media",'Mapa final'!$AL$17="Mayor"),CONCATENATE("R2C",'Mapa final'!$S$17),"")</f>
        <v/>
      </c>
      <c r="AF32" s="188" t="str">
        <f ca="1">IF(AND('Mapa final'!$AJ$18="Media",'Mapa final'!$AL$18="Mayor"),CONCATENATE("R2C",'Mapa final'!$S$18),"")</f>
        <v/>
      </c>
      <c r="AG32" s="188" t="str">
        <f>IF(AND('Mapa final'!$AJ$19="Media",'Mapa final'!$AL$19="Mayor"),CONCATENATE("R2C",'Mapa final'!$S$19),"")</f>
        <v/>
      </c>
      <c r="AH32" s="189" t="str">
        <f>IF(AND('Mapa final'!$AJ$20="Media",'Mapa final'!$AL$20="Mayor"),CONCATENATE("R2C",'Mapa final'!$S$20),"")</f>
        <v/>
      </c>
      <c r="AI32" s="190" t="str">
        <f ca="1">IF(AND('Mapa final'!$AJ$15="Media",'Mapa final'!$AL$15="Catastrófico"),CONCATENATE("R2C",'Mapa final'!$S$15),"")</f>
        <v/>
      </c>
      <c r="AJ32" s="191" t="str">
        <f ca="1">IF(AND('Mapa final'!$AJ$16="Media",'Mapa final'!$AL$16="Catastrófico"),CONCATENATE("R2C",'Mapa final'!$S$16),"")</f>
        <v/>
      </c>
      <c r="AK32" s="191" t="str">
        <f ca="1">IF(AND('Mapa final'!$AJ$17="Media",'Mapa final'!$AL$17="Catastrófico"),CONCATENATE("R2C",'Mapa final'!$S$17),"")</f>
        <v/>
      </c>
      <c r="AL32" s="191" t="str">
        <f ca="1">IF(AND('Mapa final'!$AJ$18="Media",'Mapa final'!$AL$18="Catastrófico"),CONCATENATE("R2C",'Mapa final'!$S$18),"")</f>
        <v/>
      </c>
      <c r="AM32" s="191" t="str">
        <f>IF(AND('Mapa final'!$AJ$19="Media",'Mapa final'!$AL$19="Catastrófico"),CONCATENATE("R2C",'Mapa final'!$S$19),"")</f>
        <v/>
      </c>
      <c r="AN32" s="192" t="str">
        <f>IF(AND('Mapa final'!$AJ$20="Media",'Mapa final'!$AL$20="Catastrófico"),CONCATENATE("R2C",'Mapa final'!$S$20),"")</f>
        <v/>
      </c>
      <c r="AO32" s="146"/>
      <c r="AP32" s="490" t="s">
        <v>80</v>
      </c>
      <c r="AQ32" s="491"/>
      <c r="AR32" s="491"/>
      <c r="AS32" s="491"/>
      <c r="AT32" s="491"/>
      <c r="AU32" s="492"/>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row>
    <row r="33" spans="2:77" ht="15" customHeight="1" x14ac:dyDescent="0.25">
      <c r="B33" s="146"/>
      <c r="C33" s="357"/>
      <c r="D33" s="357"/>
      <c r="E33" s="358"/>
      <c r="F33" s="460"/>
      <c r="G33" s="461"/>
      <c r="H33" s="461"/>
      <c r="I33" s="461"/>
      <c r="J33" s="479"/>
      <c r="K33" s="206" t="str">
        <f>IF(AND('Mapa final'!$AJ$21="Media",'Mapa final'!$AL$21="Leve"),CONCATENATE("R2C",'Mapa final'!$S$21),"")</f>
        <v/>
      </c>
      <c r="L33" s="212" t="str">
        <f>IF(AND('Mapa final'!$AJ$22="Media",'Mapa final'!$AL$22="Leve"),CONCATENATE("R2C",'Mapa final'!$S$22),"")</f>
        <v/>
      </c>
      <c r="M33" s="212" t="str">
        <f>IF(AND('Mapa final'!$AJ$23="Media",'Mapa final'!$AL$23="Leve"),CONCATENATE("R2C",'Mapa final'!$S$23),"")</f>
        <v/>
      </c>
      <c r="N33" s="212" t="str">
        <f>IF(AND('Mapa final'!$AJ$24="Media",'Mapa final'!$AL$24="Leve"),CONCATENATE("R2C",'Mapa final'!$S$24),"")</f>
        <v/>
      </c>
      <c r="O33" s="212" t="str">
        <f>IF(AND('Mapa final'!$AJ$25="Media",'Mapa final'!$AL$25="Leve"),CONCATENATE("R2C",'Mapa final'!$S$25),"")</f>
        <v/>
      </c>
      <c r="P33" s="208" t="str">
        <f>IF(AND('Mapa final'!$AJ$26="Media",'Mapa final'!$AL$26="Leve"),CONCATENATE("R2C",'Mapa final'!$S$26),"")</f>
        <v/>
      </c>
      <c r="Q33" s="206" t="str">
        <f>IF(AND('Mapa final'!$AJ$21="Media",'Mapa final'!$AL$21="Menor"),CONCATENATE("R2C",'Mapa final'!$S$21),"")</f>
        <v/>
      </c>
      <c r="R33" s="212" t="str">
        <f>IF(AND('Mapa final'!$AJ$22="Media",'Mapa final'!$AL$22="Menor"),CONCATENATE("R2C",'Mapa final'!$S$22),"")</f>
        <v/>
      </c>
      <c r="S33" s="212" t="str">
        <f>IF(AND('Mapa final'!$AJ$23="Media",'Mapa final'!$AL$23="Menor"),CONCATENATE("R2C",'Mapa final'!$S$23),"")</f>
        <v/>
      </c>
      <c r="T33" s="212" t="str">
        <f>IF(AND('Mapa final'!$AJ$24="Media",'Mapa final'!$AL$24="Menor"),CONCATENATE("R2C",'Mapa final'!$S$24),"")</f>
        <v/>
      </c>
      <c r="U33" s="212" t="str">
        <f>IF(AND('Mapa final'!$AJ$25="Media",'Mapa final'!$AL$25="Menor"),CONCATENATE("R2C",'Mapa final'!$S$25),"")</f>
        <v/>
      </c>
      <c r="V33" s="208" t="str">
        <f>IF(AND('Mapa final'!$AJ$26="Media",'Mapa final'!$AL$26="Menor"),CONCATENATE("R2C",'Mapa final'!$S$26),"")</f>
        <v/>
      </c>
      <c r="W33" s="206" t="str">
        <f>IF(AND('Mapa final'!$AJ$21="Media",'Mapa final'!$AL$21="Moderado"),CONCATENATE("R2C",'Mapa final'!$S$21),"")</f>
        <v/>
      </c>
      <c r="X33" s="212" t="str">
        <f>IF(AND('Mapa final'!$AJ$22="Media",'Mapa final'!$AL$22="Moderado"),CONCATENATE("R2C",'Mapa final'!$S$22),"")</f>
        <v/>
      </c>
      <c r="Y33" s="212" t="str">
        <f>IF(AND('Mapa final'!$AJ$23="Media",'Mapa final'!$AL$23="Moderado"),CONCATENATE("R2C",'Mapa final'!$S$23),"")</f>
        <v/>
      </c>
      <c r="Z33" s="212" t="str">
        <f>IF(AND('Mapa final'!$AJ$24="Media",'Mapa final'!$AL$24="Moderado"),CONCATENATE("R2C",'Mapa final'!$S$24),"")</f>
        <v/>
      </c>
      <c r="AA33" s="212" t="str">
        <f>IF(AND('Mapa final'!$AJ$25="Media",'Mapa final'!$AL$25="Moderado"),CONCATENATE("R2C",'Mapa final'!$S$25),"")</f>
        <v/>
      </c>
      <c r="AB33" s="208" t="str">
        <f>IF(AND('Mapa final'!$AJ$26="Media",'Mapa final'!$AL$26="Moderado"),CONCATENATE("R2C",'Mapa final'!$S$26),"")</f>
        <v/>
      </c>
      <c r="AC33" s="193" t="str">
        <f>IF(AND('Mapa final'!$AJ$21="Media",'Mapa final'!$AL$21="Mayor"),CONCATENATE("R2C",'Mapa final'!$S$21),"")</f>
        <v/>
      </c>
      <c r="AD33" s="196" t="str">
        <f>IF(AND('Mapa final'!$AJ$22="Muy Alta",'Mapa final'!$AL$22="Mayor"),CONCATENATE("R2C",'Mapa final'!$S$22),"")</f>
        <v/>
      </c>
      <c r="AE33" s="196" t="str">
        <f>IF(AND('Mapa final'!$AJ$23="Media",'Mapa final'!$AL$23="Mayor"),CONCATENATE("R2C",'Mapa final'!$S$23),"")</f>
        <v/>
      </c>
      <c r="AF33" s="196" t="str">
        <f>IF(AND('Mapa final'!$AJ$24="Media",'Mapa final'!$AL$24="Mayor"),CONCATENATE("R2C",'Mapa final'!$S$24),"")</f>
        <v/>
      </c>
      <c r="AG33" s="196" t="str">
        <f>IF(AND('Mapa final'!$AJ$25="Media",'Mapa final'!$AL$25="Mayor"),CONCATENATE("R2C",'Mapa final'!$S$25),"")</f>
        <v/>
      </c>
      <c r="AH33" s="195" t="str">
        <f>IF(AND('Mapa final'!$AJ$26="Media",'Mapa final'!$AL$26="Mayor"),CONCATENATE("R2C",'Mapa final'!$S$26),"")</f>
        <v/>
      </c>
      <c r="AI33" s="197" t="str">
        <f>IF(AND('Mapa final'!$AJ$21="Media",'Mapa final'!$AL$21="Catastrófico"),CONCATENATE("R2C",'Mapa final'!$S$21),"")</f>
        <v/>
      </c>
      <c r="AJ33" s="198" t="str">
        <f>IF(AND('Mapa final'!$AJ$22="Media",'Mapa final'!$AL$22="Catastrófico"),CONCATENATE("R2C",'Mapa final'!$S$22),"")</f>
        <v/>
      </c>
      <c r="AK33" s="198" t="str">
        <f>IF(AND('Mapa final'!$AJ$23="Media",'Mapa final'!$AL$23="Catastrófico"),CONCATENATE("R2C",'Mapa final'!$S$23),"")</f>
        <v/>
      </c>
      <c r="AL33" s="198" t="str">
        <f>IF(AND('Mapa final'!$AJ$24="Media",'Mapa final'!$AL$24="Catastrófico"),CONCATENATE("R2C",'Mapa final'!$S$24),"")</f>
        <v/>
      </c>
      <c r="AM33" s="198" t="str">
        <f>IF(AND('Mapa final'!$AJ$25="Media",'Mapa final'!$AL$25="Catastrófico"),CONCATENATE("R2C",'Mapa final'!$S$25),"")</f>
        <v/>
      </c>
      <c r="AN33" s="199" t="str">
        <f>IF(AND('Mapa final'!$AJ$26="Media",'Mapa final'!$AL$26="Catastrófico"),CONCATENATE("R2C",'Mapa final'!$S$26),"")</f>
        <v/>
      </c>
      <c r="AO33" s="146"/>
      <c r="AP33" s="493"/>
      <c r="AQ33" s="494"/>
      <c r="AR33" s="494"/>
      <c r="AS33" s="494"/>
      <c r="AT33" s="494"/>
      <c r="AU33" s="495"/>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row>
    <row r="34" spans="2:77" ht="15" customHeight="1" x14ac:dyDescent="0.25">
      <c r="B34" s="146"/>
      <c r="C34" s="357"/>
      <c r="D34" s="357"/>
      <c r="E34" s="358"/>
      <c r="F34" s="462"/>
      <c r="G34" s="461"/>
      <c r="H34" s="461"/>
      <c r="I34" s="461"/>
      <c r="J34" s="479"/>
      <c r="K34" s="206" t="str">
        <f>IF(AND('Mapa final'!$AJ$27="Media",'Mapa final'!$AL$27="Leve"),CONCATENATE("R2C",'Mapa final'!$S$27),"")</f>
        <v/>
      </c>
      <c r="L34" s="212" t="str">
        <f>IF(AND('Mapa final'!$AJ$28="Media",'Mapa final'!$AL$28="Leve"),CONCATENATE("R2C",'Mapa final'!$S$28),"")</f>
        <v/>
      </c>
      <c r="M34" s="212" t="str">
        <f>IF(AND('Mapa final'!$AJ$29="Media",'Mapa final'!$AL$29="Leve"),CONCATENATE("R2C",'Mapa final'!$S$29),"")</f>
        <v/>
      </c>
      <c r="N34" s="212" t="str">
        <f>IF(AND('Mapa final'!$AJ$30="Media",'Mapa final'!$AL$30="Leve"),CONCATENATE("R2C",'Mapa final'!$S$30),"")</f>
        <v/>
      </c>
      <c r="O34" s="212" t="str">
        <f>IF(AND('Mapa final'!$AJ$31="Media",'Mapa final'!$AL$31="Leve"),CONCATENATE("R2C",'Mapa final'!$S$31),"")</f>
        <v/>
      </c>
      <c r="P34" s="208" t="str">
        <f>IF(AND('Mapa final'!$AJ$32="Media",'Mapa final'!$AL$32="Leve"),CONCATENATE("R2C",'Mapa final'!$S$32),"")</f>
        <v/>
      </c>
      <c r="Q34" s="206" t="str">
        <f>IF(AND('Mapa final'!$AJ$27="Media",'Mapa final'!$AL$27="Menor"),CONCATENATE("R2C",'Mapa final'!$S$27),"")</f>
        <v/>
      </c>
      <c r="R34" s="212" t="str">
        <f>IF(AND('Mapa final'!$AJ$28="Media",'Mapa final'!$AL$28="Menor"),CONCATENATE("R2C",'Mapa final'!$S$28),"")</f>
        <v/>
      </c>
      <c r="S34" s="212" t="str">
        <f>IF(AND('Mapa final'!$AJ$29="Media",'Mapa final'!$AL$29="Menor"),CONCATENATE("R2C",'Mapa final'!$S$29),"")</f>
        <v/>
      </c>
      <c r="T34" s="212" t="str">
        <f>IF(AND('Mapa final'!$AJ$30="Media",'Mapa final'!$AL$30="Menor"),CONCATENATE("R2C",'Mapa final'!$S$30),"")</f>
        <v/>
      </c>
      <c r="U34" s="212" t="str">
        <f>IF(AND('Mapa final'!$AJ$31="Media",'Mapa final'!$AL$31="Menor"),CONCATENATE("R2C",'Mapa final'!$S$31),"")</f>
        <v/>
      </c>
      <c r="V34" s="208" t="str">
        <f>IF(AND('Mapa final'!$AJ$32="Media",'Mapa final'!$AL$32="Menor"),CONCATENATE("R2C",'Mapa final'!$S$32),"")</f>
        <v/>
      </c>
      <c r="W34" s="206" t="str">
        <f>IF(AND('Mapa final'!$AJ$27="Media",'Mapa final'!$AL$27="Moderado"),CONCATENATE("R2C",'Mapa final'!$S$27),"")</f>
        <v/>
      </c>
      <c r="X34" s="212" t="str">
        <f>IF(AND('Mapa final'!$AJ$28="Media",'Mapa final'!$AL$28="Moderado"),CONCATENATE("R2C",'Mapa final'!$S$28),"")</f>
        <v/>
      </c>
      <c r="Y34" s="212" t="str">
        <f>IF(AND('Mapa final'!$AJ$29="Media",'Mapa final'!$AL$29="Moderado"),CONCATENATE("R2C",'Mapa final'!$S$29),"")</f>
        <v/>
      </c>
      <c r="Z34" s="212" t="str">
        <f>IF(AND('Mapa final'!$AJ$30="Media",'Mapa final'!$AL$30="Moderado"),CONCATENATE("R2C",'Mapa final'!$S$30),"")</f>
        <v/>
      </c>
      <c r="AA34" s="212" t="str">
        <f>IF(AND('Mapa final'!$AJ$31="Media",'Mapa final'!$AL$31="Moderado"),CONCATENATE("R2C",'Mapa final'!$S$31),"")</f>
        <v/>
      </c>
      <c r="AB34" s="208" t="str">
        <f>IF(AND('Mapa final'!$AJ$32="Media",'Mapa final'!$AL$32="Moderado"),CONCATENATE("R2C",'Mapa final'!$S$32),"")</f>
        <v/>
      </c>
      <c r="AC34" s="193" t="str">
        <f>IF(AND('Mapa final'!$AJ$27="Media",'Mapa final'!$AL$27="Mayor"),CONCATENATE("R2C",'Mapa final'!$S$27),"")</f>
        <v/>
      </c>
      <c r="AD34" s="196" t="str">
        <f>IF(AND('Mapa final'!$AJ$28="Media",'Mapa final'!$AL$28="Mayor"),CONCATENATE("R2C",'Mapa final'!$S$28),"")</f>
        <v/>
      </c>
      <c r="AE34" s="196" t="str">
        <f>IF(AND('Mapa final'!$AJ$29="Media",'Mapa final'!$AL$29="Mayor"),CONCATENATE("R2C",'Mapa final'!$S$29),"")</f>
        <v/>
      </c>
      <c r="AF34" s="196" t="str">
        <f>IF(AND('Mapa final'!$AJ$30="Media",'Mapa final'!$AL$30="Mayor"),CONCATENATE("R2C",'Mapa final'!$S$30),"")</f>
        <v/>
      </c>
      <c r="AG34" s="196" t="str">
        <f>IF(AND('Mapa final'!$AJ$31="Media",'Mapa final'!$AL$31="Mayor"),CONCATENATE("R2C",'Mapa final'!$S$31),"")</f>
        <v/>
      </c>
      <c r="AH34" s="195" t="str">
        <f>IF(AND('Mapa final'!$AJ$32="Media",'Mapa final'!$AL$32="Mayor"),CONCATENATE("R2C",'Mapa final'!$S$32),"")</f>
        <v/>
      </c>
      <c r="AI34" s="197" t="str">
        <f>IF(AND('Mapa final'!$AJ$27="Media",'Mapa final'!$AL$27="Catastrófico"),CONCATENATE("R2C",'Mapa final'!$S$27),"")</f>
        <v/>
      </c>
      <c r="AJ34" s="198" t="str">
        <f>IF(AND('Mapa final'!$AJ$28="Media",'Mapa final'!$AL$28="Catastrófico"),CONCATENATE("R2C",'Mapa final'!$S$28),"")</f>
        <v/>
      </c>
      <c r="AK34" s="198" t="str">
        <f>IF(AND('Mapa final'!$AJ$29="Media",'Mapa final'!$AL$29="Catastrófico"),CONCATENATE("R2C",'Mapa final'!$S$29),"")</f>
        <v/>
      </c>
      <c r="AL34" s="198" t="str">
        <f>IF(AND('Mapa final'!$AJ$30="Media",'Mapa final'!$AL$30="Catastrófico"),CONCATENATE("R2C",'Mapa final'!$S$30),"")</f>
        <v/>
      </c>
      <c r="AM34" s="198" t="str">
        <f>IF(AND('Mapa final'!$AJ$31="Media",'Mapa final'!$AL$31="Catastrófico"),CONCATENATE("R2C",'Mapa final'!$S$31),"")</f>
        <v/>
      </c>
      <c r="AN34" s="199" t="str">
        <f>IF(AND('Mapa final'!$AJ$32="Media",'Mapa final'!$AL$32="Catastrófico"),CONCATENATE("R2C",'Mapa final'!$S$32),"")</f>
        <v/>
      </c>
      <c r="AO34" s="146"/>
      <c r="AP34" s="493"/>
      <c r="AQ34" s="494"/>
      <c r="AR34" s="494"/>
      <c r="AS34" s="494"/>
      <c r="AT34" s="494"/>
      <c r="AU34" s="495"/>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row>
    <row r="35" spans="2:77" ht="15" customHeight="1" x14ac:dyDescent="0.25">
      <c r="B35" s="146"/>
      <c r="C35" s="357"/>
      <c r="D35" s="357"/>
      <c r="E35" s="358"/>
      <c r="F35" s="462"/>
      <c r="G35" s="461"/>
      <c r="H35" s="461"/>
      <c r="I35" s="461"/>
      <c r="J35" s="479"/>
      <c r="K35" s="206" t="str">
        <f>IF(AND('Mapa final'!$AJ$33="Media",'Mapa final'!$AL$33="Leve"),CONCATENATE("R2C",'Mapa final'!$S$33),"")</f>
        <v/>
      </c>
      <c r="L35" s="212" t="str">
        <f>IF(AND('Mapa final'!$AJ$34="Media",'Mapa final'!$AL$34="Leve"),CONCATENATE("R2C",'Mapa final'!$S$34),"")</f>
        <v/>
      </c>
      <c r="M35" s="212" t="str">
        <f>IF(AND('Mapa final'!$AJ$35="Media",'Mapa final'!$AL$35="Leve"),CONCATENATE("R2C",'Mapa final'!$S$35),"")</f>
        <v/>
      </c>
      <c r="N35" s="212" t="str">
        <f>IF(AND('Mapa final'!$AJ$36="Media",'Mapa final'!$AL$36="Leve"),CONCATENATE("R2C",'Mapa final'!$S$36),"")</f>
        <v/>
      </c>
      <c r="O35" s="212" t="str">
        <f>IF(AND('Mapa final'!$AJ$37="Media",'Mapa final'!$AL$37="Leve"),CONCATENATE("R2C",'Mapa final'!$S$37),"")</f>
        <v/>
      </c>
      <c r="P35" s="208" t="str">
        <f>IF(AND('Mapa final'!$AJ$38="Media",'Mapa final'!$AL$38="Leve"),CONCATENATE("R2C",'Mapa final'!$S$38),"")</f>
        <v/>
      </c>
      <c r="Q35" s="206" t="str">
        <f>IF(AND('Mapa final'!$AJ$33="Media",'Mapa final'!$AL$33="Menor"),CONCATENATE("R2C",'Mapa final'!$S$33),"")</f>
        <v/>
      </c>
      <c r="R35" s="212" t="str">
        <f>IF(AND('Mapa final'!$AJ$34="Media",'Mapa final'!$AL$34="Menor"),CONCATENATE("R2C",'Mapa final'!$S$34),"")</f>
        <v/>
      </c>
      <c r="S35" s="212" t="str">
        <f>IF(AND('Mapa final'!$AJ$35="Media",'Mapa final'!$AL$35="Menor"),CONCATENATE("R2C",'Mapa final'!$S$35),"")</f>
        <v/>
      </c>
      <c r="T35" s="212" t="str">
        <f>IF(AND('Mapa final'!$AJ$36="Media",'Mapa final'!$AL$36="Menor"),CONCATENATE("R2C",'Mapa final'!$S$36),"")</f>
        <v/>
      </c>
      <c r="U35" s="212" t="str">
        <f>IF(AND('Mapa final'!$AJ$37="Media",'Mapa final'!$AL$37="LMenor"),CONCATENATE("R2C",'Mapa final'!$S$37),"")</f>
        <v/>
      </c>
      <c r="V35" s="208" t="str">
        <f>IF(AND('Mapa final'!$AJ$38="Media",'Mapa final'!$AL$38="Menor"),CONCATENATE("R2C",'Mapa final'!$S$38),"")</f>
        <v/>
      </c>
      <c r="W35" s="206" t="str">
        <f>IF(AND('Mapa final'!$AJ$33="Media",'Mapa final'!$AL$33="Moderado"),CONCATENATE("R2C",'Mapa final'!$S$33),"")</f>
        <v/>
      </c>
      <c r="X35" s="212" t="str">
        <f>IF(AND('Mapa final'!$AJ$34="Media",'Mapa final'!$AL$34="Moderado"),CONCATENATE("R2C",'Mapa final'!$S$34),"")</f>
        <v/>
      </c>
      <c r="Y35" s="212" t="str">
        <f>IF(AND('Mapa final'!$AJ$35="Media",'Mapa final'!$AL$35="Moderado"),CONCATENATE("R2C",'Mapa final'!$S$35),"")</f>
        <v/>
      </c>
      <c r="Z35" s="212" t="str">
        <f>IF(AND('Mapa final'!$AJ$36="Media",'Mapa final'!$AL$36="Moderado"),CONCATENATE("R2C",'Mapa final'!$S$36),"")</f>
        <v/>
      </c>
      <c r="AA35" s="212" t="str">
        <f>IF(AND('Mapa final'!$AJ$37="Media",'Mapa final'!$AL$37="Moderado"),CONCATENATE("R2C",'Mapa final'!$S$37),"")</f>
        <v/>
      </c>
      <c r="AB35" s="208" t="str">
        <f>IF(AND('Mapa final'!$AJ$38="Media",'Mapa final'!$AL$38="Moderado"),CONCATENATE("R2C",'Mapa final'!$S$38),"")</f>
        <v/>
      </c>
      <c r="AC35" s="193" t="str">
        <f>IF(AND('Mapa final'!$AJ$33="Media",'Mapa final'!$AL$33="Mayor"),CONCATENATE("R2C",'Mapa final'!$S$33),"")</f>
        <v/>
      </c>
      <c r="AD35" s="196" t="str">
        <f>IF(AND('Mapa final'!$AJ$34="Media",'Mapa final'!$AL$34="Mayor"),CONCATENATE("R2C",'Mapa final'!$S$34),"")</f>
        <v/>
      </c>
      <c r="AE35" s="196" t="str">
        <f>IF(AND('Mapa final'!$AJ$35="Media",'Mapa final'!$AL$35="Mayor"),CONCATENATE("R2C",'Mapa final'!$S$35),"")</f>
        <v/>
      </c>
      <c r="AF35" s="196" t="str">
        <f>IF(AND('Mapa final'!$AJ$36="Media",'Mapa final'!$AL$36="Mayor"),CONCATENATE("R2C",'Mapa final'!$S$36),"")</f>
        <v/>
      </c>
      <c r="AG35" s="196" t="str">
        <f>IF(AND('Mapa final'!$AJ$37="Media",'Mapa final'!$AL$37="Mayor"),CONCATENATE("R2C",'Mapa final'!$S$37),"")</f>
        <v/>
      </c>
      <c r="AH35" s="195" t="str">
        <f>IF(AND('Mapa final'!$AJ$38="Media",'Mapa final'!$AL$38="Mayor"),CONCATENATE("R2C",'Mapa final'!$S$38),"")</f>
        <v/>
      </c>
      <c r="AI35" s="197" t="str">
        <f>IF(AND('Mapa final'!$AJ$33="Media",'Mapa final'!$AL$33="Catastrófico"),CONCATENATE("R2C",'Mapa final'!$S$33),"")</f>
        <v/>
      </c>
      <c r="AJ35" s="198" t="str">
        <f>IF(AND('Mapa final'!$AJ$34="Media",'Mapa final'!$AL$34="Catastrófico"),CONCATENATE("R2C",'Mapa final'!$S$34),"")</f>
        <v/>
      </c>
      <c r="AK35" s="198" t="str">
        <f>IF(AND('Mapa final'!$AJ$35="Media",'Mapa final'!$AL$35="Catastrófico"),CONCATENATE("R2C",'Mapa final'!$S$35),"")</f>
        <v/>
      </c>
      <c r="AL35" s="198" t="str">
        <f>IF(AND('Mapa final'!$AJ$36="Media",'Mapa final'!$AL$36="Catastrófico"),CONCATENATE("R2C",'Mapa final'!$S$36),"")</f>
        <v/>
      </c>
      <c r="AM35" s="198" t="str">
        <f>IF(AND('Mapa final'!$AJ$37="Media",'Mapa final'!$AL$37="LCatastrófico"),CONCATENATE("R2C",'Mapa final'!$S$37),"")</f>
        <v/>
      </c>
      <c r="AN35" s="199" t="str">
        <f>IF(AND('Mapa final'!$AJ$38="Media",'Mapa final'!$AL$38="Catastrófico"),CONCATENATE("R2C",'Mapa final'!$S$38),"")</f>
        <v/>
      </c>
      <c r="AO35" s="146"/>
      <c r="AP35" s="493"/>
      <c r="AQ35" s="494"/>
      <c r="AR35" s="494"/>
      <c r="AS35" s="494"/>
      <c r="AT35" s="494"/>
      <c r="AU35" s="495"/>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row>
    <row r="36" spans="2:77" ht="15" customHeight="1" x14ac:dyDescent="0.25">
      <c r="B36" s="146"/>
      <c r="C36" s="357"/>
      <c r="D36" s="357"/>
      <c r="E36" s="358"/>
      <c r="F36" s="462"/>
      <c r="G36" s="461"/>
      <c r="H36" s="461"/>
      <c r="I36" s="461"/>
      <c r="J36" s="479"/>
      <c r="K36" s="206" t="str">
        <f>IF(AND('Mapa final'!$AJ$39="Media",'Mapa final'!$AL$39="Leve"),CONCATENATE("R2C",'Mapa final'!$S$39),"")</f>
        <v/>
      </c>
      <c r="L36" s="212" t="str">
        <f>IF(AND('Mapa final'!$AJ$40="Media",'Mapa final'!$AL$40="Leve"),CONCATENATE("R2C",'Mapa final'!$S$40),"")</f>
        <v/>
      </c>
      <c r="M36" s="212" t="str">
        <f>IF(AND('Mapa final'!$AJ$41="Media",'Mapa final'!$AL$41="Leve"),CONCATENATE("R2C",'Mapa final'!$S$41),"")</f>
        <v/>
      </c>
      <c r="N36" s="212" t="str">
        <f>IF(AND('Mapa final'!$AJ$42="Media",'Mapa final'!$AL$42="Leve"),CONCATENATE("R2C",'Mapa final'!$S$42),"")</f>
        <v/>
      </c>
      <c r="O36" s="212" t="str">
        <f>IF(AND('Mapa final'!$AJ$43="Media",'Mapa final'!$AL$43="Leve"),CONCATENATE("R2C",'Mapa final'!$S$43),"")</f>
        <v/>
      </c>
      <c r="P36" s="208" t="str">
        <f>IF(AND('Mapa final'!$AJ$44="Media",'Mapa final'!$AL$44="Leve"),CONCATENATE("R2C",'Mapa final'!$S$44),"")</f>
        <v/>
      </c>
      <c r="Q36" s="206" t="str">
        <f>IF(AND('Mapa final'!$AJ$39="Media",'Mapa final'!$AL$39="Menor"),CONCATENATE("R2C",'Mapa final'!$S$39),"")</f>
        <v/>
      </c>
      <c r="R36" s="212" t="str">
        <f>IF(AND('Mapa final'!$AJ$40="Media",'Mapa final'!$AL$40="Menor"),CONCATENATE("R2C",'Mapa final'!$S$40),"")</f>
        <v/>
      </c>
      <c r="S36" s="212" t="str">
        <f>IF(AND('Mapa final'!$AJ$41="Media",'Mapa final'!$AL$41="Menor"),CONCATENATE("R2C",'Mapa final'!$S$41),"")</f>
        <v/>
      </c>
      <c r="T36" s="212" t="str">
        <f>IF(AND('Mapa final'!$AJ$42="Media",'Mapa final'!$AL$42="Menor"),CONCATENATE("R2C",'Mapa final'!$S$42),"")</f>
        <v/>
      </c>
      <c r="U36" s="212" t="str">
        <f>IF(AND('Mapa final'!$AJ$43="Media",'Mapa final'!$AL$43="Menor"),CONCATENATE("R2C",'Mapa final'!$S$43),"")</f>
        <v/>
      </c>
      <c r="V36" s="208" t="str">
        <f>IF(AND('Mapa final'!$AJ$44="Media",'Mapa final'!$AL$44="Menor"),CONCATENATE("R2C",'Mapa final'!$S$44),"")</f>
        <v/>
      </c>
      <c r="W36" s="206" t="str">
        <f>IF(AND('Mapa final'!$AJ$39="Media",'Mapa final'!$AL$39="Moderado"),CONCATENATE("R2C",'Mapa final'!$S$39),"")</f>
        <v/>
      </c>
      <c r="X36" s="212" t="str">
        <f>IF(AND('Mapa final'!$AJ$40="Media",'Mapa final'!$AL$40="Moderado"),CONCATENATE("R2C",'Mapa final'!$S$40),"")</f>
        <v/>
      </c>
      <c r="Y36" s="212" t="str">
        <f>IF(AND('Mapa final'!$AJ$41="Media",'Mapa final'!$AL$41="Moderado"),CONCATENATE("R2C",'Mapa final'!$S$41),"")</f>
        <v/>
      </c>
      <c r="Z36" s="212" t="str">
        <f>IF(AND('Mapa final'!$AJ$42="Media",'Mapa final'!$AL$42="Moderado"),CONCATENATE("R2C",'Mapa final'!$S$42),"")</f>
        <v/>
      </c>
      <c r="AA36" s="212" t="str">
        <f>IF(AND('Mapa final'!$AJ$43="Media",'Mapa final'!$AL$43="Moderado"),CONCATENATE("R2C",'Mapa final'!$S$43),"")</f>
        <v/>
      </c>
      <c r="AB36" s="208" t="str">
        <f>IF(AND('Mapa final'!$AJ$44="Media",'Mapa final'!$AL$44="Moderado"),CONCATENATE("R2C",'Mapa final'!$S$44),"")</f>
        <v/>
      </c>
      <c r="AC36" s="193" t="str">
        <f>IF(AND('Mapa final'!$AJ$39="Media",'Mapa final'!$AL$39="Mayor"),CONCATENATE("R2C",'Mapa final'!$S$39),"")</f>
        <v/>
      </c>
      <c r="AD36" s="196" t="str">
        <f>IF(AND('Mapa final'!$AJ$40="Media",'Mapa final'!$AL$40="Mayor"),CONCATENATE("R2C",'Mapa final'!$S$40),"")</f>
        <v/>
      </c>
      <c r="AE36" s="196" t="str">
        <f>IF(AND('Mapa final'!$AJ$41="Media",'Mapa final'!$AL$41="Mayor"),CONCATENATE("R2C",'Mapa final'!$S$41),"")</f>
        <v/>
      </c>
      <c r="AF36" s="196" t="str">
        <f>IF(AND('Mapa final'!$AJ$42="Media",'Mapa final'!$AL$42="Mayor"),CONCATENATE("R2C",'Mapa final'!$S$42),"")</f>
        <v/>
      </c>
      <c r="AG36" s="196" t="str">
        <f>IF(AND('Mapa final'!$AJ$43="Media",'Mapa final'!$AL$43="Mayor"),CONCATENATE("R2C",'Mapa final'!$S$43),"")</f>
        <v/>
      </c>
      <c r="AH36" s="195" t="str">
        <f>IF(AND('Mapa final'!$AJ$44="Media",'Mapa final'!$AL$44="Mayor"),CONCATENATE("R2C",'Mapa final'!$S$44),"")</f>
        <v/>
      </c>
      <c r="AI36" s="197" t="str">
        <f>IF(AND('Mapa final'!$AJ$39="Media",'Mapa final'!$AL$39="Catastrófico"),CONCATENATE("R2C",'Mapa final'!$S$39),"")</f>
        <v/>
      </c>
      <c r="AJ36" s="198" t="str">
        <f>IF(AND('Mapa final'!$AJ$40="Media",'Mapa final'!$AL$40="Catastrófico"),CONCATENATE("R2C",'Mapa final'!$S$40),"")</f>
        <v/>
      </c>
      <c r="AK36" s="198" t="str">
        <f>IF(AND('Mapa final'!$AJ$41="Media",'Mapa final'!$AL$41="Catastrófico"),CONCATENATE("R2C",'Mapa final'!$S$41),"")</f>
        <v/>
      </c>
      <c r="AL36" s="198" t="str">
        <f>IF(AND('Mapa final'!$AJ$42="Media",'Mapa final'!$AL$42="Catastrófico"),CONCATENATE("R2C",'Mapa final'!$S$42),"")</f>
        <v/>
      </c>
      <c r="AM36" s="198" t="str">
        <f>IF(AND('Mapa final'!$AJ$43="Media",'Mapa final'!$AL$43="Catastrófico"),CONCATENATE("R2C",'Mapa final'!$S$43),"")</f>
        <v/>
      </c>
      <c r="AN36" s="199" t="str">
        <f>IF(AND('Mapa final'!$AJ$44="Media",'Mapa final'!$AL$44="Catastrófico"),CONCATENATE("R2C",'Mapa final'!$S$44),"")</f>
        <v/>
      </c>
      <c r="AO36" s="146"/>
      <c r="AP36" s="493"/>
      <c r="AQ36" s="494"/>
      <c r="AR36" s="494"/>
      <c r="AS36" s="494"/>
      <c r="AT36" s="494"/>
      <c r="AU36" s="495"/>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row>
    <row r="37" spans="2:77" ht="15" customHeight="1" x14ac:dyDescent="0.25">
      <c r="B37" s="146"/>
      <c r="C37" s="357"/>
      <c r="D37" s="357"/>
      <c r="E37" s="358"/>
      <c r="F37" s="462"/>
      <c r="G37" s="461"/>
      <c r="H37" s="461"/>
      <c r="I37" s="461"/>
      <c r="J37" s="479"/>
      <c r="K37" s="206" t="str">
        <f>IF(AND('Mapa final'!$AJ$45="Media",'Mapa final'!$AL$45="Leve"),CONCATENATE("R2C",'Mapa final'!$S$45),"")</f>
        <v/>
      </c>
      <c r="L37" s="212" t="str">
        <f>IF(AND('Mapa final'!$AJ$46="Media",'Mapa final'!$AL$46="Leve"),CONCATENATE("R2C",'Mapa final'!$S$46),"")</f>
        <v/>
      </c>
      <c r="M37" s="212" t="str">
        <f>IF(AND('Mapa final'!$AJ$47="Media",'Mapa final'!$AL$47="Leve"),CONCATENATE("R2C",'Mapa final'!$S$47),"")</f>
        <v/>
      </c>
      <c r="N37" s="212" t="str">
        <f>IF(AND('Mapa final'!$AJ$48="Media",'Mapa final'!$AL$48="Leve"),CONCATENATE("R2C",'Mapa final'!$S$48),"")</f>
        <v/>
      </c>
      <c r="O37" s="212" t="str">
        <f>IF(AND('Mapa final'!$AJ$49="Media",'Mapa final'!$AL$49="Leve"),CONCATENATE("R2C",'Mapa final'!$S$49),"")</f>
        <v/>
      </c>
      <c r="P37" s="208" t="str">
        <f>IF(AND('Mapa final'!$AJ$60="Media",'Mapa final'!$AL$50="Leve"),CONCATENATE("R2C",'Mapa final'!$S$50),"")</f>
        <v/>
      </c>
      <c r="Q37" s="206" t="str">
        <f>IF(AND('Mapa final'!$AJ$45="Media",'Mapa final'!$AL$45="Menor"),CONCATENATE("R2C",'Mapa final'!$S$45),"")</f>
        <v/>
      </c>
      <c r="R37" s="212" t="str">
        <f>IF(AND('Mapa final'!$AJ$46="Media",'Mapa final'!$AL$46="Menor"),CONCATENATE("R2C",'Mapa final'!$S$46),"")</f>
        <v/>
      </c>
      <c r="S37" s="212" t="str">
        <f>IF(AND('Mapa final'!$AJ$47="Media",'Mapa final'!$AL$47="Menor"),CONCATENATE("R2C",'Mapa final'!$S$47),"")</f>
        <v/>
      </c>
      <c r="T37" s="212" t="str">
        <f>IF(AND('Mapa final'!$AJ$48="Media",'Mapa final'!$AL$48="Menor"),CONCATENATE("R2C",'Mapa final'!$S$48),"")</f>
        <v/>
      </c>
      <c r="U37" s="212" t="str">
        <f>IF(AND('Mapa final'!$AJ$49="Media",'Mapa final'!$AL$49="Menor"),CONCATENATE("R2C",'Mapa final'!$S$49),"")</f>
        <v/>
      </c>
      <c r="V37" s="208" t="str">
        <f>IF(AND('Mapa final'!$AJ$60="Media",'Mapa final'!$AL$50="Menor"),CONCATENATE("R2C",'Mapa final'!$S$50),"")</f>
        <v/>
      </c>
      <c r="W37" s="206" t="str">
        <f>IF(AND('Mapa final'!$AJ$45="Media",'Mapa final'!$AL$45="Moderado"),CONCATENATE("R2C",'Mapa final'!$S$45),"")</f>
        <v/>
      </c>
      <c r="X37" s="212" t="str">
        <f>IF(AND('Mapa final'!$AJ$46="Media",'Mapa final'!$AL$46="Moderado"),CONCATENATE("R2C",'Mapa final'!$S$46),"")</f>
        <v/>
      </c>
      <c r="Y37" s="212" t="str">
        <f>IF(AND('Mapa final'!$AJ$47="Media",'Mapa final'!$AL$47="Moderado"),CONCATENATE("R2C",'Mapa final'!$S$47),"")</f>
        <v/>
      </c>
      <c r="Z37" s="212" t="str">
        <f>IF(AND('Mapa final'!$AJ$48="Media",'Mapa final'!$AL$48="Moderado"),CONCATENATE("R2C",'Mapa final'!$S$48),"")</f>
        <v/>
      </c>
      <c r="AA37" s="212" t="str">
        <f>IF(AND('Mapa final'!$AJ$49="Media",'Mapa final'!$AL$49="Moderado"),CONCATENATE("R2C",'Mapa final'!$S$49),"")</f>
        <v/>
      </c>
      <c r="AB37" s="208" t="str">
        <f>IF(AND('Mapa final'!$AJ$60="Media",'Mapa final'!$AL$50="Moderado"),CONCATENATE("R2C",'Mapa final'!$S$50),"")</f>
        <v/>
      </c>
      <c r="AC37" s="193" t="str">
        <f>IF(AND('Mapa final'!$AJ$45="Media",'Mapa final'!$AL$45="Mayor"),CONCATENATE("R2C",'Mapa final'!$S$45),"")</f>
        <v/>
      </c>
      <c r="AD37" s="196" t="str">
        <f>IF(AND('Mapa final'!$AJ$46="Media",'Mapa final'!$AL$46="Mayor"),CONCATENATE("R2C",'Mapa final'!$S$46),"")</f>
        <v/>
      </c>
      <c r="AE37" s="196" t="str">
        <f>IF(AND('Mapa final'!$AJ$47="Media",'Mapa final'!$AL$47="Mayor"),CONCATENATE("R2C",'Mapa final'!$S$47),"")</f>
        <v/>
      </c>
      <c r="AF37" s="196" t="str">
        <f>IF(AND('Mapa final'!$AJ$48="Media",'Mapa final'!$AL$48="Mayor"),CONCATENATE("R2C",'Mapa final'!$S$48),"")</f>
        <v/>
      </c>
      <c r="AG37" s="196" t="str">
        <f>IF(AND('Mapa final'!$AJ$49="Media",'Mapa final'!$AL$49="Mayor"),CONCATENATE("R2C",'Mapa final'!$S$49),"")</f>
        <v/>
      </c>
      <c r="AH37" s="195" t="str">
        <f>IF(AND('Mapa final'!$AJ$60="Media",'Mapa final'!$AL$50="Mayor"),CONCATENATE("R2C",'Mapa final'!$S$50),"")</f>
        <v/>
      </c>
      <c r="AI37" s="197" t="str">
        <f>IF(AND('Mapa final'!$AJ$45="Media",'Mapa final'!$AL$45="Catastrófico"),CONCATENATE("R2C",'Mapa final'!$S$45),"")</f>
        <v/>
      </c>
      <c r="AJ37" s="198" t="str">
        <f>IF(AND('Mapa final'!$AJ$46="Media",'Mapa final'!$AL$46="Catastrófico"),CONCATENATE("R2C",'Mapa final'!$S$46),"")</f>
        <v/>
      </c>
      <c r="AK37" s="198" t="str">
        <f>IF(AND('Mapa final'!$AJ$47="Media",'Mapa final'!$AL$47="Catastrófico"),CONCATENATE("R2C",'Mapa final'!$S$47),"")</f>
        <v/>
      </c>
      <c r="AL37" s="198" t="str">
        <f>IF(AND('Mapa final'!$AJ$48="Media",'Mapa final'!$AL$48="Catastrófico"),CONCATENATE("R2C",'Mapa final'!$S$48),"")</f>
        <v/>
      </c>
      <c r="AM37" s="198" t="str">
        <f>IF(AND('Mapa final'!$AJ$49="Media",'Mapa final'!$AL$49="Catastrófico"),CONCATENATE("R2C",'Mapa final'!$S$49),"")</f>
        <v/>
      </c>
      <c r="AN37" s="199" t="str">
        <f>IF(AND('Mapa final'!$AJ$60="Media",'Mapa final'!$AL$50="Catastrófico"),CONCATENATE("R2C",'Mapa final'!$S$50),"")</f>
        <v/>
      </c>
      <c r="AO37" s="146"/>
      <c r="AP37" s="493"/>
      <c r="AQ37" s="494"/>
      <c r="AR37" s="494"/>
      <c r="AS37" s="494"/>
      <c r="AT37" s="494"/>
      <c r="AU37" s="495"/>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row>
    <row r="38" spans="2:77" ht="15" customHeight="1" x14ac:dyDescent="0.25">
      <c r="B38" s="146"/>
      <c r="C38" s="357"/>
      <c r="D38" s="357"/>
      <c r="E38" s="358"/>
      <c r="F38" s="462"/>
      <c r="G38" s="461"/>
      <c r="H38" s="461"/>
      <c r="I38" s="461"/>
      <c r="J38" s="479"/>
      <c r="K38" s="206" t="str">
        <f>IF(AND('Mapa final'!$AJ$51="Media",'Mapa final'!$AL$51="Leve"),CONCATENATE("R2C",'Mapa final'!$S$51),"")</f>
        <v/>
      </c>
      <c r="L38" s="212" t="str">
        <f>IF(AND('Mapa final'!$AJ$52="Media",'Mapa final'!$AL$52="Leve"),CONCATENATE("R2C",'Mapa final'!$S$52),"")</f>
        <v/>
      </c>
      <c r="M38" s="212" t="str">
        <f>IF(AND('Mapa final'!$AJ$53="Media",'Mapa final'!$AL$53="Leve"),CONCATENATE("R2C",'Mapa final'!$S$53),"")</f>
        <v/>
      </c>
      <c r="N38" s="212" t="str">
        <f>IF(AND('Mapa final'!$AJ$54="Media",'Mapa final'!$AL$54="Leve"),CONCATENATE("R2C",'Mapa final'!$S$54),"")</f>
        <v/>
      </c>
      <c r="O38" s="212" t="str">
        <f>IF(AND('Mapa final'!$AJ$55="Media",'Mapa final'!$AL$55="Leve"),CONCATENATE("R2C",'Mapa final'!$S$55),"")</f>
        <v/>
      </c>
      <c r="P38" s="208" t="str">
        <f>IF(AND('Mapa final'!$AJ$56="Media",'Mapa final'!$AL$56="Leve"),CONCATENATE("R2C",'Mapa final'!$S$56),"")</f>
        <v/>
      </c>
      <c r="Q38" s="206" t="str">
        <f>IF(AND('Mapa final'!$AJ$51="Media",'Mapa final'!$AL$51="Menor"),CONCATENATE("R2C",'Mapa final'!$S$51),"")</f>
        <v/>
      </c>
      <c r="R38" s="212" t="str">
        <f>IF(AND('Mapa final'!$AJ$52="Media",'Mapa final'!$AL$52="Menor"),CONCATENATE("R2C",'Mapa final'!$S$52),"")</f>
        <v/>
      </c>
      <c r="S38" s="212" t="str">
        <f>IF(AND('Mapa final'!$AJ$53="Media",'Mapa final'!$AL$53="Menor"),CONCATENATE("R2C",'Mapa final'!$S$53),"")</f>
        <v/>
      </c>
      <c r="T38" s="212" t="str">
        <f>IF(AND('Mapa final'!$AJ$54="Media",'Mapa final'!$AL$54="Menor"),CONCATENATE("R2C",'Mapa final'!$S$54),"")</f>
        <v/>
      </c>
      <c r="U38" s="212" t="str">
        <f>IF(AND('Mapa final'!$AJ$55="Media",'Mapa final'!$AL$55="Menor"),CONCATENATE("R2C",'Mapa final'!$S$55),"")</f>
        <v/>
      </c>
      <c r="V38" s="208" t="str">
        <f>IF(AND('Mapa final'!$AJ$56="Media",'Mapa final'!$AL$56="Menor"),CONCATENATE("R2C",'Mapa final'!$S$56),"")</f>
        <v/>
      </c>
      <c r="W38" s="206" t="str">
        <f>IF(AND('Mapa final'!$AJ$51="Media",'Mapa final'!$AL$51="Moderado"),CONCATENATE("R2C",'Mapa final'!$S$51),"")</f>
        <v/>
      </c>
      <c r="X38" s="212" t="str">
        <f>IF(AND('Mapa final'!$AJ$52="Media",'Mapa final'!$AL$52="Moderado"),CONCATENATE("R2C",'Mapa final'!$S$52),"")</f>
        <v/>
      </c>
      <c r="Y38" s="212" t="str">
        <f>IF(AND('Mapa final'!$AJ$53="Media",'Mapa final'!$AL$53="Moderado"),CONCATENATE("R2C",'Mapa final'!$S$53),"")</f>
        <v/>
      </c>
      <c r="Z38" s="212" t="str">
        <f>IF(AND('Mapa final'!$AJ$54="Media",'Mapa final'!$AL$54="Moderado"),CONCATENATE("R2C",'Mapa final'!$S$54),"")</f>
        <v/>
      </c>
      <c r="AA38" s="212" t="str">
        <f>IF(AND('Mapa final'!$AJ$55="Media",'Mapa final'!$AL$55="Moderado"),CONCATENATE("R2C",'Mapa final'!$S$55),"")</f>
        <v/>
      </c>
      <c r="AB38" s="208" t="str">
        <f>IF(AND('Mapa final'!$AJ$56="Media",'Mapa final'!$AL$56="Moderado"),CONCATENATE("R2C",'Mapa final'!$S$56),"")</f>
        <v/>
      </c>
      <c r="AC38" s="193" t="str">
        <f>IF(AND('Mapa final'!$AJ$51="Media",'Mapa final'!$AL$51="Mayor"),CONCATENATE("R2C",'Mapa final'!$S$51),"")</f>
        <v/>
      </c>
      <c r="AD38" s="196" t="str">
        <f>IF(AND('Mapa final'!$AJ$52="Media",'Mapa final'!$AL$52="Mayor"),CONCATENATE("R2C",'Mapa final'!$S$52),"")</f>
        <v/>
      </c>
      <c r="AE38" s="196" t="str">
        <f>IF(AND('Mapa final'!$AJ$53="Media",'Mapa final'!$AL$53="Mayor"),CONCATENATE("R2C",'Mapa final'!$S$53),"")</f>
        <v/>
      </c>
      <c r="AF38" s="196" t="str">
        <f>IF(AND('Mapa final'!$AJ$54="Media",'Mapa final'!$AL$54="Mayor"),CONCATENATE("R2C",'Mapa final'!$S$54),"")</f>
        <v/>
      </c>
      <c r="AG38" s="196" t="str">
        <f>IF(AND('Mapa final'!$AJ$55="Media",'Mapa final'!$AL$55="Mayor"),CONCATENATE("R2C",'Mapa final'!$S$55),"")</f>
        <v/>
      </c>
      <c r="AH38" s="195" t="str">
        <f>IF(AND('Mapa final'!$AJ$56="Media",'Mapa final'!$AL$56="Mayor"),CONCATENATE("R2C",'Mapa final'!$S$56),"")</f>
        <v/>
      </c>
      <c r="AI38" s="197" t="str">
        <f>IF(AND('Mapa final'!$AJ$51="Media",'Mapa final'!$AL$51="Catastrófico"),CONCATENATE("R2C",'Mapa final'!$S$51),"")</f>
        <v/>
      </c>
      <c r="AJ38" s="198" t="str">
        <f>IF(AND('Mapa final'!$AJ$52="Media",'Mapa final'!$AL$52="Catastrófico"),CONCATENATE("R2C",'Mapa final'!$S$52),"")</f>
        <v/>
      </c>
      <c r="AK38" s="198" t="str">
        <f>IF(AND('Mapa final'!$AJ$53="Media",'Mapa final'!$AL$53="Catastrófico"),CONCATENATE("R2C",'Mapa final'!$S$53),"")</f>
        <v/>
      </c>
      <c r="AL38" s="198" t="str">
        <f>IF(AND('Mapa final'!$AJ$54="Media",'Mapa final'!$AL$54="Catastrófico"),CONCATENATE("R2C",'Mapa final'!$S$54),"")</f>
        <v/>
      </c>
      <c r="AM38" s="198" t="str">
        <f>IF(AND('Mapa final'!$AJ$55="Media",'Mapa final'!$AL$55="Catastrófico"),CONCATENATE("R2C",'Mapa final'!$S$55),"")</f>
        <v/>
      </c>
      <c r="AN38" s="199" t="str">
        <f>IF(AND('Mapa final'!$AJ$56="Media",'Mapa final'!$AL$56="Catastrófico"),CONCATENATE("R2C",'Mapa final'!$S$56),"")</f>
        <v/>
      </c>
      <c r="AO38" s="146"/>
      <c r="AP38" s="493"/>
      <c r="AQ38" s="494"/>
      <c r="AR38" s="494"/>
      <c r="AS38" s="494"/>
      <c r="AT38" s="494"/>
      <c r="AU38" s="495"/>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row>
    <row r="39" spans="2:77" ht="15" customHeight="1" x14ac:dyDescent="0.25">
      <c r="B39" s="146"/>
      <c r="C39" s="357"/>
      <c r="D39" s="357"/>
      <c r="E39" s="358"/>
      <c r="F39" s="462"/>
      <c r="G39" s="461"/>
      <c r="H39" s="461"/>
      <c r="I39" s="461"/>
      <c r="J39" s="479"/>
      <c r="K39" s="206" t="str">
        <f>IF(AND('Mapa final'!$AJ$57="Media",'Mapa final'!$AL$57="Leve"),CONCATENATE("R2C",'Mapa final'!$S$57),"")</f>
        <v/>
      </c>
      <c r="L39" s="212" t="str">
        <f>IF(AND('Mapa final'!$AJ$58="Media",'Mapa final'!$AL$58="Leve"),CONCATENATE("R2C",'Mapa final'!$S$58),"")</f>
        <v/>
      </c>
      <c r="M39" s="212" t="str">
        <f>IF(AND('Mapa final'!$AJ$59="Media",'Mapa final'!$AL$59="Leve"),CONCATENATE("R2C",'Mapa final'!$S$59),"")</f>
        <v/>
      </c>
      <c r="N39" s="212" t="str">
        <f>IF(AND('Mapa final'!$AJ$60="Media",'Mapa final'!$AL$60="Leve"),CONCATENATE("R2C",'Mapa final'!$S$60),"")</f>
        <v/>
      </c>
      <c r="O39" s="212" t="str">
        <f>IF(AND('Mapa final'!$AJ$61="Media",'Mapa final'!$AL$61="Leve"),CONCATENATE("R2C",'Mapa final'!$S$61),"")</f>
        <v/>
      </c>
      <c r="P39" s="208" t="str">
        <f>IF(AND('Mapa final'!$AJ$62="Media",'Mapa final'!$AL$62="Leve"),CONCATENATE("R2C",'Mapa final'!$S$62),"")</f>
        <v/>
      </c>
      <c r="Q39" s="206" t="str">
        <f>IF(AND('Mapa final'!$AJ$57="Media",'Mapa final'!$AL$57="Menor"),CONCATENATE("R2C",'Mapa final'!$S$57),"")</f>
        <v/>
      </c>
      <c r="R39" s="212" t="str">
        <f>IF(AND('Mapa final'!$AJ$58="Media",'Mapa final'!$AL$58="Menor"),CONCATENATE("R2C",'Mapa final'!$S$58),"")</f>
        <v/>
      </c>
      <c r="S39" s="212" t="str">
        <f>IF(AND('Mapa final'!$AJ$59="Media",'Mapa final'!$AL$59="Menor"),CONCATENATE("R2C",'Mapa final'!$S$59),"")</f>
        <v/>
      </c>
      <c r="T39" s="212" t="str">
        <f>IF(AND('Mapa final'!$AJ$60="Media",'Mapa final'!$AL$60="Menor"),CONCATENATE("R2C",'Mapa final'!$S$60),"")</f>
        <v/>
      </c>
      <c r="U39" s="212" t="str">
        <f>IF(AND('Mapa final'!$AJ$61="Media",'Mapa final'!$AL$61="Menor"),CONCATENATE("R2C",'Mapa final'!$S$61),"")</f>
        <v/>
      </c>
      <c r="V39" s="208" t="str">
        <f>IF(AND('Mapa final'!$AJ$62="Media",'Mapa final'!$AL$62="Menor"),CONCATENATE("R2C",'Mapa final'!$S$62),"")</f>
        <v/>
      </c>
      <c r="W39" s="206" t="str">
        <f>IF(AND('Mapa final'!$AJ$57="Media",'Mapa final'!$AL$57="Moderado"),CONCATENATE("R2C",'Mapa final'!$S$57),"")</f>
        <v/>
      </c>
      <c r="X39" s="212" t="str">
        <f>IF(AND('Mapa final'!$AJ$58="Media",'Mapa final'!$AL$58="Moderado"),CONCATENATE("R2C",'Mapa final'!$S$58),"")</f>
        <v/>
      </c>
      <c r="Y39" s="212" t="str">
        <f>IF(AND('Mapa final'!$AJ$59="Media",'Mapa final'!$AL$59="Moderado"),CONCATENATE("R2C",'Mapa final'!$S$59),"")</f>
        <v/>
      </c>
      <c r="Z39" s="212" t="str">
        <f>IF(AND('Mapa final'!$AJ$60="Media",'Mapa final'!$AL$60="Moderado"),CONCATENATE("R2C",'Mapa final'!$S$60),"")</f>
        <v/>
      </c>
      <c r="AA39" s="212" t="str">
        <f>IF(AND('Mapa final'!$AJ$61="Media",'Mapa final'!$AL$61="Moderado"),CONCATENATE("R2C",'Mapa final'!$S$61),"")</f>
        <v/>
      </c>
      <c r="AB39" s="208" t="str">
        <f>IF(AND('Mapa final'!$AJ$62="Media",'Mapa final'!$AL$62="Moderado"),CONCATENATE("R2C",'Mapa final'!$S$62),"")</f>
        <v/>
      </c>
      <c r="AC39" s="193" t="str">
        <f>IF(AND('Mapa final'!$AJ$57="Media",'Mapa final'!$AL$57="Mayor"),CONCATENATE("R2C",'Mapa final'!$S$57),"")</f>
        <v/>
      </c>
      <c r="AD39" s="196" t="str">
        <f>IF(AND('Mapa final'!$AJ$58="Media",'Mapa final'!$AL$58="Mayor"),CONCATENATE("R2C",'Mapa final'!$S$58),"")</f>
        <v/>
      </c>
      <c r="AE39" s="196" t="str">
        <f>IF(AND('Mapa final'!$AJ$59="Media",'Mapa final'!$AL$59="Mayor"),CONCATENATE("R2C",'Mapa final'!$S$59),"")</f>
        <v/>
      </c>
      <c r="AF39" s="196" t="str">
        <f>IF(AND('Mapa final'!$AJ$60="Media",'Mapa final'!$AL$60="Mayor"),CONCATENATE("R2C",'Mapa final'!$S$60),"")</f>
        <v/>
      </c>
      <c r="AG39" s="196" t="str">
        <f>IF(AND('Mapa final'!$AJ$61="Media",'Mapa final'!$AL$61="Mayor"),CONCATENATE("R2C",'Mapa final'!$S$61),"")</f>
        <v/>
      </c>
      <c r="AH39" s="195" t="str">
        <f>IF(AND('Mapa final'!$AJ$62="Media",'Mapa final'!$AL$62="Mayor"),CONCATENATE("R2C",'Mapa final'!$S$62),"")</f>
        <v/>
      </c>
      <c r="AI39" s="197" t="str">
        <f>IF(AND('Mapa final'!$AJ$57="Media",'Mapa final'!$AL$57="Catastrófico"),CONCATENATE("R2C",'Mapa final'!$S$57),"")</f>
        <v/>
      </c>
      <c r="AJ39" s="198" t="str">
        <f>IF(AND('Mapa final'!$AJ$58="Media",'Mapa final'!$AL$58="Catastrófico"),CONCATENATE("R2C",'Mapa final'!$S$58),"")</f>
        <v/>
      </c>
      <c r="AK39" s="198" t="str">
        <f>IF(AND('Mapa final'!$AJ$59="Media",'Mapa final'!$AL$59="Catastrófico"),CONCATENATE("R2C",'Mapa final'!$S$59),"")</f>
        <v/>
      </c>
      <c r="AL39" s="198" t="str">
        <f>IF(AND('Mapa final'!$AJ$60="Media",'Mapa final'!$AL$60="Catastrófico"),CONCATENATE("R2C",'Mapa final'!$S$60),"")</f>
        <v/>
      </c>
      <c r="AM39" s="198" t="str">
        <f>IF(AND('Mapa final'!$AJ$61="Media",'Mapa final'!$AL$61="Catastrófico"),CONCATENATE("R2C",'Mapa final'!$S$61),"")</f>
        <v/>
      </c>
      <c r="AN39" s="199" t="str">
        <f>IF(AND('Mapa final'!$AJ$62="Media",'Mapa final'!$AL$62="Catastrófico"),CONCATENATE("R2C",'Mapa final'!$S$62),"")</f>
        <v/>
      </c>
      <c r="AO39" s="146"/>
      <c r="AP39" s="493"/>
      <c r="AQ39" s="494"/>
      <c r="AR39" s="494"/>
      <c r="AS39" s="494"/>
      <c r="AT39" s="494"/>
      <c r="AU39" s="495"/>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row>
    <row r="40" spans="2:77" ht="15" customHeight="1" x14ac:dyDescent="0.25">
      <c r="B40" s="146"/>
      <c r="C40" s="357"/>
      <c r="D40" s="357"/>
      <c r="E40" s="358"/>
      <c r="F40" s="462"/>
      <c r="G40" s="461"/>
      <c r="H40" s="461"/>
      <c r="I40" s="461"/>
      <c r="J40" s="479"/>
      <c r="K40" s="206" t="str">
        <f>IF(AND('Mapa final'!$AJ$63="Media",'Mapa final'!$AL$63="Leve"),CONCATENATE("R2C",'Mapa final'!$S$63),"")</f>
        <v/>
      </c>
      <c r="L40" s="212" t="str">
        <f>IF(AND('Mapa final'!$AJ$64="Media",'Mapa final'!$AL$64="Leve"),CONCATENATE("R2C",'Mapa final'!$S$64),"")</f>
        <v/>
      </c>
      <c r="M40" s="212" t="str">
        <f>IF(AND('Mapa final'!$AJ$65="Media",'Mapa final'!$AL$65="Leve"),CONCATENATE("R2C",'Mapa final'!$S$65),"")</f>
        <v/>
      </c>
      <c r="N40" s="212" t="str">
        <f>IF(AND('Mapa final'!$AJ$66="Media",'Mapa final'!$AL$66="Leve"),CONCATENATE("R2C",'Mapa final'!$S$66),"")</f>
        <v/>
      </c>
      <c r="O40" s="212" t="str">
        <f>IF(AND('Mapa final'!$AJ$67="Media",'Mapa final'!$AL$67="Leve"),CONCATENATE("R2C",'Mapa final'!$S$67),"")</f>
        <v/>
      </c>
      <c r="P40" s="208" t="str">
        <f>IF(AND('Mapa final'!$AJ$68="Media",'Mapa final'!$AL$68="Leve"),CONCATENATE("R2C",'Mapa final'!$S$68),"")</f>
        <v/>
      </c>
      <c r="Q40" s="206" t="str">
        <f>IF(AND('Mapa final'!$AJ$63="Media",'Mapa final'!$AL$63="Menor"),CONCATENATE("R2C",'Mapa final'!$S$63),"")</f>
        <v/>
      </c>
      <c r="R40" s="212" t="str">
        <f>IF(AND('Mapa final'!$AJ$64="Media",'Mapa final'!$AL$64="Menor"),CONCATENATE("R2C",'Mapa final'!$S$64),"")</f>
        <v/>
      </c>
      <c r="S40" s="212" t="str">
        <f>IF(AND('Mapa final'!$AJ$65="Media",'Mapa final'!$AL$65="Menor"),CONCATENATE("R2C",'Mapa final'!$S$65),"")</f>
        <v/>
      </c>
      <c r="T40" s="212" t="str">
        <f>IF(AND('Mapa final'!$AJ$66="Media",'Mapa final'!$AL$66="Menor"),CONCATENATE("R2C",'Mapa final'!$S$66),"")</f>
        <v/>
      </c>
      <c r="U40" s="212" t="str">
        <f>IF(AND('Mapa final'!$AJ$67="Media",'Mapa final'!$AL$67="Menor"),CONCATENATE("R2C",'Mapa final'!$S$67),"")</f>
        <v/>
      </c>
      <c r="V40" s="208" t="str">
        <f>IF(AND('Mapa final'!$AJ$68="Media",'Mapa final'!$AL$68="Menor"),CONCATENATE("R2C",'Mapa final'!$S$68),"")</f>
        <v/>
      </c>
      <c r="W40" s="206" t="str">
        <f>IF(AND('Mapa final'!$AJ$63="Media",'Mapa final'!$AL$63="Moderado"),CONCATENATE("R2C",'Mapa final'!$S$63),"")</f>
        <v/>
      </c>
      <c r="X40" s="212" t="str">
        <f>IF(AND('Mapa final'!$AJ$64="Media",'Mapa final'!$AL$64="Moderado"),CONCATENATE("R2C",'Mapa final'!$S$64),"")</f>
        <v/>
      </c>
      <c r="Y40" s="212" t="str">
        <f>IF(AND('Mapa final'!$AJ$65="Media",'Mapa final'!$AL$65="Moderado"),CONCATENATE("R2C",'Mapa final'!$S$65),"")</f>
        <v/>
      </c>
      <c r="Z40" s="212" t="str">
        <f>IF(AND('Mapa final'!$AJ$66="Media",'Mapa final'!$AL$66="Moderado"),CONCATENATE("R2C",'Mapa final'!$S$66),"")</f>
        <v/>
      </c>
      <c r="AA40" s="212" t="str">
        <f>IF(AND('Mapa final'!$AJ$67="Media",'Mapa final'!$AL$67="Moderado"),CONCATENATE("R2C",'Mapa final'!$S$67),"")</f>
        <v/>
      </c>
      <c r="AB40" s="208" t="str">
        <f>IF(AND('Mapa final'!$AJ$68="Media",'Mapa final'!$AL$68="Moderado"),CONCATENATE("R2C",'Mapa final'!$S$68),"")</f>
        <v/>
      </c>
      <c r="AC40" s="193" t="str">
        <f>IF(AND('Mapa final'!$AJ$63="Media",'Mapa final'!$AL$63="Mayor"),CONCATENATE("R2C",'Mapa final'!$S$63),"")</f>
        <v/>
      </c>
      <c r="AD40" s="196" t="str">
        <f>IF(AND('Mapa final'!$AJ$64="Media",'Mapa final'!$AL$64="Mayor"),CONCATENATE("R2C",'Mapa final'!$S$64),"")</f>
        <v/>
      </c>
      <c r="AE40" s="196" t="str">
        <f>IF(AND('Mapa final'!$AJ$65="Media",'Mapa final'!$AL$65="Mayor"),CONCATENATE("R2C",'Mapa final'!$S$65),"")</f>
        <v/>
      </c>
      <c r="AF40" s="196" t="str">
        <f>IF(AND('Mapa final'!$AJ$66="Media",'Mapa final'!$AL$66="Mayor"),CONCATENATE("R2C",'Mapa final'!$S$66),"")</f>
        <v/>
      </c>
      <c r="AG40" s="196" t="str">
        <f>IF(AND('Mapa final'!$AJ$67="Media",'Mapa final'!$AL$67="Mayor"),CONCATENATE("R2C",'Mapa final'!$S$67),"")</f>
        <v/>
      </c>
      <c r="AH40" s="195" t="str">
        <f>IF(AND('Mapa final'!$AJ$68="Media",'Mapa final'!$AL$68="Mayor"),CONCATENATE("R2C",'Mapa final'!$S$68),"")</f>
        <v/>
      </c>
      <c r="AI40" s="197" t="str">
        <f>IF(AND('Mapa final'!$AJ$63="Media",'Mapa final'!$AL$63="Catastrófico"),CONCATENATE("R2C",'Mapa final'!$S$63),"")</f>
        <v/>
      </c>
      <c r="AJ40" s="198" t="str">
        <f>IF(AND('Mapa final'!$AJ$64="Media",'Mapa final'!$AL$64="Catastrófico"),CONCATENATE("R2C",'Mapa final'!$S$64),"")</f>
        <v/>
      </c>
      <c r="AK40" s="198" t="str">
        <f>IF(AND('Mapa final'!$AJ$65="Media",'Mapa final'!$AL$65="Catastrófico"),CONCATENATE("R2C",'Mapa final'!$S$65),"")</f>
        <v/>
      </c>
      <c r="AL40" s="198" t="str">
        <f>IF(AND('Mapa final'!$AJ$66="Media",'Mapa final'!$AL$66="Catastrófico"),CONCATENATE("R2C",'Mapa final'!$S$66),"")</f>
        <v/>
      </c>
      <c r="AM40" s="198" t="str">
        <f>IF(AND('Mapa final'!$AJ$67="Media",'Mapa final'!$AL$67="Catastrófico"),CONCATENATE("R2C",'Mapa final'!$S$67),"")</f>
        <v/>
      </c>
      <c r="AN40" s="199" t="str">
        <f>IF(AND('Mapa final'!$AJ$68="Media",'Mapa final'!$AL$68="Catastrófico"),CONCATENATE("R2C",'Mapa final'!$S$68),"")</f>
        <v/>
      </c>
      <c r="AO40" s="146"/>
      <c r="AP40" s="493"/>
      <c r="AQ40" s="494"/>
      <c r="AR40" s="494"/>
      <c r="AS40" s="494"/>
      <c r="AT40" s="494"/>
      <c r="AU40" s="495"/>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row>
    <row r="41" spans="2:77" ht="15.75" customHeight="1" thickBot="1" x14ac:dyDescent="0.3">
      <c r="B41" s="146"/>
      <c r="C41" s="357"/>
      <c r="D41" s="357"/>
      <c r="E41" s="358"/>
      <c r="F41" s="463"/>
      <c r="G41" s="464"/>
      <c r="H41" s="464"/>
      <c r="I41" s="464"/>
      <c r="J41" s="480"/>
      <c r="K41" s="206" t="str">
        <f>IF(AND('Mapa final'!$AJ$69="Media",'Mapa final'!$AL$69="Leve"),CONCATENATE("R2C",'Mapa final'!$S$69),"")</f>
        <v/>
      </c>
      <c r="L41" s="212" t="str">
        <f>IF(AND('Mapa final'!$AJ$70="Media",'Mapa final'!$AL$70="Leve"),CONCATENATE("R2C",'Mapa final'!$S$70),"")</f>
        <v/>
      </c>
      <c r="M41" s="212" t="str">
        <f>IF(AND('Mapa final'!$AJ$71="Media",'Mapa final'!$AL$71="Leve"),CONCATENATE("R2C",'Mapa final'!$S$71),"")</f>
        <v/>
      </c>
      <c r="N41" s="212" t="str">
        <f>IF(AND('Mapa final'!$AJ$72="Media",'Mapa final'!$AL$72="Leve"),CONCATENATE("R2C",'Mapa final'!$S$72),"")</f>
        <v/>
      </c>
      <c r="O41" s="212" t="str">
        <f>IF(AND('Mapa final'!$AJ$74="Media",'Mapa final'!$AL$74="Leve"),CONCATENATE("R2C",'Mapa final'!$S$74),"")</f>
        <v/>
      </c>
      <c r="P41" s="208" t="str">
        <f>IF(AND('Mapa final'!$AJ$75="Media",'Mapa final'!$AL$75="Leve"),CONCATENATE("R2C",'Mapa final'!$S$75),"")</f>
        <v/>
      </c>
      <c r="Q41" s="206" t="str">
        <f>IF(AND('Mapa final'!$AJ$69="Media",'Mapa final'!$AL$69="Menor"),CONCATENATE("R2C",'Mapa final'!$S$69),"")</f>
        <v/>
      </c>
      <c r="R41" s="212" t="str">
        <f>IF(AND('Mapa final'!$AJ$70="Media",'Mapa final'!$AL$70="Menor"),CONCATENATE("R2C",'Mapa final'!$S$70),"")</f>
        <v/>
      </c>
      <c r="S41" s="212" t="str">
        <f>IF(AND('Mapa final'!$AJ$71="Media",'Mapa final'!$AL$71="Menor"),CONCATENATE("R2C",'Mapa final'!$S$71),"")</f>
        <v/>
      </c>
      <c r="T41" s="212" t="str">
        <f>IF(AND('Mapa final'!$AJ$72="Media",'Mapa final'!$AL$72="Menor"),CONCATENATE("R2C",'Mapa final'!$S$72),"")</f>
        <v/>
      </c>
      <c r="U41" s="212" t="str">
        <f>IF(AND('Mapa final'!$AJ$74="Media",'Mapa final'!$AL$74="Menor"),CONCATENATE("R2C",'Mapa final'!$S$74),"")</f>
        <v/>
      </c>
      <c r="V41" s="208" t="str">
        <f>IF(AND('Mapa final'!$AJ$75="Media",'Mapa final'!$AL$75="Menor"),CONCATENATE("R2C",'Mapa final'!$S$75),"")</f>
        <v/>
      </c>
      <c r="W41" s="206" t="str">
        <f>IF(AND('Mapa final'!$AJ$69="Media",'Mapa final'!$AL$69="Moderado"),CONCATENATE("R2C",'Mapa final'!$S$69),"")</f>
        <v/>
      </c>
      <c r="X41" s="212" t="str">
        <f>IF(AND('Mapa final'!$AJ$70="Media",'Mapa final'!$AL$70="Moderado"),CONCATENATE("R2C",'Mapa final'!$S$70),"")</f>
        <v/>
      </c>
      <c r="Y41" s="212" t="str">
        <f>IF(AND('Mapa final'!$AJ$71="Media",'Mapa final'!$AL$71="Moderado"),CONCATENATE("R2C",'Mapa final'!$S$71),"")</f>
        <v/>
      </c>
      <c r="Z41" s="212" t="str">
        <f>IF(AND('Mapa final'!$AJ$72="Media",'Mapa final'!$AL$72="Moderado"),CONCATENATE("R2C",'Mapa final'!$S$72),"")</f>
        <v/>
      </c>
      <c r="AA41" s="212" t="str">
        <f>IF(AND('Mapa final'!$AJ$74="Media",'Mapa final'!$AL$74="Moderado"),CONCATENATE("R2C",'Mapa final'!$S$74),"")</f>
        <v/>
      </c>
      <c r="AB41" s="208" t="str">
        <f>IF(AND('Mapa final'!$AJ$75="Media",'Mapa final'!$AL$75="Moderado"),CONCATENATE("R2C",'Mapa final'!$S$75),"")</f>
        <v/>
      </c>
      <c r="AC41" s="200" t="str">
        <f>IF(AND('Mapa final'!$AJ$69="Media",'Mapa final'!$AL$69="Mayor"),CONCATENATE("R2C",'Mapa final'!$S$69),"")</f>
        <v/>
      </c>
      <c r="AD41" s="201" t="str">
        <f>IF(AND('Mapa final'!$AJ$70="Media",'Mapa final'!$AL$70="Mayor"),CONCATENATE("R2C",'Mapa final'!$S$70),"")</f>
        <v/>
      </c>
      <c r="AE41" s="201" t="str">
        <f>IF(AND('Mapa final'!$AJ$71="Media",'Mapa final'!$AL$71="Mayor"),CONCATENATE("R2C",'Mapa final'!$S$71),"")</f>
        <v/>
      </c>
      <c r="AF41" s="201" t="str">
        <f>IF(AND('Mapa final'!$AJ$72="Media",'Mapa final'!$AL$72="Mayor"),CONCATENATE("R2C",'Mapa final'!$S$72),"")</f>
        <v/>
      </c>
      <c r="AG41" s="201" t="str">
        <f>IF(AND('Mapa final'!$AJ$74="Media",'Mapa final'!$AL$74="Mayor"),CONCATENATE("R2C",'Mapa final'!$S$74),"")</f>
        <v/>
      </c>
      <c r="AH41" s="202" t="str">
        <f>IF(AND('Mapa final'!$AJ$75="Media",'Mapa final'!$AL$75="Mayor"),CONCATENATE("R2C",'Mapa final'!$S$75),"")</f>
        <v/>
      </c>
      <c r="AI41" s="203" t="str">
        <f>IF(AND('Mapa final'!$AJ$69="Media",'Mapa final'!$AL$69="Catastrófico"),CONCATENATE("R2C",'Mapa final'!$S$69),"")</f>
        <v/>
      </c>
      <c r="AJ41" s="204" t="str">
        <f>IF(AND('Mapa final'!$AJ$70="Media",'Mapa final'!$AL$70="Catastrófico"),CONCATENATE("R2C",'Mapa final'!$S$70),"")</f>
        <v/>
      </c>
      <c r="AK41" s="204" t="str">
        <f>IF(AND('Mapa final'!$AJ$71="Media",'Mapa final'!$AL$71="Catastrófico"),CONCATENATE("R2C",'Mapa final'!$S$71),"")</f>
        <v/>
      </c>
      <c r="AL41" s="204" t="str">
        <f>IF(AND('Mapa final'!$AJ$72="Media",'Mapa final'!$AL$72="Catastrófico"),CONCATENATE("R2C",'Mapa final'!$S$72),"")</f>
        <v/>
      </c>
      <c r="AM41" s="204" t="str">
        <f>IF(AND('Mapa final'!$AJ$74="Media",'Mapa final'!$AL$74="Catastrófico"),CONCATENATE("R2C",'Mapa final'!$S$74),"")</f>
        <v/>
      </c>
      <c r="AN41" s="205" t="str">
        <f>IF(AND('Mapa final'!$AJ$75="Muy Alta",'Mapa final'!$AL$75="Catastrófico"),CONCATENATE("R2C",'Mapa final'!$S$75),"")</f>
        <v/>
      </c>
      <c r="AO41" s="146"/>
      <c r="AP41" s="496"/>
      <c r="AQ41" s="497"/>
      <c r="AR41" s="497"/>
      <c r="AS41" s="497"/>
      <c r="AT41" s="497"/>
      <c r="AU41" s="498"/>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row>
    <row r="42" spans="2:77" ht="15" customHeight="1" x14ac:dyDescent="0.25">
      <c r="B42" s="146"/>
      <c r="C42" s="357"/>
      <c r="D42" s="357"/>
      <c r="E42" s="358"/>
      <c r="F42" s="458" t="s">
        <v>113</v>
      </c>
      <c r="G42" s="459"/>
      <c r="H42" s="459"/>
      <c r="I42" s="459"/>
      <c r="J42" s="459"/>
      <c r="K42" s="216" t="str">
        <f ca="1">IF(AND('Mapa final'!$AJ$15="Baja",'Mapa final'!$AL$15="Leve"),CONCATENATE("R2C",'Mapa final'!$S$15),"")</f>
        <v/>
      </c>
      <c r="L42" s="217" t="str">
        <f ca="1">IF(AND('Mapa final'!$AJ$16="Baja",'Mapa final'!$AL$16="Leve"),CONCATENATE("R2C",'Mapa final'!$S$16),"")</f>
        <v/>
      </c>
      <c r="M42" s="217" t="str">
        <f ca="1">IF(AND('Mapa final'!$AJ$17="Baja",'Mapa final'!$AL$17="Leve"),CONCATENATE("R2C",'Mapa final'!$S$17),"")</f>
        <v/>
      </c>
      <c r="N42" s="217" t="str">
        <f ca="1">IF(AND('Mapa final'!$AJ$18="Baja",'Mapa final'!$AL$18="Leve"),CONCATENATE("R2C",'Mapa final'!$S$18),"")</f>
        <v/>
      </c>
      <c r="O42" s="217" t="str">
        <f>IF(AND('Mapa final'!$AJ$19="Baja",'Mapa final'!$AL$19="Leve"),CONCATENATE("R2C",'Mapa final'!$S$19),"")</f>
        <v/>
      </c>
      <c r="P42" s="218" t="str">
        <f>IF(AND('Mapa final'!$AJ$20="Baja",'Mapa final'!$AL$20="Leve"),CONCATENATE("R2C",'Mapa final'!$S$20),"")</f>
        <v/>
      </c>
      <c r="Q42" s="209" t="str">
        <f ca="1">IF(AND('Mapa final'!$AJ$15="Baja",'Mapa final'!$AL$15="Menor"),CONCATENATE("R2C",'Mapa final'!$S$15),"")</f>
        <v/>
      </c>
      <c r="R42" s="210" t="str">
        <f ca="1">IF(AND('Mapa final'!$AJ$16="Baja",'Mapa final'!$AL$16="Menore"),CONCATENATE("R2C",'Mapa final'!$S$16),"")</f>
        <v/>
      </c>
      <c r="S42" s="210" t="str">
        <f ca="1">IF(AND('Mapa final'!$AJ$17="Baja",'Mapa final'!$AL$17="Menor"),CONCATENATE("R2C",'Mapa final'!$S$17),"")</f>
        <v/>
      </c>
      <c r="T42" s="210" t="str">
        <f ca="1">IF(AND('Mapa final'!$AJ$18="Baja",'Mapa final'!$AL$18="Menor"),CONCATENATE("R2C",'Mapa final'!$S$18),"")</f>
        <v/>
      </c>
      <c r="U42" s="210" t="str">
        <f>IF(AND('Mapa final'!$AJ$19="Baja",'Mapa final'!$AL$19="Menor"),CONCATENATE("R2C",'Mapa final'!$S$19),"")</f>
        <v/>
      </c>
      <c r="V42" s="211" t="str">
        <f>IF(AND('Mapa final'!$AJ$20="Baja",'Mapa final'!$AL$20="Menor"),CONCATENATE("R2C",'Mapa final'!$S$20),"")</f>
        <v/>
      </c>
      <c r="W42" s="209" t="str">
        <f ca="1">IF(AND('Mapa final'!$AJ$15="Baja",'Mapa final'!$AL$15="Moderado"),CONCATENATE("R2C",'Mapa final'!$S$15),"")</f>
        <v/>
      </c>
      <c r="X42" s="210" t="str">
        <f ca="1">IF(AND('Mapa final'!$AJ$16="Baja",'Mapa final'!$AL$16="Moderado"),CONCATENATE("R2C",'Mapa final'!$S$16),"")</f>
        <v/>
      </c>
      <c r="Y42" s="210"/>
      <c r="Z42" s="210" t="str">
        <f ca="1">IF(AND('Mapa final'!$AJ$18="Baja",'Mapa final'!$AL$18="Moderado"),CONCATENATE("R2C",'Mapa final'!$S$18),"")</f>
        <v/>
      </c>
      <c r="AA42" s="210" t="str">
        <f>IF(AND('Mapa final'!$AJ$19="Baja",'Mapa final'!$AL$19="Moderado"),CONCATENATE("R2C",'Mapa final'!$S$19),"")</f>
        <v/>
      </c>
      <c r="AB42" s="211" t="str">
        <f>IF(AND('Mapa final'!$AJ$20="Baja",'Mapa final'!$AL$20="Moderado"),CONCATENATE("R2C",'Mapa final'!$S$20),"")</f>
        <v/>
      </c>
      <c r="AC42" s="187" t="str">
        <f ca="1">IF(AND('Mapa final'!$AJ$15="Baja",'Mapa final'!$AL$15="Mayor"),CONCATENATE("R2C",'Mapa final'!$S$15),"")</f>
        <v/>
      </c>
      <c r="AD42" s="188" t="str">
        <f ca="1">IF(AND('Mapa final'!$AJ$16="Baja",'Mapa final'!$AL$16="Mayor"),CONCATENATE("R2C",'Mapa final'!$S$16),"")</f>
        <v/>
      </c>
      <c r="AE42" s="188" t="str">
        <f ca="1">IF(AND('Mapa final'!$AJ$17="Baja",'Mapa final'!$AL$17="Mayor"),CONCATENATE("R2C",'Mapa final'!$S$17),"")</f>
        <v/>
      </c>
      <c r="AF42" s="188" t="str">
        <f ca="1">IF(AND('Mapa final'!$AJ$18="Baja",'Mapa final'!$AL$18="Mayor"),CONCATENATE("R2C",'Mapa final'!$S$18),"")</f>
        <v/>
      </c>
      <c r="AG42" s="188" t="str">
        <f>IF(AND('Mapa final'!$AJ$19="Baja",'Mapa final'!$AL$19="Mayor"),CONCATENATE("R2C",'Mapa final'!$S$19),"")</f>
        <v/>
      </c>
      <c r="AH42" s="189" t="str">
        <f>IF(AND('Mapa final'!$AJ$20="Baja",'Mapa final'!$AL$20="Mayor"),CONCATENATE("R2C",'Mapa final'!$S$20),"")</f>
        <v/>
      </c>
      <c r="AI42" s="190" t="str">
        <f ca="1">IF(AND('Mapa final'!$AJ$15="Baja",'Mapa final'!$AL$15="Catastrófico"),CONCATENATE("R2C",'Mapa final'!$S$15),"")</f>
        <v/>
      </c>
      <c r="AJ42" s="191" t="str">
        <f ca="1">IF(AND('Mapa final'!$AJ$16="Baja",'Mapa final'!$AL$16="Catastrófico"),CONCATENATE("R2C",'Mapa final'!$S$16),"")</f>
        <v/>
      </c>
      <c r="AK42" s="191" t="str">
        <f ca="1">IF(AND('Mapa final'!$AJ$17="Baja",'Mapa final'!$AL$17="Catastrófico"),CONCATENATE("R2C",'Mapa final'!$S$17),"")</f>
        <v/>
      </c>
      <c r="AL42" s="191" t="str">
        <f ca="1">IF(AND('Mapa final'!$AJ$18="Baja",'Mapa final'!$AL$18="Catastrófico"),CONCATENATE("R2C",'Mapa final'!$S$18),"")</f>
        <v/>
      </c>
      <c r="AM42" s="191" t="str">
        <f>IF(AND('Mapa final'!$AJ$19="Baja",'Mapa final'!$AL$19="Catastrófico"),CONCATENATE("R2C",'Mapa final'!$S$19),"")</f>
        <v/>
      </c>
      <c r="AN42" s="192" t="str">
        <f>IF(AND('Mapa final'!$AJ$20="Baja",'Mapa final'!$AL$20="Catastrófico"),CONCATENATE("R2C",'Mapa final'!$S$20),"")</f>
        <v/>
      </c>
      <c r="AO42" s="146"/>
      <c r="AP42" s="481" t="s">
        <v>81</v>
      </c>
      <c r="AQ42" s="482"/>
      <c r="AR42" s="482"/>
      <c r="AS42" s="482"/>
      <c r="AT42" s="482"/>
      <c r="AU42" s="483"/>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row>
    <row r="43" spans="2:77" ht="15" customHeight="1" x14ac:dyDescent="0.25">
      <c r="B43" s="146"/>
      <c r="C43" s="357"/>
      <c r="D43" s="357"/>
      <c r="E43" s="358"/>
      <c r="F43" s="460"/>
      <c r="G43" s="461"/>
      <c r="H43" s="461"/>
      <c r="I43" s="461"/>
      <c r="J43" s="461"/>
      <c r="K43" s="219" t="str">
        <f>IF(AND('Mapa final'!$AJ$21="Baja",'Mapa final'!$AL$21="Leve"),CONCATENATE("R2C",'Mapa final'!$S$21),"")</f>
        <v/>
      </c>
      <c r="L43" s="220" t="str">
        <f>IF(AND('Mapa final'!$AJ$22="Baja",'Mapa final'!$AL$22="Leve"),CONCATENATE("R2C",'Mapa final'!$S$22),"")</f>
        <v/>
      </c>
      <c r="M43" s="220" t="str">
        <f>IF(AND('Mapa final'!$AJ$23="Baja",'Mapa final'!$AL$23="Leve"),CONCATENATE("R2C",'Mapa final'!$S$23),"")</f>
        <v/>
      </c>
      <c r="N43" s="220" t="str">
        <f>IF(AND('Mapa final'!$AJ$24="Baja",'Mapa final'!$AL$24="Leve"),CONCATENATE("R2C",'Mapa final'!$S$24),"")</f>
        <v/>
      </c>
      <c r="O43" s="220" t="str">
        <f>IF(AND('Mapa final'!$AJ$25="Baja",'Mapa final'!$AL$25="Leve"),CONCATENATE("R2C",'Mapa final'!$S$25),"")</f>
        <v/>
      </c>
      <c r="P43" s="221" t="str">
        <f>IF(AND('Mapa final'!$AJ$26="Baja",'Mapa final'!$AL$26="Leve"),CONCATENATE("R2C",'Mapa final'!$S$26),"")</f>
        <v/>
      </c>
      <c r="Q43" s="206" t="str">
        <f>IF(AND('Mapa final'!$AJ$21="Baja",'Mapa final'!$AL$21="Menor"),CONCATENATE("R2C",'Mapa final'!$S$21),"")</f>
        <v/>
      </c>
      <c r="R43" s="212" t="str">
        <f>IF(AND('Mapa final'!$AJ$22="Baja",'Mapa final'!$AL$22="Menor"),CONCATENATE("R2C",'Mapa final'!$S$22),"")</f>
        <v/>
      </c>
      <c r="S43" s="212" t="str">
        <f>IF(AND('Mapa final'!$AJ$23="Baja",'Mapa final'!$AL$23="Menor"),CONCATENATE("R2C",'Mapa final'!$S$23),"")</f>
        <v/>
      </c>
      <c r="T43" s="212" t="str">
        <f>IF(AND('Mapa final'!$AJ$24="Baja",'Mapa final'!$AL$24="Menor"),CONCATENATE("R2C",'Mapa final'!$S$24),"")</f>
        <v/>
      </c>
      <c r="U43" s="212" t="str">
        <f>IF(AND('Mapa final'!$AJ$25="Baja",'Mapa final'!$AL$25="Menor"),CONCATENATE("R2C",'Mapa final'!$S$25),"")</f>
        <v/>
      </c>
      <c r="V43" s="208" t="str">
        <f>IF(AND('Mapa final'!$AJ$26="Baja",'Mapa final'!$AL$26="Menor"),CONCATENATE("R2C",'Mapa final'!$S$26),"")</f>
        <v/>
      </c>
      <c r="W43" s="206" t="str">
        <f>IF(AND('Mapa final'!$AJ$21="Baja",'Mapa final'!$AL$21="Moderado"),CONCATENATE("R2C",'Mapa final'!$S$21),"")</f>
        <v/>
      </c>
      <c r="X43" s="212" t="str">
        <f>IF(AND('Mapa final'!$AJ$22="Baja",'Mapa final'!$AL$22="Moderado"),CONCATENATE("R2C",'Mapa final'!$S$22),"")</f>
        <v/>
      </c>
      <c r="Y43" s="212" t="str">
        <f>IF(AND('Mapa final'!$AJ$23="Baja",'Mapa final'!$AL$23="Moderado"),CONCATENATE("R2C",'Mapa final'!$S$23),"")</f>
        <v/>
      </c>
      <c r="Z43" s="212" t="str">
        <f>IF(AND('Mapa final'!$AJ$24="Baja",'Mapa final'!$AL$24="Moderado"),CONCATENATE("R2C",'Mapa final'!$S$24),"")</f>
        <v/>
      </c>
      <c r="AA43" s="212" t="str">
        <f>IF(AND('Mapa final'!$AJ$25="Baja",'Mapa final'!$AL$25="Moderado"),CONCATENATE("R2C",'Mapa final'!$S$25),"")</f>
        <v/>
      </c>
      <c r="AB43" s="208" t="str">
        <f>IF(AND('Mapa final'!$AJ$26="Baja",'Mapa final'!$AL$26="Moderado"),CONCATENATE("R2C",'Mapa final'!$S$26),"")</f>
        <v/>
      </c>
      <c r="AC43" s="193" t="str">
        <f>IF(AND('Mapa final'!$AJ$21="Baja",'Mapa final'!$AL$21="Mayor"),CONCATENATE("R2C",'Mapa final'!$S$21),"")</f>
        <v/>
      </c>
      <c r="AD43" s="196" t="str">
        <f>IF(AND('Mapa final'!$AJ$22="Baja",'Mapa final'!$AL$22="Mayor"),CONCATENATE("R2C",'Mapa final'!$S$22),"")</f>
        <v/>
      </c>
      <c r="AE43" s="196" t="str">
        <f>IF(AND('Mapa final'!$AJ$23="Baja",'Mapa final'!$AL$23="Mayor"),CONCATENATE("R2C",'Mapa final'!$S$23),"")</f>
        <v/>
      </c>
      <c r="AF43" s="196" t="str">
        <f>IF(AND('Mapa final'!$AJ$24="Baja",'Mapa final'!$AL$24="Mayor"),CONCATENATE("R2C",'Mapa final'!$S$24),"")</f>
        <v/>
      </c>
      <c r="AG43" s="196" t="str">
        <f>IF(AND('Mapa final'!$AJ$25="Baja",'Mapa final'!$AL$25="Mayor"),CONCATENATE("R2C",'Mapa final'!$S$25),"")</f>
        <v/>
      </c>
      <c r="AH43" s="195" t="str">
        <f>IF(AND('Mapa final'!$AJ$26="Baja",'Mapa final'!$AL$26="Mayor"),CONCATENATE("R2C",'Mapa final'!$S$26),"")</f>
        <v/>
      </c>
      <c r="AI43" s="197" t="str">
        <f>IF(AND('Mapa final'!$AJ$21="Baja",'Mapa final'!$AL$21="Catastrófico"),CONCATENATE("R2C",'Mapa final'!$S$21),"")</f>
        <v/>
      </c>
      <c r="AJ43" s="198" t="str">
        <f>IF(AND('Mapa final'!$AJ$22="Baja",'Mapa final'!$AL$22="Catastrófico"),CONCATENATE("R2C",'Mapa final'!$S$22),"")</f>
        <v/>
      </c>
      <c r="AK43" s="198" t="str">
        <f>IF(AND('Mapa final'!$AJ$23="Baja",'Mapa final'!$AL$23="Catastrófico"),CONCATENATE("R2C",'Mapa final'!$S$23),"")</f>
        <v/>
      </c>
      <c r="AL43" s="198" t="str">
        <f>IF(AND('Mapa final'!$AJ$24="Baja",'Mapa final'!$AL$24="Catastrófico"),CONCATENATE("R2C",'Mapa final'!$S$24),"")</f>
        <v/>
      </c>
      <c r="AM43" s="198" t="str">
        <f>IF(AND('Mapa final'!$AJ$25="Baja",'Mapa final'!$AL$25="Catastrófico"),CONCATENATE("R2C",'Mapa final'!$S$25),"")</f>
        <v/>
      </c>
      <c r="AN43" s="199" t="str">
        <f>IF(AND('Mapa final'!$AJ$26="Baja",'Mapa final'!$AL$26="Catastrófico"),CONCATENATE("R2C",'Mapa final'!$S$26),"")</f>
        <v/>
      </c>
      <c r="AO43" s="146"/>
      <c r="AP43" s="484"/>
      <c r="AQ43" s="485"/>
      <c r="AR43" s="485"/>
      <c r="AS43" s="485"/>
      <c r="AT43" s="485"/>
      <c r="AU43" s="48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row>
    <row r="44" spans="2:77" ht="15" customHeight="1" x14ac:dyDescent="0.25">
      <c r="B44" s="146"/>
      <c r="C44" s="357"/>
      <c r="D44" s="357"/>
      <c r="E44" s="358"/>
      <c r="F44" s="462"/>
      <c r="G44" s="461"/>
      <c r="H44" s="461"/>
      <c r="I44" s="461"/>
      <c r="J44" s="461"/>
      <c r="K44" s="219" t="str">
        <f>IF(AND('Mapa final'!$AJ$27="Baja",'Mapa final'!$AL$27="Leve"),CONCATENATE("R2C",'Mapa final'!$S$27),"")</f>
        <v/>
      </c>
      <c r="L44" s="220" t="str">
        <f>IF(AND('Mapa final'!$AJ$28="Baja",'Mapa final'!$AL$28="Leve"),CONCATENATE("R2C",'Mapa final'!$S$28),"")</f>
        <v/>
      </c>
      <c r="M44" s="220" t="str">
        <f>IF(AND('Mapa final'!$AJ$29="Baja",'Mapa final'!$AL$29="Leve"),CONCATENATE("R2C",'Mapa final'!$S$29),"")</f>
        <v/>
      </c>
      <c r="N44" s="220" t="str">
        <f>IF(AND('Mapa final'!$AJ$30="Baja",'Mapa final'!$AL$30="Leve"),CONCATENATE("R2C",'Mapa final'!$S$30),"")</f>
        <v/>
      </c>
      <c r="O44" s="220" t="str">
        <f>IF(AND('Mapa final'!$AJ$31="Baja",'Mapa final'!$AL$31="Leve"),CONCATENATE("R2C",'Mapa final'!$S$31),"")</f>
        <v/>
      </c>
      <c r="P44" s="221" t="str">
        <f>IF(AND('Mapa final'!$AJ$32="Baja",'Mapa final'!$AL$32="Leve"),CONCATENATE("R2C",'Mapa final'!$S$32),"")</f>
        <v/>
      </c>
      <c r="Q44" s="206" t="str">
        <f>IF(AND('Mapa final'!$AJ$27="Baja",'Mapa final'!$AL$27="Menor"),CONCATENATE("R2C",'Mapa final'!$S$27),"")</f>
        <v/>
      </c>
      <c r="R44" s="212" t="str">
        <f>IF(AND('Mapa final'!$AJ$28="Baja",'Mapa final'!$AL$28="Menor"),CONCATENATE("R2C",'Mapa final'!$S$28),"")</f>
        <v/>
      </c>
      <c r="S44" s="212" t="str">
        <f>IF(AND('Mapa final'!$AJ$29="Baja",'Mapa final'!$AL$29="Menor"),CONCATENATE("R2C",'Mapa final'!$S$29),"")</f>
        <v/>
      </c>
      <c r="T44" s="212" t="str">
        <f>IF(AND('Mapa final'!$AJ$30="Baja",'Mapa final'!$AL$30="Menor"),CONCATENATE("R2C",'Mapa final'!$S$30),"")</f>
        <v/>
      </c>
      <c r="U44" s="212" t="str">
        <f>IF(AND('Mapa final'!$AJ$31="Baja",'Mapa final'!$AL$31="Menor"),CONCATENATE("R2C",'Mapa final'!$S$31),"")</f>
        <v/>
      </c>
      <c r="V44" s="208" t="str">
        <f>IF(AND('Mapa final'!$AJ$32="Baja",'Mapa final'!$AL$32="Menor"),CONCATENATE("R2C",'Mapa final'!$S$32),"")</f>
        <v/>
      </c>
      <c r="W44" s="206" t="str">
        <f>IF(AND('Mapa final'!$AJ$27="Baja",'Mapa final'!$AL$27="Moderado"),CONCATENATE("R2C",'Mapa final'!$S$27),"")</f>
        <v/>
      </c>
      <c r="X44" s="212" t="str">
        <f>IF(AND('Mapa final'!$AJ$28="Baja",'Mapa final'!$AL$28="Moderado"),CONCATENATE("R2C",'Mapa final'!$S$28),"")</f>
        <v/>
      </c>
      <c r="Y44" s="212" t="str">
        <f>IF(AND('Mapa final'!$AJ$29="Baja",'Mapa final'!$AL$29="Moderado"),CONCATENATE("R2C",'Mapa final'!$S$29),"")</f>
        <v/>
      </c>
      <c r="Z44" s="212" t="str">
        <f>IF(AND('Mapa final'!$AJ$30="Baja",'Mapa final'!$AL$30="Moderado"),CONCATENATE("R2C",'Mapa final'!$S$30),"")</f>
        <v/>
      </c>
      <c r="AA44" s="212" t="str">
        <f>IF(AND('Mapa final'!$AJ$31="Baja",'Mapa final'!$AL$31="Moderado"),CONCATENATE("R2C",'Mapa final'!$S$31),"")</f>
        <v/>
      </c>
      <c r="AB44" s="208" t="str">
        <f>IF(AND('Mapa final'!$AJ$32="Baja",'Mapa final'!$AL$32="Moderado"),CONCATENATE("R2C",'Mapa final'!$S$32),"")</f>
        <v/>
      </c>
      <c r="AC44" s="193" t="str">
        <f>IF(AND('Mapa final'!$AJ$27="Baja",'Mapa final'!$AL$27="Mayor"),CONCATENATE("R2C",'Mapa final'!$S$27),"")</f>
        <v/>
      </c>
      <c r="AD44" s="196" t="str">
        <f>IF(AND('Mapa final'!$AJ$28="Baja",'Mapa final'!$AL$28="Mayor"),CONCATENATE("R2C",'Mapa final'!$S$28),"")</f>
        <v/>
      </c>
      <c r="AE44" s="196" t="str">
        <f>IF(AND('Mapa final'!$AJ$29="Baja",'Mapa final'!$AL$29="Mayor"),CONCATENATE("R2C",'Mapa final'!$S$29),"")</f>
        <v/>
      </c>
      <c r="AF44" s="196" t="str">
        <f>IF(AND('Mapa final'!$AJ$30="Baja",'Mapa final'!$AL$30="Mayor"),CONCATENATE("R2C",'Mapa final'!$S$30),"")</f>
        <v/>
      </c>
      <c r="AG44" s="196" t="str">
        <f>IF(AND('Mapa final'!$AJ$31="Baja",'Mapa final'!$AL$31="Mayor"),CONCATENATE("R2C",'Mapa final'!$S$31),"")</f>
        <v/>
      </c>
      <c r="AH44" s="195" t="str">
        <f>IF(AND('Mapa final'!$AJ$32="Baja",'Mapa final'!$AL$32="Mayor"),CONCATENATE("R2C",'Mapa final'!$S$32),"")</f>
        <v/>
      </c>
      <c r="AI44" s="197" t="str">
        <f>IF(AND('Mapa final'!$AJ$27="Baja",'Mapa final'!$AL$27="Catastrófico"),CONCATENATE("R2C",'Mapa final'!$S$27),"")</f>
        <v/>
      </c>
      <c r="AJ44" s="198" t="str">
        <f>IF(AND('Mapa final'!$AJ$28="Baja",'Mapa final'!$AL$28="Catastrófico"),CONCATENATE("R2C",'Mapa final'!$S$28),"")</f>
        <v/>
      </c>
      <c r="AK44" s="198" t="str">
        <f>IF(AND('Mapa final'!$AJ$29="Baja",'Mapa final'!$AL$29="Catastrófico"),CONCATENATE("R2C",'Mapa final'!$S$29),"")</f>
        <v/>
      </c>
      <c r="AL44" s="198" t="str">
        <f>IF(AND('Mapa final'!$AJ$30="Baja",'Mapa final'!$AL$30="Catastrófico"),CONCATENATE("R2C",'Mapa final'!$S$30),"")</f>
        <v/>
      </c>
      <c r="AM44" s="198" t="str">
        <f>IF(AND('Mapa final'!$AJ$31="Baja",'Mapa final'!$AL$31="Catastrófico"),CONCATENATE("R2C",'Mapa final'!$S$31),"")</f>
        <v/>
      </c>
      <c r="AN44" s="199" t="str">
        <f>IF(AND('Mapa final'!$AJ$32="Baja",'Mapa final'!$AL$32="Catastrófico"),CONCATENATE("R2C",'Mapa final'!$S$32),"")</f>
        <v/>
      </c>
      <c r="AO44" s="146"/>
      <c r="AP44" s="484"/>
      <c r="AQ44" s="485"/>
      <c r="AR44" s="485"/>
      <c r="AS44" s="485"/>
      <c r="AT44" s="485"/>
      <c r="AU44" s="48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row>
    <row r="45" spans="2:77" ht="15" customHeight="1" x14ac:dyDescent="0.25">
      <c r="B45" s="146"/>
      <c r="C45" s="357"/>
      <c r="D45" s="357"/>
      <c r="E45" s="358"/>
      <c r="F45" s="462"/>
      <c r="G45" s="461"/>
      <c r="H45" s="461"/>
      <c r="I45" s="461"/>
      <c r="J45" s="461"/>
      <c r="K45" s="219" t="str">
        <f>IF(AND('Mapa final'!$AJ$33="Baja",'Mapa final'!$AL$33="Leve"),CONCATENATE("R2C",'Mapa final'!$S$33),"")</f>
        <v/>
      </c>
      <c r="L45" s="220" t="str">
        <f>IF(AND('Mapa final'!$AJ$34="Baja",'Mapa final'!$AL$34="Leve"),CONCATENATE("R2C",'Mapa final'!$S$34),"")</f>
        <v/>
      </c>
      <c r="M45" s="220" t="str">
        <f>IF(AND('Mapa final'!$AJ$35="Baja",'Mapa final'!$AL$35="Leve"),CONCATENATE("R2C",'Mapa final'!$S$35),"")</f>
        <v/>
      </c>
      <c r="N45" s="220" t="str">
        <f>IF(AND('Mapa final'!$AJ$36="Baja",'Mapa final'!$AL$36="Leve"),CONCATENATE("R2C",'Mapa final'!$S$36),"")</f>
        <v/>
      </c>
      <c r="O45" s="220" t="str">
        <f>IF(AND('Mapa final'!$AJ$37="Baja",'Mapa final'!$AL$37="Leve"),CONCATENATE("R2C",'Mapa final'!$S$37),"")</f>
        <v/>
      </c>
      <c r="P45" s="221" t="str">
        <f>IF(AND('Mapa final'!$AJ$38="Baja",'Mapa final'!$AL$38="Leve"),CONCATENATE("R2C",'Mapa final'!$S$38),"")</f>
        <v/>
      </c>
      <c r="Q45" s="206" t="str">
        <f>IF(AND('Mapa final'!$AJ$33="Baja",'Mapa final'!$AL$33="Menor"),CONCATENATE("R2C",'Mapa final'!$S$33),"")</f>
        <v/>
      </c>
      <c r="R45" s="212" t="str">
        <f>IF(AND('Mapa final'!$AJ$34="Baja",'Mapa final'!$AL$34="Menor"),CONCATENATE("R2C",'Mapa final'!$S$34),"")</f>
        <v/>
      </c>
      <c r="S45" s="212" t="str">
        <f>IF(AND('Mapa final'!$AJ$35="Baja",'Mapa final'!$AL$35="Menor"),CONCATENATE("R2C",'Mapa final'!$S$35),"")</f>
        <v/>
      </c>
      <c r="T45" s="212" t="str">
        <f>IF(AND('Mapa final'!$AJ$36="Baja",'Mapa final'!$AL$36="Menor"),CONCATENATE("R2C",'Mapa final'!$S$36),"")</f>
        <v/>
      </c>
      <c r="U45" s="212" t="str">
        <f>IF(AND('Mapa final'!$AJ$37="Baja",'Mapa final'!$AL$37="LMenor"),CONCATENATE("R2C",'Mapa final'!$S$37),"")</f>
        <v/>
      </c>
      <c r="V45" s="208" t="str">
        <f>IF(AND('Mapa final'!$AJ$38="Baja",'Mapa final'!$AL$38="Menor"),CONCATENATE("R2C",'Mapa final'!$S$38),"")</f>
        <v/>
      </c>
      <c r="W45" s="206" t="str">
        <f>IF(AND('Mapa final'!$AJ$33="Baja",'Mapa final'!$AL$33="Moderado"),CONCATENATE("R2C",'Mapa final'!$S$33),"")</f>
        <v/>
      </c>
      <c r="X45" s="212" t="str">
        <f>IF(AND('Mapa final'!$AJ$34="Baja",'Mapa final'!$AL$34="Moderado"),CONCATENATE("R2C",'Mapa final'!$S$34),"")</f>
        <v/>
      </c>
      <c r="Y45" s="212" t="str">
        <f>IF(AND('Mapa final'!$AJ$35="Baja",'Mapa final'!$AL$35="Moderado"),CONCATENATE("R2C",'Mapa final'!$S$35),"")</f>
        <v/>
      </c>
      <c r="Z45" s="212" t="str">
        <f>IF(AND('Mapa final'!$AJ$36="Baja",'Mapa final'!$AL$36="Moderado"),CONCATENATE("R2C",'Mapa final'!$S$36),"")</f>
        <v/>
      </c>
      <c r="AA45" s="212" t="str">
        <f>IF(AND('Mapa final'!$AJ$37="Baja",'Mapa final'!$AL$37="Moderado"),CONCATENATE("R2C",'Mapa final'!$S$37),"")</f>
        <v/>
      </c>
      <c r="AB45" s="208" t="str">
        <f>IF(AND('Mapa final'!$AJ$38="Baja",'Mapa final'!$AL$38="Moderado"),CONCATENATE("R2C",'Mapa final'!$S$38),"")</f>
        <v/>
      </c>
      <c r="AC45" s="193" t="str">
        <f>IF(AND('Mapa final'!$AJ$33="Baja",'Mapa final'!$AL$33="Mayor"),CONCATENATE("R2C",'Mapa final'!$S$33),"")</f>
        <v/>
      </c>
      <c r="AD45" s="196" t="str">
        <f>IF(AND('Mapa final'!$AJ$34="Baja",'Mapa final'!$AL$34="Mayor"),CONCATENATE("R2C",'Mapa final'!$S$34),"")</f>
        <v/>
      </c>
      <c r="AE45" s="196" t="str">
        <f>IF(AND('Mapa final'!$AJ$35="Baja",'Mapa final'!$AL$35="Mayor"),CONCATENATE("R2C",'Mapa final'!$S$35),"")</f>
        <v/>
      </c>
      <c r="AF45" s="196" t="str">
        <f>IF(AND('Mapa final'!$AJ$36="Baja",'Mapa final'!$AL$36="Mayor"),CONCATENATE("R2C",'Mapa final'!$S$36),"")</f>
        <v/>
      </c>
      <c r="AG45" s="196" t="str">
        <f>IF(AND('Mapa final'!$AJ$37="Baja",'Mapa final'!$AL$37="Mayor"),CONCATENATE("R2C",'Mapa final'!$S$37),"")</f>
        <v/>
      </c>
      <c r="AH45" s="195" t="str">
        <f>IF(AND('Mapa final'!$AJ$38="Baja",'Mapa final'!$AL$38="Mayor"),CONCATENATE("R2C",'Mapa final'!$S$38),"")</f>
        <v/>
      </c>
      <c r="AI45" s="197" t="str">
        <f>IF(AND('Mapa final'!$AJ$33="Baja",'Mapa final'!$AL$33="Catastrófico"),CONCATENATE("R2C",'Mapa final'!$S$33),"")</f>
        <v/>
      </c>
      <c r="AJ45" s="198" t="str">
        <f>IF(AND('Mapa final'!$AJ$34="Baja",'Mapa final'!$AL$34="Catastrófico"),CONCATENATE("R2C",'Mapa final'!$S$34),"")</f>
        <v/>
      </c>
      <c r="AK45" s="198" t="str">
        <f>IF(AND('Mapa final'!$AJ$35="Baja",'Mapa final'!$AL$35="Catastrófico"),CONCATENATE("R2C",'Mapa final'!$S$35),"")</f>
        <v/>
      </c>
      <c r="AL45" s="198" t="str">
        <f>IF(AND('Mapa final'!$AJ$36="Baja",'Mapa final'!$AL$36="Catastrófico"),CONCATENATE("R2C",'Mapa final'!$S$36),"")</f>
        <v/>
      </c>
      <c r="AM45" s="198" t="str">
        <f>IF(AND('Mapa final'!$AJ$37="Baja",'Mapa final'!$AL$37="LCatastrófico"),CONCATENATE("R2C",'Mapa final'!$S$37),"")</f>
        <v/>
      </c>
      <c r="AN45" s="199" t="str">
        <f>IF(AND('Mapa final'!$AJ$38="Baja",'Mapa final'!$AL$38="Catastrófico"),CONCATENATE("R2C",'Mapa final'!$S$38),"")</f>
        <v/>
      </c>
      <c r="AO45" s="146"/>
      <c r="AP45" s="484"/>
      <c r="AQ45" s="485"/>
      <c r="AR45" s="485"/>
      <c r="AS45" s="485"/>
      <c r="AT45" s="485"/>
      <c r="AU45" s="48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row>
    <row r="46" spans="2:77" ht="15" customHeight="1" x14ac:dyDescent="0.25">
      <c r="B46" s="146"/>
      <c r="C46" s="357"/>
      <c r="D46" s="357"/>
      <c r="E46" s="358"/>
      <c r="F46" s="462"/>
      <c r="G46" s="461"/>
      <c r="H46" s="461"/>
      <c r="I46" s="461"/>
      <c r="J46" s="461"/>
      <c r="K46" s="219" t="str">
        <f>IF(AND('Mapa final'!$AJ$39="Baja",'Mapa final'!$AL$39="Leve"),CONCATENATE("R2C",'Mapa final'!$S$39),"")</f>
        <v/>
      </c>
      <c r="L46" s="220" t="str">
        <f>IF(AND('Mapa final'!$AJ$40="Baja",'Mapa final'!$AL$40="Leve"),CONCATENATE("R2C",'Mapa final'!$S$40),"")</f>
        <v/>
      </c>
      <c r="M46" s="220" t="str">
        <f>IF(AND('Mapa final'!$AJ$41="Baja",'Mapa final'!$AL$41="Leve"),CONCATENATE("R2C",'Mapa final'!$S$41),"")</f>
        <v/>
      </c>
      <c r="N46" s="220" t="str">
        <f>IF(AND('Mapa final'!$AJ$42="Baja",'Mapa final'!$AL$42="Leve"),CONCATENATE("R2C",'Mapa final'!$S$42),"")</f>
        <v/>
      </c>
      <c r="O46" s="220" t="str">
        <f>IF(AND('Mapa final'!$AJ$43="Baja",'Mapa final'!$AL$43="Leve"),CONCATENATE("R2C",'Mapa final'!$S$43),"")</f>
        <v/>
      </c>
      <c r="P46" s="221" t="str">
        <f>IF(AND('Mapa final'!$AJ$44="Baja",'Mapa final'!$AL$44="Leve"),CONCATENATE("R2C",'Mapa final'!$S$44),"")</f>
        <v/>
      </c>
      <c r="Q46" s="206" t="str">
        <f>IF(AND('Mapa final'!$AJ$39="Baja",'Mapa final'!$AL$39="Menor"),CONCATENATE("R2C",'Mapa final'!$S$39),"")</f>
        <v/>
      </c>
      <c r="R46" s="212" t="str">
        <f>IF(AND('Mapa final'!$AJ$40="Baja",'Mapa final'!$AL$40="Menor"),CONCATENATE("R2C",'Mapa final'!$S$40),"")</f>
        <v/>
      </c>
      <c r="S46" s="212" t="str">
        <f>IF(AND('Mapa final'!$AJ$41="Baja",'Mapa final'!$AL$41="Menor"),CONCATENATE("R2C",'Mapa final'!$S$41),"")</f>
        <v/>
      </c>
      <c r="T46" s="212" t="str">
        <f>IF(AND('Mapa final'!$AJ$42="Baja",'Mapa final'!$AL$42="Menor"),CONCATENATE("R2C",'Mapa final'!$S$42),"")</f>
        <v/>
      </c>
      <c r="U46" s="212" t="str">
        <f>IF(AND('Mapa final'!$AJ$43="Baja",'Mapa final'!$AL$43="Menor"),CONCATENATE("R2C",'Mapa final'!$S$43),"")</f>
        <v/>
      </c>
      <c r="V46" s="208" t="str">
        <f>IF(AND('Mapa final'!$AJ$44="Baja",'Mapa final'!$AL$44="Menor"),CONCATENATE("R2C",'Mapa final'!$S$44),"")</f>
        <v/>
      </c>
      <c r="W46" s="206" t="str">
        <f>IF(AND('Mapa final'!$AJ$39="Baja",'Mapa final'!$AL$39="Moderado"),CONCATENATE("R2C",'Mapa final'!$S$39),"")</f>
        <v/>
      </c>
      <c r="X46" s="212" t="str">
        <f>IF(AND('Mapa final'!$AJ$40="Baja",'Mapa final'!$AL$40="Moderado"),CONCATENATE("R2C",'Mapa final'!$S$40),"")</f>
        <v/>
      </c>
      <c r="Y46" s="212" t="str">
        <f>IF(AND('Mapa final'!$AJ$41="Baja",'Mapa final'!$AL$41="Moderado"),CONCATENATE("R2C",'Mapa final'!$S$41),"")</f>
        <v/>
      </c>
      <c r="Z46" s="212" t="str">
        <f>IF(AND('Mapa final'!$AJ$42="Baja",'Mapa final'!$AL$42="Moderado"),CONCATENATE("R2C",'Mapa final'!$S$42),"")</f>
        <v/>
      </c>
      <c r="AA46" s="212" t="str">
        <f>IF(AND('Mapa final'!$AJ$43="Baja",'Mapa final'!$AL$43="Moderado"),CONCATENATE("R2C",'Mapa final'!$S$43),"")</f>
        <v/>
      </c>
      <c r="AB46" s="208" t="str">
        <f>IF(AND('Mapa final'!$AJ$44="Baja",'Mapa final'!$AL$44="Moderado"),CONCATENATE("R2C",'Mapa final'!$S$44),"")</f>
        <v/>
      </c>
      <c r="AC46" s="193" t="str">
        <f>IF(AND('Mapa final'!$AJ$39="Baja",'Mapa final'!$AL$39="Mayor"),CONCATENATE("R2C",'Mapa final'!$S$39),"")</f>
        <v/>
      </c>
      <c r="AD46" s="196" t="str">
        <f>IF(AND('Mapa final'!$AJ$40="Baja",'Mapa final'!$AL$40="Mayor"),CONCATENATE("R2C",'Mapa final'!$S$40),"")</f>
        <v/>
      </c>
      <c r="AE46" s="196" t="str">
        <f>IF(AND('Mapa final'!$AJ$41="Baja",'Mapa final'!$AL$41="Mayor"),CONCATENATE("R2C",'Mapa final'!$S$41),"")</f>
        <v/>
      </c>
      <c r="AF46" s="196" t="str">
        <f>IF(AND('Mapa final'!$AJ$42="Baja",'Mapa final'!$AL$42="Mayor"),CONCATENATE("R2C",'Mapa final'!$S$42),"")</f>
        <v/>
      </c>
      <c r="AG46" s="196" t="str">
        <f>IF(AND('Mapa final'!$AJ$43="Baja",'Mapa final'!$AL$43="Mayor"),CONCATENATE("R2C",'Mapa final'!$S$43),"")</f>
        <v/>
      </c>
      <c r="AH46" s="195" t="str">
        <f>IF(AND('Mapa final'!$AJ$44="Baja",'Mapa final'!$AL$44="Mayor"),CONCATENATE("R2C",'Mapa final'!$S$44),"")</f>
        <v/>
      </c>
      <c r="AI46" s="197" t="str">
        <f>IF(AND('Mapa final'!$AJ$39="Baja",'Mapa final'!$AL$39="Catastrófico"),CONCATENATE("R2C",'Mapa final'!$S$39),"")</f>
        <v/>
      </c>
      <c r="AJ46" s="198" t="str">
        <f>IF(AND('Mapa final'!$AJ$40="Baja",'Mapa final'!$AL$40="Catastrófico"),CONCATENATE("R2C",'Mapa final'!$S$40),"")</f>
        <v/>
      </c>
      <c r="AK46" s="198" t="str">
        <f>IF(AND('Mapa final'!$AJ$41="Baja",'Mapa final'!$AL$41="Catastrófico"),CONCATENATE("R2C",'Mapa final'!$S$41),"")</f>
        <v/>
      </c>
      <c r="AL46" s="198" t="str">
        <f>IF(AND('Mapa final'!$AJ$42="Baja",'Mapa final'!$AL$42="Catastrófico"),CONCATENATE("R2C",'Mapa final'!$S$42),"")</f>
        <v/>
      </c>
      <c r="AM46" s="198" t="str">
        <f>IF(AND('Mapa final'!$AJ$43="Baja",'Mapa final'!$AL$43="Catastrófico"),CONCATENATE("R2C",'Mapa final'!$S$43),"")</f>
        <v/>
      </c>
      <c r="AN46" s="199" t="str">
        <f>IF(AND('Mapa final'!$AJ$44="Baja",'Mapa final'!$AL$44="Catastrófico"),CONCATENATE("R2C",'Mapa final'!$S$44),"")</f>
        <v/>
      </c>
      <c r="AO46" s="146"/>
      <c r="AP46" s="484"/>
      <c r="AQ46" s="485"/>
      <c r="AR46" s="485"/>
      <c r="AS46" s="485"/>
      <c r="AT46" s="485"/>
      <c r="AU46" s="48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row>
    <row r="47" spans="2:77" ht="15" customHeight="1" x14ac:dyDescent="0.25">
      <c r="B47" s="146"/>
      <c r="C47" s="357"/>
      <c r="D47" s="357"/>
      <c r="E47" s="358"/>
      <c r="F47" s="462"/>
      <c r="G47" s="461"/>
      <c r="H47" s="461"/>
      <c r="I47" s="461"/>
      <c r="J47" s="461"/>
      <c r="K47" s="219" t="str">
        <f>IF(AND('Mapa final'!$AJ$45="Baja",'Mapa final'!$AL$45="Leve"),CONCATENATE("R2C",'Mapa final'!$S$45),"")</f>
        <v/>
      </c>
      <c r="L47" s="220" t="str">
        <f>IF(AND('Mapa final'!$AJ$46="Baja",'Mapa final'!$AL$46="Leve"),CONCATENATE("R2C",'Mapa final'!$S$46),"")</f>
        <v/>
      </c>
      <c r="M47" s="220" t="str">
        <f>IF(AND('Mapa final'!$AJ$47="Baja",'Mapa final'!$AL$47="Leve"),CONCATENATE("R2C",'Mapa final'!$S$47),"")</f>
        <v/>
      </c>
      <c r="N47" s="220" t="str">
        <f>IF(AND('Mapa final'!$AJ$48="Baja",'Mapa final'!$AL$48="Leve"),CONCATENATE("R2C",'Mapa final'!$S$48),"")</f>
        <v/>
      </c>
      <c r="O47" s="220" t="str">
        <f>IF(AND('Mapa final'!$AJ$49="Baja",'Mapa final'!$AL$49="Leve"),CONCATENATE("R2C",'Mapa final'!$S$49),"")</f>
        <v/>
      </c>
      <c r="P47" s="221" t="str">
        <f>IF(AND('Mapa final'!$AJ$60="Baja",'Mapa final'!$AL$50="Leve"),CONCATENATE("R2C",'Mapa final'!$S$50),"")</f>
        <v/>
      </c>
      <c r="Q47" s="206" t="str">
        <f>IF(AND('Mapa final'!$AJ$45="Baja",'Mapa final'!$AL$45="Menor"),CONCATENATE("R2C",'Mapa final'!$S$45),"")</f>
        <v/>
      </c>
      <c r="R47" s="212" t="str">
        <f>IF(AND('Mapa final'!$AJ$46="Baja",'Mapa final'!$AL$46="Menor"),CONCATENATE("R2C",'Mapa final'!$S$46),"")</f>
        <v/>
      </c>
      <c r="S47" s="212" t="str">
        <f>IF(AND('Mapa final'!$AJ$47="Baja",'Mapa final'!$AL$47="Menor"),CONCATENATE("R2C",'Mapa final'!$S$47),"")</f>
        <v/>
      </c>
      <c r="T47" s="212" t="str">
        <f>IF(AND('Mapa final'!$AJ$48="Baja",'Mapa final'!$AL$48="Menor"),CONCATENATE("R2C",'Mapa final'!$S$48),"")</f>
        <v/>
      </c>
      <c r="U47" s="212" t="str">
        <f>IF(AND('Mapa final'!$AJ$49="Baja",'Mapa final'!$AL$49="Menor"),CONCATENATE("R2C",'Mapa final'!$S$49),"")</f>
        <v/>
      </c>
      <c r="V47" s="208" t="str">
        <f>IF(AND('Mapa final'!$AJ$60="Baja",'Mapa final'!$AL$50="Menor"),CONCATENATE("R2C",'Mapa final'!$S$50),"")</f>
        <v/>
      </c>
      <c r="W47" s="206" t="str">
        <f>IF(AND('Mapa final'!$AJ$45="Baja",'Mapa final'!$AL$45="Moderado"),CONCATENATE("R2C",'Mapa final'!$S$45),"")</f>
        <v/>
      </c>
      <c r="X47" s="212" t="str">
        <f>IF(AND('Mapa final'!$AJ$46="Baja",'Mapa final'!$AL$46="Moderado"),CONCATENATE("R2C",'Mapa final'!$S$46),"")</f>
        <v/>
      </c>
      <c r="Y47" s="212" t="str">
        <f>IF(AND('Mapa final'!$AJ$47="Baja",'Mapa final'!$AL$47="Moderado"),CONCATENATE("R2C",'Mapa final'!$S$47),"")</f>
        <v/>
      </c>
      <c r="Z47" s="212" t="str">
        <f>IF(AND('Mapa final'!$AJ$48="Baja",'Mapa final'!$AL$48="Moderado"),CONCATENATE("R2C",'Mapa final'!$S$48),"")</f>
        <v/>
      </c>
      <c r="AA47" s="212" t="str">
        <f>IF(AND('Mapa final'!$AJ$49="Baja",'Mapa final'!$AL$49="Moderado"),CONCATENATE("R2C",'Mapa final'!$S$49),"")</f>
        <v/>
      </c>
      <c r="AB47" s="208" t="str">
        <f>IF(AND('Mapa final'!$AJ$60="Baja",'Mapa final'!$AL$50="Moderado"),CONCATENATE("R2C",'Mapa final'!$S$50),"")</f>
        <v/>
      </c>
      <c r="AC47" s="193" t="str">
        <f>IF(AND('Mapa final'!$AJ$45="Baja",'Mapa final'!$AL$45="Mayor"),CONCATENATE("R2C",'Mapa final'!$S$45),"")</f>
        <v/>
      </c>
      <c r="AD47" s="196" t="str">
        <f>IF(AND('Mapa final'!$AJ$46="Baja",'Mapa final'!$AL$46="Mayor"),CONCATENATE("R2C",'Mapa final'!$S$46),"")</f>
        <v/>
      </c>
      <c r="AE47" s="196" t="str">
        <f>IF(AND('Mapa final'!$AJ$47="Baja",'Mapa final'!$AL$47="Mayor"),CONCATENATE("R2C",'Mapa final'!$S$47),"")</f>
        <v/>
      </c>
      <c r="AF47" s="196" t="str">
        <f>IF(AND('Mapa final'!$AJ$48="Baja",'Mapa final'!$AL$48="Mayor"),CONCATENATE("R2C",'Mapa final'!$S$48),"")</f>
        <v/>
      </c>
      <c r="AG47" s="196" t="str">
        <f>IF(AND('Mapa final'!$AJ$49="Baja",'Mapa final'!$AL$49="Mayor"),CONCATENATE("R2C",'Mapa final'!$S$49),"")</f>
        <v/>
      </c>
      <c r="AH47" s="195" t="str">
        <f>IF(AND('Mapa final'!$AJ$60="Baja",'Mapa final'!$AL$50="Mayor"),CONCATENATE("R2C",'Mapa final'!$S$50),"")</f>
        <v/>
      </c>
      <c r="AI47" s="197" t="str">
        <f>IF(AND('Mapa final'!$AJ$45="Baja",'Mapa final'!$AL$45="Catastrófico"),CONCATENATE("R2C",'Mapa final'!$S$45),"")</f>
        <v/>
      </c>
      <c r="AJ47" s="198" t="str">
        <f>IF(AND('Mapa final'!$AJ$46="Baja",'Mapa final'!$AL$46="Catastrófico"),CONCATENATE("R2C",'Mapa final'!$S$46),"")</f>
        <v/>
      </c>
      <c r="AK47" s="198" t="str">
        <f>IF(AND('Mapa final'!$AJ$47="Baja",'Mapa final'!$AL$47="Catastrófico"),CONCATENATE("R2C",'Mapa final'!$S$47),"")</f>
        <v/>
      </c>
      <c r="AL47" s="198" t="str">
        <f>IF(AND('Mapa final'!$AJ$48="Baja",'Mapa final'!$AL$48="Catastrófico"),CONCATENATE("R2C",'Mapa final'!$S$48),"")</f>
        <v/>
      </c>
      <c r="AM47" s="198" t="str">
        <f>IF(AND('Mapa final'!$AJ$49="Baja",'Mapa final'!$AL$49="Catastrófico"),CONCATENATE("R2C",'Mapa final'!$S$49),"")</f>
        <v/>
      </c>
      <c r="AN47" s="199" t="str">
        <f>IF(AND('Mapa final'!$AJ$60="Baja",'Mapa final'!$AL$50="Catastrófico"),CONCATENATE("R2C",'Mapa final'!$S$50),"")</f>
        <v/>
      </c>
      <c r="AO47" s="146"/>
      <c r="AP47" s="484"/>
      <c r="AQ47" s="485"/>
      <c r="AR47" s="485"/>
      <c r="AS47" s="485"/>
      <c r="AT47" s="485"/>
      <c r="AU47" s="48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row>
    <row r="48" spans="2:77" ht="15" customHeight="1" x14ac:dyDescent="0.25">
      <c r="B48" s="146"/>
      <c r="C48" s="357"/>
      <c r="D48" s="357"/>
      <c r="E48" s="358"/>
      <c r="F48" s="462"/>
      <c r="G48" s="461"/>
      <c r="H48" s="461"/>
      <c r="I48" s="461"/>
      <c r="J48" s="461"/>
      <c r="K48" s="219" t="str">
        <f>IF(AND('Mapa final'!$AJ$51="Baja",'Mapa final'!$AL$51="Leve"),CONCATENATE("R2C",'Mapa final'!$S$51),"")</f>
        <v/>
      </c>
      <c r="L48" s="220" t="str">
        <f>IF(AND('Mapa final'!$AJ$52="Baja",'Mapa final'!$AL$52="Leve"),CONCATENATE("R2C",'Mapa final'!$S$52),"")</f>
        <v/>
      </c>
      <c r="M48" s="220" t="str">
        <f>IF(AND('Mapa final'!$AJ$53="Baja",'Mapa final'!$AL$53="Leve"),CONCATENATE("R2C",'Mapa final'!$S$53),"")</f>
        <v/>
      </c>
      <c r="N48" s="220" t="str">
        <f>IF(AND('Mapa final'!$AJ$54="Baja",'Mapa final'!$AL$54="Leve"),CONCATENATE("R2C",'Mapa final'!$S$54),"")</f>
        <v/>
      </c>
      <c r="O48" s="220" t="str">
        <f>IF(AND('Mapa final'!$AJ$55="Baja",'Mapa final'!$AL$55="Leve"),CONCATENATE("R2C",'Mapa final'!$S$55),"")</f>
        <v/>
      </c>
      <c r="P48" s="221" t="str">
        <f>IF(AND('Mapa final'!$AJ$56="Baja",'Mapa final'!$AL$56="Leve"),CONCATENATE("R2C",'Mapa final'!$S$56),"")</f>
        <v/>
      </c>
      <c r="Q48" s="206" t="str">
        <f>IF(AND('Mapa final'!$AJ$51="Baja",'Mapa final'!$AL$51="Menor"),CONCATENATE("R2C",'Mapa final'!$S$51),"")</f>
        <v/>
      </c>
      <c r="R48" s="212" t="str">
        <f>IF(AND('Mapa final'!$AJ$52="Baja",'Mapa final'!$AL$52="Menor"),CONCATENATE("R2C",'Mapa final'!$S$52),"")</f>
        <v/>
      </c>
      <c r="S48" s="212" t="str">
        <f>IF(AND('Mapa final'!$AJ$53="Baja",'Mapa final'!$AL$53="Menor"),CONCATENATE("R2C",'Mapa final'!$S$53),"")</f>
        <v/>
      </c>
      <c r="T48" s="212" t="str">
        <f>IF(AND('Mapa final'!$AJ$54="Baja",'Mapa final'!$AL$54="Menor"),CONCATENATE("R2C",'Mapa final'!$S$54),"")</f>
        <v/>
      </c>
      <c r="U48" s="212" t="str">
        <f>IF(AND('Mapa final'!$AJ$55="Baja",'Mapa final'!$AL$55="Menor"),CONCATENATE("R2C",'Mapa final'!$S$55),"")</f>
        <v/>
      </c>
      <c r="V48" s="208" t="str">
        <f>IF(AND('Mapa final'!$AJ$56="Baja",'Mapa final'!$AL$56="Menor"),CONCATENATE("R2C",'Mapa final'!$S$56),"")</f>
        <v/>
      </c>
      <c r="W48" s="206" t="str">
        <f>IF(AND('Mapa final'!$AJ$51="Baja",'Mapa final'!$AL$51="Moderado"),CONCATENATE("R2C",'Mapa final'!$S$51),"")</f>
        <v/>
      </c>
      <c r="X48" s="212" t="str">
        <f>IF(AND('Mapa final'!$AJ$52="Baja",'Mapa final'!$AL$52="Moderado"),CONCATENATE("R2C",'Mapa final'!$S$52),"")</f>
        <v/>
      </c>
      <c r="Y48" s="212" t="str">
        <f>IF(AND('Mapa final'!$AJ$53="Baja",'Mapa final'!$AL$53="Moderado"),CONCATENATE("R2C",'Mapa final'!$S$53),"")</f>
        <v/>
      </c>
      <c r="Z48" s="212" t="str">
        <f>IF(AND('Mapa final'!$AJ$54="Baja",'Mapa final'!$AL$54="Moderado"),CONCATENATE("R2C",'Mapa final'!$S$54),"")</f>
        <v/>
      </c>
      <c r="AA48" s="212" t="str">
        <f>IF(AND('Mapa final'!$AJ$55="Baja",'Mapa final'!$AL$55="Moderado"),CONCATENATE("R2C",'Mapa final'!$S$55),"")</f>
        <v/>
      </c>
      <c r="AB48" s="208" t="str">
        <f>IF(AND('Mapa final'!$AJ$56="Baja",'Mapa final'!$AL$56="Moderado"),CONCATENATE("R2C",'Mapa final'!$S$56),"")</f>
        <v/>
      </c>
      <c r="AC48" s="193" t="str">
        <f>IF(AND('Mapa final'!$AJ$51="Baja",'Mapa final'!$AL$51="Mayor"),CONCATENATE("R2C",'Mapa final'!$S$51),"")</f>
        <v/>
      </c>
      <c r="AD48" s="196" t="str">
        <f>IF(AND('Mapa final'!$AJ$52="Baja",'Mapa final'!$AL$52="Mayor"),CONCATENATE("R2C",'Mapa final'!$S$52),"")</f>
        <v/>
      </c>
      <c r="AE48" s="196" t="str">
        <f>IF(AND('Mapa final'!$AJ$53="Baja",'Mapa final'!$AL$53="Mayor"),CONCATENATE("R2C",'Mapa final'!$S$53),"")</f>
        <v/>
      </c>
      <c r="AF48" s="196" t="str">
        <f>IF(AND('Mapa final'!$AJ$54="Baja",'Mapa final'!$AL$54="Mayor"),CONCATENATE("R2C",'Mapa final'!$S$54),"")</f>
        <v/>
      </c>
      <c r="AG48" s="196" t="str">
        <f>IF(AND('Mapa final'!$AJ$55="Baja",'Mapa final'!$AL$55="Mayor"),CONCATENATE("R2C",'Mapa final'!$S$55),"")</f>
        <v/>
      </c>
      <c r="AH48" s="195" t="str">
        <f>IF(AND('Mapa final'!$AJ$56="Baja",'Mapa final'!$AL$56="Mayor"),CONCATENATE("R2C",'Mapa final'!$S$56),"")</f>
        <v/>
      </c>
      <c r="AI48" s="197" t="str">
        <f>IF(AND('Mapa final'!$AJ$51="Baja",'Mapa final'!$AL$51="Catastrófico"),CONCATENATE("R2C",'Mapa final'!$S$51),"")</f>
        <v/>
      </c>
      <c r="AJ48" s="198" t="str">
        <f>IF(AND('Mapa final'!$AJ$52="Baja",'Mapa final'!$AL$52="Catastrófico"),CONCATENATE("R2C",'Mapa final'!$S$52),"")</f>
        <v/>
      </c>
      <c r="AK48" s="198" t="str">
        <f>IF(AND('Mapa final'!$AJ$53="Baja",'Mapa final'!$AL$53="Catastrófico"),CONCATENATE("R2C",'Mapa final'!$S$53),"")</f>
        <v/>
      </c>
      <c r="AL48" s="198" t="str">
        <f>IF(AND('Mapa final'!$AJ$54="Baja",'Mapa final'!$AL$54="Catastrófico"),CONCATENATE("R2C",'Mapa final'!$S$54),"")</f>
        <v/>
      </c>
      <c r="AM48" s="198" t="str">
        <f>IF(AND('Mapa final'!$AJ$55="Baja",'Mapa final'!$AL$55="Catastrófico"),CONCATENATE("R2C",'Mapa final'!$S$55),"")</f>
        <v/>
      </c>
      <c r="AN48" s="199" t="str">
        <f>IF(AND('Mapa final'!$AJ$56="Baja",'Mapa final'!$AL$56="Catastrófico"),CONCATENATE("R2C",'Mapa final'!$S$56),"")</f>
        <v/>
      </c>
      <c r="AO48" s="146"/>
      <c r="AP48" s="484"/>
      <c r="AQ48" s="485"/>
      <c r="AR48" s="485"/>
      <c r="AS48" s="485"/>
      <c r="AT48" s="485"/>
      <c r="AU48" s="48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row>
    <row r="49" spans="2:81" ht="15" customHeight="1" x14ac:dyDescent="0.25">
      <c r="B49" s="146"/>
      <c r="C49" s="357"/>
      <c r="D49" s="357"/>
      <c r="E49" s="358"/>
      <c r="F49" s="462"/>
      <c r="G49" s="461"/>
      <c r="H49" s="461"/>
      <c r="I49" s="461"/>
      <c r="J49" s="461"/>
      <c r="K49" s="219" t="str">
        <f>IF(AND('Mapa final'!$AJ$57="Baja",'Mapa final'!$AL$57="Leve"),CONCATENATE("R2C",'Mapa final'!$S$57),"")</f>
        <v/>
      </c>
      <c r="L49" s="220" t="str">
        <f>IF(AND('Mapa final'!$AJ$58="Baja",'Mapa final'!$AL$58="Leve"),CONCATENATE("R2C",'Mapa final'!$S$58),"")</f>
        <v/>
      </c>
      <c r="M49" s="220" t="str">
        <f>IF(AND('Mapa final'!$AJ$59="Baja",'Mapa final'!$AL$59="Leve"),CONCATENATE("R2C",'Mapa final'!$S$59),"")</f>
        <v/>
      </c>
      <c r="N49" s="220" t="str">
        <f>IF(AND('Mapa final'!$AJ$60="Baja",'Mapa final'!$AL$60="Leve"),CONCATENATE("R2C",'Mapa final'!$S$60),"")</f>
        <v/>
      </c>
      <c r="O49" s="220" t="str">
        <f>IF(AND('Mapa final'!$AJ$61="Baja",'Mapa final'!$AL$61="Leve"),CONCATENATE("R2C",'Mapa final'!$S$61),"")</f>
        <v/>
      </c>
      <c r="P49" s="221" t="str">
        <f>IF(AND('Mapa final'!$AJ$62="Baja",'Mapa final'!$AL$62="Leve"),CONCATENATE("R2C",'Mapa final'!$S$62),"")</f>
        <v/>
      </c>
      <c r="Q49" s="206" t="str">
        <f>IF(AND('Mapa final'!$AJ$57="Baja",'Mapa final'!$AL$57="Menor"),CONCATENATE("R2C",'Mapa final'!$S$57),"")</f>
        <v/>
      </c>
      <c r="R49" s="212" t="str">
        <f>IF(AND('Mapa final'!$AJ$58="Baja",'Mapa final'!$AL$58="Menor"),CONCATENATE("R2C",'Mapa final'!$S$58),"")</f>
        <v/>
      </c>
      <c r="S49" s="212" t="str">
        <f>IF(AND('Mapa final'!$AJ$59="Baja",'Mapa final'!$AL$59="Menor"),CONCATENATE("R2C",'Mapa final'!$S$59),"")</f>
        <v/>
      </c>
      <c r="T49" s="212" t="str">
        <f>IF(AND('Mapa final'!$AJ$60="Baja",'Mapa final'!$AL$60="Menor"),CONCATENATE("R2C",'Mapa final'!$S$60),"")</f>
        <v/>
      </c>
      <c r="U49" s="212" t="str">
        <f>IF(AND('Mapa final'!$AJ$61="Baja",'Mapa final'!$AL$61="Menor"),CONCATENATE("R2C",'Mapa final'!$S$61),"")</f>
        <v/>
      </c>
      <c r="V49" s="208" t="str">
        <f>IF(AND('Mapa final'!$AJ$62="Baja",'Mapa final'!$AL$62="Menor"),CONCATENATE("R2C",'Mapa final'!$S$62),"")</f>
        <v/>
      </c>
      <c r="W49" s="206" t="str">
        <f>IF(AND('Mapa final'!$AJ$57="Baja",'Mapa final'!$AL$57="Moderado"),CONCATENATE("R2C",'Mapa final'!$S$57),"")</f>
        <v/>
      </c>
      <c r="X49" s="212" t="str">
        <f>IF(AND('Mapa final'!$AJ$58="Baja",'Mapa final'!$AL$58="Moderado"),CONCATENATE("R2C",'Mapa final'!$S$58),"")</f>
        <v/>
      </c>
      <c r="Y49" s="212" t="str">
        <f>IF(AND('Mapa final'!$AJ$59="Baja",'Mapa final'!$AL$59="Moderado"),CONCATENATE("R2C",'Mapa final'!$S$59),"")</f>
        <v/>
      </c>
      <c r="Z49" s="212" t="str">
        <f>IF(AND('Mapa final'!$AJ$60="Baja",'Mapa final'!$AL$60="Moderado"),CONCATENATE("R2C",'Mapa final'!$S$60),"")</f>
        <v/>
      </c>
      <c r="AA49" s="212" t="str">
        <f>IF(AND('Mapa final'!$AJ$61="Baja",'Mapa final'!$AL$61="Moderado"),CONCATENATE("R2C",'Mapa final'!$S$61),"")</f>
        <v/>
      </c>
      <c r="AB49" s="208" t="str">
        <f>IF(AND('Mapa final'!$AJ$62="Baja",'Mapa final'!$AL$62="Moderado"),CONCATENATE("R2C",'Mapa final'!$S$62),"")</f>
        <v/>
      </c>
      <c r="AC49" s="193" t="str">
        <f>IF(AND('Mapa final'!$AJ$57="Baja",'Mapa final'!$AL$57="Mayor"),CONCATENATE("R2C",'Mapa final'!$S$57),"")</f>
        <v/>
      </c>
      <c r="AD49" s="196" t="str">
        <f>IF(AND('Mapa final'!$AJ$58="Baja",'Mapa final'!$AL$58="Mayor"),CONCATENATE("R2C",'Mapa final'!$S$58),"")</f>
        <v/>
      </c>
      <c r="AE49" s="196" t="str">
        <f>IF(AND('Mapa final'!$AJ$59="Baja",'Mapa final'!$AL$59="Mayor"),CONCATENATE("R2C",'Mapa final'!$S$59),"")</f>
        <v/>
      </c>
      <c r="AF49" s="196" t="str">
        <f>IF(AND('Mapa final'!$AJ$60="Baja",'Mapa final'!$AL$60="Mayor"),CONCATENATE("R2C",'Mapa final'!$S$60),"")</f>
        <v/>
      </c>
      <c r="AG49" s="196" t="str">
        <f>IF(AND('Mapa final'!$AJ$61="Baja",'Mapa final'!$AL$61="Mayor"),CONCATENATE("R2C",'Mapa final'!$S$61),"")</f>
        <v/>
      </c>
      <c r="AH49" s="195" t="str">
        <f>IF(AND('Mapa final'!$AJ$62="Baja",'Mapa final'!$AL$62="Mayor"),CONCATENATE("R2C",'Mapa final'!$S$62),"")</f>
        <v/>
      </c>
      <c r="AI49" s="197" t="str">
        <f>IF(AND('Mapa final'!$AJ$57="Baja",'Mapa final'!$AL$57="Catastrófico"),CONCATENATE("R2C",'Mapa final'!$S$57),"")</f>
        <v/>
      </c>
      <c r="AJ49" s="198" t="str">
        <f>IF(AND('Mapa final'!$AJ$58="Baja",'Mapa final'!$AL$58="Catastrófico"),CONCATENATE("R2C",'Mapa final'!$S$58),"")</f>
        <v/>
      </c>
      <c r="AK49" s="198" t="str">
        <f>IF(AND('Mapa final'!$AJ$59="Baja",'Mapa final'!$AL$59="Catastrófico"),CONCATENATE("R2C",'Mapa final'!$S$59),"")</f>
        <v/>
      </c>
      <c r="AL49" s="198" t="str">
        <f>IF(AND('Mapa final'!$AJ$60="Baja",'Mapa final'!$AL$60="Catastrófico"),CONCATENATE("R2C",'Mapa final'!$S$60),"")</f>
        <v/>
      </c>
      <c r="AM49" s="198" t="str">
        <f>IF(AND('Mapa final'!$AJ$61="Baja",'Mapa final'!$AL$61="Catastrófico"),CONCATENATE("R2C",'Mapa final'!$S$61),"")</f>
        <v/>
      </c>
      <c r="AN49" s="199" t="str">
        <f>IF(AND('Mapa final'!$AJ$62="Baja",'Mapa final'!$AL$62="Catastrófico"),CONCATENATE("R2C",'Mapa final'!$S$62),"")</f>
        <v/>
      </c>
      <c r="AO49" s="146"/>
      <c r="AP49" s="484"/>
      <c r="AQ49" s="485"/>
      <c r="AR49" s="485"/>
      <c r="AS49" s="485"/>
      <c r="AT49" s="485"/>
      <c r="AU49" s="48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row>
    <row r="50" spans="2:81" ht="15" customHeight="1" x14ac:dyDescent="0.25">
      <c r="B50" s="146"/>
      <c r="C50" s="357"/>
      <c r="D50" s="357"/>
      <c r="E50" s="358"/>
      <c r="F50" s="462"/>
      <c r="G50" s="461"/>
      <c r="H50" s="461"/>
      <c r="I50" s="461"/>
      <c r="J50" s="461"/>
      <c r="K50" s="219" t="str">
        <f>IF(AND('Mapa final'!$AJ$63="Baja",'Mapa final'!$AL$63="Leve"),CONCATENATE("R2C",'Mapa final'!$S$63),"")</f>
        <v/>
      </c>
      <c r="L50" s="220" t="str">
        <f>IF(AND('Mapa final'!$AJ$64="Baja",'Mapa final'!$AL$64="Leve"),CONCATENATE("R2C",'Mapa final'!$S$64),"")</f>
        <v/>
      </c>
      <c r="M50" s="220" t="str">
        <f>IF(AND('Mapa final'!$AJ$65="Baja",'Mapa final'!$AL$65="Leve"),CONCATENATE("R2C",'Mapa final'!$S$65),"")</f>
        <v/>
      </c>
      <c r="N50" s="220" t="str">
        <f>IF(AND('Mapa final'!$AJ$66="Baja",'Mapa final'!$AL$66="Leve"),CONCATENATE("R2C",'Mapa final'!$S$66),"")</f>
        <v/>
      </c>
      <c r="O50" s="220" t="str">
        <f>IF(AND('Mapa final'!$AJ$67="Baja",'Mapa final'!$AL$67="Leve"),CONCATENATE("R2C",'Mapa final'!$S$67),"")</f>
        <v/>
      </c>
      <c r="P50" s="221" t="str">
        <f>IF(AND('Mapa final'!$AJ$68="Baja",'Mapa final'!$AL$68="Leve"),CONCATENATE("R2C",'Mapa final'!$S$68),"")</f>
        <v/>
      </c>
      <c r="Q50" s="206" t="str">
        <f>IF(AND('Mapa final'!$AJ$63="Baja",'Mapa final'!$AL$63="Menor"),CONCATENATE("R2C",'Mapa final'!$S$63),"")</f>
        <v/>
      </c>
      <c r="R50" s="212" t="str">
        <f>IF(AND('Mapa final'!$AJ$64="Baja",'Mapa final'!$AL$64="Menor"),CONCATENATE("R2C",'Mapa final'!$S$64),"")</f>
        <v/>
      </c>
      <c r="S50" s="212" t="str">
        <f>IF(AND('Mapa final'!$AJ$65="Baja",'Mapa final'!$AL$65="Menor"),CONCATENATE("R2C",'Mapa final'!$S$65),"")</f>
        <v/>
      </c>
      <c r="T50" s="212" t="str">
        <f>IF(AND('Mapa final'!$AJ$66="Baja",'Mapa final'!$AL$66="Menor"),CONCATENATE("R2C",'Mapa final'!$S$66),"")</f>
        <v/>
      </c>
      <c r="U50" s="212" t="str">
        <f>IF(AND('Mapa final'!$AJ$67="Baja",'Mapa final'!$AL$67="Menor"),CONCATENATE("R2C",'Mapa final'!$S$67),"")</f>
        <v/>
      </c>
      <c r="V50" s="208" t="str">
        <f>IF(AND('Mapa final'!$AJ$68="Baja",'Mapa final'!$AL$68="Menor"),CONCATENATE("R2C",'Mapa final'!$S$68),"")</f>
        <v/>
      </c>
      <c r="W50" s="206" t="str">
        <f>IF(AND('Mapa final'!$AJ$63="Baja",'Mapa final'!$AL$63="Moderado"),CONCATENATE("R2C",'Mapa final'!$S$63),"")</f>
        <v/>
      </c>
      <c r="X50" s="212" t="str">
        <f>IF(AND('Mapa final'!$AJ$64="Baja",'Mapa final'!$AL$64="Moderado"),CONCATENATE("R2C",'Mapa final'!$S$64),"")</f>
        <v/>
      </c>
      <c r="Y50" s="212" t="str">
        <f>IF(AND('Mapa final'!$AJ$65="Baja",'Mapa final'!$AL$65="Moderado"),CONCATENATE("R2C",'Mapa final'!$S$65),"")</f>
        <v/>
      </c>
      <c r="Z50" s="212" t="str">
        <f>IF(AND('Mapa final'!$AJ$66="Baja",'Mapa final'!$AL$66="Moderado"),CONCATENATE("R2C",'Mapa final'!$S$66),"")</f>
        <v/>
      </c>
      <c r="AA50" s="212" t="str">
        <f>IF(AND('Mapa final'!$AJ$67="Baja",'Mapa final'!$AL$67="Moderado"),CONCATENATE("R2C",'Mapa final'!$S$67),"")</f>
        <v/>
      </c>
      <c r="AB50" s="208" t="str">
        <f>IF(AND('Mapa final'!$AJ$68="Baja",'Mapa final'!$AL$68="Moderado"),CONCATENATE("R2C",'Mapa final'!$S$68),"")</f>
        <v/>
      </c>
      <c r="AC50" s="193" t="str">
        <f>IF(AND('Mapa final'!$AJ$63="Baja",'Mapa final'!$AL$63="Mayor"),CONCATENATE("R2C",'Mapa final'!$S$63),"")</f>
        <v/>
      </c>
      <c r="AD50" s="196" t="str">
        <f>IF(AND('Mapa final'!$AJ$64="Baja",'Mapa final'!$AL$64="Mayor"),CONCATENATE("R2C",'Mapa final'!$S$64),"")</f>
        <v/>
      </c>
      <c r="AE50" s="196" t="str">
        <f>IF(AND('Mapa final'!$AJ$65="Baja",'Mapa final'!$AL$65="Mayor"),CONCATENATE("R2C",'Mapa final'!$S$65),"")</f>
        <v/>
      </c>
      <c r="AF50" s="196" t="str">
        <f>IF(AND('Mapa final'!$AJ$66="Baja",'Mapa final'!$AL$66="Mayor"),CONCATENATE("R2C",'Mapa final'!$S$66),"")</f>
        <v/>
      </c>
      <c r="AG50" s="196" t="str">
        <f>IF(AND('Mapa final'!$AJ$67="Baja",'Mapa final'!$AL$67="Mayor"),CONCATENATE("R2C",'Mapa final'!$S$67),"")</f>
        <v/>
      </c>
      <c r="AH50" s="195" t="str">
        <f>IF(AND('Mapa final'!$AJ$68="Baja",'Mapa final'!$AL$68="Mayor"),CONCATENATE("R2C",'Mapa final'!$S$68),"")</f>
        <v/>
      </c>
      <c r="AI50" s="197" t="str">
        <f>IF(AND('Mapa final'!$AJ$63="Baja",'Mapa final'!$AL$63="Catastrófico"),CONCATENATE("R2C",'Mapa final'!$S$63),"")</f>
        <v/>
      </c>
      <c r="AJ50" s="198" t="str">
        <f>IF(AND('Mapa final'!$AJ$64="Baja",'Mapa final'!$AL$64="Catastrófico"),CONCATENATE("R2C",'Mapa final'!$S$64),"")</f>
        <v/>
      </c>
      <c r="AK50" s="198" t="str">
        <f>IF(AND('Mapa final'!$AJ$65="Baja",'Mapa final'!$AL$65="Catastrófico"),CONCATENATE("R2C",'Mapa final'!$S$65),"")</f>
        <v/>
      </c>
      <c r="AL50" s="198" t="str">
        <f>IF(AND('Mapa final'!$AJ$66="Baja",'Mapa final'!$AL$66="Catastrófico"),CONCATENATE("R2C",'Mapa final'!$S$66),"")</f>
        <v/>
      </c>
      <c r="AM50" s="198" t="str">
        <f>IF(AND('Mapa final'!$AJ$67="Baja",'Mapa final'!$AL$67="Catastrófico"),CONCATENATE("R2C",'Mapa final'!$S$67),"")</f>
        <v/>
      </c>
      <c r="AN50" s="199" t="str">
        <f>IF(AND('Mapa final'!$AJ$68="Baja",'Mapa final'!$AL$68="Catastrófico"),CONCATENATE("R2C",'Mapa final'!$S$68),"")</f>
        <v/>
      </c>
      <c r="AO50" s="146"/>
      <c r="AP50" s="484"/>
      <c r="AQ50" s="485"/>
      <c r="AR50" s="485"/>
      <c r="AS50" s="485"/>
      <c r="AT50" s="485"/>
      <c r="AU50" s="48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row>
    <row r="51" spans="2:81" ht="15.75" customHeight="1" thickBot="1" x14ac:dyDescent="0.3">
      <c r="B51" s="146"/>
      <c r="C51" s="357"/>
      <c r="D51" s="357"/>
      <c r="E51" s="358"/>
      <c r="F51" s="463"/>
      <c r="G51" s="464"/>
      <c r="H51" s="464"/>
      <c r="I51" s="464"/>
      <c r="J51" s="464"/>
      <c r="K51" s="222" t="str">
        <f>IF(AND('Mapa final'!$AJ$69="Baja",'Mapa final'!$AL$69="Leve"),CONCATENATE("R2C",'Mapa final'!$S$69),"")</f>
        <v/>
      </c>
      <c r="L51" s="223" t="str">
        <f>IF(AND('Mapa final'!$AJ$70="Baja",'Mapa final'!$AL$70="Leve"),CONCATENATE("R2C",'Mapa final'!$S$70),"")</f>
        <v/>
      </c>
      <c r="M51" s="223" t="str">
        <f>IF(AND('Mapa final'!$AJ$71="Baja",'Mapa final'!$AL$71="Leve"),CONCATENATE("R2C",'Mapa final'!$S$71),"")</f>
        <v/>
      </c>
      <c r="N51" s="223" t="str">
        <f>IF(AND('Mapa final'!$AJ$72="Baja",'Mapa final'!$AL$72="Leve"),CONCATENATE("R2C",'Mapa final'!$S$72),"")</f>
        <v/>
      </c>
      <c r="O51" s="223" t="str">
        <f>IF(AND('Mapa final'!$AJ$74="Baja",'Mapa final'!$AL$74="Leve"),CONCATENATE("R2C",'Mapa final'!$S$74),"")</f>
        <v/>
      </c>
      <c r="P51" s="224" t="str">
        <f>IF(AND('Mapa final'!$AJ$75="Baja",'Mapa final'!$AL$75="Leve"),CONCATENATE("R2C",'Mapa final'!$S$75),"")</f>
        <v/>
      </c>
      <c r="Q51" s="206" t="str">
        <f>IF(AND('Mapa final'!$AJ$69="Baja",'Mapa final'!$AL$69="Menor"),CONCATENATE("R2C",'Mapa final'!$S$69),"")</f>
        <v/>
      </c>
      <c r="R51" s="212" t="str">
        <f>IF(AND('Mapa final'!$AJ$70="Baja",'Mapa final'!$AL$70="Menor"),CONCATENATE("R2C",'Mapa final'!$S$70),"")</f>
        <v/>
      </c>
      <c r="S51" s="212" t="str">
        <f>IF(AND('Mapa final'!$AJ$71="Baja",'Mapa final'!$AL$71="Menor"),CONCATENATE("R2C",'Mapa final'!$S$71),"")</f>
        <v/>
      </c>
      <c r="T51" s="212" t="str">
        <f>IF(AND('Mapa final'!$AJ$72="Baja",'Mapa final'!$AL$72="Menor"),CONCATENATE("R2C",'Mapa final'!$S$72),"")</f>
        <v/>
      </c>
      <c r="U51" s="212" t="str">
        <f>IF(AND('Mapa final'!$AJ$74="Baja",'Mapa final'!$AL$74="Menor"),CONCATENATE("R2C",'Mapa final'!$S$74),"")</f>
        <v/>
      </c>
      <c r="V51" s="208" t="str">
        <f>IF(AND('Mapa final'!$AJ$75="Baja",'Mapa final'!$AL$75="Menor"),CONCATENATE("R2C",'Mapa final'!$S$75),"")</f>
        <v/>
      </c>
      <c r="W51" s="213" t="str">
        <f>IF(AND('Mapa final'!$AJ$69="Baja",'Mapa final'!$AL$69="Moderado"),CONCATENATE("R2C",'Mapa final'!$S$69),"")</f>
        <v/>
      </c>
      <c r="X51" s="214" t="str">
        <f>IF(AND('Mapa final'!$AJ$70="Baja",'Mapa final'!$AL$70="Moderado"),CONCATENATE("R2C",'Mapa final'!$S$70),"")</f>
        <v/>
      </c>
      <c r="Y51" s="214" t="str">
        <f>IF(AND('Mapa final'!$AJ$71="Baja",'Mapa final'!$AL$71="Moderado"),CONCATENATE("R2C",'Mapa final'!$S$71),"")</f>
        <v/>
      </c>
      <c r="Z51" s="214" t="str">
        <f>IF(AND('Mapa final'!$AJ$72="Baja",'Mapa final'!$AL$72="Moderado"),CONCATENATE("R2C",'Mapa final'!$S$72),"")</f>
        <v/>
      </c>
      <c r="AA51" s="214" t="str">
        <f>IF(AND('Mapa final'!$AJ$74="Baja",'Mapa final'!$AL$74="Moderado"),CONCATENATE("R2C",'Mapa final'!$S$74),"")</f>
        <v/>
      </c>
      <c r="AB51" s="215" t="str">
        <f>IF(AND('Mapa final'!$AJ$75="Baja",'Mapa final'!$AL$75="Moderado"),CONCATENATE("R2C",'Mapa final'!$S$75),"")</f>
        <v/>
      </c>
      <c r="AC51" s="200" t="str">
        <f>IF(AND('Mapa final'!$AJ$69="Baja",'Mapa final'!$AL$69="Mayor"),CONCATENATE("R2C",'Mapa final'!$S$69),"")</f>
        <v/>
      </c>
      <c r="AD51" s="201" t="str">
        <f>IF(AND('Mapa final'!$AJ$70="Baja",'Mapa final'!$AL$70="Mayor"),CONCATENATE("R2C",'Mapa final'!$S$70),"")</f>
        <v/>
      </c>
      <c r="AE51" s="201" t="str">
        <f>IF(AND('Mapa final'!$AJ$71="Baja",'Mapa final'!$AL$71="Mayor"),CONCATENATE("R2C",'Mapa final'!$S$71),"")</f>
        <v/>
      </c>
      <c r="AF51" s="201" t="str">
        <f>IF(AND('Mapa final'!$AJ$72="Baja",'Mapa final'!$AL$72="Mayor"),CONCATENATE("R2C",'Mapa final'!$S$72),"")</f>
        <v/>
      </c>
      <c r="AG51" s="201" t="str">
        <f>IF(AND('Mapa final'!$AJ$74="Baja",'Mapa final'!$AL$74="Mayor"),CONCATENATE("R2C",'Mapa final'!$S$74),"")</f>
        <v/>
      </c>
      <c r="AH51" s="202" t="str">
        <f>IF(AND('Mapa final'!$AJ$75="Baja",'Mapa final'!$AL$75="Mayor"),CONCATENATE("R2C",'Mapa final'!$S$75),"")</f>
        <v/>
      </c>
      <c r="AI51" s="203" t="str">
        <f>IF(AND('Mapa final'!$AJ$69="Baja",'Mapa final'!$AL$69="Catastrófico"),CONCATENATE("R2C",'Mapa final'!$S$69),"")</f>
        <v/>
      </c>
      <c r="AJ51" s="204" t="str">
        <f>IF(AND('Mapa final'!$AJ$70="Baja",'Mapa final'!$AL$70="Catastrófico"),CONCATENATE("R2C",'Mapa final'!$S$70),"")</f>
        <v/>
      </c>
      <c r="AK51" s="204" t="str">
        <f>IF(AND('Mapa final'!$AJ$71="Baja",'Mapa final'!$AL$71="Catastrófico"),CONCATENATE("R2C",'Mapa final'!$S$71),"")</f>
        <v/>
      </c>
      <c r="AL51" s="204" t="str">
        <f>IF(AND('Mapa final'!$AJ$72="Baja",'Mapa final'!$AL$72="Catastrófico"),CONCATENATE("R2C",'Mapa final'!$S$72),"")</f>
        <v/>
      </c>
      <c r="AM51" s="204" t="str">
        <f>IF(AND('Mapa final'!$AJ$74="Baja",'Mapa final'!$AL$74="Catastrófico"),CONCATENATE("R2C",'Mapa final'!$S$74),"")</f>
        <v/>
      </c>
      <c r="AN51" s="205" t="str">
        <f>IF(AND('Mapa final'!$AJ$75="Baja",'Mapa final'!$AL$75="Catastrófico"),CONCATENATE("R2C",'Mapa final'!$S$75),"")</f>
        <v/>
      </c>
      <c r="AO51" s="146"/>
      <c r="AP51" s="487"/>
      <c r="AQ51" s="488"/>
      <c r="AR51" s="488"/>
      <c r="AS51" s="488"/>
      <c r="AT51" s="488"/>
      <c r="AU51" s="489"/>
    </row>
    <row r="52" spans="2:81" ht="41.25" customHeight="1" x14ac:dyDescent="0.35">
      <c r="B52" s="146"/>
      <c r="C52" s="357"/>
      <c r="D52" s="357"/>
      <c r="E52" s="358"/>
      <c r="F52" s="458" t="s">
        <v>112</v>
      </c>
      <c r="G52" s="459"/>
      <c r="H52" s="459"/>
      <c r="I52" s="459"/>
      <c r="J52" s="478"/>
      <c r="K52" s="216" t="str">
        <f ca="1">IF(AND('Mapa final'!$AJ$15="Muy Baja",'Mapa final'!$AL$15="Leve"),CONCATENATE("R2C",'Mapa final'!$D$15),"")</f>
        <v>R2C1</v>
      </c>
      <c r="L52" s="217" t="str">
        <f ca="1">IF(AND('Mapa final'!$AJ$16="Muy Baja",'Mapa final'!$AL$16="Leve"),CONCATENATE("R2C",'Mapa final'!$D$16),"")</f>
        <v>R2C2</v>
      </c>
      <c r="M52" s="217" t="str">
        <f ca="1">IF(AND('Mapa final'!$AJ$17="Muy Baja",'Mapa final'!$AL$17="Leve"),CONCATENATE("R2C",'Mapa final'!$D$17),"")</f>
        <v>R2C3</v>
      </c>
      <c r="N52" s="217" t="str">
        <f ca="1">IF(AND('Mapa final'!$AJ$18="Muy Baja",'Mapa final'!$AL$18="Leve"),CONCATENATE("R2C",'Mapa final'!$D$18),"")</f>
        <v>R2C4</v>
      </c>
      <c r="O52" s="217" t="str">
        <f>IF(AND('Mapa final'!$AJ$19="Muy Baja",'Mapa final'!$AL$19="Leve"),CONCATENATE("R2C",'Mapa final'!$S$19),"")</f>
        <v/>
      </c>
      <c r="P52" s="218" t="str">
        <f>IF(AND('Mapa final'!$AJ$20="Muy Baja",'Mapa final'!$AL$20="Leve"),CONCATENATE("R2C",'Mapa final'!$S$20),"")</f>
        <v/>
      </c>
      <c r="Q52" s="216" t="str">
        <f ca="1">IF(AND('Mapa final'!$AJ$15="Muy Baja",'Mapa final'!$AL$15="Menor"),CONCATENATE("R2C",'Mapa final'!$S$15),"")</f>
        <v/>
      </c>
      <c r="R52" s="217" t="str">
        <f ca="1">IF(AND('Mapa final'!$AJ$16="Muy Baja",'Mapa final'!$AL$16="Menore"),CONCATENATE("R2C",'Mapa final'!$S$16),"")</f>
        <v/>
      </c>
      <c r="S52" s="217" t="str">
        <f ca="1">IF(AND('Mapa final'!$AJ$17="Muy Baja",'Mapa final'!$AL$17="Menor"),CONCATENATE("R2C",'Mapa final'!$S$17),"")</f>
        <v/>
      </c>
      <c r="T52" s="217" t="str">
        <f ca="1">IF(AND('Mapa final'!$AJ$18="Muy Baja",'Mapa final'!$AL$18="Menor"),CONCATENATE("R2C",'Mapa final'!$S$18),"")</f>
        <v/>
      </c>
      <c r="U52" s="217" t="str">
        <f>IF(AND('Mapa final'!$AJ$19="Muy Baja",'Mapa final'!$AL$19="Menor"),CONCATENATE("R2C",'Mapa final'!$S$19),"")</f>
        <v/>
      </c>
      <c r="V52" s="218" t="str">
        <f>IF(AND('Mapa final'!$AJ$20="Muy Baja",'Mapa final'!$AL$20="Menor"),CONCATENATE("R2C",'Mapa final'!$S$20),"")</f>
        <v/>
      </c>
      <c r="W52" s="209" t="str">
        <f ca="1">IF(AND('Mapa final'!$AJ$15="Muy Baja",'Mapa final'!$AL$15="Moderado"),CONCATENATE("R2C",'Mapa final'!$S$15),"")</f>
        <v/>
      </c>
      <c r="X52" s="225" t="str">
        <f ca="1">IF(AND('Mapa final'!$AJ$16="Muy Baja",'Mapa final'!$AL$16="Moderado"),CONCATENATE("R2C",'Mapa final'!$S$16),"")</f>
        <v/>
      </c>
      <c r="Y52" s="210"/>
      <c r="Z52" s="210" t="str">
        <f ca="1">IF(AND('Mapa final'!$AJ$18="Muy Baja",'Mapa final'!$AL$18="Moderado"),CONCATENATE("R2C",'Mapa final'!$S$18),"")</f>
        <v/>
      </c>
      <c r="AA52" s="210" t="str">
        <f>IF(AND('Mapa final'!$AJ$19="Muy Baja",'Mapa final'!$AL$19="Moderado"),CONCATENATE("R2C",'Mapa final'!$S$19),"")</f>
        <v/>
      </c>
      <c r="AB52" s="211" t="str">
        <f>IF(AND('Mapa final'!$AJ$20="Muy Baja",'Mapa final'!$AL$20="Moderado"),CONCATENATE("R2C",'Mapa final'!$S$20),"")</f>
        <v/>
      </c>
      <c r="AC52" s="187" t="str">
        <f ca="1">IF(AND('Mapa final'!$AJ$15="Muy Baja",'Mapa final'!$AL$15="Mayor"),CONCATENATE("R2C",'Mapa final'!$S$15),"")</f>
        <v/>
      </c>
      <c r="AD52" s="188" t="str">
        <f ca="1">IF(AND('Mapa final'!$AJ$16="Muy Baja",'Mapa final'!$AL$16="Mayor"),CONCATENATE("R2C",'Mapa final'!$S$16),"")</f>
        <v/>
      </c>
      <c r="AE52" s="188" t="str">
        <f ca="1">IF(AND('Mapa final'!$AJ$17="Muy Baja",'Mapa final'!$AL$17="Mayor"),CONCATENATE("R2C",'Mapa final'!$S$17),"")</f>
        <v/>
      </c>
      <c r="AF52" s="188" t="str">
        <f ca="1">IF(AND('Mapa final'!$AJ$18="Muy Baja",'Mapa final'!$AL$18="Mayor"),CONCATENATE("R2C",'Mapa final'!$S$18),"")</f>
        <v/>
      </c>
      <c r="AG52" s="188" t="str">
        <f>IF(AND('Mapa final'!$AJ$19="Muy Baja",'Mapa final'!$AL$19="Mayor"),CONCATENATE("R2C",'Mapa final'!$S$19),"")</f>
        <v/>
      </c>
      <c r="AH52" s="189" t="str">
        <f>IF(AND('Mapa final'!$AJ$20="Muy Baja",'Mapa final'!$AL$20="Mayor"),CONCATENATE("R2C",'Mapa final'!$S$20),"")</f>
        <v/>
      </c>
      <c r="AI52" s="190" t="str">
        <f ca="1">IF(AND('Mapa final'!$AJ$15="Muy Baja",'Mapa final'!$AL$15="Catastrófico"),CONCATENATE("R2C",'Mapa final'!$S$15),"")</f>
        <v/>
      </c>
      <c r="AJ52" s="191" t="str">
        <f ca="1">IF(AND('Mapa final'!$AJ$16="Muy Baja",'Mapa final'!$AL$16="Catastrófico"),CONCATENATE("R2C",'Mapa final'!$S$16),"")</f>
        <v/>
      </c>
      <c r="AK52" s="191" t="str">
        <f ca="1">IF(AND('Mapa final'!$AJ$17="Muy Baja",'Mapa final'!$AL$17="Catastrófico"),CONCATENATE("R2C",'Mapa final'!$S$17),"")</f>
        <v/>
      </c>
      <c r="AL52" s="191" t="str">
        <f ca="1">IF(AND('Mapa final'!$AJ$18="Muy Baja",'Mapa final'!$AL$18="Catastrófico"),CONCATENATE("R2C",'Mapa final'!$S$18),"")</f>
        <v/>
      </c>
      <c r="AM52" s="191" t="str">
        <f>IF(AND('Mapa final'!$AJ$19="Muy Baja",'Mapa final'!$AL$19="Catastrófico"),CONCATENATE("R2C",'Mapa final'!$S$19),"")</f>
        <v/>
      </c>
      <c r="AN52" s="192" t="str">
        <f>IF(AND('Mapa final'!$AJ$20="Muy Baja",'Mapa final'!$AL$20="Catastrófico"),CONCATENATE("R2C",'Mapa final'!$S$20),"")</f>
        <v/>
      </c>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row>
    <row r="53" spans="2:81" ht="57.75" customHeight="1" x14ac:dyDescent="0.25">
      <c r="B53" s="146"/>
      <c r="C53" s="357"/>
      <c r="D53" s="357"/>
      <c r="E53" s="358"/>
      <c r="F53" s="460"/>
      <c r="G53" s="461"/>
      <c r="H53" s="461"/>
      <c r="I53" s="461"/>
      <c r="J53" s="479"/>
      <c r="K53" s="219" t="str">
        <f>IF(AND('Mapa final'!$AJ$21="Muy Baja",'Mapa final'!$AL$21="Leve"),CONCATENATE("R2C",'Mapa final'!$S$21),"")</f>
        <v/>
      </c>
      <c r="L53" s="220" t="str">
        <f>IF(AND('Mapa final'!$AJ$22="Muy Baja",'Mapa final'!$AL$22="Leve"),CONCATENATE("R2C",'Mapa final'!$S$22),"")</f>
        <v/>
      </c>
      <c r="M53" s="220" t="str">
        <f>IF(AND('Mapa final'!$AJ$23="Muy Baja",'Mapa final'!$AL$23="Leve"),CONCATENATE("R2C",'Mapa final'!$S$23),"")</f>
        <v/>
      </c>
      <c r="N53" s="220" t="str">
        <f>IF(AND('Mapa final'!$AJ$24="Muy Baja",'Mapa final'!$AL$24="Leve"),CONCATENATE("R2C",'Mapa final'!$S$24),"")</f>
        <v/>
      </c>
      <c r="O53" s="220" t="str">
        <f>IF(AND('Mapa final'!$AJ$25="Muy Baja",'Mapa final'!$AL$25="Leve"),CONCATENATE("R2C",'Mapa final'!$S$25),"")</f>
        <v/>
      </c>
      <c r="P53" s="221" t="str">
        <f>IF(AND('Mapa final'!$AJ$26="Muy Baja",'Mapa final'!$AL$26="Leve"),CONCATENATE("R2C",'Mapa final'!$S$26),"")</f>
        <v/>
      </c>
      <c r="Q53" s="219" t="str">
        <f>IF(AND('Mapa final'!$AJ$21="Muy Baja",'Mapa final'!$AL$21="Menor"),CONCATENATE("R2C",'Mapa final'!$S$21),"")</f>
        <v/>
      </c>
      <c r="R53" s="220" t="str">
        <f>IF(AND('Mapa final'!$AJ$22="Muy Baja",'Mapa final'!$AL$22="Menor"),CONCATENATE("R2C",'Mapa final'!$S$22),"")</f>
        <v/>
      </c>
      <c r="S53" s="220" t="str">
        <f>IF(AND('Mapa final'!$AJ$23="Muy Baja",'Mapa final'!$AL$23="Menor"),CONCATENATE("R2C",'Mapa final'!$S$23),"")</f>
        <v/>
      </c>
      <c r="T53" s="220" t="str">
        <f>IF(AND('Mapa final'!$AJ$24="Muy Baja",'Mapa final'!$AL$24="Menor"),CONCATENATE("R2C",'Mapa final'!$S$24),"")</f>
        <v/>
      </c>
      <c r="U53" s="220" t="str">
        <f>IF(AND('Mapa final'!$AJ$25="Muy Baja",'Mapa final'!$AL$25="Menor"),CONCATENATE("R2C",'Mapa final'!$S$25),"")</f>
        <v/>
      </c>
      <c r="V53" s="221" t="str">
        <f>IF(AND('Mapa final'!$AJ$26="Muy Baja",'Mapa final'!$AL$26="Menor"),CONCATENATE("R2C",'Mapa final'!$S$26),"")</f>
        <v/>
      </c>
      <c r="W53" s="206" t="str">
        <f>IF(AND('Mapa final'!$AJ$21="Muy Baja",'Mapa final'!$AL$21="Moderado"),CONCATENATE("R2C",'Mapa final'!$S$21),"")</f>
        <v/>
      </c>
      <c r="X53" s="212" t="str">
        <f>IF(AND('Mapa final'!$AJ$22="Muy Baja",'Mapa final'!$AL$22="Moderado"),CONCATENATE("R2C",'Mapa final'!$S$22),"")</f>
        <v/>
      </c>
      <c r="Y53" s="212" t="str">
        <f>IF(AND('Mapa final'!$AJ$23="Muy Baja",'Mapa final'!$AL$23="Moderado"),CONCATENATE("R2C",'Mapa final'!$S$23),"")</f>
        <v/>
      </c>
      <c r="Z53" s="212" t="str">
        <f>IF(AND('Mapa final'!$AJ$24="Muy Baja",'Mapa final'!$AL$24="Moderado"),CONCATENATE("R2C",'Mapa final'!$S$24),"")</f>
        <v/>
      </c>
      <c r="AA53" s="212" t="str">
        <f>IF(AND('Mapa final'!$AJ$25="Muy Baja",'Mapa final'!$AL$25="Moderado"),CONCATENATE("R2C",'Mapa final'!$S$25),"")</f>
        <v/>
      </c>
      <c r="AB53" s="208" t="str">
        <f>IF(AND('Mapa final'!$AJ$26="Muy Baja",'Mapa final'!$AL$26="Moderado"),CONCATENATE("R2C",'Mapa final'!$S$26),"")</f>
        <v/>
      </c>
      <c r="AC53" s="193" t="str">
        <f>IF(AND('Mapa final'!$AJ$21="Muy Baja",'Mapa final'!$AL$21="Mayor"),CONCATENATE("R2C",'Mapa final'!$S$21),"")</f>
        <v/>
      </c>
      <c r="AD53" s="196" t="str">
        <f>IF(AND('Mapa final'!$AJ$22="Muy Baja",'Mapa final'!$AL$22="Mayor"),CONCATENATE("R2C",'Mapa final'!$S$22),"")</f>
        <v/>
      </c>
      <c r="AE53" s="196" t="str">
        <f>IF(AND('Mapa final'!$AJ$23="Muy Baja",'Mapa final'!$AL$23="Mayor"),CONCATENATE("R2C",'Mapa final'!$S$23),"")</f>
        <v/>
      </c>
      <c r="AF53" s="196" t="str">
        <f>IF(AND('Mapa final'!$AJ$24="Muy Baja",'Mapa final'!$AL$24="Mayor"),CONCATENATE("R2C",'Mapa final'!$S$24),"")</f>
        <v/>
      </c>
      <c r="AG53" s="196" t="str">
        <f>IF(AND('Mapa final'!$AJ$25="Muy Baja",'Mapa final'!$AL$25="Mayor"),CONCATENATE("R2C",'Mapa final'!$S$25),"")</f>
        <v/>
      </c>
      <c r="AH53" s="195" t="str">
        <f>IF(AND('Mapa final'!$AJ$26="Muy Baja",'Mapa final'!$AL$26="Mayor"),CONCATENATE("R2C",'Mapa final'!$S$26),"")</f>
        <v/>
      </c>
      <c r="AI53" s="197" t="str">
        <f>IF(AND('Mapa final'!$AJ$21="Muy Baja",'Mapa final'!$AL$21="Catastrófico"),CONCATENATE("R2C",'Mapa final'!$S$21),"")</f>
        <v/>
      </c>
      <c r="AJ53" s="198" t="str">
        <f>IF(AND('Mapa final'!$AJ$22="Muy Baja",'Mapa final'!$AL$22="Catastrófico"),CONCATENATE("R2C",'Mapa final'!$S$22),"")</f>
        <v/>
      </c>
      <c r="AK53" s="198" t="str">
        <f>IF(AND('Mapa final'!$AJ$23="Muy Baja",'Mapa final'!$AL$23="Catastrófico"),CONCATENATE("R2C",'Mapa final'!$S$23),"")</f>
        <v/>
      </c>
      <c r="AL53" s="198" t="str">
        <f>IF(AND('Mapa final'!$AJ$24="Muy Baja",'Mapa final'!$AL$24="Catastrófico"),CONCATENATE("R2C",'Mapa final'!$S$24),"")</f>
        <v/>
      </c>
      <c r="AM53" s="198" t="str">
        <f>IF(AND('Mapa final'!$AJ$25="Muy Baja",'Mapa final'!$AL$25="Catastrófico"),CONCATENATE("R2C",'Mapa final'!$S$25),"")</f>
        <v/>
      </c>
      <c r="AN53" s="199" t="str">
        <f>IF(AND('Mapa final'!$AJ$26="Muy Baja",'Mapa final'!$AL$26="Catastrófico"),CONCATENATE("R2C",'Mapa final'!$S$26),"")</f>
        <v/>
      </c>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row>
    <row r="54" spans="2:81" ht="15" customHeight="1" x14ac:dyDescent="0.25">
      <c r="B54" s="146"/>
      <c r="C54" s="357"/>
      <c r="D54" s="357"/>
      <c r="E54" s="358"/>
      <c r="F54" s="460"/>
      <c r="G54" s="461"/>
      <c r="H54" s="461"/>
      <c r="I54" s="461"/>
      <c r="J54" s="479"/>
      <c r="K54" s="219" t="str">
        <f>IF(AND('Mapa final'!$AJ$27="Muy Baja",'Mapa final'!$AL$27="Leve"),CONCATENATE("R2C",'Mapa final'!$S$27),"")</f>
        <v/>
      </c>
      <c r="L54" s="220" t="str">
        <f>IF(AND('Mapa final'!$AJ$28="Muy Baja",'Mapa final'!$AL$28="Leve"),CONCATENATE("R2C",'Mapa final'!$S$28),"")</f>
        <v/>
      </c>
      <c r="M54" s="220" t="str">
        <f>IF(AND('Mapa final'!$AJ$29="Muy Baja",'Mapa final'!$AL$29="Leve"),CONCATENATE("R2C",'Mapa final'!$S$29),"")</f>
        <v/>
      </c>
      <c r="N54" s="220" t="str">
        <f>IF(AND('Mapa final'!$AJ$30="Muy Baja",'Mapa final'!$AL$30="Leve"),CONCATENATE("R2C",'Mapa final'!$S$30),"")</f>
        <v/>
      </c>
      <c r="O54" s="220" t="str">
        <f>IF(AND('Mapa final'!$AJ$31="Muy Baja",'Mapa final'!$AL$31="Leve"),CONCATENATE("R2C",'Mapa final'!$S$31),"")</f>
        <v/>
      </c>
      <c r="P54" s="221" t="str">
        <f>IF(AND('Mapa final'!$AJ$32="Muy Baja",'Mapa final'!$AL$32="Leve"),CONCATENATE("R2C",'Mapa final'!$S$32),"")</f>
        <v/>
      </c>
      <c r="Q54" s="219" t="str">
        <f>IF(AND('Mapa final'!$AJ$27="Muy Baja",'Mapa final'!$AL$27="Menor"),CONCATENATE("R2C",'Mapa final'!$S$27),"")</f>
        <v/>
      </c>
      <c r="R54" s="220" t="str">
        <f>IF(AND('Mapa final'!$AJ$28="Muy Baja",'Mapa final'!$AL$28="Menor"),CONCATENATE("R2C",'Mapa final'!$S$28),"")</f>
        <v/>
      </c>
      <c r="S54" s="220" t="str">
        <f>IF(AND('Mapa final'!$AJ$29="Muy Baja",'Mapa final'!$AL$29="Menor"),CONCATENATE("R2C",'Mapa final'!$S$29),"")</f>
        <v/>
      </c>
      <c r="T54" s="220" t="str">
        <f>IF(AND('Mapa final'!$AJ$30="Muy Baja",'Mapa final'!$AL$30="Menor"),CONCATENATE("R2C",'Mapa final'!$S$30),"")</f>
        <v/>
      </c>
      <c r="U54" s="220" t="str">
        <f>IF(AND('Mapa final'!$AJ$31="Muy Baja",'Mapa final'!$AL$31="Menor"),CONCATENATE("R2C",'Mapa final'!$S$31),"")</f>
        <v/>
      </c>
      <c r="V54" s="221" t="str">
        <f>IF(AND('Mapa final'!$AJ$32="Muy Baja",'Mapa final'!$AL$32="Menor"),CONCATENATE("R2C",'Mapa final'!$S$32),"")</f>
        <v/>
      </c>
      <c r="W54" s="206" t="str">
        <f>IF(AND('Mapa final'!$AJ$27="Muy Baja",'Mapa final'!$AL$27="Moderado"),CONCATENATE("R2C",'Mapa final'!$S$27),"")</f>
        <v/>
      </c>
      <c r="X54" s="212" t="str">
        <f>IF(AND('Mapa final'!$AJ$28="Muy Baja",'Mapa final'!$AL$28="Moderado"),CONCATENATE("R2C",'Mapa final'!$S$28),"")</f>
        <v/>
      </c>
      <c r="Y54" s="212" t="str">
        <f>IF(AND('Mapa final'!$AJ$29="Muy Baja",'Mapa final'!$AL$29="Moderado"),CONCATENATE("R2C",'Mapa final'!$S$29),"")</f>
        <v/>
      </c>
      <c r="Z54" s="212" t="str">
        <f>IF(AND('Mapa final'!$AJ$30="Muy Baja",'Mapa final'!$AL$30="Moderado"),CONCATENATE("R2C",'Mapa final'!$S$30),"")</f>
        <v/>
      </c>
      <c r="AA54" s="212" t="str">
        <f>IF(AND('Mapa final'!$AJ$31="Muy Baja",'Mapa final'!$AL$31="Moderado"),CONCATENATE("R2C",'Mapa final'!$S$31),"")</f>
        <v/>
      </c>
      <c r="AB54" s="208" t="str">
        <f>IF(AND('Mapa final'!$AJ$32="Muy Baja",'Mapa final'!$AL$32="Moderado"),CONCATENATE("R2C",'Mapa final'!$S$32),"")</f>
        <v/>
      </c>
      <c r="AC54" s="193" t="str">
        <f>IF(AND('Mapa final'!$AJ$27="Muy Baja",'Mapa final'!$AL$27="Mayor"),CONCATENATE("R2C",'Mapa final'!$S$27),"")</f>
        <v/>
      </c>
      <c r="AD54" s="196" t="str">
        <f>IF(AND('Mapa final'!$AJ$28="Muy Baja",'Mapa final'!$AL$28="Mayor"),CONCATENATE("R2C",'Mapa final'!$S$28),"")</f>
        <v/>
      </c>
      <c r="AE54" s="196" t="str">
        <f>IF(AND('Mapa final'!$AJ$29="Muy Baja",'Mapa final'!$AL$29="Mayor"),CONCATENATE("R2C",'Mapa final'!$S$29),"")</f>
        <v/>
      </c>
      <c r="AF54" s="196" t="str">
        <f>IF(AND('Mapa final'!$AJ$30="Muy Baja",'Mapa final'!$AL$30="Mayor"),CONCATENATE("R2C",'Mapa final'!$S$30),"")</f>
        <v/>
      </c>
      <c r="AG54" s="196" t="str">
        <f>IF(AND('Mapa final'!$AJ$31="Muy Baja",'Mapa final'!$AL$31="Mayor"),CONCATENATE("R2C",'Mapa final'!$S$31),"")</f>
        <v/>
      </c>
      <c r="AH54" s="195" t="str">
        <f>IF(AND('Mapa final'!$AJ$32="Muy Baja",'Mapa final'!$AL$32="Mayor"),CONCATENATE("R2C",'Mapa final'!$S$32),"")</f>
        <v/>
      </c>
      <c r="AI54" s="197" t="str">
        <f>IF(AND('Mapa final'!$AJ$27="Muy Baja",'Mapa final'!$AL$27="Catastrófico"),CONCATENATE("R2C",'Mapa final'!$S$27),"")</f>
        <v/>
      </c>
      <c r="AJ54" s="198" t="str">
        <f>IF(AND('Mapa final'!$AJ$28="Muy Baja",'Mapa final'!$AL$28="Catastrófico"),CONCATENATE("R2C",'Mapa final'!$S$28),"")</f>
        <v/>
      </c>
      <c r="AK54" s="198" t="str">
        <f>IF(AND('Mapa final'!$AJ$29="Muy Baja",'Mapa final'!$AL$29="Catastrófico"),CONCATENATE("R2C",'Mapa final'!$S$29),"")</f>
        <v/>
      </c>
      <c r="AL54" s="198" t="str">
        <f>IF(AND('Mapa final'!$AJ$30="Muy Baja",'Mapa final'!$AL$30="Catastrófico"),CONCATENATE("R2C",'Mapa final'!$S$30),"")</f>
        <v/>
      </c>
      <c r="AM54" s="198" t="str">
        <f>IF(AND('Mapa final'!$AJ$31="Muy Baja",'Mapa final'!$AL$31="Catastrófico"),CONCATENATE("R2C",'Mapa final'!$S$31),"")</f>
        <v/>
      </c>
      <c r="AN54" s="199" t="str">
        <f>IF(AND('Mapa final'!$AJ$32="Muy Baja",'Mapa final'!$AL$32="Catastrófico"),CONCATENATE("R2C",'Mapa final'!$S$32),"")</f>
        <v/>
      </c>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row>
    <row r="55" spans="2:81" ht="15" customHeight="1" x14ac:dyDescent="0.25">
      <c r="B55" s="146"/>
      <c r="C55" s="357"/>
      <c r="D55" s="357"/>
      <c r="E55" s="358"/>
      <c r="F55" s="462"/>
      <c r="G55" s="461"/>
      <c r="H55" s="461"/>
      <c r="I55" s="461"/>
      <c r="J55" s="479"/>
      <c r="K55" s="219" t="str">
        <f>IF(AND('Mapa final'!$AJ$33="Muy Baja",'Mapa final'!$AL$33="Leve"),CONCATENATE("R2C",'Mapa final'!$S$33),"")</f>
        <v/>
      </c>
      <c r="L55" s="220" t="str">
        <f>IF(AND('Mapa final'!$AJ$34="Muy Baja",'Mapa final'!$AL$34="Leve"),CONCATENATE("R2C",'Mapa final'!$S$34),"")</f>
        <v/>
      </c>
      <c r="M55" s="220" t="str">
        <f>IF(AND('Mapa final'!$AJ$35="Muy Baja",'Mapa final'!$AL$35="Leve"),CONCATENATE("R2C",'Mapa final'!$S$35),"")</f>
        <v/>
      </c>
      <c r="N55" s="220" t="str">
        <f>IF(AND('Mapa final'!$AJ$36="Muy Baja",'Mapa final'!$AL$36="Leve"),CONCATENATE("R2C",'Mapa final'!$S$36),"")</f>
        <v/>
      </c>
      <c r="O55" s="220" t="str">
        <f>IF(AND('Mapa final'!$AJ$37="Muy Baja",'Mapa final'!$AL$37="Leve"),CONCATENATE("R2C",'Mapa final'!$S$37),"")</f>
        <v/>
      </c>
      <c r="P55" s="221" t="str">
        <f>IF(AND('Mapa final'!$AJ$38="Muy Baja",'Mapa final'!$AL$38="Leve"),CONCATENATE("R2C",'Mapa final'!$S$38),"")</f>
        <v/>
      </c>
      <c r="Q55" s="219" t="str">
        <f>IF(AND('Mapa final'!$AJ$33="Muy Baja",'Mapa final'!$AL$33="Menor"),CONCATENATE("R2C",'Mapa final'!$S$33),"")</f>
        <v/>
      </c>
      <c r="R55" s="220" t="str">
        <f>IF(AND('Mapa final'!$AJ$34="Muy Baja",'Mapa final'!$AL$34="Menor"),CONCATENATE("R2C",'Mapa final'!$S$34),"")</f>
        <v/>
      </c>
      <c r="S55" s="220" t="str">
        <f>IF(AND('Mapa final'!$AJ$35="Muy Baja",'Mapa final'!$AL$35="Menor"),CONCATENATE("R2C",'Mapa final'!$S$35),"")</f>
        <v/>
      </c>
      <c r="T55" s="220" t="str">
        <f>IF(AND('Mapa final'!$AJ$36="Muy Baja",'Mapa final'!$AL$36="Menor"),CONCATENATE("R2C",'Mapa final'!$S$36),"")</f>
        <v/>
      </c>
      <c r="U55" s="220" t="str">
        <f>IF(AND('Mapa final'!$AJ$37="Muy Baja",'Mapa final'!$AL$37="LMenor"),CONCATENATE("R2C",'Mapa final'!$S$37),"")</f>
        <v/>
      </c>
      <c r="V55" s="221" t="str">
        <f>IF(AND('Mapa final'!$AJ$38="Muy Baja",'Mapa final'!$AL$38="Menor"),CONCATENATE("R2C",'Mapa final'!$S$38),"")</f>
        <v/>
      </c>
      <c r="W55" s="206" t="str">
        <f>IF(AND('Mapa final'!$AJ$33="Muy Baja",'Mapa final'!$AL$33="Moderado"),CONCATENATE("R2C",'Mapa final'!$S$33),"")</f>
        <v/>
      </c>
      <c r="X55" s="212" t="str">
        <f>IF(AND('Mapa final'!$AJ$34="Muy Baja",'Mapa final'!$AL$34="Moderado"),CONCATENATE("R2C",'Mapa final'!$S$34),"")</f>
        <v/>
      </c>
      <c r="Y55" s="212" t="str">
        <f>IF(AND('Mapa final'!$AJ$35="Muy Baja",'Mapa final'!$AL$35="Moderado"),CONCATENATE("R2C",'Mapa final'!$S$35),"")</f>
        <v/>
      </c>
      <c r="Z55" s="212" t="str">
        <f>IF(AND('Mapa final'!$AJ$36="Muy Baja",'Mapa final'!$AL$36="Moderado"),CONCATENATE("R2C",'Mapa final'!$S$36),"")</f>
        <v/>
      </c>
      <c r="AA55" s="212" t="str">
        <f>IF(AND('Mapa final'!$AJ$37="Muy Baja",'Mapa final'!$AL$37="Moderado"),CONCATENATE("R2C",'Mapa final'!$S$37),"")</f>
        <v/>
      </c>
      <c r="AB55" s="208" t="str">
        <f>IF(AND('Mapa final'!$AJ$38="Muy Baja",'Mapa final'!$AL$38="Moderado"),CONCATENATE("R2C",'Mapa final'!$S$38),"")</f>
        <v/>
      </c>
      <c r="AC55" s="193" t="str">
        <f>IF(AND('Mapa final'!$AJ$33="Muy Baja",'Mapa final'!$AL$33="Mayor"),CONCATENATE("R2C",'Mapa final'!$S$33),"")</f>
        <v/>
      </c>
      <c r="AD55" s="196" t="str">
        <f>IF(AND('Mapa final'!$AJ$34="Muy Baja",'Mapa final'!$AL$34="Mayor"),CONCATENATE("R2C",'Mapa final'!$S$34),"")</f>
        <v/>
      </c>
      <c r="AE55" s="196" t="str">
        <f>IF(AND('Mapa final'!$AJ$35="Muy Baja",'Mapa final'!$AL$35="Mayor"),CONCATENATE("R2C",'Mapa final'!$S$35),"")</f>
        <v/>
      </c>
      <c r="AF55" s="196" t="str">
        <f>IF(AND('Mapa final'!$AJ$36="Muy Baja",'Mapa final'!$AL$36="Mayor"),CONCATENATE("R2C",'Mapa final'!$S$36),"")</f>
        <v/>
      </c>
      <c r="AG55" s="196" t="str">
        <f>IF(AND('Mapa final'!$AJ$37="Muy Baja",'Mapa final'!$AL$37="Mayor"),CONCATENATE("R2C",'Mapa final'!$S$37),"")</f>
        <v/>
      </c>
      <c r="AH55" s="195" t="str">
        <f>IF(AND('Mapa final'!$AJ$38="Muy Baja",'Mapa final'!$AL$38="Mayor"),CONCATENATE("R2C",'Mapa final'!$S$38),"")</f>
        <v/>
      </c>
      <c r="AI55" s="197" t="str">
        <f>IF(AND('Mapa final'!$AJ$33="Muy Baja",'Mapa final'!$AL$33="Catastrófico"),CONCATENATE("R2C",'Mapa final'!$S$33),"")</f>
        <v/>
      </c>
      <c r="AJ55" s="198" t="str">
        <f>IF(AND('Mapa final'!$AJ$34="Muy Baja",'Mapa final'!$AL$34="Catastrófico"),CONCATENATE("R2C",'Mapa final'!$S$34),"")</f>
        <v/>
      </c>
      <c r="AK55" s="198" t="str">
        <f>IF(AND('Mapa final'!$AJ$35="Muy Baja",'Mapa final'!$AL$35="Catastrófico"),CONCATENATE("R2C",'Mapa final'!$S$35),"")</f>
        <v/>
      </c>
      <c r="AL55" s="198" t="str">
        <f>IF(AND('Mapa final'!$AJ$36="Muy Baja",'Mapa final'!$AL$36="Catastrófico"),CONCATENATE("R2C",'Mapa final'!$S$36),"")</f>
        <v/>
      </c>
      <c r="AM55" s="198" t="str">
        <f>IF(AND('Mapa final'!$AJ$37="Muy Baja",'Mapa final'!$AL$37="LCatastrófico"),CONCATENATE("R2C",'Mapa final'!$S$37),"")</f>
        <v/>
      </c>
      <c r="AN55" s="199" t="str">
        <f>IF(AND('Mapa final'!$AJ$38="Muy Baja",'Mapa final'!$AL$38="Catastrófico"),CONCATENATE("R2C",'Mapa final'!$S$38),"")</f>
        <v/>
      </c>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row>
    <row r="56" spans="2:81" ht="15" customHeight="1" x14ac:dyDescent="0.25">
      <c r="B56" s="146"/>
      <c r="C56" s="357"/>
      <c r="D56" s="357"/>
      <c r="E56" s="358"/>
      <c r="F56" s="462"/>
      <c r="G56" s="461"/>
      <c r="H56" s="461"/>
      <c r="I56" s="461"/>
      <c r="J56" s="479"/>
      <c r="K56" s="219" t="str">
        <f>IF(AND('Mapa final'!$AJ$39="Muy Baja",'Mapa final'!$AL$39="Leve"),CONCATENATE("R2C",'Mapa final'!$S$39),"")</f>
        <v/>
      </c>
      <c r="L56" s="220" t="str">
        <f>IF(AND('Mapa final'!$AJ$40="Muy Baja",'Mapa final'!$AL$40="Leve"),CONCATENATE("R2C",'Mapa final'!$S$40),"")</f>
        <v/>
      </c>
      <c r="M56" s="220" t="str">
        <f>IF(AND('Mapa final'!$AJ$41="Muy Baja",'Mapa final'!$AL$41="Leve"),CONCATENATE("R2C",'Mapa final'!$S$41),"")</f>
        <v/>
      </c>
      <c r="N56" s="220" t="str">
        <f>IF(AND('Mapa final'!$AJ$42="Muy Baja",'Mapa final'!$AL$42="Leve"),CONCATENATE("R2C",'Mapa final'!$S$42),"")</f>
        <v/>
      </c>
      <c r="O56" s="220" t="str">
        <f>IF(AND('Mapa final'!$AJ$43="Muy Baja",'Mapa final'!$AL$43="Leve"),CONCATENATE("R2C",'Mapa final'!$S$43),"")</f>
        <v/>
      </c>
      <c r="P56" s="221" t="str">
        <f>IF(AND('Mapa final'!$AJ$44="Muy Baja",'Mapa final'!$AL$44="Leve"),CONCATENATE("R2C",'Mapa final'!$S$44),"")</f>
        <v/>
      </c>
      <c r="Q56" s="219" t="str">
        <f>IF(AND('Mapa final'!$AJ$39="Muy Baja",'Mapa final'!$AL$39="Menor"),CONCATENATE("R2C",'Mapa final'!$S$39),"")</f>
        <v/>
      </c>
      <c r="R56" s="220" t="str">
        <f>IF(AND('Mapa final'!$AJ$40="Muy Baja",'Mapa final'!$AL$40="Menor"),CONCATENATE("R2C",'Mapa final'!$S$40),"")</f>
        <v/>
      </c>
      <c r="S56" s="220" t="str">
        <f>IF(AND('Mapa final'!$AJ$41="Muy Baja",'Mapa final'!$AL$41="Menor"),CONCATENATE("R2C",'Mapa final'!$S$41),"")</f>
        <v/>
      </c>
      <c r="T56" s="220" t="str">
        <f>IF(AND('Mapa final'!$AJ$42="Muy Baja",'Mapa final'!$AL$42="Menor"),CONCATENATE("R2C",'Mapa final'!$S$42),"")</f>
        <v/>
      </c>
      <c r="U56" s="220" t="str">
        <f>IF(AND('Mapa final'!$AJ$43="Muy Baja",'Mapa final'!$AL$43="Menor"),CONCATENATE("R2C",'Mapa final'!$S$43),"")</f>
        <v/>
      </c>
      <c r="V56" s="221" t="str">
        <f>IF(AND('Mapa final'!$AJ$44="Muy Baja",'Mapa final'!$AL$44="Menor"),CONCATENATE("R2C",'Mapa final'!$S$44),"")</f>
        <v/>
      </c>
      <c r="W56" s="206" t="str">
        <f>IF(AND('Mapa final'!$AJ$39="Muy Baja",'Mapa final'!$AL$39="Moderado"),CONCATENATE("R2C",'Mapa final'!$S$39),"")</f>
        <v/>
      </c>
      <c r="X56" s="212" t="str">
        <f>IF(AND('Mapa final'!$AJ$40="Muy Baja",'Mapa final'!$AL$40="Moderado"),CONCATENATE("R2C",'Mapa final'!$S$40),"")</f>
        <v/>
      </c>
      <c r="Y56" s="212" t="str">
        <f>IF(AND('Mapa final'!$AJ$41="Muy Baja",'Mapa final'!$AL$41="Moderado"),CONCATENATE("R2C",'Mapa final'!$S$41),"")</f>
        <v/>
      </c>
      <c r="Z56" s="212" t="str">
        <f>IF(AND('Mapa final'!$AJ$42="Muy Baja",'Mapa final'!$AL$42="Moderado"),CONCATENATE("R2C",'Mapa final'!$S$42),"")</f>
        <v/>
      </c>
      <c r="AA56" s="212" t="str">
        <f>IF(AND('Mapa final'!$AJ$43="Muy Baja",'Mapa final'!$AL$43="Moderado"),CONCATENATE("R2C",'Mapa final'!$S$43),"")</f>
        <v/>
      </c>
      <c r="AB56" s="208" t="str">
        <f>IF(AND('Mapa final'!$AJ$44="Muy Baja",'Mapa final'!$AL$44="Moderado"),CONCATENATE("R2C",'Mapa final'!$S$44),"")</f>
        <v/>
      </c>
      <c r="AC56" s="193" t="str">
        <f>IF(AND('Mapa final'!$AJ$39="Muy Baja",'Mapa final'!$AL$39="Mayor"),CONCATENATE("R2C",'Mapa final'!$S$39),"")</f>
        <v/>
      </c>
      <c r="AD56" s="196" t="str">
        <f>IF(AND('Mapa final'!$AJ$40="Muy Baja",'Mapa final'!$AL$40="Mayor"),CONCATENATE("R2C",'Mapa final'!$S$40),"")</f>
        <v/>
      </c>
      <c r="AE56" s="196" t="str">
        <f>IF(AND('Mapa final'!$AJ$41="Muy Baja",'Mapa final'!$AL$41="Mayor"),CONCATENATE("R2C",'Mapa final'!$S$41),"")</f>
        <v/>
      </c>
      <c r="AF56" s="196" t="str">
        <f>IF(AND('Mapa final'!$AJ$42="Muy Baja",'Mapa final'!$AL$42="Mayor"),CONCATENATE("R2C",'Mapa final'!$S$42),"")</f>
        <v/>
      </c>
      <c r="AG56" s="196" t="str">
        <f>IF(AND('Mapa final'!$AJ$43="Muy Baja",'Mapa final'!$AL$43="Mayor"),CONCATENATE("R2C",'Mapa final'!$S$43),"")</f>
        <v/>
      </c>
      <c r="AH56" s="195" t="str">
        <f>IF(AND('Mapa final'!$AJ$44="Muy Baja",'Mapa final'!$AL$44="Mayor"),CONCATENATE("R2C",'Mapa final'!$S$44),"")</f>
        <v/>
      </c>
      <c r="AI56" s="197" t="str">
        <f>IF(AND('Mapa final'!$AJ$39="Muy Baja",'Mapa final'!$AL$39="Catastrófico"),CONCATENATE("R2C",'Mapa final'!$S$39),"")</f>
        <v/>
      </c>
      <c r="AJ56" s="198" t="str">
        <f>IF(AND('Mapa final'!$AJ$40="Muy Baja",'Mapa final'!$AL$40="Catastrófico"),CONCATENATE("R2C",'Mapa final'!$S$40),"")</f>
        <v/>
      </c>
      <c r="AK56" s="198" t="str">
        <f>IF(AND('Mapa final'!$AJ$41="Muy Baja",'Mapa final'!$AL$41="Catastrófico"),CONCATENATE("R2C",'Mapa final'!$S$41),"")</f>
        <v/>
      </c>
      <c r="AL56" s="198" t="str">
        <f>IF(AND('Mapa final'!$AJ$42="Muy Baja",'Mapa final'!$AL$42="Catastrófico"),CONCATENATE("R2C",'Mapa final'!$S$42),"")</f>
        <v/>
      </c>
      <c r="AM56" s="198" t="str">
        <f>IF(AND('Mapa final'!$AJ$43="Muy Baja",'Mapa final'!$AL$43="Catastrófico"),CONCATENATE("R2C",'Mapa final'!$S$43),"")</f>
        <v/>
      </c>
      <c r="AN56" s="199" t="str">
        <f>IF(AND('Mapa final'!$AJ$44="Muy Baja",'Mapa final'!$AL$44="Catastrófico"),CONCATENATE("R2C",'Mapa final'!$S$44),"")</f>
        <v/>
      </c>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row>
    <row r="57" spans="2:81" ht="15" customHeight="1" x14ac:dyDescent="0.25">
      <c r="B57" s="146"/>
      <c r="C57" s="357"/>
      <c r="D57" s="357"/>
      <c r="E57" s="358"/>
      <c r="F57" s="462"/>
      <c r="G57" s="461"/>
      <c r="H57" s="461"/>
      <c r="I57" s="461"/>
      <c r="J57" s="479"/>
      <c r="K57" s="219" t="str">
        <f>IF(AND('Mapa final'!$AJ$45="Muy Baja",'Mapa final'!$AL$45="Leve"),CONCATENATE("R2C",'Mapa final'!$S$45),"")</f>
        <v/>
      </c>
      <c r="L57" s="220" t="str">
        <f>IF(AND('Mapa final'!$AJ$46="Muy Baja",'Mapa final'!$AL$46="Leve"),CONCATENATE("R2C",'Mapa final'!$S$46),"")</f>
        <v/>
      </c>
      <c r="M57" s="220" t="str">
        <f>IF(AND('Mapa final'!$AJ$47="Muy Baja",'Mapa final'!$AL$47="Leve"),CONCATENATE("R2C",'Mapa final'!$S$47),"")</f>
        <v/>
      </c>
      <c r="N57" s="220" t="str">
        <f>IF(AND('Mapa final'!$AJ$48="Muy Baja",'Mapa final'!$AL$48="Leve"),CONCATENATE("R2C",'Mapa final'!$S$48),"")</f>
        <v/>
      </c>
      <c r="O57" s="220" t="str">
        <f>IF(AND('Mapa final'!$AJ$49="Muy Baja",'Mapa final'!$AL$49="Leve"),CONCATENATE("R2C",'Mapa final'!$S$49),"")</f>
        <v/>
      </c>
      <c r="P57" s="221" t="str">
        <f>IF(AND('Mapa final'!$AJ$60="Muy Baja",'Mapa final'!$AL$50="Leve"),CONCATENATE("R2C",'Mapa final'!$S$50),"")</f>
        <v/>
      </c>
      <c r="Q57" s="219" t="str">
        <f>IF(AND('Mapa final'!$AJ$45="Muy Baja",'Mapa final'!$AL$45="Menor"),CONCATENATE("R2C",'Mapa final'!$S$45),"")</f>
        <v/>
      </c>
      <c r="R57" s="220" t="str">
        <f>IF(AND('Mapa final'!$AJ$46="Muy Baja",'Mapa final'!$AL$46="Menor"),CONCATENATE("R2C",'Mapa final'!$S$46),"")</f>
        <v/>
      </c>
      <c r="S57" s="220" t="str">
        <f>IF(AND('Mapa final'!$AJ$47="Muy Baja",'Mapa final'!$AL$47="Menor"),CONCATENATE("R2C",'Mapa final'!$S$47),"")</f>
        <v/>
      </c>
      <c r="T57" s="220" t="str">
        <f>IF(AND('Mapa final'!$AJ$48="Muy Baja",'Mapa final'!$AL$48="Menor"),CONCATENATE("R2C",'Mapa final'!$S$48),"")</f>
        <v/>
      </c>
      <c r="U57" s="220" t="str">
        <f>IF(AND('Mapa final'!$AJ$49="Muy Baja",'Mapa final'!$AL$49="Menor"),CONCATENATE("R2C",'Mapa final'!$S$49),"")</f>
        <v/>
      </c>
      <c r="V57" s="221" t="str">
        <f>IF(AND('Mapa final'!$AJ$60="Muy Baja",'Mapa final'!$AL$50="Menor"),CONCATENATE("R2C",'Mapa final'!$S$50),"")</f>
        <v/>
      </c>
      <c r="W57" s="206" t="str">
        <f>IF(AND('Mapa final'!$AJ$45="Muy Baja",'Mapa final'!$AL$45="Moderado"),CONCATENATE("R2C",'Mapa final'!$S$45),"")</f>
        <v/>
      </c>
      <c r="X57" s="212" t="str">
        <f>IF(AND('Mapa final'!$AJ$46="Muy Baja",'Mapa final'!$AL$46="Moderado"),CONCATENATE("R2C",'Mapa final'!$S$46),"")</f>
        <v/>
      </c>
      <c r="Y57" s="212" t="str">
        <f>IF(AND('Mapa final'!$AJ$47="Muy Baja",'Mapa final'!$AL$47="Moderado"),CONCATENATE("R2C",'Mapa final'!$S$47),"")</f>
        <v/>
      </c>
      <c r="Z57" s="212" t="str">
        <f>IF(AND('Mapa final'!$AJ$48="Muy Baja",'Mapa final'!$AL$48="Moderado"),CONCATENATE("R2C",'Mapa final'!$S$48),"")</f>
        <v/>
      </c>
      <c r="AA57" s="212" t="str">
        <f>IF(AND('Mapa final'!$AJ$49="Muy Baja",'Mapa final'!$AL$49="Moderado"),CONCATENATE("R2C",'Mapa final'!$S$49),"")</f>
        <v/>
      </c>
      <c r="AB57" s="208" t="str">
        <f>IF(AND('Mapa final'!$AJ$60="Muy Baja",'Mapa final'!$AL$50="Moderado"),CONCATENATE("R2C",'Mapa final'!$S$50),"")</f>
        <v/>
      </c>
      <c r="AC57" s="193" t="str">
        <f>IF(AND('Mapa final'!$AJ$45="Muy Baja",'Mapa final'!$AL$45="Mayor"),CONCATENATE("R2C",'Mapa final'!$S$45),"")</f>
        <v/>
      </c>
      <c r="AD57" s="196" t="str">
        <f>IF(AND('Mapa final'!$AJ$46="Muy Baja",'Mapa final'!$AL$46="Mayor"),CONCATENATE("R2C",'Mapa final'!$S$46),"")</f>
        <v/>
      </c>
      <c r="AE57" s="196" t="str">
        <f>IF(AND('Mapa final'!$AJ$47="Muy Baja",'Mapa final'!$AL$47="Mayor"),CONCATENATE("R2C",'Mapa final'!$S$47),"")</f>
        <v/>
      </c>
      <c r="AF57" s="196" t="str">
        <f>IF(AND('Mapa final'!$AJ$48="Muy Baja",'Mapa final'!$AL$48="Mayor"),CONCATENATE("R2C",'Mapa final'!$S$48),"")</f>
        <v/>
      </c>
      <c r="AG57" s="196" t="str">
        <f>IF(AND('Mapa final'!$AJ$49="Muy Baja",'Mapa final'!$AL$49="Mayor"),CONCATENATE("R2C",'Mapa final'!$S$49),"")</f>
        <v/>
      </c>
      <c r="AH57" s="195" t="str">
        <f>IF(AND('Mapa final'!$AJ$60="Muy Baja",'Mapa final'!$AL$50="Mayor"),CONCATENATE("R2C",'Mapa final'!$S$50),"")</f>
        <v/>
      </c>
      <c r="AI57" s="197" t="str">
        <f>IF(AND('Mapa final'!$AJ$45="Muy Baja",'Mapa final'!$AL$45="Catastrófico"),CONCATENATE("R2C",'Mapa final'!$S$45),"")</f>
        <v/>
      </c>
      <c r="AJ57" s="198" t="str">
        <f>IF(AND('Mapa final'!$AJ$46="Muy Baja",'Mapa final'!$AL$46="Catastrófico"),CONCATENATE("R2C",'Mapa final'!$S$46),"")</f>
        <v/>
      </c>
      <c r="AK57" s="198" t="str">
        <f>IF(AND('Mapa final'!$AJ$47="Muy Baja",'Mapa final'!$AL$47="Catastrófico"),CONCATENATE("R2C",'Mapa final'!$S$47),"")</f>
        <v/>
      </c>
      <c r="AL57" s="198" t="str">
        <f>IF(AND('Mapa final'!$AJ$48="Muy Baja",'Mapa final'!$AL$48="Catastrófico"),CONCATENATE("R2C",'Mapa final'!$S$48),"")</f>
        <v/>
      </c>
      <c r="AM57" s="198" t="str">
        <f>IF(AND('Mapa final'!$AJ$49="Muy Baja",'Mapa final'!$AL$49="Catastrófico"),CONCATENATE("R2C",'Mapa final'!$S$49),"")</f>
        <v/>
      </c>
      <c r="AN57" s="199" t="str">
        <f>IF(AND('Mapa final'!$AJ$60="Muy Baja",'Mapa final'!$AL$50="Catastrófico"),CONCATENATE("R2C",'Mapa final'!$S$50),"")</f>
        <v/>
      </c>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row>
    <row r="58" spans="2:81" ht="15" customHeight="1" x14ac:dyDescent="0.25">
      <c r="B58" s="146"/>
      <c r="C58" s="357"/>
      <c r="D58" s="357"/>
      <c r="E58" s="358"/>
      <c r="F58" s="462"/>
      <c r="G58" s="461"/>
      <c r="H58" s="461"/>
      <c r="I58" s="461"/>
      <c r="J58" s="479"/>
      <c r="K58" s="219" t="str">
        <f>IF(AND('Mapa final'!$AJ$51="Muy Baja",'Mapa final'!$AL$51="Leve"),CONCATENATE("R2C",'Mapa final'!$S$51),"")</f>
        <v/>
      </c>
      <c r="L58" s="220" t="str">
        <f>IF(AND('Mapa final'!$AJ$52="Muy Baja",'Mapa final'!$AL$52="Leve"),CONCATENATE("R2C",'Mapa final'!$S$52),"")</f>
        <v/>
      </c>
      <c r="M58" s="220" t="str">
        <f>IF(AND('Mapa final'!$AJ$53="Muy Baja",'Mapa final'!$AL$53="Leve"),CONCATENATE("R2C",'Mapa final'!$S$53),"")</f>
        <v/>
      </c>
      <c r="N58" s="220" t="str">
        <f>IF(AND('Mapa final'!$AJ$54="Muy Baja",'Mapa final'!$AL$54="Leve"),CONCATENATE("R2C",'Mapa final'!$S$54),"")</f>
        <v/>
      </c>
      <c r="O58" s="220" t="str">
        <f>IF(AND('Mapa final'!$AJ$55="Muy Baja",'Mapa final'!$AL$55="Leve"),CONCATENATE("R2C",'Mapa final'!$S$55),"")</f>
        <v/>
      </c>
      <c r="P58" s="221" t="str">
        <f>IF(AND('Mapa final'!$AJ$56="Muy Baja",'Mapa final'!$AL$56="Leve"),CONCATENATE("R2C",'Mapa final'!$S$56),"")</f>
        <v/>
      </c>
      <c r="Q58" s="219" t="str">
        <f>IF(AND('Mapa final'!$AJ$51="Muy Baja",'Mapa final'!$AL$51="Menor"),CONCATENATE("R2C",'Mapa final'!$S$51),"")</f>
        <v/>
      </c>
      <c r="R58" s="220" t="str">
        <f>IF(AND('Mapa final'!$AJ$52="Muy Baja",'Mapa final'!$AL$52="Menor"),CONCATENATE("R2C",'Mapa final'!$S$52),"")</f>
        <v/>
      </c>
      <c r="S58" s="220" t="str">
        <f>IF(AND('Mapa final'!$AJ$53="Muy Baja",'Mapa final'!$AL$53="Menor"),CONCATENATE("R2C",'Mapa final'!$S$53),"")</f>
        <v/>
      </c>
      <c r="T58" s="220" t="str">
        <f>IF(AND('Mapa final'!$AJ$54="Muy Baja",'Mapa final'!$AL$54="Menor"),CONCATENATE("R2C",'Mapa final'!$S$54),"")</f>
        <v/>
      </c>
      <c r="U58" s="220" t="str">
        <f>IF(AND('Mapa final'!$AJ$55="Muy Baja",'Mapa final'!$AL$55="Menor"),CONCATENATE("R2C",'Mapa final'!$S$55),"")</f>
        <v/>
      </c>
      <c r="V58" s="221" t="str">
        <f>IF(AND('Mapa final'!$AJ$56="Muy Baja",'Mapa final'!$AL$56="Menor"),CONCATENATE("R2C",'Mapa final'!$S$56),"")</f>
        <v/>
      </c>
      <c r="W58" s="206" t="str">
        <f>IF(AND('Mapa final'!$AJ$51="Muy Baja",'Mapa final'!$AL$51="Moderado"),CONCATENATE("R2C",'Mapa final'!$S$51),"")</f>
        <v/>
      </c>
      <c r="X58" s="212" t="str">
        <f>IF(AND('Mapa final'!$AJ$52="Muy Baja",'Mapa final'!$AL$52="Moderado"),CONCATENATE("R2C",'Mapa final'!$S$52),"")</f>
        <v/>
      </c>
      <c r="Y58" s="212" t="str">
        <f>IF(AND('Mapa final'!$AJ$53="Muy Baja",'Mapa final'!$AL$53="Moderado"),CONCATENATE("R2C",'Mapa final'!$S$53),"")</f>
        <v/>
      </c>
      <c r="Z58" s="212" t="str">
        <f>IF(AND('Mapa final'!$AJ$54="Muy Baja",'Mapa final'!$AL$54="Moderado"),CONCATENATE("R2C",'Mapa final'!$S$54),"")</f>
        <v/>
      </c>
      <c r="AA58" s="212" t="str">
        <f>IF(AND('Mapa final'!$AJ$55="Muy Baja",'Mapa final'!$AL$55="Moderado"),CONCATENATE("R2C",'Mapa final'!$S$55),"")</f>
        <v/>
      </c>
      <c r="AB58" s="208" t="str">
        <f>IF(AND('Mapa final'!$AJ$56="Muy Baja",'Mapa final'!$AL$56="Moderado"),CONCATENATE("R2C",'Mapa final'!$S$56),"")</f>
        <v/>
      </c>
      <c r="AC58" s="193" t="str">
        <f>IF(AND('Mapa final'!$AJ$51="Muy Baja",'Mapa final'!$AL$51="Mayor"),CONCATENATE("R2C",'Mapa final'!$S$51),"")</f>
        <v/>
      </c>
      <c r="AD58" s="196" t="str">
        <f>IF(AND('Mapa final'!$AJ$52="Muy Baja",'Mapa final'!$AL$52="Mayor"),CONCATENATE("R2C",'Mapa final'!$S$52),"")</f>
        <v/>
      </c>
      <c r="AE58" s="196" t="str">
        <f>IF(AND('Mapa final'!$AJ$53="Muy Baja",'Mapa final'!$AL$53="Mayor"),CONCATENATE("R2C",'Mapa final'!$S$53),"")</f>
        <v/>
      </c>
      <c r="AF58" s="196" t="str">
        <f>IF(AND('Mapa final'!$AJ$54="Muy Baja",'Mapa final'!$AL$54="Mayor"),CONCATENATE("R2C",'Mapa final'!$S$54),"")</f>
        <v/>
      </c>
      <c r="AG58" s="196" t="str">
        <f>IF(AND('Mapa final'!$AJ$55="Muy Baja",'Mapa final'!$AL$55="Mayor"),CONCATENATE("R2C",'Mapa final'!$S$55),"")</f>
        <v/>
      </c>
      <c r="AH58" s="195" t="str">
        <f>IF(AND('Mapa final'!$AJ$56="Muy Baja",'Mapa final'!$AL$56="Mayor"),CONCATENATE("R2C",'Mapa final'!$S$56),"")</f>
        <v/>
      </c>
      <c r="AI58" s="197" t="str">
        <f>IF(AND('Mapa final'!$AJ$51="Muy Baja",'Mapa final'!$AL$51="Catastrófico"),CONCATENATE("R2C",'Mapa final'!$S$51),"")</f>
        <v/>
      </c>
      <c r="AJ58" s="198" t="str">
        <f>IF(AND('Mapa final'!$AJ$52="Muy Baja",'Mapa final'!$AL$52="Catastrófico"),CONCATENATE("R2C",'Mapa final'!$S$52),"")</f>
        <v/>
      </c>
      <c r="AK58" s="198" t="str">
        <f>IF(AND('Mapa final'!$AJ$53="Muy Baja",'Mapa final'!$AL$53="Catastrófico"),CONCATENATE("R2C",'Mapa final'!$S$53),"")</f>
        <v/>
      </c>
      <c r="AL58" s="198" t="str">
        <f>IF(AND('Mapa final'!$AJ$54="Muy Baja",'Mapa final'!$AL$54="Catastrófico"),CONCATENATE("R2C",'Mapa final'!$S$54),"")</f>
        <v/>
      </c>
      <c r="AM58" s="198" t="str">
        <f>IF(AND('Mapa final'!$AJ$55="Muy Baja",'Mapa final'!$AL$55="Catastrófico"),CONCATENATE("R2C",'Mapa final'!$S$55),"")</f>
        <v/>
      </c>
      <c r="AN58" s="199" t="str">
        <f>IF(AND('Mapa final'!$AJ$56="Muy Baja",'Mapa final'!$AL$56="Catastrófico"),CONCATENATE("R2C",'Mapa final'!$S$56),"")</f>
        <v/>
      </c>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row>
    <row r="59" spans="2:81" ht="15" customHeight="1" x14ac:dyDescent="0.25">
      <c r="B59" s="146"/>
      <c r="C59" s="357"/>
      <c r="D59" s="357"/>
      <c r="E59" s="358"/>
      <c r="F59" s="462"/>
      <c r="G59" s="461"/>
      <c r="H59" s="461"/>
      <c r="I59" s="461"/>
      <c r="J59" s="479"/>
      <c r="K59" s="219" t="str">
        <f>IF(AND('Mapa final'!$AJ$57="Muy Baja",'Mapa final'!$AL$57="Leve"),CONCATENATE("R2C",'Mapa final'!$S$57),"")</f>
        <v/>
      </c>
      <c r="L59" s="220" t="str">
        <f>IF(AND('Mapa final'!$AJ$58="Muy Baja",'Mapa final'!$AL$58="Leve"),CONCATENATE("R2C",'Mapa final'!$S$58),"")</f>
        <v/>
      </c>
      <c r="M59" s="220" t="str">
        <f>IF(AND('Mapa final'!$AJ$59="Muy Baja",'Mapa final'!$AL$59="Leve"),CONCATENATE("R2C",'Mapa final'!$S$59),"")</f>
        <v/>
      </c>
      <c r="N59" s="220" t="str">
        <f>IF(AND('Mapa final'!$AJ$60="Muy Baja",'Mapa final'!$AL$60="Leve"),CONCATENATE("R2C",'Mapa final'!$S$60),"")</f>
        <v/>
      </c>
      <c r="O59" s="220" t="str">
        <f>IF(AND('Mapa final'!$AJ$61="Muy Baja",'Mapa final'!$AL$61="Leve"),CONCATENATE("R2C",'Mapa final'!$S$61),"")</f>
        <v/>
      </c>
      <c r="P59" s="221" t="str">
        <f>IF(AND('Mapa final'!$AJ$62="Muy Baja",'Mapa final'!$AL$62="Leve"),CONCATENATE("R2C",'Mapa final'!$S$62),"")</f>
        <v/>
      </c>
      <c r="Q59" s="219" t="str">
        <f>IF(AND('Mapa final'!$AJ$57="Muy Baja",'Mapa final'!$AL$57="Menor"),CONCATENATE("R2C",'Mapa final'!$S$57),"")</f>
        <v/>
      </c>
      <c r="R59" s="220" t="str">
        <f>IF(AND('Mapa final'!$AJ$58="Muy Baja",'Mapa final'!$AL$58="Menor"),CONCATENATE("R2C",'Mapa final'!$S$58),"")</f>
        <v/>
      </c>
      <c r="S59" s="220" t="str">
        <f>IF(AND('Mapa final'!$AJ$59="Muy Baja",'Mapa final'!$AL$59="Menor"),CONCATENATE("R2C",'Mapa final'!$S$59),"")</f>
        <v/>
      </c>
      <c r="T59" s="220" t="str">
        <f>IF(AND('Mapa final'!$AJ$60="Muy Baja",'Mapa final'!$AL$60="Menor"),CONCATENATE("R2C",'Mapa final'!$S$60),"")</f>
        <v/>
      </c>
      <c r="U59" s="220" t="str">
        <f>IF(AND('Mapa final'!$AJ$61="Muy Baja",'Mapa final'!$AL$61="Menor"),CONCATENATE("R2C",'Mapa final'!$S$61),"")</f>
        <v/>
      </c>
      <c r="V59" s="221" t="str">
        <f>IF(AND('Mapa final'!$AJ$62="Muy Baja",'Mapa final'!$AL$62="Menor"),CONCATENATE("R2C",'Mapa final'!$S$62),"")</f>
        <v/>
      </c>
      <c r="W59" s="206" t="str">
        <f>IF(AND('Mapa final'!$AJ$57="Muy Baja",'Mapa final'!$AL$57="Moderado"),CONCATENATE("R2C",'Mapa final'!$S$57),"")</f>
        <v/>
      </c>
      <c r="X59" s="212" t="str">
        <f>IF(AND('Mapa final'!$AJ$58="Muy Baja",'Mapa final'!$AL$58="Moderado"),CONCATENATE("R2C",'Mapa final'!$S$58),"")</f>
        <v/>
      </c>
      <c r="Y59" s="212" t="str">
        <f>IF(AND('Mapa final'!$AJ$59="Muy Baja",'Mapa final'!$AL$59="Moderado"),CONCATENATE("R2C",'Mapa final'!$S$59),"")</f>
        <v/>
      </c>
      <c r="Z59" s="212" t="str">
        <f>IF(AND('Mapa final'!$AJ$60="Muy Baja",'Mapa final'!$AL$60="Moderado"),CONCATENATE("R2C",'Mapa final'!$S$60),"")</f>
        <v/>
      </c>
      <c r="AA59" s="212" t="str">
        <f>IF(AND('Mapa final'!$AJ$61="Muy Baja",'Mapa final'!$AL$61="Moderado"),CONCATENATE("R2C",'Mapa final'!$S$61),"")</f>
        <v/>
      </c>
      <c r="AB59" s="208" t="str">
        <f>IF(AND('Mapa final'!$AJ$62="Muy Baja",'Mapa final'!$AL$62="Moderado"),CONCATENATE("R2C",'Mapa final'!$S$62),"")</f>
        <v/>
      </c>
      <c r="AC59" s="193" t="str">
        <f>IF(AND('Mapa final'!$AJ$57="Muy Baja",'Mapa final'!$AL$57="Mayor"),CONCATENATE("R2C",'Mapa final'!$S$57),"")</f>
        <v/>
      </c>
      <c r="AD59" s="196" t="str">
        <f>IF(AND('Mapa final'!$AJ$58="Muy Baja",'Mapa final'!$AL$58="Mayor"),CONCATENATE("R2C",'Mapa final'!$S$58),"")</f>
        <v/>
      </c>
      <c r="AE59" s="196" t="str">
        <f>IF(AND('Mapa final'!$AJ$59="Muy Baja",'Mapa final'!$AL$59="Mayor"),CONCATENATE("R2C",'Mapa final'!$S$59),"")</f>
        <v/>
      </c>
      <c r="AF59" s="196" t="str">
        <f>IF(AND('Mapa final'!$AJ$60="Muy Baja",'Mapa final'!$AL$60="Mayor"),CONCATENATE("R2C",'Mapa final'!$S$60),"")</f>
        <v/>
      </c>
      <c r="AG59" s="196" t="str">
        <f>IF(AND('Mapa final'!$AJ$61="Muy Baja",'Mapa final'!$AL$61="Mayor"),CONCATENATE("R2C",'Mapa final'!$S$61),"")</f>
        <v/>
      </c>
      <c r="AH59" s="195" t="str">
        <f>IF(AND('Mapa final'!$AJ$62="Muy Baja",'Mapa final'!$AL$62="Mayor"),CONCATENATE("R2C",'Mapa final'!$S$62),"")</f>
        <v/>
      </c>
      <c r="AI59" s="197" t="str">
        <f>IF(AND('Mapa final'!$AJ$57="Muy Baja",'Mapa final'!$AL$57="Catastrófico"),CONCATENATE("R2C",'Mapa final'!$S$57),"")</f>
        <v/>
      </c>
      <c r="AJ59" s="198" t="str">
        <f>IF(AND('Mapa final'!$AJ$58="Muy Baja",'Mapa final'!$AL$58="Catastrófico"),CONCATENATE("R2C",'Mapa final'!$S$58),"")</f>
        <v/>
      </c>
      <c r="AK59" s="198" t="str">
        <f>IF(AND('Mapa final'!$AJ$59="Muy Baja",'Mapa final'!$AL$59="Catastrófico"),CONCATENATE("R2C",'Mapa final'!$S$59),"")</f>
        <v/>
      </c>
      <c r="AL59" s="198" t="str">
        <f>IF(AND('Mapa final'!$AJ$60="Muy Baja",'Mapa final'!$AL$60="Catastrófico"),CONCATENATE("R2C",'Mapa final'!$S$60),"")</f>
        <v/>
      </c>
      <c r="AM59" s="198" t="str">
        <f>IF(AND('Mapa final'!$AJ$61="Muy Baja",'Mapa final'!$AL$61="Catastrófico"),CONCATENATE("R2C",'Mapa final'!$S$61),"")</f>
        <v/>
      </c>
      <c r="AN59" s="199" t="str">
        <f>IF(AND('Mapa final'!$AJ$62="Muy Baja",'Mapa final'!$AL$62="Catastrófico"),CONCATENATE("R2C",'Mapa final'!$S$62),"")</f>
        <v/>
      </c>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row>
    <row r="60" spans="2:81" ht="15" customHeight="1" x14ac:dyDescent="0.25">
      <c r="B60" s="146"/>
      <c r="C60" s="357"/>
      <c r="D60" s="357"/>
      <c r="E60" s="358"/>
      <c r="F60" s="462"/>
      <c r="G60" s="461"/>
      <c r="H60" s="461"/>
      <c r="I60" s="461"/>
      <c r="J60" s="479"/>
      <c r="K60" s="219" t="str">
        <f>IF(AND('Mapa final'!$AJ$63="Muy Baja",'Mapa final'!$AL$63="Leve"),CONCATENATE("R2C",'Mapa final'!$S$63),"")</f>
        <v/>
      </c>
      <c r="L60" s="220" t="str">
        <f>IF(AND('Mapa final'!$AJ$64="Muy Baja",'Mapa final'!$AL$64="Leve"),CONCATENATE("R2C",'Mapa final'!$S$64),"")</f>
        <v/>
      </c>
      <c r="M60" s="220" t="str">
        <f>IF(AND('Mapa final'!$AJ$65="Muy Baja",'Mapa final'!$AL$65="Leve"),CONCATENATE("R2C",'Mapa final'!$S$65),"")</f>
        <v/>
      </c>
      <c r="N60" s="220" t="str">
        <f>IF(AND('Mapa final'!$AJ$66="Muy Baja",'Mapa final'!$AL$66="Leve"),CONCATENATE("R2C",'Mapa final'!$S$66),"")</f>
        <v/>
      </c>
      <c r="O60" s="220" t="str">
        <f>IF(AND('Mapa final'!$AJ$67="Muy Baja",'Mapa final'!$AL$67="Leve"),CONCATENATE("R2C",'Mapa final'!$S$67),"")</f>
        <v/>
      </c>
      <c r="P60" s="221" t="str">
        <f>IF(AND('Mapa final'!$AJ$68="Muy Baja",'Mapa final'!$AL$68="Leve"),CONCATENATE("R2C",'Mapa final'!$S$68),"")</f>
        <v/>
      </c>
      <c r="Q60" s="219" t="str">
        <f>IF(AND('Mapa final'!$AJ$63="Muy Baja",'Mapa final'!$AL$63="Menor"),CONCATENATE("R2C",'Mapa final'!$S$63),"")</f>
        <v/>
      </c>
      <c r="R60" s="220" t="str">
        <f>IF(AND('Mapa final'!$AJ$64="Muy Baja",'Mapa final'!$AL$64="Menor"),CONCATENATE("R2C",'Mapa final'!$S$64),"")</f>
        <v/>
      </c>
      <c r="S60" s="220" t="str">
        <f>IF(AND('Mapa final'!$AJ$65="Muy Baja",'Mapa final'!$AL$65="Menor"),CONCATENATE("R2C",'Mapa final'!$S$65),"")</f>
        <v/>
      </c>
      <c r="T60" s="220" t="str">
        <f>IF(AND('Mapa final'!$AJ$66="Muy Baja",'Mapa final'!$AL$66="Menor"),CONCATENATE("R2C",'Mapa final'!$S$66),"")</f>
        <v/>
      </c>
      <c r="U60" s="220" t="str">
        <f>IF(AND('Mapa final'!$AJ$67="Muy Baja",'Mapa final'!$AL$67="Menor"),CONCATENATE("R2C",'Mapa final'!$S$67),"")</f>
        <v/>
      </c>
      <c r="V60" s="221" t="str">
        <f>IF(AND('Mapa final'!$AJ$68="Muy Baja",'Mapa final'!$AL$68="Menor"),CONCATENATE("R2C",'Mapa final'!$S$68),"")</f>
        <v/>
      </c>
      <c r="W60" s="206" t="str">
        <f>IF(AND('Mapa final'!$AJ$63="Muy Baja",'Mapa final'!$AL$63="Moderado"),CONCATENATE("R2C",'Mapa final'!$S$63),"")</f>
        <v/>
      </c>
      <c r="X60" s="212" t="str">
        <f>IF(AND('Mapa final'!$AJ$64="Muy Baja",'Mapa final'!$AL$64="Moderado"),CONCATENATE("R2C",'Mapa final'!$S$64),"")</f>
        <v/>
      </c>
      <c r="Y60" s="212" t="str">
        <f>IF(AND('Mapa final'!$AJ$65="Muy Baja",'Mapa final'!$AL$65="Moderado"),CONCATENATE("R2C",'Mapa final'!$S$65),"")</f>
        <v/>
      </c>
      <c r="Z60" s="212" t="str">
        <f>IF(AND('Mapa final'!$AJ$66="Muy Baja",'Mapa final'!$AL$66="Moderado"),CONCATENATE("R2C",'Mapa final'!$S$66),"")</f>
        <v/>
      </c>
      <c r="AA60" s="212" t="str">
        <f>IF(AND('Mapa final'!$AJ$67="Muy Baja",'Mapa final'!$AL$67="Moderado"),CONCATENATE("R2C",'Mapa final'!$S$67),"")</f>
        <v/>
      </c>
      <c r="AB60" s="208" t="str">
        <f>IF(AND('Mapa final'!$AJ$68="Muy Baja",'Mapa final'!$AL$68="Moderado"),CONCATENATE("R2C",'Mapa final'!$S$68),"")</f>
        <v/>
      </c>
      <c r="AC60" s="193" t="str">
        <f>IF(AND('Mapa final'!$AJ$63="Muy Baja",'Mapa final'!$AL$63="Mayor"),CONCATENATE("R2C",'Mapa final'!$S$63),"")</f>
        <v/>
      </c>
      <c r="AD60" s="196" t="str">
        <f>IF(AND('Mapa final'!$AJ$64="Muy Baja",'Mapa final'!$AL$64="Mayor"),CONCATENATE("R2C",'Mapa final'!$S$64),"")</f>
        <v/>
      </c>
      <c r="AE60" s="196" t="str">
        <f>IF(AND('Mapa final'!$AJ$65="Muy Baja",'Mapa final'!$AL$65="Mayor"),CONCATENATE("R2C",'Mapa final'!$S$65),"")</f>
        <v/>
      </c>
      <c r="AF60" s="196" t="str">
        <f>IF(AND('Mapa final'!$AJ$66="Muy Baja",'Mapa final'!$AL$66="Mayor"),CONCATENATE("R2C",'Mapa final'!$S$66),"")</f>
        <v/>
      </c>
      <c r="AG60" s="196" t="str">
        <f>IF(AND('Mapa final'!$AJ$67="Muy Baja",'Mapa final'!$AL$67="Mayor"),CONCATENATE("R2C",'Mapa final'!$S$67),"")</f>
        <v/>
      </c>
      <c r="AH60" s="195" t="str">
        <f>IF(AND('Mapa final'!$AJ$68="Muy Baja",'Mapa final'!$AL$68="Mayor"),CONCATENATE("R2C",'Mapa final'!$S$68),"")</f>
        <v/>
      </c>
      <c r="AI60" s="197" t="str">
        <f>IF(AND('Mapa final'!$AJ$63="Muy Baja",'Mapa final'!$AL$63="Catastrófico"),CONCATENATE("R2C",'Mapa final'!$S$63),"")</f>
        <v/>
      </c>
      <c r="AJ60" s="198" t="str">
        <f>IF(AND('Mapa final'!$AJ$64="Muy Baja",'Mapa final'!$AL$64="Catastrófico"),CONCATENATE("R2C",'Mapa final'!$S$64),"")</f>
        <v/>
      </c>
      <c r="AK60" s="198" t="str">
        <f>IF(AND('Mapa final'!$AJ$65="Muy Baja",'Mapa final'!$AL$65="Catastrófico"),CONCATENATE("R2C",'Mapa final'!$S$65),"")</f>
        <v/>
      </c>
      <c r="AL60" s="198" t="str">
        <f>IF(AND('Mapa final'!$AJ$66="Muy Baja",'Mapa final'!$AL$66="Catastrófico"),CONCATENATE("R2C",'Mapa final'!$S$66),"")</f>
        <v/>
      </c>
      <c r="AM60" s="198" t="str">
        <f>IF(AND('Mapa final'!$AJ$67="Muy Baja",'Mapa final'!$AL$67="Catastrófico"),CONCATENATE("R2C",'Mapa final'!$S$67),"")</f>
        <v/>
      </c>
      <c r="AN60" s="199" t="str">
        <f>IF(AND('Mapa final'!$AJ$68="Muy Baja",'Mapa final'!$AL$68="Catastrófico"),CONCATENATE("R2C",'Mapa final'!$S$68),"")</f>
        <v/>
      </c>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row>
    <row r="61" spans="2:81" ht="15.75" customHeight="1" thickBot="1" x14ac:dyDescent="0.3">
      <c r="B61" s="146"/>
      <c r="C61" s="357"/>
      <c r="D61" s="357"/>
      <c r="E61" s="358"/>
      <c r="F61" s="463"/>
      <c r="G61" s="464"/>
      <c r="H61" s="464"/>
      <c r="I61" s="464"/>
      <c r="J61" s="480"/>
      <c r="K61" s="222" t="str">
        <f>IF(AND('Mapa final'!$AJ$69="Muy Baja",'Mapa final'!$AL$69="Leve"),CONCATENATE("R2C",'Mapa final'!$S$69),"")</f>
        <v/>
      </c>
      <c r="L61" s="223" t="str">
        <f>IF(AND('Mapa final'!$AJ$70="Muy Baja",'Mapa final'!$AL$70="Leve"),CONCATENATE("R2C",'Mapa final'!$S$70),"")</f>
        <v/>
      </c>
      <c r="M61" s="223" t="str">
        <f>IF(AND('Mapa final'!$AJ$71="Muy Baja",'Mapa final'!$AL$71="Leve"),CONCATENATE("R2C",'Mapa final'!$S$71),"")</f>
        <v/>
      </c>
      <c r="N61" s="223" t="str">
        <f>IF(AND('Mapa final'!$AJ$72="Muy Baja",'Mapa final'!$AL$72="Leve"),CONCATENATE("R2C",'Mapa final'!$S$72),"")</f>
        <v/>
      </c>
      <c r="O61" s="223" t="str">
        <f>IF(AND('Mapa final'!$AJ$74="Muy Baja",'Mapa final'!$AL$74="Leve"),CONCATENATE("R2C",'Mapa final'!$S$74),"")</f>
        <v/>
      </c>
      <c r="P61" s="224" t="str">
        <f>IF(AND('Mapa final'!$AJ$75="Muy Baja",'Mapa final'!$AL$75="Leve"),CONCATENATE("R2C",'Mapa final'!$S$75),"")</f>
        <v/>
      </c>
      <c r="Q61" s="222" t="str">
        <f>IF(AND('Mapa final'!$AJ$69="Muy Baja",'Mapa final'!$AL$69="Menor"),CONCATENATE("R2C",'Mapa final'!$S$69),"")</f>
        <v/>
      </c>
      <c r="R61" s="223" t="str">
        <f>IF(AND('Mapa final'!$AJ$70="Muy Baja",'Mapa final'!$AL$70="Menor"),CONCATENATE("R2C",'Mapa final'!$S$70),"")</f>
        <v/>
      </c>
      <c r="S61" s="223" t="str">
        <f>IF(AND('Mapa final'!$AJ$71="Muy Baja",'Mapa final'!$AL$71="Menor"),CONCATENATE("R2C",'Mapa final'!$S$71),"")</f>
        <v/>
      </c>
      <c r="T61" s="223" t="str">
        <f>IF(AND('Mapa final'!$AJ$72="Muy Baja",'Mapa final'!$AL$72="Menor"),CONCATENATE("R2C",'Mapa final'!$S$72),"")</f>
        <v/>
      </c>
      <c r="U61" s="223" t="str">
        <f>IF(AND('Mapa final'!$AJ$74="Muy Baja",'Mapa final'!$AL$74="Menor"),CONCATENATE("R2C",'Mapa final'!$S$74),"")</f>
        <v/>
      </c>
      <c r="V61" s="224" t="str">
        <f>IF(AND('Mapa final'!$AJ$75="Muy Baja",'Mapa final'!$AL$75="Menor"),CONCATENATE("R2C",'Mapa final'!$S$75),"")</f>
        <v/>
      </c>
      <c r="W61" s="213" t="str">
        <f>IF(AND('Mapa final'!$AJ$69="Muy Baja",'Mapa final'!$AL$69="Moderado"),CONCATENATE("R2C",'Mapa final'!$S$69),"")</f>
        <v/>
      </c>
      <c r="X61" s="214" t="str">
        <f>IF(AND('Mapa final'!$AJ$70="Muy Baja",'Mapa final'!$AL$70="Moderado"),CONCATENATE("R2C",'Mapa final'!$S$70),"")</f>
        <v/>
      </c>
      <c r="Y61" s="214" t="str">
        <f>IF(AND('Mapa final'!$AJ$71="Muy Baja",'Mapa final'!$AL$71="Moderado"),CONCATENATE("R2C",'Mapa final'!$S$71),"")</f>
        <v/>
      </c>
      <c r="Z61" s="214" t="str">
        <f>IF(AND('Mapa final'!$AJ$72="Muy Baja",'Mapa final'!$AL$72="Moderado"),CONCATENATE("R2C",'Mapa final'!$S$72),"")</f>
        <v/>
      </c>
      <c r="AA61" s="214" t="str">
        <f>IF(AND('Mapa final'!$AJ$74="Muy Baja",'Mapa final'!$AL$74="Moderado"),CONCATENATE("R2C",'Mapa final'!$S$74),"")</f>
        <v/>
      </c>
      <c r="AB61" s="215" t="str">
        <f>IF(AND('Mapa final'!$AJ$75="Muy Baja",'Mapa final'!$AL$75="Moderado"),CONCATENATE("R2C",'Mapa final'!$S$75),"")</f>
        <v/>
      </c>
      <c r="AC61" s="200" t="str">
        <f>IF(AND('Mapa final'!$AJ$69="Muy Baja",'Mapa final'!$AL$69="Mayor"),CONCATENATE("R2C",'Mapa final'!$S$69),"")</f>
        <v/>
      </c>
      <c r="AD61" s="201" t="str">
        <f>IF(AND('Mapa final'!$AJ$70="Muy Baja",'Mapa final'!$AL$70="Mayor"),CONCATENATE("R2C",'Mapa final'!$S$70),"")</f>
        <v/>
      </c>
      <c r="AE61" s="201" t="str">
        <f>IF(AND('Mapa final'!$AJ$71="Muy Baja",'Mapa final'!$AL$71="Mayor"),CONCATENATE("R2C",'Mapa final'!$S$71),"")</f>
        <v/>
      </c>
      <c r="AF61" s="201" t="str">
        <f>IF(AND('Mapa final'!$AJ$72="Muy Baja",'Mapa final'!$AL$72="Mayor"),CONCATENATE("R2C",'Mapa final'!$S$72),"")</f>
        <v/>
      </c>
      <c r="AG61" s="201" t="str">
        <f>IF(AND('Mapa final'!$AJ$74="Muy Baja",'Mapa final'!$AL$74="Mayor"),CONCATENATE("R2C",'Mapa final'!$S$74),"")</f>
        <v/>
      </c>
      <c r="AH61" s="202" t="str">
        <f>IF(AND('Mapa final'!$AJ$75="Muy Baja",'Mapa final'!$AL$75="Mayor"),CONCATENATE("R2C",'Mapa final'!$S$75),"")</f>
        <v/>
      </c>
      <c r="AI61" s="203" t="str">
        <f>IF(AND('Mapa final'!$AJ$69="Muy Baja",'Mapa final'!$AL$69="Catastrófico"),CONCATENATE("R2C",'Mapa final'!$S$69),"")</f>
        <v/>
      </c>
      <c r="AJ61" s="204" t="str">
        <f>IF(AND('Mapa final'!$AJ$70="Muy Baja",'Mapa final'!$AL$70="Catastrófico"),CONCATENATE("R2C",'Mapa final'!$S$70),"")</f>
        <v/>
      </c>
      <c r="AK61" s="204" t="str">
        <f>IF(AND('Mapa final'!$AJ$71="Muy Baja",'Mapa final'!$AL$71="Catastrófico"),CONCATENATE("R2C",'Mapa final'!$S$71),"")</f>
        <v/>
      </c>
      <c r="AL61" s="204" t="str">
        <f>IF(AND('Mapa final'!$AJ$72="Muy Baja",'Mapa final'!$AL$72="Catastrófico"),CONCATENATE("R2C",'Mapa final'!$S$72),"")</f>
        <v/>
      </c>
      <c r="AM61" s="204" t="str">
        <f>IF(AND('Mapa final'!$AJ$74="Muy Baja",'Mapa final'!$AL$74="Catastrófico"),CONCATENATE("R2C",'Mapa final'!$S$74),"")</f>
        <v/>
      </c>
      <c r="AN61" s="205" t="str">
        <f>IF(AND('Mapa final'!$AJ$75="Muy Baja",'Mapa final'!$AL$75="Catastrófico"),CONCATENATE("R2C",'Mapa final'!$S$75),"")</f>
        <v/>
      </c>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row>
    <row r="62" spans="2:81" x14ac:dyDescent="0.2">
      <c r="B62" s="146"/>
      <c r="C62" s="146"/>
      <c r="D62" s="146"/>
      <c r="E62" s="146"/>
      <c r="F62" s="146"/>
      <c r="G62" s="146"/>
      <c r="H62" s="146"/>
      <c r="I62" s="146"/>
      <c r="J62" s="146"/>
      <c r="K62" s="458" t="s">
        <v>111</v>
      </c>
      <c r="L62" s="459"/>
      <c r="M62" s="459"/>
      <c r="N62" s="459"/>
      <c r="O62" s="459"/>
      <c r="P62" s="478"/>
      <c r="Q62" s="458" t="s">
        <v>110</v>
      </c>
      <c r="R62" s="459"/>
      <c r="S62" s="459"/>
      <c r="T62" s="459"/>
      <c r="U62" s="459"/>
      <c r="V62" s="478"/>
      <c r="W62" s="458" t="s">
        <v>109</v>
      </c>
      <c r="X62" s="459"/>
      <c r="Y62" s="459"/>
      <c r="Z62" s="459"/>
      <c r="AA62" s="459"/>
      <c r="AB62" s="478"/>
      <c r="AC62" s="458" t="s">
        <v>108</v>
      </c>
      <c r="AD62" s="499"/>
      <c r="AE62" s="459"/>
      <c r="AF62" s="459"/>
      <c r="AG62" s="459"/>
      <c r="AH62" s="478"/>
      <c r="AI62" s="458" t="s">
        <v>107</v>
      </c>
      <c r="AJ62" s="459"/>
      <c r="AK62" s="459"/>
      <c r="AL62" s="459"/>
      <c r="AM62" s="459"/>
      <c r="AN62" s="478"/>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row>
    <row r="63" spans="2:81" x14ac:dyDescent="0.2">
      <c r="B63" s="146"/>
      <c r="C63" s="146"/>
      <c r="D63" s="146"/>
      <c r="E63" s="146"/>
      <c r="F63" s="146"/>
      <c r="G63" s="146"/>
      <c r="H63" s="146"/>
      <c r="I63" s="146"/>
      <c r="J63" s="146"/>
      <c r="K63" s="462"/>
      <c r="L63" s="461"/>
      <c r="M63" s="461"/>
      <c r="N63" s="461"/>
      <c r="O63" s="461"/>
      <c r="P63" s="479"/>
      <c r="Q63" s="462"/>
      <c r="R63" s="461"/>
      <c r="S63" s="461"/>
      <c r="T63" s="461"/>
      <c r="U63" s="461"/>
      <c r="V63" s="479"/>
      <c r="W63" s="462"/>
      <c r="X63" s="461"/>
      <c r="Y63" s="461"/>
      <c r="Z63" s="461"/>
      <c r="AA63" s="461"/>
      <c r="AB63" s="479"/>
      <c r="AC63" s="462"/>
      <c r="AD63" s="461"/>
      <c r="AE63" s="461"/>
      <c r="AF63" s="461"/>
      <c r="AG63" s="461"/>
      <c r="AH63" s="479"/>
      <c r="AI63" s="462"/>
      <c r="AJ63" s="461"/>
      <c r="AK63" s="461"/>
      <c r="AL63" s="461"/>
      <c r="AM63" s="461"/>
      <c r="AN63" s="479"/>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row>
    <row r="64" spans="2:81" x14ac:dyDescent="0.2">
      <c r="B64" s="146"/>
      <c r="C64" s="146"/>
      <c r="D64" s="146"/>
      <c r="E64" s="146"/>
      <c r="F64" s="146"/>
      <c r="G64" s="146"/>
      <c r="H64" s="146"/>
      <c r="I64" s="146"/>
      <c r="J64" s="146"/>
      <c r="K64" s="462"/>
      <c r="L64" s="461"/>
      <c r="M64" s="461"/>
      <c r="N64" s="461"/>
      <c r="O64" s="461"/>
      <c r="P64" s="479"/>
      <c r="Q64" s="462"/>
      <c r="R64" s="461"/>
      <c r="S64" s="461"/>
      <c r="T64" s="461"/>
      <c r="U64" s="461"/>
      <c r="V64" s="479"/>
      <c r="W64" s="462"/>
      <c r="X64" s="461"/>
      <c r="Y64" s="461"/>
      <c r="Z64" s="461"/>
      <c r="AA64" s="461"/>
      <c r="AB64" s="479"/>
      <c r="AC64" s="462"/>
      <c r="AD64" s="461"/>
      <c r="AE64" s="461"/>
      <c r="AF64" s="461"/>
      <c r="AG64" s="461"/>
      <c r="AH64" s="479"/>
      <c r="AI64" s="462"/>
      <c r="AJ64" s="461"/>
      <c r="AK64" s="461"/>
      <c r="AL64" s="461"/>
      <c r="AM64" s="461"/>
      <c r="AN64" s="479"/>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row>
    <row r="65" spans="2:81" x14ac:dyDescent="0.2">
      <c r="B65" s="146"/>
      <c r="C65" s="146"/>
      <c r="D65" s="146"/>
      <c r="E65" s="146"/>
      <c r="F65" s="146"/>
      <c r="G65" s="146"/>
      <c r="H65" s="146"/>
      <c r="I65" s="146"/>
      <c r="J65" s="146"/>
      <c r="K65" s="462"/>
      <c r="L65" s="461"/>
      <c r="M65" s="461"/>
      <c r="N65" s="461"/>
      <c r="O65" s="461"/>
      <c r="P65" s="479"/>
      <c r="Q65" s="462"/>
      <c r="R65" s="461"/>
      <c r="S65" s="461"/>
      <c r="T65" s="461"/>
      <c r="U65" s="461"/>
      <c r="V65" s="479"/>
      <c r="W65" s="462"/>
      <c r="X65" s="461"/>
      <c r="Y65" s="461"/>
      <c r="Z65" s="461"/>
      <c r="AA65" s="461"/>
      <c r="AB65" s="479"/>
      <c r="AC65" s="462"/>
      <c r="AD65" s="461"/>
      <c r="AE65" s="461"/>
      <c r="AF65" s="461"/>
      <c r="AG65" s="461"/>
      <c r="AH65" s="479"/>
      <c r="AI65" s="462"/>
      <c r="AJ65" s="461"/>
      <c r="AK65" s="461"/>
      <c r="AL65" s="461"/>
      <c r="AM65" s="461"/>
      <c r="AN65" s="479"/>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row>
    <row r="66" spans="2:81" x14ac:dyDescent="0.2">
      <c r="B66" s="146"/>
      <c r="C66" s="146"/>
      <c r="D66" s="146"/>
      <c r="E66" s="146"/>
      <c r="F66" s="146"/>
      <c r="G66" s="146"/>
      <c r="H66" s="146"/>
      <c r="I66" s="146"/>
      <c r="J66" s="146"/>
      <c r="K66" s="462"/>
      <c r="L66" s="461"/>
      <c r="M66" s="461"/>
      <c r="N66" s="461"/>
      <c r="O66" s="461"/>
      <c r="P66" s="479"/>
      <c r="Q66" s="462"/>
      <c r="R66" s="461"/>
      <c r="S66" s="461"/>
      <c r="T66" s="461"/>
      <c r="U66" s="461"/>
      <c r="V66" s="479"/>
      <c r="W66" s="462"/>
      <c r="X66" s="461"/>
      <c r="Y66" s="461"/>
      <c r="Z66" s="461"/>
      <c r="AA66" s="461"/>
      <c r="AB66" s="479"/>
      <c r="AC66" s="462"/>
      <c r="AD66" s="461"/>
      <c r="AE66" s="461"/>
      <c r="AF66" s="461"/>
      <c r="AG66" s="461"/>
      <c r="AH66" s="479"/>
      <c r="AI66" s="462"/>
      <c r="AJ66" s="461"/>
      <c r="AK66" s="461"/>
      <c r="AL66" s="461"/>
      <c r="AM66" s="461"/>
      <c r="AN66" s="479"/>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row>
    <row r="67" spans="2:81" ht="15" thickBot="1" x14ac:dyDescent="0.25">
      <c r="B67" s="146"/>
      <c r="C67" s="146"/>
      <c r="D67" s="146"/>
      <c r="E67" s="146"/>
      <c r="F67" s="146"/>
      <c r="G67" s="146"/>
      <c r="H67" s="146"/>
      <c r="I67" s="146"/>
      <c r="J67" s="146"/>
      <c r="K67" s="463"/>
      <c r="L67" s="464"/>
      <c r="M67" s="464"/>
      <c r="N67" s="464"/>
      <c r="O67" s="464"/>
      <c r="P67" s="480"/>
      <c r="Q67" s="463"/>
      <c r="R67" s="464"/>
      <c r="S67" s="464"/>
      <c r="T67" s="464"/>
      <c r="U67" s="464"/>
      <c r="V67" s="480"/>
      <c r="W67" s="463"/>
      <c r="X67" s="464"/>
      <c r="Y67" s="464"/>
      <c r="Z67" s="464"/>
      <c r="AA67" s="464"/>
      <c r="AB67" s="480"/>
      <c r="AC67" s="463"/>
      <c r="AD67" s="464"/>
      <c r="AE67" s="464"/>
      <c r="AF67" s="464"/>
      <c r="AG67" s="464"/>
      <c r="AH67" s="480"/>
      <c r="AI67" s="463"/>
      <c r="AJ67" s="464"/>
      <c r="AK67" s="464"/>
      <c r="AL67" s="464"/>
      <c r="AM67" s="464"/>
      <c r="AN67" s="480"/>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row>
    <row r="68" spans="2:81" x14ac:dyDescent="0.2">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row>
    <row r="69" spans="2:81" ht="15" customHeight="1" x14ac:dyDescent="0.2">
      <c r="B69" s="14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146"/>
      <c r="AW69" s="146"/>
      <c r="AX69" s="146"/>
      <c r="AY69" s="146"/>
      <c r="AZ69" s="146"/>
      <c r="BA69" s="146"/>
      <c r="BB69" s="146"/>
      <c r="BC69" s="146"/>
      <c r="BD69" s="146"/>
      <c r="BE69" s="146"/>
      <c r="BF69" s="146"/>
      <c r="BG69" s="146"/>
      <c r="BH69" s="146"/>
      <c r="BI69" s="146"/>
    </row>
    <row r="70" spans="2:81" ht="15" customHeight="1" x14ac:dyDescent="0.2">
      <c r="B70" s="14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146"/>
      <c r="AW70" s="146"/>
      <c r="AX70" s="146"/>
      <c r="AY70" s="146"/>
      <c r="AZ70" s="146"/>
      <c r="BA70" s="146"/>
      <c r="BB70" s="146"/>
      <c r="BC70" s="146"/>
      <c r="BD70" s="146"/>
      <c r="BE70" s="146"/>
      <c r="BF70" s="146"/>
      <c r="BG70" s="146"/>
      <c r="BH70" s="146"/>
      <c r="BI70" s="146"/>
    </row>
    <row r="71" spans="2:81" x14ac:dyDescent="0.2">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row>
    <row r="72" spans="2:81" x14ac:dyDescent="0.2">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row>
    <row r="73" spans="2:81" x14ac:dyDescent="0.2">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row>
    <row r="74" spans="2:81" x14ac:dyDescent="0.2">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row>
    <row r="75" spans="2:81" x14ac:dyDescent="0.2">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row>
    <row r="76" spans="2:81" x14ac:dyDescent="0.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row>
    <row r="77" spans="2:81" x14ac:dyDescent="0.2">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row>
    <row r="78" spans="2:81" x14ac:dyDescent="0.2">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row>
    <row r="79" spans="2:81" x14ac:dyDescent="0.2">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row>
    <row r="80" spans="2:81" x14ac:dyDescent="0.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row>
    <row r="81" spans="2:61" x14ac:dyDescent="0.2">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row>
    <row r="82" spans="2:61" x14ac:dyDescent="0.2">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row>
    <row r="83" spans="2:61" x14ac:dyDescent="0.2">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row>
    <row r="84" spans="2:61" x14ac:dyDescent="0.2">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row>
    <row r="85" spans="2:61" x14ac:dyDescent="0.2">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row>
    <row r="86" spans="2:61" x14ac:dyDescent="0.2">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row>
    <row r="87" spans="2:61" x14ac:dyDescent="0.2">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row>
    <row r="88" spans="2:61" x14ac:dyDescent="0.2">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row>
    <row r="89" spans="2:61" x14ac:dyDescent="0.2">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row>
    <row r="90" spans="2:61" x14ac:dyDescent="0.2">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row>
    <row r="91" spans="2:61" x14ac:dyDescent="0.2">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row>
    <row r="92" spans="2:61" x14ac:dyDescent="0.2">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row>
    <row r="93" spans="2:61" x14ac:dyDescent="0.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row>
    <row r="94" spans="2:61" x14ac:dyDescent="0.2">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row>
    <row r="95" spans="2:61" x14ac:dyDescent="0.2">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row>
    <row r="96" spans="2:61" x14ac:dyDescent="0.2">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row>
    <row r="97" spans="2:61" x14ac:dyDescent="0.2">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row>
    <row r="98" spans="2:61" x14ac:dyDescent="0.2">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row>
    <row r="99" spans="2:61" x14ac:dyDescent="0.2">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row>
    <row r="100" spans="2:61" x14ac:dyDescent="0.2">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row>
    <row r="101" spans="2:61" x14ac:dyDescent="0.2">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row>
    <row r="102" spans="2:61" x14ac:dyDescent="0.2">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row>
    <row r="103" spans="2:61" x14ac:dyDescent="0.2">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row>
    <row r="104" spans="2:61" x14ac:dyDescent="0.2">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row>
    <row r="105" spans="2:61" x14ac:dyDescent="0.2">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row>
    <row r="106" spans="2:61" x14ac:dyDescent="0.2">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row>
    <row r="107" spans="2:61" x14ac:dyDescent="0.2">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row>
    <row r="108" spans="2:61" x14ac:dyDescent="0.2">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row>
    <row r="109" spans="2:61" x14ac:dyDescent="0.2">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row>
    <row r="110" spans="2:61" x14ac:dyDescent="0.2">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row>
    <row r="111" spans="2:61" x14ac:dyDescent="0.2">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row>
    <row r="112" spans="2:61" x14ac:dyDescent="0.2">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row>
    <row r="113" spans="2:61" x14ac:dyDescent="0.2">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row>
    <row r="114" spans="2:61" x14ac:dyDescent="0.2">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row>
    <row r="115" spans="2:61" x14ac:dyDescent="0.2">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row>
    <row r="116" spans="2:61" x14ac:dyDescent="0.2">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row>
    <row r="117" spans="2:61" x14ac:dyDescent="0.2">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row>
    <row r="118" spans="2:61" x14ac:dyDescent="0.2">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row>
    <row r="119" spans="2:61" x14ac:dyDescent="0.2">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row>
    <row r="120" spans="2:61" x14ac:dyDescent="0.2">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row>
    <row r="121" spans="2:61" x14ac:dyDescent="0.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row>
    <row r="122" spans="2:61" x14ac:dyDescent="0.2">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row>
    <row r="123" spans="2:61" x14ac:dyDescent="0.2">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row>
    <row r="124" spans="2:61" x14ac:dyDescent="0.2">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row>
    <row r="125" spans="2:61" x14ac:dyDescent="0.2">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row>
    <row r="126" spans="2:61" x14ac:dyDescent="0.2">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row>
    <row r="127" spans="2:61" x14ac:dyDescent="0.2">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row>
    <row r="128" spans="2:61" x14ac:dyDescent="0.2">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row>
    <row r="129" spans="2:61" x14ac:dyDescent="0.2">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row>
    <row r="130" spans="2:61" x14ac:dyDescent="0.2">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row>
    <row r="131" spans="2:61" x14ac:dyDescent="0.2">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row>
    <row r="132" spans="2:61" x14ac:dyDescent="0.2">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row>
    <row r="133" spans="2:61" x14ac:dyDescent="0.2">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row>
    <row r="134" spans="2:61" x14ac:dyDescent="0.2">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row>
    <row r="135" spans="2:61" x14ac:dyDescent="0.2">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row>
    <row r="136" spans="2:61" x14ac:dyDescent="0.2">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row>
    <row r="137" spans="2:61" x14ac:dyDescent="0.2">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row>
    <row r="138" spans="2:61" x14ac:dyDescent="0.2">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row>
    <row r="139" spans="2:61" x14ac:dyDescent="0.2">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row>
    <row r="140" spans="2:61" x14ac:dyDescent="0.2">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row>
    <row r="141" spans="2:61" x14ac:dyDescent="0.2">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row>
    <row r="142" spans="2:61" x14ac:dyDescent="0.2">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row>
    <row r="143" spans="2:61" x14ac:dyDescent="0.2">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row>
    <row r="144" spans="2:61" x14ac:dyDescent="0.2">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row>
    <row r="145" spans="2:61" x14ac:dyDescent="0.2">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row>
    <row r="146" spans="2:61" x14ac:dyDescent="0.2">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row>
    <row r="147" spans="2:61" x14ac:dyDescent="0.2">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row>
    <row r="148" spans="2:61" x14ac:dyDescent="0.2">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row>
    <row r="149" spans="2:61" x14ac:dyDescent="0.2">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row>
    <row r="150" spans="2:61" x14ac:dyDescent="0.2">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row>
    <row r="151" spans="2:61" x14ac:dyDescent="0.2">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row>
    <row r="152" spans="2:61" x14ac:dyDescent="0.2">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row>
    <row r="153" spans="2:61" x14ac:dyDescent="0.2">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row>
    <row r="154" spans="2:61" x14ac:dyDescent="0.2">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row>
    <row r="155" spans="2:61" x14ac:dyDescent="0.2">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row>
    <row r="156" spans="2:61" x14ac:dyDescent="0.2">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row>
    <row r="157" spans="2:61" x14ac:dyDescent="0.2">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row>
    <row r="158" spans="2:61" x14ac:dyDescent="0.2">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row>
    <row r="159" spans="2:61" x14ac:dyDescent="0.2">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row>
    <row r="160" spans="2:61" x14ac:dyDescent="0.2">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row>
    <row r="161" spans="2:61" x14ac:dyDescent="0.2">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row>
    <row r="162" spans="2:61" x14ac:dyDescent="0.2">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row>
    <row r="163" spans="2:61" x14ac:dyDescent="0.2">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row>
    <row r="164" spans="2:61" x14ac:dyDescent="0.2">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row>
    <row r="165" spans="2:61" x14ac:dyDescent="0.2">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row>
    <row r="166" spans="2:61" x14ac:dyDescent="0.2">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row>
    <row r="167" spans="2:61" x14ac:dyDescent="0.2">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row>
    <row r="168" spans="2:61" x14ac:dyDescent="0.2">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row>
    <row r="169" spans="2:61" x14ac:dyDescent="0.2">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row>
    <row r="170" spans="2:61" x14ac:dyDescent="0.2">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row>
    <row r="171" spans="2:61" x14ac:dyDescent="0.2">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row>
    <row r="172" spans="2:61" x14ac:dyDescent="0.2">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row>
    <row r="173" spans="2:61" x14ac:dyDescent="0.2">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row>
    <row r="174" spans="2:61" x14ac:dyDescent="0.2">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row>
    <row r="175" spans="2:61" x14ac:dyDescent="0.2">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row>
    <row r="176" spans="2:61" x14ac:dyDescent="0.2">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row>
    <row r="177" spans="2:61" x14ac:dyDescent="0.2">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row>
    <row r="178" spans="2:61" x14ac:dyDescent="0.2">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row>
    <row r="179" spans="2:61" x14ac:dyDescent="0.2">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row>
    <row r="180" spans="2:61" x14ac:dyDescent="0.2">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row>
    <row r="181" spans="2:61" x14ac:dyDescent="0.2">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row>
    <row r="182" spans="2:61" x14ac:dyDescent="0.2">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row>
    <row r="183" spans="2:61" x14ac:dyDescent="0.2">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row>
    <row r="184" spans="2:61" x14ac:dyDescent="0.2">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row>
    <row r="185" spans="2:61" x14ac:dyDescent="0.2">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row>
    <row r="186" spans="2:61" x14ac:dyDescent="0.2">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row>
    <row r="187" spans="2:61" x14ac:dyDescent="0.2">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row>
    <row r="188" spans="2:61" x14ac:dyDescent="0.2">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row>
    <row r="189" spans="2:61" x14ac:dyDescent="0.2">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row>
    <row r="190" spans="2:61" x14ac:dyDescent="0.2">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row>
    <row r="191" spans="2:61" x14ac:dyDescent="0.2">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row>
    <row r="192" spans="2:61" x14ac:dyDescent="0.2">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row>
    <row r="193" spans="2:61" x14ac:dyDescent="0.2">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row>
    <row r="194" spans="2:61" x14ac:dyDescent="0.2">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row>
    <row r="195" spans="2:61" x14ac:dyDescent="0.2">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row>
    <row r="196" spans="2:61" x14ac:dyDescent="0.2">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row>
    <row r="197" spans="2:61" x14ac:dyDescent="0.2">
      <c r="B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row>
    <row r="198" spans="2:61" x14ac:dyDescent="0.2">
      <c r="B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row>
    <row r="199" spans="2:61" x14ac:dyDescent="0.2">
      <c r="B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row>
    <row r="200" spans="2:61" x14ac:dyDescent="0.2">
      <c r="B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row>
    <row r="201" spans="2:61" x14ac:dyDescent="0.2">
      <c r="B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row>
    <row r="202" spans="2:61" x14ac:dyDescent="0.2">
      <c r="B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row>
    <row r="203" spans="2:61" x14ac:dyDescent="0.2">
      <c r="B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row>
    <row r="204" spans="2:61" x14ac:dyDescent="0.2">
      <c r="B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row>
    <row r="205" spans="2:61" x14ac:dyDescent="0.2">
      <c r="B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row>
    <row r="206" spans="2:61" x14ac:dyDescent="0.2">
      <c r="B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row>
    <row r="207" spans="2:61" x14ac:dyDescent="0.2">
      <c r="B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row>
    <row r="208" spans="2:61" x14ac:dyDescent="0.2">
      <c r="B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row>
    <row r="209" spans="2:61" x14ac:dyDescent="0.2">
      <c r="B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row>
    <row r="210" spans="2:61" x14ac:dyDescent="0.2">
      <c r="B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row>
    <row r="211" spans="2:61" x14ac:dyDescent="0.2">
      <c r="B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row>
    <row r="212" spans="2:61" x14ac:dyDescent="0.2">
      <c r="B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row>
    <row r="213" spans="2:61" x14ac:dyDescent="0.2">
      <c r="B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row>
    <row r="214" spans="2:61" x14ac:dyDescent="0.2">
      <c r="B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row>
    <row r="215" spans="2:61" x14ac:dyDescent="0.2">
      <c r="B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row>
    <row r="216" spans="2:61" x14ac:dyDescent="0.2">
      <c r="B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row>
    <row r="217" spans="2:61" x14ac:dyDescent="0.2">
      <c r="B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row>
    <row r="218" spans="2:61" x14ac:dyDescent="0.2">
      <c r="B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row>
    <row r="219" spans="2:61" x14ac:dyDescent="0.2">
      <c r="B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row>
    <row r="220" spans="2:61" x14ac:dyDescent="0.2">
      <c r="B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row>
    <row r="221" spans="2:61" x14ac:dyDescent="0.2">
      <c r="B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row>
    <row r="222" spans="2:61" x14ac:dyDescent="0.2">
      <c r="B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row>
    <row r="223" spans="2:61" x14ac:dyDescent="0.2">
      <c r="B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row>
    <row r="224" spans="2:61" x14ac:dyDescent="0.2">
      <c r="B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row>
    <row r="225" spans="2:61" x14ac:dyDescent="0.2">
      <c r="B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row>
    <row r="226" spans="2:61" x14ac:dyDescent="0.2">
      <c r="B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row>
    <row r="227" spans="2:61" x14ac:dyDescent="0.2">
      <c r="B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row>
    <row r="228" spans="2:61" x14ac:dyDescent="0.2">
      <c r="B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row>
    <row r="229" spans="2:61" x14ac:dyDescent="0.2">
      <c r="B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c r="BI229" s="146"/>
    </row>
    <row r="230" spans="2:61" x14ac:dyDescent="0.2">
      <c r="B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row>
    <row r="231" spans="2:61" x14ac:dyDescent="0.2">
      <c r="B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row>
    <row r="232" spans="2:61" x14ac:dyDescent="0.2">
      <c r="B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row>
    <row r="233" spans="2:61" x14ac:dyDescent="0.2">
      <c r="B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row>
    <row r="234" spans="2:61" x14ac:dyDescent="0.2">
      <c r="B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row>
    <row r="235" spans="2:61" x14ac:dyDescent="0.2">
      <c r="B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row>
    <row r="236" spans="2:61" x14ac:dyDescent="0.2">
      <c r="B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row>
    <row r="237" spans="2:61" x14ac:dyDescent="0.2">
      <c r="B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row>
    <row r="238" spans="2:61" x14ac:dyDescent="0.2">
      <c r="B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row>
    <row r="239" spans="2:61" x14ac:dyDescent="0.2">
      <c r="B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row>
    <row r="240" spans="2:61" x14ac:dyDescent="0.2">
      <c r="B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row>
    <row r="241" spans="2:61" x14ac:dyDescent="0.2">
      <c r="B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row>
    <row r="242" spans="2:61" x14ac:dyDescent="0.2">
      <c r="B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row>
    <row r="243" spans="2:61" x14ac:dyDescent="0.2">
      <c r="B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row>
    <row r="244" spans="2:61" x14ac:dyDescent="0.2">
      <c r="B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row>
    <row r="245" spans="2:61" x14ac:dyDescent="0.2">
      <c r="B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row>
    <row r="246" spans="2:61" x14ac:dyDescent="0.2">
      <c r="B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row>
    <row r="247" spans="2:61" x14ac:dyDescent="0.2">
      <c r="B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row>
    <row r="248" spans="2:61" x14ac:dyDescent="0.2">
      <c r="B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row>
    <row r="249" spans="2:61" x14ac:dyDescent="0.2">
      <c r="B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row>
    <row r="250" spans="2:61" x14ac:dyDescent="0.2">
      <c r="B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row>
    <row r="251" spans="2:61" x14ac:dyDescent="0.2">
      <c r="B251" s="146"/>
    </row>
    <row r="252" spans="2:61" x14ac:dyDescent="0.2">
      <c r="B252" s="146"/>
    </row>
    <row r="253" spans="2:61" x14ac:dyDescent="0.2">
      <c r="B253" s="146"/>
    </row>
    <row r="254" spans="2:61" x14ac:dyDescent="0.2">
      <c r="B254" s="146"/>
    </row>
  </sheetData>
  <mergeCells count="24">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G12" sqref="G12"/>
    </sheetView>
  </sheetViews>
  <sheetFormatPr baseColWidth="10" defaultColWidth="11.42578125" defaultRowHeight="15" x14ac:dyDescent="0.25"/>
  <cols>
    <col min="1" max="1" width="10.28515625" style="85" customWidth="1"/>
    <col min="2" max="2" width="32.42578125" style="85" customWidth="1"/>
    <col min="3" max="3" width="77" style="85" customWidth="1"/>
    <col min="4" max="4" width="21" style="85" customWidth="1"/>
    <col min="5" max="5" width="23.85546875" style="85" customWidth="1"/>
    <col min="6" max="16384" width="11.42578125" style="85"/>
  </cols>
  <sheetData>
    <row r="1" spans="1:6" ht="7.9" customHeight="1" thickBot="1" x14ac:dyDescent="0.3"/>
    <row r="2" spans="1:6" ht="15.75" customHeight="1" x14ac:dyDescent="0.25">
      <c r="B2" s="500" t="s">
        <v>244</v>
      </c>
      <c r="C2" s="503" t="s">
        <v>205</v>
      </c>
      <c r="D2" s="504"/>
      <c r="E2" s="86" t="s">
        <v>389</v>
      </c>
      <c r="F2" s="87"/>
    </row>
    <row r="3" spans="1:6" ht="15.75" customHeight="1" x14ac:dyDescent="0.25">
      <c r="B3" s="501"/>
      <c r="C3" s="233"/>
      <c r="D3" s="235"/>
      <c r="E3" s="86" t="s">
        <v>264</v>
      </c>
      <c r="F3" s="87"/>
    </row>
    <row r="4" spans="1:6" ht="16.5" customHeight="1" x14ac:dyDescent="0.25">
      <c r="B4" s="501"/>
      <c r="C4" s="233"/>
      <c r="D4" s="235"/>
      <c r="E4" s="86" t="s">
        <v>388</v>
      </c>
      <c r="F4" s="87"/>
    </row>
    <row r="5" spans="1:6" ht="15" customHeight="1" thickBot="1" x14ac:dyDescent="0.3">
      <c r="B5" s="502"/>
      <c r="C5" s="505"/>
      <c r="D5" s="506"/>
      <c r="E5" s="86" t="s">
        <v>245</v>
      </c>
      <c r="F5" s="87"/>
    </row>
    <row r="7" spans="1:6" x14ac:dyDescent="0.25">
      <c r="A7" s="507" t="s">
        <v>266</v>
      </c>
      <c r="B7" s="104" t="s">
        <v>246</v>
      </c>
      <c r="C7" s="105" t="s">
        <v>247</v>
      </c>
      <c r="D7" s="105" t="s">
        <v>248</v>
      </c>
      <c r="E7" s="105" t="s">
        <v>249</v>
      </c>
    </row>
    <row r="8" spans="1:6" ht="28.5" x14ac:dyDescent="0.25">
      <c r="A8" s="507"/>
      <c r="B8" s="88">
        <v>45687</v>
      </c>
      <c r="C8" s="89" t="s">
        <v>425</v>
      </c>
      <c r="D8" s="90" t="s">
        <v>427</v>
      </c>
      <c r="E8" s="90" t="s">
        <v>426</v>
      </c>
    </row>
    <row r="9" spans="1:6" x14ac:dyDescent="0.25">
      <c r="A9" s="507"/>
      <c r="B9" s="88"/>
      <c r="C9" s="89"/>
      <c r="D9" s="90"/>
      <c r="E9" s="90"/>
    </row>
    <row r="10" spans="1:6" x14ac:dyDescent="0.25">
      <c r="A10" s="507"/>
      <c r="B10" s="88"/>
      <c r="C10" s="89"/>
      <c r="D10" s="90"/>
      <c r="E10" s="90"/>
    </row>
    <row r="11" spans="1:6" x14ac:dyDescent="0.25">
      <c r="A11" s="507"/>
      <c r="B11" s="88"/>
      <c r="C11" s="89"/>
      <c r="D11" s="90"/>
      <c r="E11" s="90"/>
    </row>
    <row r="12" spans="1:6" x14ac:dyDescent="0.25">
      <c r="A12" s="507"/>
      <c r="B12" s="88"/>
      <c r="C12" s="89"/>
      <c r="D12" s="90"/>
      <c r="E12" s="90"/>
    </row>
    <row r="13" spans="1:6" x14ac:dyDescent="0.25">
      <c r="A13" s="106"/>
      <c r="B13" s="88"/>
      <c r="C13" s="89"/>
      <c r="D13" s="90"/>
      <c r="E13" s="90"/>
    </row>
    <row r="14" spans="1:6" x14ac:dyDescent="0.25">
      <c r="A14" s="106"/>
      <c r="B14" s="88"/>
      <c r="C14" s="89"/>
      <c r="D14" s="90"/>
      <c r="E14" s="90"/>
    </row>
    <row r="15" spans="1:6" x14ac:dyDescent="0.25">
      <c r="A15" s="106"/>
      <c r="B15" s="88"/>
      <c r="C15" s="89"/>
      <c r="D15" s="90"/>
      <c r="E15" s="90"/>
    </row>
    <row r="16" spans="1:6" x14ac:dyDescent="0.25">
      <c r="A16" s="106"/>
      <c r="B16" s="88"/>
      <c r="C16" s="89"/>
      <c r="D16" s="90"/>
      <c r="E16" s="90"/>
    </row>
    <row r="17" spans="1:5" x14ac:dyDescent="0.25">
      <c r="A17" s="106"/>
      <c r="B17" s="88"/>
      <c r="C17" s="89"/>
      <c r="D17" s="90"/>
      <c r="E17" s="90"/>
    </row>
    <row r="18" spans="1:5" x14ac:dyDescent="0.25">
      <c r="A18" s="106"/>
      <c r="B18" s="88"/>
      <c r="C18" s="89"/>
      <c r="D18" s="90"/>
      <c r="E18" s="90"/>
    </row>
    <row r="19" spans="1:5" x14ac:dyDescent="0.25">
      <c r="B19" s="88"/>
      <c r="C19" s="91"/>
      <c r="D19" s="90"/>
      <c r="E19" s="90"/>
    </row>
    <row r="20" spans="1:5" x14ac:dyDescent="0.25">
      <c r="B20" s="88"/>
      <c r="C20" s="89"/>
      <c r="D20" s="90"/>
      <c r="E20" s="90"/>
    </row>
    <row r="25" spans="1:5" x14ac:dyDescent="0.25">
      <c r="C25" s="92"/>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32" customWidth="1"/>
    <col min="2" max="3" width="24.7109375" style="32" customWidth="1"/>
    <col min="4" max="4" width="16" style="32" customWidth="1"/>
    <col min="5" max="5" width="24.7109375" style="32" customWidth="1"/>
    <col min="6" max="6" width="27.7109375" style="32" customWidth="1"/>
    <col min="7" max="8" width="24.7109375" style="32" customWidth="1"/>
    <col min="9" max="10" width="11.42578125" style="112"/>
    <col min="11" max="16384" width="11.42578125" style="32"/>
  </cols>
  <sheetData>
    <row r="1" spans="2:10" ht="15.75" thickBot="1" x14ac:dyDescent="0.3"/>
    <row r="2" spans="2:10" ht="18" customHeight="1" x14ac:dyDescent="0.25">
      <c r="B2" s="525" t="s">
        <v>162</v>
      </c>
      <c r="C2" s="526"/>
      <c r="D2" s="526"/>
      <c r="E2" s="526"/>
      <c r="F2" s="526"/>
      <c r="G2" s="526"/>
      <c r="H2" s="527"/>
      <c r="J2" s="113" t="s">
        <v>274</v>
      </c>
    </row>
    <row r="3" spans="2:10" ht="20.25" x14ac:dyDescent="0.25">
      <c r="B3" s="33"/>
      <c r="C3" s="34"/>
      <c r="D3" s="34"/>
      <c r="E3" s="34"/>
      <c r="F3" s="34"/>
      <c r="G3" s="34"/>
      <c r="H3" s="35"/>
      <c r="J3" s="113"/>
    </row>
    <row r="4" spans="2:10" ht="63" customHeight="1" x14ac:dyDescent="0.25">
      <c r="B4" s="528" t="s">
        <v>305</v>
      </c>
      <c r="C4" s="529"/>
      <c r="D4" s="529"/>
      <c r="E4" s="529"/>
      <c r="F4" s="529"/>
      <c r="G4" s="529"/>
      <c r="H4" s="530"/>
    </row>
    <row r="5" spans="2:10" ht="63" customHeight="1" x14ac:dyDescent="0.25">
      <c r="B5" s="531"/>
      <c r="C5" s="532"/>
      <c r="D5" s="532"/>
      <c r="E5" s="532"/>
      <c r="F5" s="532"/>
      <c r="G5" s="532"/>
      <c r="H5" s="533"/>
    </row>
    <row r="6" spans="2:10" ht="16.5" x14ac:dyDescent="0.25">
      <c r="B6" s="534" t="s">
        <v>160</v>
      </c>
      <c r="C6" s="535"/>
      <c r="D6" s="535"/>
      <c r="E6" s="535"/>
      <c r="F6" s="535"/>
      <c r="G6" s="535"/>
      <c r="H6" s="536"/>
    </row>
    <row r="7" spans="2:10" ht="95.25" customHeight="1" x14ac:dyDescent="0.25">
      <c r="B7" s="544" t="s">
        <v>165</v>
      </c>
      <c r="C7" s="545"/>
      <c r="D7" s="545"/>
      <c r="E7" s="545"/>
      <c r="F7" s="545"/>
      <c r="G7" s="545"/>
      <c r="H7" s="546"/>
    </row>
    <row r="8" spans="2:10" ht="16.5" x14ac:dyDescent="0.25">
      <c r="B8" s="68"/>
      <c r="C8" s="69"/>
      <c r="D8" s="69"/>
      <c r="E8" s="69"/>
      <c r="F8" s="69"/>
      <c r="G8" s="69"/>
      <c r="H8" s="70"/>
    </row>
    <row r="9" spans="2:10" ht="16.5" customHeight="1" x14ac:dyDescent="0.25">
      <c r="B9" s="537" t="s">
        <v>293</v>
      </c>
      <c r="C9" s="538"/>
      <c r="D9" s="538"/>
      <c r="E9" s="538"/>
      <c r="F9" s="538"/>
      <c r="G9" s="538"/>
      <c r="H9" s="539"/>
    </row>
    <row r="10" spans="2:10" ht="44.25" customHeight="1" x14ac:dyDescent="0.25">
      <c r="B10" s="537"/>
      <c r="C10" s="538"/>
      <c r="D10" s="538"/>
      <c r="E10" s="538"/>
      <c r="F10" s="538"/>
      <c r="G10" s="538"/>
      <c r="H10" s="539"/>
    </row>
    <row r="11" spans="2:10" ht="15.75" thickBot="1" x14ac:dyDescent="0.3">
      <c r="B11" s="57"/>
      <c r="C11" s="60"/>
      <c r="D11" s="65"/>
      <c r="E11" s="66"/>
      <c r="F11" s="66"/>
      <c r="G11" s="67"/>
      <c r="H11" s="61"/>
    </row>
    <row r="12" spans="2:10" ht="15.75" thickTop="1" x14ac:dyDescent="0.25">
      <c r="B12" s="57"/>
      <c r="C12" s="540" t="s">
        <v>161</v>
      </c>
      <c r="D12" s="541"/>
      <c r="E12" s="542" t="s">
        <v>198</v>
      </c>
      <c r="F12" s="543"/>
      <c r="G12" s="60"/>
      <c r="H12" s="61"/>
    </row>
    <row r="13" spans="2:10" ht="35.25" customHeight="1" x14ac:dyDescent="0.25">
      <c r="B13" s="57"/>
      <c r="C13" s="512" t="s">
        <v>192</v>
      </c>
      <c r="D13" s="513"/>
      <c r="E13" s="514" t="s">
        <v>197</v>
      </c>
      <c r="F13" s="515"/>
      <c r="G13" s="60"/>
      <c r="H13" s="61"/>
    </row>
    <row r="14" spans="2:10" ht="17.25" customHeight="1" x14ac:dyDescent="0.25">
      <c r="B14" s="57"/>
      <c r="C14" s="512" t="s">
        <v>193</v>
      </c>
      <c r="D14" s="513"/>
      <c r="E14" s="514" t="s">
        <v>195</v>
      </c>
      <c r="F14" s="515"/>
      <c r="G14" s="60"/>
      <c r="H14" s="61"/>
    </row>
    <row r="15" spans="2:10" ht="19.5" customHeight="1" x14ac:dyDescent="0.25">
      <c r="B15" s="57"/>
      <c r="C15" s="512" t="s">
        <v>194</v>
      </c>
      <c r="D15" s="513"/>
      <c r="E15" s="514" t="s">
        <v>196</v>
      </c>
      <c r="F15" s="515"/>
      <c r="G15" s="60"/>
      <c r="H15" s="61"/>
    </row>
    <row r="16" spans="2:10" ht="69.75" customHeight="1" x14ac:dyDescent="0.25">
      <c r="B16" s="57"/>
      <c r="C16" s="512" t="s">
        <v>163</v>
      </c>
      <c r="D16" s="513"/>
      <c r="E16" s="514" t="s">
        <v>164</v>
      </c>
      <c r="F16" s="515"/>
      <c r="G16" s="60"/>
      <c r="H16" s="61"/>
    </row>
    <row r="17" spans="2:8" ht="34.5" customHeight="1" x14ac:dyDescent="0.25">
      <c r="B17" s="57"/>
      <c r="C17" s="516" t="s">
        <v>2</v>
      </c>
      <c r="D17" s="517"/>
      <c r="E17" s="508" t="s">
        <v>199</v>
      </c>
      <c r="F17" s="509"/>
      <c r="G17" s="60"/>
      <c r="H17" s="61"/>
    </row>
    <row r="18" spans="2:8" ht="27.75" customHeight="1" x14ac:dyDescent="0.25">
      <c r="B18" s="57"/>
      <c r="C18" s="516" t="s">
        <v>3</v>
      </c>
      <c r="D18" s="517"/>
      <c r="E18" s="508" t="s">
        <v>200</v>
      </c>
      <c r="F18" s="509"/>
      <c r="G18" s="60"/>
      <c r="H18" s="61"/>
    </row>
    <row r="19" spans="2:8" ht="28.5" customHeight="1" x14ac:dyDescent="0.25">
      <c r="B19" s="57"/>
      <c r="C19" s="516" t="s">
        <v>41</v>
      </c>
      <c r="D19" s="517"/>
      <c r="E19" s="508" t="s">
        <v>201</v>
      </c>
      <c r="F19" s="509"/>
      <c r="G19" s="60"/>
      <c r="H19" s="61"/>
    </row>
    <row r="20" spans="2:8" ht="72.75" customHeight="1" x14ac:dyDescent="0.25">
      <c r="B20" s="57"/>
      <c r="C20" s="516" t="s">
        <v>1</v>
      </c>
      <c r="D20" s="517"/>
      <c r="E20" s="508" t="s">
        <v>202</v>
      </c>
      <c r="F20" s="509"/>
      <c r="G20" s="60"/>
      <c r="H20" s="61"/>
    </row>
    <row r="21" spans="2:8" ht="64.5" customHeight="1" x14ac:dyDescent="0.25">
      <c r="B21" s="57"/>
      <c r="C21" s="516" t="s">
        <v>49</v>
      </c>
      <c r="D21" s="517"/>
      <c r="E21" s="508" t="s">
        <v>167</v>
      </c>
      <c r="F21" s="509"/>
      <c r="G21" s="60"/>
      <c r="H21" s="61"/>
    </row>
    <row r="22" spans="2:8" ht="71.25" customHeight="1" x14ac:dyDescent="0.25">
      <c r="B22" s="57"/>
      <c r="C22" s="516" t="s">
        <v>166</v>
      </c>
      <c r="D22" s="517"/>
      <c r="E22" s="508" t="s">
        <v>168</v>
      </c>
      <c r="F22" s="509"/>
      <c r="G22" s="60"/>
      <c r="H22" s="61"/>
    </row>
    <row r="23" spans="2:8" ht="55.5" customHeight="1" x14ac:dyDescent="0.25">
      <c r="B23" s="57"/>
      <c r="C23" s="510" t="s">
        <v>169</v>
      </c>
      <c r="D23" s="511"/>
      <c r="E23" s="508" t="s">
        <v>170</v>
      </c>
      <c r="F23" s="509"/>
      <c r="G23" s="60"/>
      <c r="H23" s="61"/>
    </row>
    <row r="24" spans="2:8" ht="42" customHeight="1" x14ac:dyDescent="0.25">
      <c r="B24" s="57"/>
      <c r="C24" s="510" t="s">
        <v>47</v>
      </c>
      <c r="D24" s="511"/>
      <c r="E24" s="508" t="s">
        <v>171</v>
      </c>
      <c r="F24" s="509"/>
      <c r="G24" s="60"/>
      <c r="H24" s="61"/>
    </row>
    <row r="25" spans="2:8" ht="59.25" customHeight="1" x14ac:dyDescent="0.25">
      <c r="B25" s="57"/>
      <c r="C25" s="510" t="s">
        <v>159</v>
      </c>
      <c r="D25" s="511"/>
      <c r="E25" s="508" t="s">
        <v>172</v>
      </c>
      <c r="F25" s="509"/>
      <c r="G25" s="60"/>
      <c r="H25" s="61"/>
    </row>
    <row r="26" spans="2:8" ht="23.25" customHeight="1" x14ac:dyDescent="0.25">
      <c r="B26" s="57"/>
      <c r="C26" s="510" t="s">
        <v>12</v>
      </c>
      <c r="D26" s="511"/>
      <c r="E26" s="508" t="s">
        <v>173</v>
      </c>
      <c r="F26" s="509"/>
      <c r="G26" s="60"/>
      <c r="H26" s="61"/>
    </row>
    <row r="27" spans="2:8" ht="30.75" customHeight="1" x14ac:dyDescent="0.25">
      <c r="B27" s="57"/>
      <c r="C27" s="510" t="s">
        <v>177</v>
      </c>
      <c r="D27" s="511"/>
      <c r="E27" s="508" t="s">
        <v>174</v>
      </c>
      <c r="F27" s="509"/>
      <c r="G27" s="60"/>
      <c r="H27" s="61"/>
    </row>
    <row r="28" spans="2:8" ht="35.25" customHeight="1" x14ac:dyDescent="0.25">
      <c r="B28" s="57"/>
      <c r="C28" s="510" t="s">
        <v>178</v>
      </c>
      <c r="D28" s="511"/>
      <c r="E28" s="508" t="s">
        <v>175</v>
      </c>
      <c r="F28" s="509"/>
      <c r="G28" s="60"/>
      <c r="H28" s="61"/>
    </row>
    <row r="29" spans="2:8" ht="33" customHeight="1" x14ac:dyDescent="0.25">
      <c r="B29" s="57"/>
      <c r="C29" s="510" t="s">
        <v>178</v>
      </c>
      <c r="D29" s="511"/>
      <c r="E29" s="508" t="s">
        <v>175</v>
      </c>
      <c r="F29" s="509"/>
      <c r="G29" s="60"/>
      <c r="H29" s="61"/>
    </row>
    <row r="30" spans="2:8" ht="30" customHeight="1" x14ac:dyDescent="0.25">
      <c r="B30" s="57"/>
      <c r="C30" s="510" t="s">
        <v>179</v>
      </c>
      <c r="D30" s="511"/>
      <c r="E30" s="508" t="s">
        <v>176</v>
      </c>
      <c r="F30" s="509"/>
      <c r="G30" s="60"/>
      <c r="H30" s="61"/>
    </row>
    <row r="31" spans="2:8" ht="35.25" customHeight="1" x14ac:dyDescent="0.25">
      <c r="B31" s="57"/>
      <c r="C31" s="510" t="s">
        <v>180</v>
      </c>
      <c r="D31" s="511"/>
      <c r="E31" s="508" t="s">
        <v>181</v>
      </c>
      <c r="F31" s="509"/>
      <c r="G31" s="60"/>
      <c r="H31" s="61"/>
    </row>
    <row r="32" spans="2:8" ht="31.5" customHeight="1" x14ac:dyDescent="0.25">
      <c r="B32" s="57"/>
      <c r="C32" s="510" t="s">
        <v>182</v>
      </c>
      <c r="D32" s="511"/>
      <c r="E32" s="508" t="s">
        <v>183</v>
      </c>
      <c r="F32" s="509"/>
      <c r="G32" s="60"/>
      <c r="H32" s="61"/>
    </row>
    <row r="33" spans="2:8" ht="35.25" customHeight="1" x14ac:dyDescent="0.25">
      <c r="B33" s="57"/>
      <c r="C33" s="510" t="s">
        <v>184</v>
      </c>
      <c r="D33" s="511"/>
      <c r="E33" s="508" t="s">
        <v>185</v>
      </c>
      <c r="F33" s="509"/>
      <c r="G33" s="60"/>
      <c r="H33" s="61"/>
    </row>
    <row r="34" spans="2:8" ht="59.25" customHeight="1" x14ac:dyDescent="0.25">
      <c r="B34" s="57"/>
      <c r="C34" s="510" t="s">
        <v>186</v>
      </c>
      <c r="D34" s="511"/>
      <c r="E34" s="508" t="s">
        <v>187</v>
      </c>
      <c r="F34" s="509"/>
      <c r="G34" s="60"/>
      <c r="H34" s="61"/>
    </row>
    <row r="35" spans="2:8" ht="29.25" customHeight="1" x14ac:dyDescent="0.25">
      <c r="B35" s="57"/>
      <c r="C35" s="510" t="s">
        <v>29</v>
      </c>
      <c r="D35" s="511"/>
      <c r="E35" s="508" t="s">
        <v>188</v>
      </c>
      <c r="F35" s="509"/>
      <c r="G35" s="60"/>
      <c r="H35" s="61"/>
    </row>
    <row r="36" spans="2:8" ht="82.5" customHeight="1" x14ac:dyDescent="0.25">
      <c r="B36" s="57"/>
      <c r="C36" s="510" t="s">
        <v>190</v>
      </c>
      <c r="D36" s="511"/>
      <c r="E36" s="508" t="s">
        <v>189</v>
      </c>
      <c r="F36" s="509"/>
      <c r="G36" s="60"/>
      <c r="H36" s="61"/>
    </row>
    <row r="37" spans="2:8" ht="46.5" customHeight="1" x14ac:dyDescent="0.25">
      <c r="B37" s="57"/>
      <c r="C37" s="510" t="s">
        <v>38</v>
      </c>
      <c r="D37" s="511"/>
      <c r="E37" s="508" t="s">
        <v>191</v>
      </c>
      <c r="F37" s="509"/>
      <c r="G37" s="60"/>
      <c r="H37" s="61"/>
    </row>
    <row r="38" spans="2:8" ht="6.75" customHeight="1" thickBot="1" x14ac:dyDescent="0.3">
      <c r="B38" s="57"/>
      <c r="C38" s="521"/>
      <c r="D38" s="522"/>
      <c r="E38" s="523"/>
      <c r="F38" s="524"/>
      <c r="G38" s="60"/>
      <c r="H38" s="61"/>
    </row>
    <row r="39" spans="2:8" ht="15.75" thickTop="1" x14ac:dyDescent="0.25">
      <c r="B39" s="57"/>
      <c r="C39" s="58"/>
      <c r="D39" s="58"/>
      <c r="E39" s="59"/>
      <c r="F39" s="59"/>
      <c r="G39" s="60"/>
      <c r="H39" s="61"/>
    </row>
    <row r="40" spans="2:8" ht="21" customHeight="1" x14ac:dyDescent="0.25">
      <c r="B40" s="518" t="s">
        <v>294</v>
      </c>
      <c r="C40" s="519"/>
      <c r="D40" s="519"/>
      <c r="E40" s="519"/>
      <c r="F40" s="519"/>
      <c r="G40" s="519"/>
      <c r="H40" s="520"/>
    </row>
    <row r="41" spans="2:8" ht="20.25" customHeight="1" x14ac:dyDescent="0.25">
      <c r="B41" s="518" t="s">
        <v>295</v>
      </c>
      <c r="C41" s="519"/>
      <c r="D41" s="519"/>
      <c r="E41" s="519"/>
      <c r="F41" s="519"/>
      <c r="G41" s="519"/>
      <c r="H41" s="520"/>
    </row>
    <row r="42" spans="2:8" ht="20.25" customHeight="1" x14ac:dyDescent="0.25">
      <c r="B42" s="518" t="s">
        <v>296</v>
      </c>
      <c r="C42" s="519"/>
      <c r="D42" s="519"/>
      <c r="E42" s="519"/>
      <c r="F42" s="519"/>
      <c r="G42" s="519"/>
      <c r="H42" s="520"/>
    </row>
    <row r="43" spans="2:8" ht="20.25" customHeight="1" x14ac:dyDescent="0.25">
      <c r="B43" s="518" t="s">
        <v>297</v>
      </c>
      <c r="C43" s="519"/>
      <c r="D43" s="519"/>
      <c r="E43" s="519"/>
      <c r="F43" s="519"/>
      <c r="G43" s="519"/>
      <c r="H43" s="520"/>
    </row>
    <row r="44" spans="2:8" ht="15" customHeight="1" x14ac:dyDescent="0.25">
      <c r="B44" s="518" t="s">
        <v>298</v>
      </c>
      <c r="C44" s="519"/>
      <c r="D44" s="519"/>
      <c r="E44" s="519"/>
      <c r="F44" s="519"/>
      <c r="G44" s="519"/>
      <c r="H44" s="520"/>
    </row>
    <row r="45" spans="2:8" ht="15.75" thickBot="1" x14ac:dyDescent="0.3">
      <c r="B45" s="62"/>
      <c r="C45" s="63"/>
      <c r="D45" s="63"/>
      <c r="E45" s="63"/>
      <c r="F45" s="63"/>
      <c r="G45" s="63"/>
      <c r="H45" s="6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32" customWidth="1"/>
    <col min="2" max="2" width="33.28515625" style="32" customWidth="1"/>
    <col min="3" max="4" width="11.42578125" style="32"/>
    <col min="5" max="5" width="5.7109375" style="32" customWidth="1"/>
    <col min="6" max="6" width="16.28515625" style="32" customWidth="1"/>
    <col min="7" max="7" width="11.42578125" style="32"/>
    <col min="8" max="8" width="13.85546875" style="32" customWidth="1"/>
    <col min="9" max="9" width="14.140625" style="32" customWidth="1"/>
    <col min="10" max="10" width="14.85546875" style="32" customWidth="1"/>
    <col min="11" max="11" width="7.5703125" style="32" customWidth="1"/>
    <col min="12" max="12" width="2.140625" style="32" customWidth="1"/>
    <col min="13" max="16384" width="11.42578125" style="32"/>
  </cols>
  <sheetData>
    <row r="1" spans="2:11" ht="6" customHeight="1" thickBot="1" x14ac:dyDescent="0.3"/>
    <row r="2" spans="2:11" ht="15" customHeight="1" x14ac:dyDescent="0.25">
      <c r="B2" s="584" t="s">
        <v>251</v>
      </c>
      <c r="C2" s="585" t="s">
        <v>205</v>
      </c>
      <c r="D2" s="586"/>
      <c r="E2" s="586"/>
      <c r="F2" s="586"/>
      <c r="G2" s="586"/>
      <c r="H2" s="586"/>
      <c r="I2" s="586"/>
      <c r="J2" s="273" t="s">
        <v>250</v>
      </c>
      <c r="K2" s="246"/>
    </row>
    <row r="3" spans="2:11" ht="15" customHeight="1" x14ac:dyDescent="0.25">
      <c r="B3" s="501"/>
      <c r="C3" s="587"/>
      <c r="D3" s="588"/>
      <c r="E3" s="588"/>
      <c r="F3" s="588"/>
      <c r="G3" s="588"/>
      <c r="H3" s="588"/>
      <c r="I3" s="588"/>
      <c r="J3" s="274" t="s">
        <v>264</v>
      </c>
      <c r="K3" s="248"/>
    </row>
    <row r="4" spans="2:11" ht="15" customHeight="1" x14ac:dyDescent="0.25">
      <c r="B4" s="501"/>
      <c r="C4" s="587"/>
      <c r="D4" s="588"/>
      <c r="E4" s="588"/>
      <c r="F4" s="588"/>
      <c r="G4" s="588"/>
      <c r="H4" s="588"/>
      <c r="I4" s="588"/>
      <c r="J4" s="274" t="s">
        <v>263</v>
      </c>
      <c r="K4" s="248" t="s">
        <v>263</v>
      </c>
    </row>
    <row r="5" spans="2:11" ht="15" customHeight="1" thickBot="1" x14ac:dyDescent="0.3">
      <c r="B5" s="502"/>
      <c r="C5" s="589"/>
      <c r="D5" s="590"/>
      <c r="E5" s="590"/>
      <c r="F5" s="590"/>
      <c r="G5" s="590"/>
      <c r="H5" s="590"/>
      <c r="I5" s="590"/>
      <c r="J5" s="275" t="s">
        <v>245</v>
      </c>
      <c r="K5" s="250" t="s">
        <v>245</v>
      </c>
    </row>
    <row r="6" spans="2:11" ht="15.75" thickBot="1" x14ac:dyDescent="0.3"/>
    <row r="7" spans="2:11" customFormat="1" ht="15.75" thickBot="1" x14ac:dyDescent="0.3">
      <c r="B7" s="578" t="s">
        <v>246</v>
      </c>
      <c r="C7" s="579"/>
      <c r="D7" s="580" t="s">
        <v>252</v>
      </c>
      <c r="E7" s="581"/>
      <c r="F7" s="580" t="s">
        <v>253</v>
      </c>
      <c r="G7" s="582"/>
      <c r="H7" s="582"/>
      <c r="I7" s="582"/>
      <c r="J7" s="582"/>
      <c r="K7" s="583"/>
    </row>
    <row r="8" spans="2:11" customFormat="1" ht="18" customHeight="1" thickBot="1" x14ac:dyDescent="0.3">
      <c r="B8" s="549"/>
      <c r="C8" s="550"/>
      <c r="D8" s="551">
        <v>1</v>
      </c>
      <c r="E8" s="552"/>
      <c r="F8" s="547"/>
      <c r="G8" s="547"/>
      <c r="H8" s="547"/>
      <c r="I8" s="547"/>
      <c r="J8" s="547"/>
      <c r="K8" s="548"/>
    </row>
    <row r="9" spans="2:11" customFormat="1" ht="18" customHeight="1" thickBot="1" x14ac:dyDescent="0.3">
      <c r="B9" s="549"/>
      <c r="C9" s="550"/>
      <c r="D9" s="551">
        <v>2</v>
      </c>
      <c r="E9" s="552"/>
      <c r="F9" s="547"/>
      <c r="G9" s="547"/>
      <c r="H9" s="547"/>
      <c r="I9" s="547"/>
      <c r="J9" s="547"/>
      <c r="K9" s="548"/>
    </row>
    <row r="10" spans="2:11" customFormat="1" ht="18" customHeight="1" thickBot="1" x14ac:dyDescent="0.3">
      <c r="B10" s="549"/>
      <c r="C10" s="550"/>
      <c r="D10" s="551">
        <v>3</v>
      </c>
      <c r="E10" s="552"/>
      <c r="F10" s="547"/>
      <c r="G10" s="547"/>
      <c r="H10" s="547"/>
      <c r="I10" s="547"/>
      <c r="J10" s="547"/>
      <c r="K10" s="548"/>
    </row>
    <row r="11" spans="2:11" customFormat="1" ht="18" customHeight="1" thickBot="1" x14ac:dyDescent="0.3">
      <c r="B11" s="549"/>
      <c r="C11" s="550"/>
      <c r="D11" s="551">
        <v>4</v>
      </c>
      <c r="E11" s="552"/>
      <c r="F11" s="547"/>
      <c r="G11" s="547"/>
      <c r="H11" s="547"/>
      <c r="I11" s="547"/>
      <c r="J11" s="547"/>
      <c r="K11" s="548"/>
    </row>
    <row r="12" spans="2:11" customFormat="1" ht="18" customHeight="1" thickBot="1" x14ac:dyDescent="0.3">
      <c r="B12" s="549"/>
      <c r="C12" s="550"/>
      <c r="D12" s="551">
        <v>5</v>
      </c>
      <c r="E12" s="552"/>
      <c r="F12" s="547"/>
      <c r="G12" s="547"/>
      <c r="H12" s="547"/>
      <c r="I12" s="547"/>
      <c r="J12" s="547"/>
      <c r="K12" s="548"/>
    </row>
    <row r="13" spans="2:11" customFormat="1" ht="18" customHeight="1" thickBot="1" x14ac:dyDescent="0.3">
      <c r="B13" s="549"/>
      <c r="C13" s="550"/>
      <c r="D13" s="551">
        <v>6</v>
      </c>
      <c r="E13" s="552"/>
      <c r="F13" s="547"/>
      <c r="G13" s="547"/>
      <c r="H13" s="547"/>
      <c r="I13" s="547"/>
      <c r="J13" s="547"/>
      <c r="K13" s="548"/>
    </row>
    <row r="14" spans="2:11" customFormat="1" ht="18" customHeight="1" thickBot="1" x14ac:dyDescent="0.3">
      <c r="B14" s="549"/>
      <c r="C14" s="550"/>
      <c r="D14" s="551">
        <v>7</v>
      </c>
      <c r="E14" s="552"/>
      <c r="F14" s="547"/>
      <c r="G14" s="547"/>
      <c r="H14" s="547"/>
      <c r="I14" s="547"/>
      <c r="J14" s="547"/>
      <c r="K14" s="548"/>
    </row>
    <row r="15" spans="2:11" customFormat="1" ht="18" customHeight="1" thickBot="1" x14ac:dyDescent="0.3">
      <c r="B15" s="549">
        <v>45352</v>
      </c>
      <c r="C15" s="550"/>
      <c r="D15" s="551">
        <v>8</v>
      </c>
      <c r="E15" s="552"/>
      <c r="F15" s="547" t="s">
        <v>265</v>
      </c>
      <c r="G15" s="547"/>
      <c r="H15" s="547"/>
      <c r="I15" s="547"/>
      <c r="J15" s="547"/>
      <c r="K15" s="548"/>
    </row>
    <row r="16" spans="2:11" customFormat="1" ht="15.75" customHeight="1" thickBot="1" x14ac:dyDescent="0.3">
      <c r="B16" s="565"/>
      <c r="C16" s="565"/>
      <c r="D16" s="565"/>
      <c r="E16" s="565"/>
      <c r="F16" s="565"/>
      <c r="G16" s="565"/>
      <c r="H16" s="565"/>
      <c r="I16" s="565"/>
      <c r="J16" s="565"/>
      <c r="K16" s="565"/>
    </row>
    <row r="17" spans="2:12" customFormat="1" ht="15.75" customHeight="1" thickBot="1" x14ac:dyDescent="0.3">
      <c r="B17" s="566" t="s">
        <v>254</v>
      </c>
      <c r="C17" s="567"/>
      <c r="D17" s="567"/>
      <c r="E17" s="568"/>
      <c r="F17" s="569" t="s">
        <v>255</v>
      </c>
      <c r="G17" s="570"/>
      <c r="H17" s="571"/>
      <c r="I17" s="572" t="s">
        <v>256</v>
      </c>
      <c r="J17" s="573"/>
      <c r="K17" s="568"/>
    </row>
    <row r="18" spans="2:12" customFormat="1" ht="27" customHeight="1" x14ac:dyDescent="0.25">
      <c r="B18" s="574"/>
      <c r="C18" s="575"/>
      <c r="D18" s="575"/>
      <c r="E18" s="575"/>
      <c r="F18" s="575"/>
      <c r="G18" s="575"/>
      <c r="H18" s="575"/>
      <c r="I18" s="576"/>
      <c r="J18" s="576"/>
      <c r="K18" s="577"/>
    </row>
    <row r="19" spans="2:12" customFormat="1" ht="15" customHeight="1" x14ac:dyDescent="0.25">
      <c r="B19" s="554" t="s">
        <v>257</v>
      </c>
      <c r="C19" s="555"/>
      <c r="D19" s="555"/>
      <c r="E19" s="555"/>
      <c r="F19" s="556" t="s">
        <v>258</v>
      </c>
      <c r="G19" s="556"/>
      <c r="H19" s="557"/>
      <c r="I19" s="556" t="s">
        <v>258</v>
      </c>
      <c r="J19" s="556"/>
      <c r="K19" s="557"/>
    </row>
    <row r="20" spans="2:12" customFormat="1" ht="22.5" customHeight="1" thickBot="1" x14ac:dyDescent="0.3">
      <c r="B20" s="558" t="s">
        <v>259</v>
      </c>
      <c r="C20" s="559"/>
      <c r="D20" s="559"/>
      <c r="E20" s="559"/>
      <c r="F20" s="559" t="s">
        <v>260</v>
      </c>
      <c r="G20" s="559"/>
      <c r="H20" s="560"/>
      <c r="I20" s="559" t="s">
        <v>260</v>
      </c>
      <c r="J20" s="559"/>
      <c r="K20" s="560"/>
    </row>
    <row r="21" spans="2:12" customFormat="1" ht="9" customHeight="1" thickBot="1" x14ac:dyDescent="0.3">
      <c r="B21" s="561"/>
      <c r="C21" s="561"/>
      <c r="D21" s="561"/>
      <c r="E21" s="561"/>
      <c r="F21" s="561"/>
      <c r="G21" s="561"/>
      <c r="H21" s="561"/>
      <c r="I21" s="561"/>
      <c r="J21" s="561"/>
      <c r="K21" s="561"/>
    </row>
    <row r="22" spans="2:12" customFormat="1" ht="15.75" thickBot="1" x14ac:dyDescent="0.3">
      <c r="B22" s="562" t="s">
        <v>207</v>
      </c>
      <c r="C22" s="563"/>
      <c r="D22" s="564"/>
      <c r="E22" s="93" t="s">
        <v>208</v>
      </c>
      <c r="F22" s="562" t="s">
        <v>209</v>
      </c>
      <c r="G22" s="564"/>
      <c r="H22" s="94" t="s">
        <v>210</v>
      </c>
      <c r="I22" s="562" t="s">
        <v>211</v>
      </c>
      <c r="J22" s="564"/>
      <c r="K22" s="95">
        <v>1</v>
      </c>
    </row>
    <row r="23" spans="2:12" ht="8.25" customHeight="1" x14ac:dyDescent="0.25"/>
    <row r="24" spans="2:12" x14ac:dyDescent="0.25">
      <c r="B24" s="553" t="s">
        <v>261</v>
      </c>
      <c r="C24" s="553"/>
      <c r="D24" s="553"/>
      <c r="E24" s="553"/>
      <c r="F24" s="553"/>
      <c r="G24" s="553"/>
      <c r="H24" s="553"/>
      <c r="I24" s="553"/>
      <c r="J24" s="553"/>
      <c r="K24" s="553"/>
      <c r="L24" s="553"/>
    </row>
    <row r="25" spans="2:12" x14ac:dyDescent="0.25">
      <c r="B25" s="553" t="s">
        <v>262</v>
      </c>
      <c r="C25" s="553"/>
      <c r="D25" s="553"/>
      <c r="E25" s="553"/>
      <c r="F25" s="553"/>
      <c r="G25" s="553"/>
      <c r="H25" s="553"/>
      <c r="I25" s="553"/>
      <c r="J25" s="553"/>
      <c r="K25" s="553"/>
      <c r="L25" s="553"/>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32"/>
      <c r="B1" s="591" t="s">
        <v>54</v>
      </c>
      <c r="C1" s="591"/>
      <c r="D1" s="591"/>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37"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7" ht="25.5" x14ac:dyDescent="0.25">
      <c r="A3" s="32"/>
      <c r="B3" s="3"/>
      <c r="C3" s="4" t="s">
        <v>51</v>
      </c>
      <c r="D3" s="4" t="s">
        <v>4</v>
      </c>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7" ht="51" x14ac:dyDescent="0.25">
      <c r="A4" s="32"/>
      <c r="B4" s="5" t="s">
        <v>50</v>
      </c>
      <c r="C4" s="6" t="s">
        <v>101</v>
      </c>
      <c r="D4" s="7">
        <v>0.2</v>
      </c>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7" ht="51" x14ac:dyDescent="0.25">
      <c r="A5" s="32"/>
      <c r="B5" s="8" t="s">
        <v>52</v>
      </c>
      <c r="C5" s="9" t="s">
        <v>102</v>
      </c>
      <c r="D5" s="10">
        <v>0.4</v>
      </c>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7" ht="51" x14ac:dyDescent="0.25">
      <c r="A6" s="32"/>
      <c r="B6" s="11" t="s">
        <v>106</v>
      </c>
      <c r="C6" s="9" t="s">
        <v>103</v>
      </c>
      <c r="D6" s="10">
        <v>0.6</v>
      </c>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7" ht="76.5" x14ac:dyDescent="0.25">
      <c r="A7" s="32"/>
      <c r="B7" s="12" t="s">
        <v>6</v>
      </c>
      <c r="C7" s="9" t="s">
        <v>104</v>
      </c>
      <c r="D7" s="10">
        <v>0.8</v>
      </c>
      <c r="E7" s="32"/>
      <c r="F7" s="32"/>
      <c r="G7" s="32"/>
      <c r="H7" s="32"/>
      <c r="I7" s="32"/>
      <c r="J7" s="32"/>
      <c r="K7" s="32"/>
      <c r="L7" s="32"/>
      <c r="M7" s="32"/>
      <c r="N7" s="32"/>
      <c r="O7" s="32"/>
      <c r="P7" s="32"/>
      <c r="Q7" s="32"/>
      <c r="R7" s="32"/>
      <c r="S7" s="32"/>
      <c r="T7" s="32"/>
      <c r="U7" s="32"/>
      <c r="V7" s="32"/>
      <c r="W7" s="32"/>
      <c r="X7" s="32"/>
      <c r="Y7" s="32"/>
      <c r="Z7" s="32"/>
      <c r="AA7" s="32"/>
      <c r="AB7" s="32"/>
      <c r="AC7" s="32"/>
      <c r="AD7" s="32"/>
      <c r="AE7" s="32"/>
    </row>
    <row r="8" spans="1:37" ht="51" x14ac:dyDescent="0.25">
      <c r="A8" s="32"/>
      <c r="B8" s="13" t="s">
        <v>53</v>
      </c>
      <c r="C8" s="9" t="s">
        <v>105</v>
      </c>
      <c r="D8" s="10">
        <v>1</v>
      </c>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1:37" x14ac:dyDescent="0.25">
      <c r="A9" s="32"/>
      <c r="B9" s="55"/>
      <c r="C9" s="55"/>
      <c r="D9" s="55"/>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ht="16.5" x14ac:dyDescent="0.25">
      <c r="A10" s="32"/>
      <c r="B10" s="56"/>
      <c r="C10" s="55"/>
      <c r="D10" s="55"/>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1" spans="1:37" x14ac:dyDescent="0.25">
      <c r="A11" s="32"/>
      <c r="B11" s="55"/>
      <c r="C11" s="55"/>
      <c r="D11" s="5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1:37" x14ac:dyDescent="0.25">
      <c r="A12" s="32"/>
      <c r="B12" s="55"/>
      <c r="C12" s="55"/>
      <c r="D12" s="5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x14ac:dyDescent="0.25">
      <c r="A13" s="32"/>
      <c r="B13" s="55"/>
      <c r="C13" s="55"/>
      <c r="D13" s="5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1:37" x14ac:dyDescent="0.25">
      <c r="A14" s="32"/>
      <c r="B14" s="55"/>
      <c r="C14" s="55"/>
      <c r="D14" s="55"/>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37" x14ac:dyDescent="0.25">
      <c r="A15" s="32"/>
      <c r="B15" s="55"/>
      <c r="C15" s="55"/>
      <c r="D15" s="55"/>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x14ac:dyDescent="0.25">
      <c r="A16" s="32"/>
      <c r="B16" s="55"/>
      <c r="C16" s="55"/>
      <c r="D16" s="55"/>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row>
    <row r="17" spans="1:37" x14ac:dyDescent="0.25">
      <c r="A17" s="32"/>
      <c r="B17" s="55"/>
      <c r="C17" s="55"/>
      <c r="D17" s="55"/>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37" x14ac:dyDescent="0.25">
      <c r="A18" s="32"/>
      <c r="B18" s="55"/>
      <c r="C18" s="55"/>
      <c r="D18" s="55"/>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spans="1:37"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37"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37"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spans="1:37"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7"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row>
    <row r="25" spans="1:37"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row>
    <row r="26" spans="1:37"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row>
    <row r="27" spans="1:37"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row>
    <row r="28" spans="1:37"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37"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row>
    <row r="31" spans="1:37"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row>
    <row r="32" spans="1:37"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row>
    <row r="33" spans="1:31" x14ac:dyDescent="0.25">
      <c r="A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x14ac:dyDescent="0.25">
      <c r="A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x14ac:dyDescent="0.25">
      <c r="A35" s="32"/>
    </row>
    <row r="36" spans="1:31" x14ac:dyDescent="0.25">
      <c r="A36" s="32"/>
    </row>
    <row r="37" spans="1:31" x14ac:dyDescent="0.25">
      <c r="A37" s="32"/>
    </row>
    <row r="38" spans="1:31" x14ac:dyDescent="0.25">
      <c r="A38" s="32"/>
    </row>
    <row r="39" spans="1:31" x14ac:dyDescent="0.25">
      <c r="A39" s="32"/>
    </row>
    <row r="40" spans="1:31" x14ac:dyDescent="0.25">
      <c r="A40" s="32"/>
    </row>
    <row r="41" spans="1:31" x14ac:dyDescent="0.25">
      <c r="A41" s="32"/>
    </row>
    <row r="42" spans="1:31" x14ac:dyDescent="0.25">
      <c r="A42" s="32"/>
    </row>
    <row r="43" spans="1:31" x14ac:dyDescent="0.25">
      <c r="A43" s="32"/>
    </row>
    <row r="44" spans="1:31" x14ac:dyDescent="0.25">
      <c r="A44" s="32"/>
    </row>
    <row r="45" spans="1:31" x14ac:dyDescent="0.25">
      <c r="A45" s="32"/>
    </row>
    <row r="46" spans="1:31" x14ac:dyDescent="0.25">
      <c r="A46" s="32"/>
    </row>
    <row r="47" spans="1:31" x14ac:dyDescent="0.25">
      <c r="A47" s="32"/>
    </row>
    <row r="48" spans="1:31" x14ac:dyDescent="0.25">
      <c r="A48" s="32"/>
    </row>
    <row r="49" spans="1:1" x14ac:dyDescent="0.25">
      <c r="A49" s="32"/>
    </row>
    <row r="50" spans="1:1" x14ac:dyDescent="0.25">
      <c r="A50" s="32"/>
    </row>
    <row r="51" spans="1:1" x14ac:dyDescent="0.25">
      <c r="A51" s="32"/>
    </row>
    <row r="52" spans="1:1" x14ac:dyDescent="0.25">
      <c r="A52" s="32"/>
    </row>
    <row r="53" spans="1:1" x14ac:dyDescent="0.25">
      <c r="A53" s="32"/>
    </row>
    <row r="54" spans="1:1" x14ac:dyDescent="0.25">
      <c r="A54" s="32"/>
    </row>
    <row r="55" spans="1:1" x14ac:dyDescent="0.25">
      <c r="A55" s="32"/>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32"/>
      <c r="B1" s="592" t="s">
        <v>62</v>
      </c>
      <c r="C1" s="592"/>
      <c r="D1" s="592"/>
      <c r="E1" s="32"/>
      <c r="F1" s="32"/>
      <c r="G1" s="32"/>
      <c r="H1" s="32"/>
      <c r="I1" s="32"/>
      <c r="J1" s="32"/>
      <c r="K1" s="32"/>
      <c r="L1" s="32"/>
      <c r="M1" s="32"/>
      <c r="N1" s="32"/>
      <c r="O1" s="32"/>
      <c r="P1" s="32"/>
      <c r="Q1" s="32"/>
      <c r="R1" s="32"/>
      <c r="S1" s="32"/>
      <c r="T1" s="32"/>
      <c r="U1" s="32"/>
    </row>
    <row r="2" spans="1:21" x14ac:dyDescent="0.25">
      <c r="A2" s="32"/>
      <c r="B2" s="32"/>
      <c r="C2" s="32"/>
      <c r="D2" s="32"/>
      <c r="E2" s="32"/>
      <c r="F2" s="32"/>
      <c r="G2" s="32"/>
      <c r="H2" s="32"/>
      <c r="I2" s="32"/>
      <c r="J2" s="32"/>
      <c r="K2" s="32"/>
      <c r="L2" s="32"/>
      <c r="M2" s="32"/>
      <c r="N2" s="32"/>
      <c r="O2" s="32"/>
      <c r="P2" s="32"/>
      <c r="Q2" s="32"/>
      <c r="R2" s="32"/>
      <c r="S2" s="32"/>
      <c r="T2" s="32"/>
      <c r="U2" s="32"/>
    </row>
    <row r="3" spans="1:21" ht="30" x14ac:dyDescent="0.25">
      <c r="A3" s="32"/>
      <c r="B3" s="52"/>
      <c r="C3" s="22" t="s">
        <v>55</v>
      </c>
      <c r="D3" s="22" t="s">
        <v>56</v>
      </c>
      <c r="E3" s="32"/>
      <c r="F3" s="32"/>
      <c r="G3" s="32"/>
      <c r="H3" s="32"/>
      <c r="I3" s="32"/>
      <c r="J3" s="32"/>
      <c r="K3" s="32"/>
      <c r="L3" s="32"/>
      <c r="M3" s="32"/>
      <c r="N3" s="32"/>
      <c r="O3" s="32"/>
      <c r="P3" s="32"/>
      <c r="Q3" s="32"/>
      <c r="R3" s="32"/>
      <c r="S3" s="32"/>
      <c r="T3" s="32"/>
      <c r="U3" s="32"/>
    </row>
    <row r="4" spans="1:21" ht="33.75" x14ac:dyDescent="0.25">
      <c r="A4" s="51" t="s">
        <v>82</v>
      </c>
      <c r="B4" s="25" t="s">
        <v>100</v>
      </c>
      <c r="C4" s="30" t="s">
        <v>154</v>
      </c>
      <c r="D4" s="23" t="s">
        <v>96</v>
      </c>
      <c r="E4" s="32"/>
      <c r="F4" s="32"/>
      <c r="G4" s="32"/>
      <c r="H4" s="32"/>
      <c r="I4" s="32"/>
      <c r="J4" s="32"/>
      <c r="K4" s="32"/>
      <c r="L4" s="32"/>
      <c r="M4" s="32"/>
      <c r="N4" s="32"/>
      <c r="O4" s="32"/>
      <c r="P4" s="32"/>
      <c r="Q4" s="32"/>
      <c r="R4" s="32"/>
      <c r="S4" s="32"/>
      <c r="T4" s="32"/>
      <c r="U4" s="32"/>
    </row>
    <row r="5" spans="1:21" ht="67.5" x14ac:dyDescent="0.25">
      <c r="A5" s="51" t="s">
        <v>83</v>
      </c>
      <c r="B5" s="26" t="s">
        <v>58</v>
      </c>
      <c r="C5" s="31" t="s">
        <v>92</v>
      </c>
      <c r="D5" s="24" t="s">
        <v>97</v>
      </c>
      <c r="E5" s="32"/>
      <c r="F5" s="32"/>
      <c r="G5" s="32"/>
      <c r="H5" s="32"/>
      <c r="I5" s="32"/>
      <c r="J5" s="32"/>
      <c r="K5" s="32"/>
      <c r="L5" s="32"/>
      <c r="M5" s="32"/>
      <c r="N5" s="32"/>
      <c r="O5" s="32"/>
      <c r="P5" s="32"/>
      <c r="Q5" s="32"/>
      <c r="R5" s="32"/>
      <c r="S5" s="32"/>
      <c r="T5" s="32"/>
      <c r="U5" s="32"/>
    </row>
    <row r="6" spans="1:21" ht="67.5" x14ac:dyDescent="0.25">
      <c r="A6" s="51" t="s">
        <v>80</v>
      </c>
      <c r="B6" s="27" t="s">
        <v>59</v>
      </c>
      <c r="C6" s="31" t="s">
        <v>93</v>
      </c>
      <c r="D6" s="24" t="s">
        <v>99</v>
      </c>
      <c r="E6" s="32"/>
      <c r="F6" s="32"/>
      <c r="G6" s="32"/>
      <c r="H6" s="32"/>
      <c r="I6" s="32"/>
      <c r="J6" s="32"/>
      <c r="K6" s="32"/>
      <c r="L6" s="32"/>
      <c r="M6" s="32"/>
      <c r="N6" s="32"/>
      <c r="O6" s="32"/>
      <c r="P6" s="32"/>
      <c r="Q6" s="32"/>
      <c r="R6" s="32"/>
      <c r="S6" s="32"/>
      <c r="T6" s="32"/>
      <c r="U6" s="32"/>
    </row>
    <row r="7" spans="1:21" ht="101.25" x14ac:dyDescent="0.25">
      <c r="A7" s="51" t="s">
        <v>7</v>
      </c>
      <c r="B7" s="28" t="s">
        <v>60</v>
      </c>
      <c r="C7" s="31" t="s">
        <v>94</v>
      </c>
      <c r="D7" s="24" t="s">
        <v>203</v>
      </c>
      <c r="E7" s="32"/>
      <c r="F7" s="32"/>
      <c r="G7" s="32"/>
      <c r="H7" s="32"/>
      <c r="I7" s="32"/>
      <c r="J7" s="32"/>
      <c r="K7" s="32"/>
      <c r="L7" s="32"/>
      <c r="M7" s="32"/>
      <c r="N7" s="32"/>
      <c r="O7" s="32"/>
      <c r="P7" s="32"/>
      <c r="Q7" s="32"/>
      <c r="R7" s="32"/>
      <c r="S7" s="32"/>
      <c r="T7" s="32"/>
      <c r="U7" s="32"/>
    </row>
    <row r="8" spans="1:21" ht="67.5" x14ac:dyDescent="0.25">
      <c r="A8" s="51" t="s">
        <v>84</v>
      </c>
      <c r="B8" s="29" t="s">
        <v>61</v>
      </c>
      <c r="C8" s="31" t="s">
        <v>95</v>
      </c>
      <c r="D8" s="24" t="s">
        <v>117</v>
      </c>
      <c r="E8" s="32"/>
      <c r="F8" s="32"/>
      <c r="G8" s="32"/>
      <c r="H8" s="32"/>
      <c r="I8" s="32"/>
      <c r="J8" s="32"/>
      <c r="K8" s="32"/>
      <c r="L8" s="32"/>
      <c r="M8" s="32"/>
      <c r="N8" s="32"/>
      <c r="O8" s="32"/>
      <c r="P8" s="32"/>
      <c r="Q8" s="32"/>
      <c r="R8" s="32"/>
      <c r="S8" s="32"/>
      <c r="T8" s="32"/>
      <c r="U8" s="32"/>
    </row>
    <row r="9" spans="1:21" ht="20.25" x14ac:dyDescent="0.25">
      <c r="A9" s="51"/>
      <c r="B9" s="51"/>
      <c r="C9" s="53"/>
      <c r="D9" s="53"/>
      <c r="E9" s="32"/>
      <c r="F9" s="32"/>
      <c r="G9" s="32"/>
      <c r="H9" s="32"/>
      <c r="I9" s="32"/>
      <c r="J9" s="32"/>
      <c r="K9" s="32"/>
      <c r="L9" s="32"/>
      <c r="M9" s="32"/>
      <c r="N9" s="32"/>
      <c r="O9" s="32"/>
      <c r="P9" s="32"/>
      <c r="Q9" s="32"/>
      <c r="R9" s="32"/>
      <c r="S9" s="32"/>
      <c r="T9" s="32"/>
      <c r="U9" s="32"/>
    </row>
    <row r="10" spans="1:21" ht="16.5" x14ac:dyDescent="0.25">
      <c r="A10" s="51"/>
      <c r="B10" s="54"/>
      <c r="C10" s="54"/>
      <c r="D10" s="54"/>
      <c r="E10" s="32"/>
      <c r="F10" s="32"/>
      <c r="G10" s="32"/>
      <c r="H10" s="32"/>
      <c r="I10" s="32"/>
      <c r="J10" s="32"/>
      <c r="K10" s="32"/>
      <c r="L10" s="32"/>
      <c r="M10" s="32"/>
      <c r="N10" s="32"/>
      <c r="O10" s="32"/>
      <c r="P10" s="32"/>
      <c r="Q10" s="32"/>
      <c r="R10" s="32"/>
      <c r="S10" s="32"/>
      <c r="T10" s="32"/>
      <c r="U10" s="32"/>
    </row>
    <row r="11" spans="1:21" x14ac:dyDescent="0.25">
      <c r="A11" s="51"/>
      <c r="B11" s="51" t="s">
        <v>90</v>
      </c>
      <c r="C11" s="51" t="s">
        <v>142</v>
      </c>
      <c r="D11" s="51" t="s">
        <v>149</v>
      </c>
      <c r="E11" s="32"/>
      <c r="F11" s="32"/>
      <c r="G11" s="32"/>
      <c r="H11" s="32"/>
      <c r="I11" s="32"/>
      <c r="J11" s="32"/>
      <c r="K11" s="32"/>
      <c r="L11" s="32"/>
      <c r="M11" s="32"/>
      <c r="N11" s="32"/>
      <c r="O11" s="32"/>
      <c r="P11" s="32"/>
      <c r="Q11" s="32"/>
      <c r="R11" s="32"/>
      <c r="S11" s="32"/>
      <c r="T11" s="32"/>
      <c r="U11" s="32"/>
    </row>
    <row r="12" spans="1:21" x14ac:dyDescent="0.25">
      <c r="A12" s="51"/>
      <c r="B12" s="51" t="s">
        <v>88</v>
      </c>
      <c r="C12" s="51" t="s">
        <v>146</v>
      </c>
      <c r="D12" s="51" t="s">
        <v>150</v>
      </c>
      <c r="E12" s="32"/>
      <c r="F12" s="32"/>
      <c r="G12" s="32"/>
      <c r="H12" s="32"/>
      <c r="I12" s="32"/>
      <c r="J12" s="32"/>
      <c r="K12" s="32"/>
      <c r="L12" s="32"/>
      <c r="M12" s="32"/>
      <c r="N12" s="32"/>
      <c r="O12" s="32"/>
      <c r="P12" s="32"/>
      <c r="Q12" s="32"/>
      <c r="R12" s="32"/>
      <c r="S12" s="32"/>
      <c r="T12" s="32"/>
      <c r="U12" s="32"/>
    </row>
    <row r="13" spans="1:21" x14ac:dyDescent="0.25">
      <c r="A13" s="51"/>
      <c r="B13" s="51"/>
      <c r="C13" s="51" t="s">
        <v>145</v>
      </c>
      <c r="D13" s="51" t="s">
        <v>151</v>
      </c>
      <c r="E13" s="32"/>
      <c r="F13" s="32"/>
      <c r="G13" s="32"/>
      <c r="H13" s="32"/>
      <c r="I13" s="32"/>
      <c r="J13" s="32"/>
      <c r="K13" s="32"/>
      <c r="L13" s="32"/>
      <c r="M13" s="32"/>
      <c r="N13" s="32"/>
      <c r="O13" s="32"/>
      <c r="P13" s="32"/>
      <c r="Q13" s="32"/>
      <c r="R13" s="32"/>
      <c r="S13" s="32"/>
      <c r="T13" s="32"/>
      <c r="U13" s="32"/>
    </row>
    <row r="14" spans="1:21" x14ac:dyDescent="0.25">
      <c r="A14" s="51"/>
      <c r="B14" s="51"/>
      <c r="C14" s="51" t="s">
        <v>147</v>
      </c>
      <c r="D14" s="51" t="s">
        <v>152</v>
      </c>
      <c r="E14" s="32"/>
      <c r="F14" s="32"/>
      <c r="G14" s="32"/>
      <c r="H14" s="32"/>
      <c r="I14" s="32"/>
      <c r="J14" s="32"/>
      <c r="K14" s="32"/>
      <c r="L14" s="32"/>
      <c r="M14" s="32"/>
      <c r="N14" s="32"/>
      <c r="O14" s="32"/>
      <c r="P14" s="32"/>
      <c r="Q14" s="32"/>
      <c r="R14" s="32"/>
      <c r="S14" s="32"/>
      <c r="T14" s="32"/>
      <c r="U14" s="32"/>
    </row>
    <row r="15" spans="1:21" x14ac:dyDescent="0.25">
      <c r="A15" s="51"/>
      <c r="B15" s="51"/>
      <c r="C15" s="51" t="s">
        <v>148</v>
      </c>
      <c r="D15" s="51" t="s">
        <v>153</v>
      </c>
      <c r="E15" s="32"/>
      <c r="F15" s="32"/>
      <c r="G15" s="32"/>
      <c r="H15" s="32"/>
      <c r="I15" s="32"/>
      <c r="J15" s="32"/>
      <c r="K15" s="32"/>
      <c r="L15" s="32"/>
      <c r="M15" s="32"/>
      <c r="N15" s="32"/>
      <c r="O15" s="32"/>
      <c r="P15" s="32"/>
      <c r="Q15" s="32"/>
      <c r="R15" s="32"/>
      <c r="S15" s="32"/>
      <c r="T15" s="32"/>
      <c r="U15" s="32"/>
    </row>
    <row r="16" spans="1:21" x14ac:dyDescent="0.25">
      <c r="A16" s="51"/>
      <c r="B16" s="51"/>
      <c r="C16" s="51"/>
      <c r="D16" s="51"/>
      <c r="E16" s="32"/>
      <c r="F16" s="32"/>
      <c r="G16" s="32"/>
      <c r="H16" s="32"/>
      <c r="I16" s="32"/>
      <c r="J16" s="32"/>
      <c r="K16" s="32"/>
      <c r="L16" s="32"/>
      <c r="M16" s="32"/>
      <c r="N16" s="32"/>
      <c r="O16" s="32"/>
    </row>
    <row r="17" spans="1:15" x14ac:dyDescent="0.25">
      <c r="A17" s="51"/>
      <c r="B17" s="51"/>
      <c r="C17" s="51"/>
      <c r="D17" s="51"/>
      <c r="E17" s="32"/>
      <c r="F17" s="32"/>
      <c r="G17" s="32"/>
      <c r="H17" s="32"/>
      <c r="I17" s="32"/>
      <c r="J17" s="32"/>
      <c r="K17" s="32"/>
      <c r="L17" s="32"/>
      <c r="M17" s="32"/>
      <c r="N17" s="32"/>
      <c r="O17" s="32"/>
    </row>
    <row r="18" spans="1:15" x14ac:dyDescent="0.25">
      <c r="A18" s="51"/>
      <c r="B18" s="55"/>
      <c r="C18" s="55"/>
      <c r="D18" s="55"/>
      <c r="E18" s="32"/>
      <c r="F18" s="32"/>
      <c r="G18" s="32"/>
      <c r="H18" s="32"/>
      <c r="I18" s="32"/>
      <c r="J18" s="32"/>
      <c r="K18" s="32"/>
      <c r="L18" s="32"/>
      <c r="M18" s="32"/>
      <c r="N18" s="32"/>
      <c r="O18" s="32"/>
    </row>
    <row r="19" spans="1:15" x14ac:dyDescent="0.25">
      <c r="A19" s="51"/>
      <c r="B19" s="55"/>
      <c r="C19" s="55"/>
      <c r="D19" s="55"/>
      <c r="E19" s="32"/>
      <c r="F19" s="32"/>
      <c r="G19" s="32"/>
      <c r="H19" s="32"/>
      <c r="I19" s="32"/>
      <c r="J19" s="32"/>
      <c r="K19" s="32"/>
      <c r="L19" s="32"/>
      <c r="M19" s="32"/>
      <c r="N19" s="32"/>
      <c r="O19" s="32"/>
    </row>
    <row r="20" spans="1:15" x14ac:dyDescent="0.25">
      <c r="A20" s="51"/>
      <c r="B20" s="55"/>
      <c r="C20" s="55"/>
      <c r="D20" s="55"/>
      <c r="E20" s="32"/>
      <c r="F20" s="32"/>
      <c r="G20" s="32"/>
      <c r="H20" s="32"/>
      <c r="I20" s="32"/>
      <c r="J20" s="32"/>
      <c r="K20" s="32"/>
      <c r="L20" s="32"/>
      <c r="M20" s="32"/>
      <c r="N20" s="32"/>
      <c r="O20" s="32"/>
    </row>
    <row r="21" spans="1:15" x14ac:dyDescent="0.25">
      <c r="A21" s="51"/>
      <c r="B21" s="55"/>
      <c r="C21" s="55"/>
      <c r="D21" s="55"/>
      <c r="E21" s="32"/>
      <c r="F21" s="32"/>
      <c r="G21" s="32"/>
      <c r="H21" s="32"/>
      <c r="I21" s="32"/>
      <c r="J21" s="32"/>
      <c r="K21" s="32"/>
      <c r="L21" s="32"/>
      <c r="M21" s="32"/>
      <c r="N21" s="32"/>
      <c r="O21" s="32"/>
    </row>
    <row r="22" spans="1:15" ht="20.25" x14ac:dyDescent="0.25">
      <c r="A22" s="51"/>
      <c r="B22" s="51"/>
      <c r="C22" s="53"/>
      <c r="D22" s="53"/>
      <c r="E22" s="32"/>
      <c r="F22" s="32"/>
      <c r="G22" s="32"/>
      <c r="H22" s="32"/>
      <c r="I22" s="32"/>
      <c r="J22" s="32"/>
      <c r="K22" s="32"/>
      <c r="L22" s="32"/>
      <c r="M22" s="32"/>
      <c r="N22" s="32"/>
      <c r="O22" s="32"/>
    </row>
    <row r="23" spans="1:15" ht="20.25" x14ac:dyDescent="0.25">
      <c r="A23" s="51"/>
      <c r="B23" s="51"/>
      <c r="C23" s="53"/>
      <c r="D23" s="53"/>
      <c r="E23" s="32"/>
      <c r="F23" s="32"/>
      <c r="G23" s="32"/>
      <c r="H23" s="32"/>
      <c r="I23" s="32"/>
      <c r="J23" s="32"/>
      <c r="K23" s="32"/>
      <c r="L23" s="32"/>
      <c r="M23" s="32"/>
      <c r="N23" s="32"/>
      <c r="O23" s="32"/>
    </row>
    <row r="24" spans="1:15" ht="20.25" x14ac:dyDescent="0.25">
      <c r="A24" s="51"/>
      <c r="B24" s="51"/>
      <c r="C24" s="53"/>
      <c r="D24" s="53"/>
      <c r="E24" s="32"/>
      <c r="F24" s="32"/>
      <c r="G24" s="32"/>
      <c r="H24" s="32"/>
      <c r="I24" s="32"/>
      <c r="J24" s="32"/>
      <c r="K24" s="32"/>
      <c r="L24" s="32"/>
      <c r="M24" s="32"/>
      <c r="N24" s="32"/>
      <c r="O24" s="32"/>
    </row>
    <row r="25" spans="1:15" ht="20.25" x14ac:dyDescent="0.25">
      <c r="A25" s="51"/>
      <c r="B25" s="51"/>
      <c r="C25" s="53"/>
      <c r="D25" s="53"/>
      <c r="E25" s="32"/>
      <c r="F25" s="32"/>
      <c r="G25" s="32"/>
      <c r="H25" s="32"/>
      <c r="I25" s="32"/>
      <c r="J25" s="32"/>
      <c r="K25" s="32"/>
      <c r="L25" s="32"/>
      <c r="M25" s="32"/>
      <c r="N25" s="32"/>
      <c r="O25" s="32"/>
    </row>
    <row r="26" spans="1:15" ht="20.25" x14ac:dyDescent="0.25">
      <c r="A26" s="51"/>
      <c r="B26" s="51"/>
      <c r="C26" s="53"/>
      <c r="D26" s="53"/>
      <c r="E26" s="32"/>
      <c r="F26" s="32"/>
      <c r="G26" s="32"/>
      <c r="H26" s="32"/>
      <c r="I26" s="32"/>
      <c r="J26" s="32"/>
      <c r="K26" s="32"/>
      <c r="L26" s="32"/>
      <c r="M26" s="32"/>
      <c r="N26" s="32"/>
      <c r="O26" s="32"/>
    </row>
    <row r="27" spans="1:15" ht="20.25" x14ac:dyDescent="0.25">
      <c r="A27" s="51"/>
      <c r="B27" s="51"/>
      <c r="C27" s="53"/>
      <c r="D27" s="53"/>
      <c r="E27" s="32"/>
      <c r="F27" s="32"/>
      <c r="G27" s="32"/>
      <c r="H27" s="32"/>
      <c r="I27" s="32"/>
      <c r="J27" s="32"/>
      <c r="K27" s="32"/>
      <c r="L27" s="32"/>
      <c r="M27" s="32"/>
      <c r="N27" s="32"/>
      <c r="O27" s="32"/>
    </row>
    <row r="28" spans="1:15" ht="20.25" x14ac:dyDescent="0.25">
      <c r="A28" s="51"/>
      <c r="B28" s="51"/>
      <c r="C28" s="53"/>
      <c r="D28" s="53"/>
      <c r="E28" s="32"/>
      <c r="F28" s="32"/>
      <c r="G28" s="32"/>
      <c r="H28" s="32"/>
      <c r="I28" s="32"/>
      <c r="J28" s="32"/>
      <c r="K28" s="32"/>
      <c r="L28" s="32"/>
      <c r="M28" s="32"/>
      <c r="N28" s="32"/>
      <c r="O28" s="32"/>
    </row>
    <row r="29" spans="1:15" ht="20.25" x14ac:dyDescent="0.25">
      <c r="A29" s="51"/>
      <c r="B29" s="51"/>
      <c r="C29" s="53"/>
      <c r="D29" s="53"/>
      <c r="E29" s="32"/>
      <c r="F29" s="32"/>
      <c r="G29" s="32"/>
      <c r="H29" s="32"/>
      <c r="I29" s="32"/>
      <c r="J29" s="32"/>
      <c r="K29" s="32"/>
      <c r="L29" s="32"/>
      <c r="M29" s="32"/>
      <c r="N29" s="32"/>
      <c r="O29" s="32"/>
    </row>
    <row r="30" spans="1:15" ht="20.25" x14ac:dyDescent="0.25">
      <c r="A30" s="51"/>
      <c r="B30" s="51"/>
      <c r="C30" s="53"/>
      <c r="D30" s="53"/>
      <c r="E30" s="32"/>
      <c r="F30" s="32"/>
      <c r="G30" s="32"/>
      <c r="H30" s="32"/>
      <c r="I30" s="32"/>
      <c r="J30" s="32"/>
      <c r="K30" s="32"/>
      <c r="L30" s="32"/>
      <c r="M30" s="32"/>
      <c r="N30" s="32"/>
      <c r="O30" s="32"/>
    </row>
    <row r="31" spans="1:15" ht="20.25" x14ac:dyDescent="0.25">
      <c r="A31" s="51"/>
      <c r="B31" s="51"/>
      <c r="C31" s="53"/>
      <c r="D31" s="53"/>
      <c r="E31" s="32"/>
      <c r="F31" s="32"/>
      <c r="G31" s="32"/>
      <c r="H31" s="32"/>
      <c r="I31" s="32"/>
      <c r="J31" s="32"/>
      <c r="K31" s="32"/>
      <c r="L31" s="32"/>
      <c r="M31" s="32"/>
      <c r="N31" s="32"/>
      <c r="O31" s="32"/>
    </row>
    <row r="32" spans="1:15" ht="20.25" x14ac:dyDescent="0.25">
      <c r="A32" s="51"/>
      <c r="B32" s="51"/>
      <c r="C32" s="53"/>
      <c r="D32" s="53"/>
      <c r="E32" s="32"/>
      <c r="F32" s="32"/>
      <c r="G32" s="32"/>
      <c r="H32" s="32"/>
      <c r="I32" s="32"/>
      <c r="J32" s="32"/>
      <c r="K32" s="32"/>
      <c r="L32" s="32"/>
      <c r="M32" s="32"/>
      <c r="N32" s="32"/>
      <c r="O32" s="32"/>
    </row>
    <row r="33" spans="1:15" ht="20.25" x14ac:dyDescent="0.25">
      <c r="A33" s="51"/>
      <c r="B33" s="51"/>
      <c r="C33" s="53"/>
      <c r="D33" s="53"/>
      <c r="E33" s="32"/>
      <c r="F33" s="32"/>
      <c r="G33" s="32"/>
      <c r="H33" s="32"/>
      <c r="I33" s="32"/>
      <c r="J33" s="32"/>
      <c r="K33" s="32"/>
      <c r="L33" s="32"/>
      <c r="M33" s="32"/>
      <c r="N33" s="32"/>
      <c r="O33" s="32"/>
    </row>
    <row r="34" spans="1:15" ht="20.25" x14ac:dyDescent="0.25">
      <c r="A34" s="51"/>
      <c r="B34" s="51"/>
      <c r="C34" s="53"/>
      <c r="D34" s="53"/>
      <c r="E34" s="32"/>
      <c r="F34" s="32"/>
      <c r="G34" s="32"/>
      <c r="H34" s="32"/>
      <c r="I34" s="32"/>
      <c r="J34" s="32"/>
      <c r="K34" s="32"/>
      <c r="L34" s="32"/>
      <c r="M34" s="32"/>
      <c r="N34" s="32"/>
      <c r="O34" s="32"/>
    </row>
    <row r="35" spans="1:15" ht="20.25" x14ac:dyDescent="0.25">
      <c r="A35" s="51"/>
      <c r="B35" s="51"/>
      <c r="C35" s="53"/>
      <c r="D35" s="53"/>
      <c r="E35" s="32"/>
      <c r="F35" s="32"/>
      <c r="G35" s="32"/>
      <c r="H35" s="32"/>
      <c r="I35" s="32"/>
      <c r="J35" s="32"/>
      <c r="K35" s="32"/>
      <c r="L35" s="32"/>
      <c r="M35" s="32"/>
      <c r="N35" s="32"/>
      <c r="O35" s="32"/>
    </row>
    <row r="36" spans="1:15" ht="20.25" x14ac:dyDescent="0.25">
      <c r="A36" s="51"/>
      <c r="B36" s="51"/>
      <c r="C36" s="53"/>
      <c r="D36" s="53"/>
      <c r="E36" s="32"/>
      <c r="F36" s="32"/>
      <c r="G36" s="32"/>
      <c r="H36" s="32"/>
      <c r="I36" s="32"/>
      <c r="J36" s="32"/>
      <c r="K36" s="32"/>
      <c r="L36" s="32"/>
      <c r="M36" s="32"/>
      <c r="N36" s="32"/>
      <c r="O36" s="32"/>
    </row>
    <row r="37" spans="1:15" ht="20.25" x14ac:dyDescent="0.25">
      <c r="A37" s="51"/>
      <c r="B37" s="51"/>
      <c r="C37" s="53"/>
      <c r="D37" s="53"/>
      <c r="E37" s="32"/>
      <c r="F37" s="32"/>
      <c r="G37" s="32"/>
      <c r="H37" s="32"/>
      <c r="I37" s="32"/>
      <c r="J37" s="32"/>
      <c r="K37" s="32"/>
      <c r="L37" s="32"/>
      <c r="M37" s="32"/>
      <c r="N37" s="32"/>
      <c r="O37" s="32"/>
    </row>
    <row r="38" spans="1:15" ht="20.25" x14ac:dyDescent="0.25">
      <c r="A38" s="51"/>
      <c r="B38" s="51"/>
      <c r="C38" s="53"/>
      <c r="D38" s="53"/>
      <c r="E38" s="32"/>
      <c r="F38" s="32"/>
      <c r="G38" s="32"/>
      <c r="H38" s="32"/>
      <c r="I38" s="32"/>
      <c r="J38" s="32"/>
      <c r="K38" s="32"/>
      <c r="L38" s="32"/>
      <c r="M38" s="32"/>
      <c r="N38" s="32"/>
      <c r="O38" s="32"/>
    </row>
    <row r="39" spans="1:15" ht="20.25" x14ac:dyDescent="0.25">
      <c r="A39" s="51"/>
      <c r="B39" s="51"/>
      <c r="C39" s="53"/>
      <c r="D39" s="53"/>
      <c r="E39" s="32"/>
      <c r="F39" s="32"/>
      <c r="G39" s="32"/>
      <c r="H39" s="32"/>
      <c r="I39" s="32"/>
      <c r="J39" s="32"/>
      <c r="K39" s="32"/>
      <c r="L39" s="32"/>
      <c r="M39" s="32"/>
      <c r="N39" s="32"/>
      <c r="O39" s="32"/>
    </row>
    <row r="40" spans="1:15" ht="20.25" x14ac:dyDescent="0.25">
      <c r="A40" s="51"/>
      <c r="B40" s="51"/>
      <c r="C40" s="53"/>
      <c r="D40" s="53"/>
      <c r="E40" s="32"/>
      <c r="F40" s="32"/>
      <c r="G40" s="32"/>
      <c r="H40" s="32"/>
      <c r="I40" s="32"/>
      <c r="J40" s="32"/>
      <c r="K40" s="32"/>
      <c r="L40" s="32"/>
      <c r="M40" s="32"/>
      <c r="N40" s="32"/>
      <c r="O40" s="32"/>
    </row>
    <row r="41" spans="1:15" ht="20.25" x14ac:dyDescent="0.25">
      <c r="A41" s="51"/>
      <c r="B41" s="51"/>
      <c r="C41" s="53"/>
      <c r="D41" s="53"/>
      <c r="E41" s="32"/>
      <c r="F41" s="32"/>
      <c r="G41" s="32"/>
      <c r="H41" s="32"/>
      <c r="I41" s="32"/>
      <c r="J41" s="32"/>
      <c r="K41" s="32"/>
      <c r="L41" s="32"/>
      <c r="M41" s="32"/>
      <c r="N41" s="32"/>
      <c r="O41" s="32"/>
    </row>
    <row r="42" spans="1:15" ht="20.25" x14ac:dyDescent="0.25">
      <c r="A42" s="51"/>
      <c r="B42" s="51"/>
      <c r="C42" s="53"/>
      <c r="D42" s="53"/>
      <c r="E42" s="32"/>
      <c r="F42" s="32"/>
      <c r="G42" s="32"/>
      <c r="H42" s="32"/>
      <c r="I42" s="32"/>
      <c r="J42" s="32"/>
      <c r="K42" s="32"/>
      <c r="L42" s="32"/>
      <c r="M42" s="32"/>
      <c r="N42" s="32"/>
      <c r="O42" s="32"/>
    </row>
    <row r="43" spans="1:15" ht="20.25" x14ac:dyDescent="0.25">
      <c r="A43" s="51"/>
      <c r="B43" s="51"/>
      <c r="C43" s="53"/>
      <c r="D43" s="53"/>
      <c r="E43" s="32"/>
      <c r="F43" s="32"/>
      <c r="G43" s="32"/>
      <c r="H43" s="32"/>
      <c r="I43" s="32"/>
      <c r="J43" s="32"/>
      <c r="K43" s="32"/>
      <c r="L43" s="32"/>
      <c r="M43" s="32"/>
      <c r="N43" s="32"/>
      <c r="O43" s="32"/>
    </row>
    <row r="44" spans="1:15" ht="20.25" x14ac:dyDescent="0.25">
      <c r="A44" s="51"/>
      <c r="B44" s="51"/>
      <c r="C44" s="53"/>
      <c r="D44" s="53"/>
      <c r="E44" s="32"/>
      <c r="F44" s="32"/>
      <c r="G44" s="32"/>
      <c r="H44" s="32"/>
      <c r="I44" s="32"/>
      <c r="J44" s="32"/>
      <c r="K44" s="32"/>
      <c r="L44" s="32"/>
      <c r="M44" s="32"/>
      <c r="N44" s="32"/>
      <c r="O44" s="32"/>
    </row>
    <row r="45" spans="1:15" ht="20.25" x14ac:dyDescent="0.25">
      <c r="A45" s="51"/>
      <c r="B45" s="51"/>
      <c r="C45" s="53"/>
      <c r="D45" s="53"/>
      <c r="E45" s="32"/>
      <c r="F45" s="32"/>
      <c r="G45" s="32"/>
      <c r="H45" s="32"/>
      <c r="I45" s="32"/>
      <c r="J45" s="32"/>
      <c r="K45" s="32"/>
      <c r="L45" s="32"/>
      <c r="M45" s="32"/>
      <c r="N45" s="32"/>
      <c r="O45" s="32"/>
    </row>
    <row r="46" spans="1:15" ht="20.25" x14ac:dyDescent="0.25">
      <c r="A46" s="51"/>
      <c r="B46" s="51"/>
      <c r="C46" s="53"/>
      <c r="D46" s="53"/>
      <c r="E46" s="32"/>
      <c r="F46" s="32"/>
      <c r="G46" s="32"/>
      <c r="H46" s="32"/>
      <c r="I46" s="32"/>
      <c r="J46" s="32"/>
      <c r="K46" s="32"/>
      <c r="L46" s="32"/>
      <c r="M46" s="32"/>
      <c r="N46" s="32"/>
      <c r="O46" s="32"/>
    </row>
    <row r="47" spans="1:15" ht="20.25" x14ac:dyDescent="0.25">
      <c r="A47" s="51"/>
      <c r="B47" s="51"/>
      <c r="C47" s="53"/>
      <c r="D47" s="53"/>
      <c r="E47" s="32"/>
      <c r="F47" s="32"/>
      <c r="G47" s="32"/>
      <c r="H47" s="32"/>
      <c r="I47" s="32"/>
      <c r="J47" s="32"/>
      <c r="K47" s="32"/>
      <c r="L47" s="32"/>
      <c r="M47" s="32"/>
      <c r="N47" s="32"/>
      <c r="O47" s="32"/>
    </row>
    <row r="48" spans="1:15" ht="20.25" x14ac:dyDescent="0.25">
      <c r="A48" s="51"/>
      <c r="B48" s="51"/>
      <c r="C48" s="53"/>
      <c r="D48" s="53"/>
      <c r="E48" s="32"/>
      <c r="F48" s="32"/>
      <c r="G48" s="32"/>
      <c r="H48" s="32"/>
      <c r="I48" s="32"/>
      <c r="J48" s="32"/>
      <c r="K48" s="32"/>
      <c r="L48" s="32"/>
      <c r="M48" s="32"/>
      <c r="N48" s="32"/>
      <c r="O48" s="32"/>
    </row>
    <row r="49" spans="1:15" ht="20.25" x14ac:dyDescent="0.25">
      <c r="A49" s="51"/>
      <c r="B49" s="51"/>
      <c r="C49" s="53"/>
      <c r="D49" s="53"/>
      <c r="E49" s="32"/>
      <c r="F49" s="32"/>
      <c r="G49" s="32"/>
      <c r="H49" s="32"/>
      <c r="I49" s="32"/>
      <c r="J49" s="32"/>
      <c r="K49" s="32"/>
      <c r="L49" s="32"/>
      <c r="M49" s="32"/>
      <c r="N49" s="32"/>
      <c r="O49" s="32"/>
    </row>
    <row r="50" spans="1:15" ht="20.25" x14ac:dyDescent="0.25">
      <c r="A50" s="51"/>
      <c r="B50" s="51"/>
      <c r="C50" s="53"/>
      <c r="D50" s="53"/>
      <c r="E50" s="32"/>
      <c r="F50" s="32"/>
      <c r="G50" s="32"/>
      <c r="H50" s="32"/>
      <c r="I50" s="32"/>
      <c r="J50" s="32"/>
      <c r="K50" s="32"/>
      <c r="L50" s="32"/>
      <c r="M50" s="32"/>
      <c r="N50" s="32"/>
      <c r="O50" s="32"/>
    </row>
    <row r="51" spans="1:15" ht="20.25" x14ac:dyDescent="0.25">
      <c r="A51" s="51"/>
      <c r="B51" s="51"/>
      <c r="C51" s="53"/>
      <c r="D51" s="53"/>
      <c r="E51" s="32"/>
      <c r="F51" s="32"/>
      <c r="G51" s="32"/>
      <c r="H51" s="32"/>
      <c r="I51" s="32"/>
      <c r="J51" s="32"/>
      <c r="K51" s="32"/>
      <c r="L51" s="32"/>
      <c r="M51" s="32"/>
      <c r="N51" s="32"/>
      <c r="O51" s="32"/>
    </row>
    <row r="52" spans="1:15" ht="20.25" x14ac:dyDescent="0.25">
      <c r="A52" s="51"/>
      <c r="B52" s="15"/>
      <c r="C52" s="20"/>
      <c r="D52" s="20"/>
    </row>
    <row r="53" spans="1:15" ht="20.25" x14ac:dyDescent="0.25">
      <c r="A53" s="51"/>
      <c r="B53" s="15"/>
      <c r="C53" s="20"/>
      <c r="D53" s="20"/>
    </row>
    <row r="54" spans="1:15" ht="20.25" x14ac:dyDescent="0.25">
      <c r="A54" s="51"/>
      <c r="B54" s="15"/>
      <c r="C54" s="20"/>
      <c r="D54" s="20"/>
    </row>
    <row r="55" spans="1:15" ht="20.25" x14ac:dyDescent="0.25">
      <c r="A55" s="51"/>
      <c r="B55" s="15"/>
      <c r="C55" s="20"/>
      <c r="D55" s="20"/>
    </row>
    <row r="56" spans="1:15" ht="20.25" x14ac:dyDescent="0.25">
      <c r="A56" s="51"/>
      <c r="B56" s="15"/>
      <c r="C56" s="20"/>
      <c r="D56" s="20"/>
    </row>
    <row r="57" spans="1:15" ht="20.25" x14ac:dyDescent="0.25">
      <c r="A57" s="51"/>
      <c r="B57" s="15"/>
      <c r="C57" s="20"/>
      <c r="D57" s="20"/>
    </row>
    <row r="58" spans="1:15" ht="20.25" x14ac:dyDescent="0.25">
      <c r="A58" s="51"/>
      <c r="B58" s="15"/>
      <c r="C58" s="20"/>
      <c r="D58" s="20"/>
    </row>
    <row r="59" spans="1:15" ht="20.25" x14ac:dyDescent="0.25">
      <c r="A59" s="51"/>
      <c r="B59" s="15"/>
      <c r="C59" s="20"/>
      <c r="D59" s="20"/>
    </row>
    <row r="60" spans="1:15" ht="20.25" x14ac:dyDescent="0.25">
      <c r="A60" s="51"/>
      <c r="B60" s="15"/>
      <c r="C60" s="20"/>
      <c r="D60" s="20"/>
    </row>
    <row r="61" spans="1:15" ht="20.25" x14ac:dyDescent="0.25">
      <c r="A61" s="51"/>
      <c r="B61" s="15"/>
      <c r="C61" s="20"/>
      <c r="D61" s="20"/>
    </row>
    <row r="62" spans="1:15" ht="20.25" x14ac:dyDescent="0.25">
      <c r="A62" s="51"/>
      <c r="B62" s="15"/>
      <c r="C62" s="20"/>
      <c r="D62" s="20"/>
    </row>
    <row r="63" spans="1:15" ht="20.25" x14ac:dyDescent="0.25">
      <c r="A63" s="51"/>
      <c r="B63" s="15"/>
      <c r="C63" s="20"/>
      <c r="D63" s="20"/>
    </row>
    <row r="64" spans="1:15" ht="20.25" x14ac:dyDescent="0.25">
      <c r="A64" s="51"/>
      <c r="B64" s="15"/>
      <c r="C64" s="20"/>
      <c r="D64" s="20"/>
    </row>
    <row r="65" spans="1:4" ht="20.25" x14ac:dyDescent="0.25">
      <c r="A65" s="51"/>
      <c r="B65" s="15"/>
      <c r="C65" s="20"/>
      <c r="D65" s="20"/>
    </row>
    <row r="66" spans="1:4" ht="20.25" x14ac:dyDescent="0.25">
      <c r="A66" s="51"/>
      <c r="B66" s="15"/>
      <c r="C66" s="20"/>
      <c r="D66" s="20"/>
    </row>
    <row r="67" spans="1:4" ht="20.25" x14ac:dyDescent="0.25">
      <c r="A67" s="51"/>
      <c r="B67" s="15"/>
      <c r="C67" s="20"/>
      <c r="D67" s="20"/>
    </row>
    <row r="68" spans="1:4" ht="20.25" x14ac:dyDescent="0.25">
      <c r="A68" s="51"/>
      <c r="B68" s="15"/>
      <c r="C68" s="20"/>
      <c r="D68" s="20"/>
    </row>
    <row r="69" spans="1:4" ht="20.25" x14ac:dyDescent="0.25">
      <c r="A69" s="51"/>
      <c r="B69" s="15"/>
      <c r="C69" s="20"/>
      <c r="D69" s="20"/>
    </row>
    <row r="70" spans="1:4" ht="20.25" x14ac:dyDescent="0.25">
      <c r="A70" s="51"/>
      <c r="B70" s="15"/>
      <c r="C70" s="20"/>
      <c r="D70" s="20"/>
    </row>
    <row r="71" spans="1:4" ht="20.25" x14ac:dyDescent="0.25">
      <c r="A71" s="51"/>
      <c r="B71" s="15"/>
      <c r="C71" s="20"/>
      <c r="D71" s="20"/>
    </row>
    <row r="72" spans="1:4" ht="20.25" x14ac:dyDescent="0.25">
      <c r="A72" s="51"/>
      <c r="B72" s="15"/>
      <c r="C72" s="20"/>
      <c r="D72" s="20"/>
    </row>
    <row r="73" spans="1:4" ht="20.25" x14ac:dyDescent="0.25">
      <c r="A73" s="51"/>
      <c r="B73" s="15"/>
      <c r="C73" s="20"/>
      <c r="D73" s="20"/>
    </row>
    <row r="74" spans="1:4" ht="20.25" x14ac:dyDescent="0.25">
      <c r="A74" s="51"/>
      <c r="B74" s="15"/>
      <c r="C74" s="20"/>
      <c r="D74" s="20"/>
    </row>
    <row r="75" spans="1:4" ht="20.25" x14ac:dyDescent="0.25">
      <c r="A75" s="51"/>
      <c r="B75" s="15"/>
      <c r="C75" s="20"/>
      <c r="D75" s="20"/>
    </row>
    <row r="76" spans="1:4" ht="20.25" x14ac:dyDescent="0.25">
      <c r="A76" s="51"/>
      <c r="B76" s="15"/>
      <c r="C76" s="20"/>
      <c r="D76" s="20"/>
    </row>
    <row r="77" spans="1:4" ht="20.25" x14ac:dyDescent="0.25">
      <c r="A77" s="51"/>
      <c r="B77" s="15"/>
      <c r="C77" s="20"/>
      <c r="D77" s="20"/>
    </row>
    <row r="78" spans="1:4" ht="20.25" x14ac:dyDescent="0.25">
      <c r="A78" s="51"/>
      <c r="B78" s="15"/>
      <c r="C78" s="20"/>
      <c r="D78" s="20"/>
    </row>
    <row r="79" spans="1:4" ht="20.25" x14ac:dyDescent="0.25">
      <c r="A79" s="51"/>
      <c r="B79" s="15"/>
      <c r="C79" s="20"/>
      <c r="D79" s="20"/>
    </row>
    <row r="80" spans="1:4" ht="20.25" x14ac:dyDescent="0.25">
      <c r="A80" s="51"/>
      <c r="B80" s="15"/>
      <c r="C80" s="20"/>
      <c r="D80" s="20"/>
    </row>
    <row r="81" spans="1:4" ht="20.25" x14ac:dyDescent="0.25">
      <c r="A81" s="51"/>
      <c r="B81" s="15"/>
      <c r="C81" s="20"/>
      <c r="D81" s="20"/>
    </row>
    <row r="82" spans="1:4" ht="20.25" x14ac:dyDescent="0.25">
      <c r="A82" s="51"/>
      <c r="B82" s="15"/>
      <c r="C82" s="20"/>
      <c r="D82" s="20"/>
    </row>
    <row r="83" spans="1:4" ht="20.25" x14ac:dyDescent="0.25">
      <c r="A83" s="51"/>
      <c r="B83" s="15"/>
      <c r="C83" s="20"/>
      <c r="D83" s="20"/>
    </row>
    <row r="84" spans="1:4" ht="20.25" x14ac:dyDescent="0.25">
      <c r="A84" s="51"/>
      <c r="B84" s="15"/>
      <c r="C84" s="20"/>
      <c r="D84" s="20"/>
    </row>
    <row r="85" spans="1:4" ht="20.25" x14ac:dyDescent="0.25">
      <c r="A85" s="51"/>
      <c r="B85" s="15"/>
      <c r="C85" s="20"/>
      <c r="D85" s="20"/>
    </row>
    <row r="86" spans="1:4" ht="20.25" x14ac:dyDescent="0.25">
      <c r="A86" s="51"/>
      <c r="B86" s="15"/>
      <c r="C86" s="20"/>
      <c r="D86" s="20"/>
    </row>
    <row r="87" spans="1:4" ht="20.25" x14ac:dyDescent="0.25">
      <c r="A87" s="51"/>
      <c r="B87" s="15"/>
      <c r="C87" s="20"/>
      <c r="D87" s="20"/>
    </row>
    <row r="88" spans="1:4" ht="20.25" x14ac:dyDescent="0.25">
      <c r="A88" s="51"/>
      <c r="B88" s="15"/>
      <c r="C88" s="20"/>
      <c r="D88" s="20"/>
    </row>
    <row r="89" spans="1:4" ht="20.25" x14ac:dyDescent="0.25">
      <c r="A89" s="51"/>
      <c r="B89" s="15"/>
      <c r="C89" s="20"/>
      <c r="D89" s="20"/>
    </row>
    <row r="90" spans="1:4" ht="20.25" x14ac:dyDescent="0.25">
      <c r="A90" s="51"/>
      <c r="B90" s="15"/>
      <c r="C90" s="20"/>
      <c r="D90" s="20"/>
    </row>
    <row r="91" spans="1:4" ht="20.25" x14ac:dyDescent="0.25">
      <c r="A91" s="51"/>
      <c r="B91" s="15"/>
      <c r="C91" s="20"/>
      <c r="D91" s="20"/>
    </row>
    <row r="92" spans="1:4" ht="20.25" x14ac:dyDescent="0.25">
      <c r="A92" s="51"/>
      <c r="B92" s="15"/>
      <c r="C92" s="20"/>
      <c r="D92" s="20"/>
    </row>
    <row r="93" spans="1:4" ht="20.25" x14ac:dyDescent="0.25">
      <c r="A93" s="51"/>
      <c r="B93" s="15"/>
      <c r="C93" s="20"/>
      <c r="D93" s="20"/>
    </row>
    <row r="94" spans="1:4" ht="20.25" x14ac:dyDescent="0.25">
      <c r="A94" s="51"/>
      <c r="B94" s="15"/>
      <c r="C94" s="20"/>
      <c r="D94" s="20"/>
    </row>
    <row r="95" spans="1:4" ht="20.25" x14ac:dyDescent="0.25">
      <c r="A95" s="51"/>
      <c r="B95" s="15"/>
      <c r="C95" s="20"/>
      <c r="D95" s="20"/>
    </row>
    <row r="96" spans="1:4" ht="20.25" x14ac:dyDescent="0.25">
      <c r="A96" s="51"/>
      <c r="B96" s="15"/>
      <c r="C96" s="20"/>
      <c r="D96" s="20"/>
    </row>
    <row r="97" spans="1:4" ht="20.25" x14ac:dyDescent="0.25">
      <c r="A97" s="51"/>
      <c r="B97" s="15"/>
      <c r="C97" s="20"/>
      <c r="D97" s="20"/>
    </row>
    <row r="98" spans="1:4" ht="20.25" x14ac:dyDescent="0.25">
      <c r="A98" s="51"/>
      <c r="B98" s="15"/>
      <c r="C98" s="20"/>
      <c r="D98" s="20"/>
    </row>
    <row r="99" spans="1:4" ht="20.25" x14ac:dyDescent="0.25">
      <c r="A99" s="51"/>
      <c r="B99" s="15"/>
      <c r="C99" s="20"/>
      <c r="D99" s="20"/>
    </row>
    <row r="100" spans="1:4" ht="20.25" x14ac:dyDescent="0.25">
      <c r="A100" s="51"/>
      <c r="B100" s="15"/>
      <c r="C100" s="20"/>
      <c r="D100" s="20"/>
    </row>
    <row r="101" spans="1:4" ht="20.25" x14ac:dyDescent="0.25">
      <c r="A101" s="51"/>
      <c r="B101" s="15"/>
      <c r="C101" s="20"/>
      <c r="D101" s="20"/>
    </row>
    <row r="102" spans="1:4" ht="20.25" x14ac:dyDescent="0.25">
      <c r="A102" s="51"/>
      <c r="B102" s="15"/>
      <c r="C102" s="20"/>
      <c r="D102" s="20"/>
    </row>
    <row r="103" spans="1:4" ht="20.25" x14ac:dyDescent="0.25">
      <c r="A103" s="51"/>
      <c r="B103" s="15"/>
      <c r="C103" s="20"/>
      <c r="D103" s="20"/>
    </row>
    <row r="104" spans="1:4" ht="20.25" x14ac:dyDescent="0.25">
      <c r="A104" s="51"/>
      <c r="B104" s="15"/>
      <c r="C104" s="20"/>
      <c r="D104" s="20"/>
    </row>
    <row r="105" spans="1:4" ht="20.25" x14ac:dyDescent="0.25">
      <c r="A105" s="51"/>
      <c r="B105" s="15"/>
      <c r="C105" s="20"/>
      <c r="D105" s="20"/>
    </row>
    <row r="106" spans="1:4" ht="20.25" x14ac:dyDescent="0.25">
      <c r="A106" s="51"/>
      <c r="B106" s="15"/>
      <c r="C106" s="20"/>
      <c r="D106" s="20"/>
    </row>
    <row r="107" spans="1:4" ht="20.25" x14ac:dyDescent="0.25">
      <c r="A107" s="51"/>
      <c r="B107" s="15"/>
      <c r="C107" s="20"/>
      <c r="D107" s="20"/>
    </row>
    <row r="108" spans="1:4" ht="20.25" x14ac:dyDescent="0.25">
      <c r="A108" s="51"/>
      <c r="B108" s="15"/>
      <c r="C108" s="20"/>
      <c r="D108" s="20"/>
    </row>
    <row r="109" spans="1:4" ht="20.25" x14ac:dyDescent="0.25">
      <c r="A109" s="51"/>
      <c r="B109" s="15"/>
      <c r="C109" s="20"/>
      <c r="D109" s="20"/>
    </row>
    <row r="110" spans="1:4" ht="20.25" x14ac:dyDescent="0.25">
      <c r="A110" s="51"/>
      <c r="B110" s="15"/>
      <c r="C110" s="20"/>
      <c r="D110" s="20"/>
    </row>
    <row r="111" spans="1:4" ht="20.25" x14ac:dyDescent="0.25">
      <c r="A111" s="51"/>
      <c r="B111" s="15"/>
      <c r="C111" s="20"/>
      <c r="D111" s="20"/>
    </row>
    <row r="112" spans="1:4" ht="20.25" x14ac:dyDescent="0.25">
      <c r="A112" s="51"/>
      <c r="B112" s="15"/>
      <c r="C112" s="20"/>
      <c r="D112" s="20"/>
    </row>
    <row r="113" spans="1:4" ht="20.25" x14ac:dyDescent="0.25">
      <c r="A113" s="51"/>
      <c r="B113" s="15"/>
      <c r="C113" s="20"/>
      <c r="D113" s="20"/>
    </row>
    <row r="114" spans="1:4" ht="20.25" x14ac:dyDescent="0.25">
      <c r="A114" s="51"/>
      <c r="B114" s="15"/>
      <c r="C114" s="20"/>
      <c r="D114" s="20"/>
    </row>
    <row r="115" spans="1:4" ht="20.25" x14ac:dyDescent="0.25">
      <c r="A115" s="51"/>
      <c r="B115" s="15"/>
      <c r="C115" s="20"/>
      <c r="D115" s="20"/>
    </row>
    <row r="116" spans="1:4" ht="20.25" x14ac:dyDescent="0.25">
      <c r="A116" s="51"/>
      <c r="B116" s="15"/>
      <c r="C116" s="20"/>
      <c r="D116" s="20"/>
    </row>
    <row r="117" spans="1:4" ht="20.25" x14ac:dyDescent="0.25">
      <c r="A117" s="51"/>
      <c r="B117" s="15"/>
      <c r="C117" s="20"/>
      <c r="D117" s="20"/>
    </row>
    <row r="118" spans="1:4" ht="20.25" x14ac:dyDescent="0.25">
      <c r="A118" s="51"/>
      <c r="B118" s="15"/>
      <c r="C118" s="20"/>
      <c r="D118" s="20"/>
    </row>
    <row r="119" spans="1:4" ht="20.25" x14ac:dyDescent="0.25">
      <c r="A119" s="51"/>
      <c r="B119" s="15"/>
      <c r="C119" s="20"/>
      <c r="D119" s="20"/>
    </row>
    <row r="120" spans="1:4" ht="20.25" x14ac:dyDescent="0.25">
      <c r="A120" s="51"/>
      <c r="B120" s="15"/>
      <c r="C120" s="20"/>
      <c r="D120" s="20"/>
    </row>
    <row r="121" spans="1:4" ht="20.25" x14ac:dyDescent="0.25">
      <c r="A121" s="51"/>
      <c r="B121" s="15"/>
      <c r="C121" s="20"/>
      <c r="D121" s="20"/>
    </row>
    <row r="122" spans="1:4" ht="20.25" x14ac:dyDescent="0.25">
      <c r="A122" s="51"/>
      <c r="B122" s="15"/>
      <c r="C122" s="20"/>
      <c r="D122" s="20"/>
    </row>
    <row r="123" spans="1:4" ht="20.25" x14ac:dyDescent="0.25">
      <c r="A123" s="51"/>
      <c r="B123" s="15"/>
      <c r="C123" s="20"/>
      <c r="D123" s="20"/>
    </row>
    <row r="124" spans="1:4" ht="20.25" x14ac:dyDescent="0.25">
      <c r="A124" s="51"/>
      <c r="B124" s="15"/>
      <c r="C124" s="20"/>
      <c r="D124" s="20"/>
    </row>
    <row r="125" spans="1:4" ht="20.25" x14ac:dyDescent="0.25">
      <c r="A125" s="51"/>
      <c r="B125" s="15"/>
      <c r="C125" s="20"/>
      <c r="D125" s="20"/>
    </row>
    <row r="126" spans="1:4" ht="20.25" x14ac:dyDescent="0.25">
      <c r="A126" s="51"/>
      <c r="B126" s="15"/>
      <c r="C126" s="20"/>
      <c r="D126" s="20"/>
    </row>
    <row r="127" spans="1:4" ht="20.25" x14ac:dyDescent="0.25">
      <c r="A127" s="51"/>
      <c r="B127" s="15"/>
      <c r="C127" s="20"/>
      <c r="D127" s="20"/>
    </row>
    <row r="128" spans="1:4" ht="20.25" x14ac:dyDescent="0.25">
      <c r="A128" s="51"/>
      <c r="B128" s="15"/>
      <c r="C128" s="20"/>
      <c r="D128" s="20"/>
    </row>
    <row r="129" spans="1:4" ht="20.25" x14ac:dyDescent="0.25">
      <c r="A129" s="51"/>
      <c r="B129" s="15"/>
      <c r="C129" s="20"/>
      <c r="D129" s="20"/>
    </row>
    <row r="130" spans="1:4" ht="20.25" x14ac:dyDescent="0.25">
      <c r="A130" s="51"/>
      <c r="B130" s="15"/>
      <c r="C130" s="20"/>
      <c r="D130" s="20"/>
    </row>
    <row r="131" spans="1:4" ht="20.25" x14ac:dyDescent="0.25">
      <c r="A131" s="51"/>
      <c r="B131" s="15"/>
      <c r="C131" s="20"/>
      <c r="D131" s="20"/>
    </row>
    <row r="132" spans="1:4" ht="20.25" x14ac:dyDescent="0.25">
      <c r="A132" s="51"/>
      <c r="B132" s="15"/>
      <c r="C132" s="20"/>
      <c r="D132" s="20"/>
    </row>
    <row r="133" spans="1:4" ht="20.25" x14ac:dyDescent="0.25">
      <c r="A133" s="51"/>
      <c r="B133" s="15"/>
      <c r="C133" s="20"/>
      <c r="D133" s="20"/>
    </row>
    <row r="134" spans="1:4" ht="20.25" x14ac:dyDescent="0.25">
      <c r="A134" s="51"/>
      <c r="B134" s="15"/>
      <c r="C134" s="20"/>
      <c r="D134" s="20"/>
    </row>
    <row r="135" spans="1:4" ht="20.25" x14ac:dyDescent="0.25">
      <c r="A135" s="51"/>
      <c r="B135" s="15"/>
      <c r="C135" s="20"/>
      <c r="D135" s="20"/>
    </row>
    <row r="136" spans="1:4" ht="20.25" x14ac:dyDescent="0.25">
      <c r="A136" s="51"/>
      <c r="B136" s="15"/>
      <c r="C136" s="20"/>
      <c r="D136" s="20"/>
    </row>
    <row r="137" spans="1:4" ht="20.25" x14ac:dyDescent="0.25">
      <c r="A137" s="51"/>
      <c r="B137" s="15"/>
      <c r="C137" s="20"/>
      <c r="D137" s="20"/>
    </row>
    <row r="138" spans="1:4" ht="20.25" x14ac:dyDescent="0.25">
      <c r="A138" s="51"/>
      <c r="B138" s="15"/>
      <c r="C138" s="20"/>
      <c r="D138" s="20"/>
    </row>
    <row r="139" spans="1:4" ht="20.25" x14ac:dyDescent="0.25">
      <c r="A139" s="51"/>
      <c r="B139" s="15"/>
      <c r="C139" s="20"/>
      <c r="D139" s="20"/>
    </row>
    <row r="140" spans="1:4" ht="20.25" x14ac:dyDescent="0.25">
      <c r="A140" s="51"/>
      <c r="B140" s="15"/>
      <c r="C140" s="20"/>
      <c r="D140" s="20"/>
    </row>
    <row r="141" spans="1:4" ht="20.25" x14ac:dyDescent="0.25">
      <c r="A141" s="51"/>
      <c r="B141" s="15"/>
      <c r="C141" s="20"/>
      <c r="D141" s="20"/>
    </row>
    <row r="142" spans="1:4" ht="20.25" x14ac:dyDescent="0.25">
      <c r="A142" s="51"/>
      <c r="B142" s="15"/>
      <c r="C142" s="20"/>
      <c r="D142" s="20"/>
    </row>
    <row r="143" spans="1:4" ht="20.25" x14ac:dyDescent="0.25">
      <c r="A143" s="51"/>
      <c r="B143" s="15"/>
      <c r="C143" s="20"/>
      <c r="D143" s="20"/>
    </row>
    <row r="144" spans="1:4" ht="20.25" x14ac:dyDescent="0.25">
      <c r="A144" s="51"/>
      <c r="B144" s="15"/>
      <c r="C144" s="20"/>
      <c r="D144" s="20"/>
    </row>
    <row r="145" spans="1:4" ht="20.25" x14ac:dyDescent="0.25">
      <c r="A145" s="51"/>
      <c r="B145" s="15"/>
      <c r="C145" s="20"/>
      <c r="D145" s="20"/>
    </row>
    <row r="146" spans="1:4" ht="20.25" x14ac:dyDescent="0.25">
      <c r="A146" s="51"/>
      <c r="B146" s="15"/>
      <c r="C146" s="20"/>
      <c r="D146" s="20"/>
    </row>
    <row r="147" spans="1:4" ht="20.25" x14ac:dyDescent="0.25">
      <c r="A147" s="51"/>
      <c r="B147" s="15"/>
      <c r="C147" s="20"/>
      <c r="D147" s="20"/>
    </row>
    <row r="148" spans="1:4" ht="20.25" x14ac:dyDescent="0.25">
      <c r="A148" s="51"/>
      <c r="B148" s="15"/>
      <c r="C148" s="20"/>
      <c r="D148" s="20"/>
    </row>
    <row r="149" spans="1:4" ht="20.25" x14ac:dyDescent="0.25">
      <c r="A149" s="51"/>
      <c r="B149" s="15"/>
      <c r="C149" s="20"/>
      <c r="D149" s="20"/>
    </row>
    <row r="150" spans="1:4" ht="20.25" x14ac:dyDescent="0.25">
      <c r="A150" s="51"/>
      <c r="B150" s="15"/>
      <c r="C150" s="20"/>
      <c r="D150" s="20"/>
    </row>
    <row r="151" spans="1:4" ht="20.25" x14ac:dyDescent="0.25">
      <c r="A151" s="51"/>
      <c r="B151" s="15"/>
      <c r="C151" s="20"/>
      <c r="D151" s="20"/>
    </row>
    <row r="152" spans="1:4" ht="20.25" x14ac:dyDescent="0.25">
      <c r="A152" s="51"/>
      <c r="B152" s="15"/>
      <c r="C152" s="20"/>
      <c r="D152" s="20"/>
    </row>
    <row r="153" spans="1:4" ht="20.25" x14ac:dyDescent="0.25">
      <c r="A153" s="51"/>
      <c r="B153" s="15"/>
      <c r="C153" s="20"/>
      <c r="D153" s="20"/>
    </row>
    <row r="154" spans="1:4" ht="20.25" x14ac:dyDescent="0.25">
      <c r="A154" s="51"/>
      <c r="B154" s="15"/>
      <c r="C154" s="20"/>
      <c r="D154" s="20"/>
    </row>
    <row r="155" spans="1:4" ht="20.25" x14ac:dyDescent="0.25">
      <c r="A155" s="51"/>
      <c r="B155" s="15"/>
      <c r="C155" s="20"/>
      <c r="D155" s="20"/>
    </row>
    <row r="156" spans="1:4" ht="20.25" x14ac:dyDescent="0.25">
      <c r="A156" s="51"/>
      <c r="B156" s="15"/>
      <c r="C156" s="20"/>
      <c r="D156" s="20"/>
    </row>
    <row r="157" spans="1:4" ht="20.25" x14ac:dyDescent="0.25">
      <c r="A157" s="51"/>
      <c r="B157" s="15"/>
      <c r="C157" s="20"/>
      <c r="D157" s="20"/>
    </row>
    <row r="158" spans="1:4" ht="20.25" x14ac:dyDescent="0.25">
      <c r="A158" s="51"/>
      <c r="B158" s="15"/>
      <c r="C158" s="20"/>
      <c r="D158" s="20"/>
    </row>
    <row r="159" spans="1:4" ht="20.25" x14ac:dyDescent="0.25">
      <c r="A159" s="51"/>
      <c r="B159" s="15"/>
      <c r="C159" s="20"/>
      <c r="D159" s="20"/>
    </row>
    <row r="160" spans="1:4" ht="20.25" x14ac:dyDescent="0.25">
      <c r="A160" s="51"/>
      <c r="B160" s="15"/>
      <c r="C160" s="20"/>
      <c r="D160" s="20"/>
    </row>
    <row r="161" spans="1:4" ht="20.25" x14ac:dyDescent="0.25">
      <c r="A161" s="51"/>
      <c r="B161" s="15"/>
      <c r="C161" s="20"/>
      <c r="D161" s="20"/>
    </row>
    <row r="162" spans="1:4" ht="20.25" x14ac:dyDescent="0.25">
      <c r="A162" s="51"/>
      <c r="B162" s="15"/>
      <c r="C162" s="20"/>
      <c r="D162" s="20"/>
    </row>
    <row r="163" spans="1:4" ht="20.25" x14ac:dyDescent="0.25">
      <c r="A163" s="51"/>
      <c r="B163" s="15"/>
      <c r="C163" s="20"/>
      <c r="D163" s="20"/>
    </row>
    <row r="164" spans="1:4" ht="20.25" x14ac:dyDescent="0.25">
      <c r="A164" s="51"/>
      <c r="B164" s="15"/>
      <c r="C164" s="20"/>
      <c r="D164" s="20"/>
    </row>
    <row r="165" spans="1:4" ht="20.25" x14ac:dyDescent="0.25">
      <c r="A165" s="51"/>
      <c r="B165" s="15"/>
      <c r="C165" s="20"/>
      <c r="D165" s="20"/>
    </row>
    <row r="166" spans="1:4" ht="20.25" x14ac:dyDescent="0.25">
      <c r="A166" s="51"/>
      <c r="B166" s="15"/>
      <c r="C166" s="20"/>
      <c r="D166" s="20"/>
    </row>
    <row r="167" spans="1:4" ht="20.25" x14ac:dyDescent="0.25">
      <c r="A167" s="51"/>
      <c r="B167" s="15"/>
      <c r="C167" s="20"/>
      <c r="D167" s="20"/>
    </row>
    <row r="168" spans="1:4" ht="20.25" x14ac:dyDescent="0.25">
      <c r="A168" s="51"/>
      <c r="B168" s="15"/>
      <c r="C168" s="20"/>
      <c r="D168" s="20"/>
    </row>
    <row r="169" spans="1:4" ht="20.25" x14ac:dyDescent="0.25">
      <c r="A169" s="51"/>
      <c r="B169" s="15"/>
      <c r="C169" s="20"/>
      <c r="D169" s="20"/>
    </row>
    <row r="170" spans="1:4" ht="20.25" x14ac:dyDescent="0.25">
      <c r="A170" s="51"/>
      <c r="B170" s="15"/>
      <c r="C170" s="20"/>
      <c r="D170" s="20"/>
    </row>
    <row r="171" spans="1:4" ht="20.25" x14ac:dyDescent="0.25">
      <c r="A171" s="51"/>
      <c r="B171" s="15"/>
      <c r="C171" s="20"/>
      <c r="D171" s="20"/>
    </row>
    <row r="172" spans="1:4" ht="20.25" x14ac:dyDescent="0.25">
      <c r="A172" s="51"/>
      <c r="B172" s="15"/>
      <c r="C172" s="20"/>
      <c r="D172" s="20"/>
    </row>
    <row r="173" spans="1:4" ht="20.25" x14ac:dyDescent="0.25">
      <c r="A173" s="51"/>
      <c r="B173" s="15"/>
      <c r="C173" s="20"/>
      <c r="D173" s="20"/>
    </row>
    <row r="174" spans="1:4" ht="20.25" x14ac:dyDescent="0.25">
      <c r="A174" s="51"/>
      <c r="B174" s="15"/>
      <c r="C174" s="20"/>
      <c r="D174" s="20"/>
    </row>
    <row r="175" spans="1:4" ht="20.25" x14ac:dyDescent="0.25">
      <c r="A175" s="51"/>
      <c r="B175" s="15"/>
      <c r="C175" s="20"/>
      <c r="D175" s="20"/>
    </row>
    <row r="176" spans="1:4" ht="20.25" x14ac:dyDescent="0.25">
      <c r="A176" s="51"/>
      <c r="B176" s="15"/>
      <c r="C176" s="20"/>
      <c r="D176" s="20"/>
    </row>
    <row r="177" spans="1:4" ht="20.25" x14ac:dyDescent="0.25">
      <c r="A177" s="51"/>
      <c r="B177" s="15"/>
      <c r="C177" s="20"/>
      <c r="D177" s="20"/>
    </row>
    <row r="178" spans="1:4" ht="20.25" x14ac:dyDescent="0.25">
      <c r="A178" s="51"/>
      <c r="B178" s="15"/>
      <c r="C178" s="20"/>
      <c r="D178" s="20"/>
    </row>
    <row r="179" spans="1:4" ht="20.25" x14ac:dyDescent="0.25">
      <c r="A179" s="51"/>
      <c r="B179" s="15"/>
      <c r="C179" s="20"/>
      <c r="D179" s="20"/>
    </row>
    <row r="180" spans="1:4" ht="20.25" x14ac:dyDescent="0.25">
      <c r="A180" s="51"/>
      <c r="B180" s="15"/>
      <c r="C180" s="20"/>
      <c r="D180" s="20"/>
    </row>
    <row r="181" spans="1:4" ht="20.25" x14ac:dyDescent="0.25">
      <c r="A181" s="51"/>
      <c r="B181" s="15"/>
      <c r="C181" s="20"/>
      <c r="D181" s="20"/>
    </row>
    <row r="182" spans="1:4" ht="20.25" x14ac:dyDescent="0.25">
      <c r="A182" s="51"/>
      <c r="B182" s="15"/>
      <c r="C182" s="20"/>
      <c r="D182" s="20"/>
    </row>
    <row r="183" spans="1:4" ht="20.25" x14ac:dyDescent="0.25">
      <c r="A183" s="51"/>
      <c r="B183" s="15"/>
      <c r="C183" s="20"/>
      <c r="D183" s="20"/>
    </row>
    <row r="184" spans="1:4" ht="20.25" x14ac:dyDescent="0.25">
      <c r="A184" s="51"/>
      <c r="B184" s="15"/>
      <c r="C184" s="20"/>
      <c r="D184" s="20"/>
    </row>
    <row r="185" spans="1:4" ht="20.25" x14ac:dyDescent="0.25">
      <c r="A185" s="51"/>
      <c r="B185" s="15"/>
      <c r="C185" s="20"/>
      <c r="D185" s="20"/>
    </row>
    <row r="186" spans="1:4" ht="20.25" x14ac:dyDescent="0.25">
      <c r="A186" s="51"/>
      <c r="B186" s="15"/>
      <c r="C186" s="20"/>
      <c r="D186" s="20"/>
    </row>
    <row r="187" spans="1:4" ht="20.25" x14ac:dyDescent="0.25">
      <c r="A187" s="51"/>
      <c r="B187" s="15"/>
      <c r="C187" s="20"/>
      <c r="D187" s="20"/>
    </row>
    <row r="188" spans="1:4" ht="20.25" x14ac:dyDescent="0.25">
      <c r="A188" s="51"/>
      <c r="B188" s="15"/>
      <c r="C188" s="20"/>
      <c r="D188" s="20"/>
    </row>
    <row r="189" spans="1:4" ht="20.25" x14ac:dyDescent="0.25">
      <c r="A189" s="51"/>
      <c r="B189" s="15"/>
      <c r="C189" s="20"/>
      <c r="D189" s="20"/>
    </row>
    <row r="190" spans="1:4" ht="20.25" x14ac:dyDescent="0.25">
      <c r="A190" s="51"/>
      <c r="B190" s="15"/>
      <c r="C190" s="20"/>
      <c r="D190" s="20"/>
    </row>
    <row r="191" spans="1:4" ht="20.25" x14ac:dyDescent="0.25">
      <c r="A191" s="51"/>
      <c r="B191" s="15"/>
      <c r="C191" s="20"/>
      <c r="D191" s="20"/>
    </row>
    <row r="192" spans="1:4" ht="20.25" x14ac:dyDescent="0.25">
      <c r="A192" s="51"/>
      <c r="B192" s="15"/>
      <c r="C192" s="20"/>
      <c r="D192" s="20"/>
    </row>
    <row r="193" spans="1:4" ht="20.25" x14ac:dyDescent="0.25">
      <c r="A193" s="51"/>
      <c r="B193" s="15"/>
      <c r="C193" s="20"/>
      <c r="D193" s="20"/>
    </row>
    <row r="194" spans="1:4" ht="20.25" x14ac:dyDescent="0.25">
      <c r="A194" s="51"/>
      <c r="B194" s="15"/>
      <c r="C194" s="20"/>
      <c r="D194" s="20"/>
    </row>
    <row r="195" spans="1:4" ht="20.25" x14ac:dyDescent="0.25">
      <c r="A195" s="51"/>
      <c r="B195" s="15"/>
      <c r="C195" s="20"/>
      <c r="D195" s="20"/>
    </row>
    <row r="196" spans="1:4" ht="20.25" x14ac:dyDescent="0.25">
      <c r="A196" s="51"/>
      <c r="B196" s="15"/>
      <c r="C196" s="20"/>
      <c r="D196" s="20"/>
    </row>
    <row r="197" spans="1:4" ht="20.25" x14ac:dyDescent="0.25">
      <c r="A197" s="51"/>
      <c r="B197" s="15"/>
      <c r="C197" s="20"/>
      <c r="D197" s="20"/>
    </row>
    <row r="198" spans="1:4" ht="20.25" x14ac:dyDescent="0.25">
      <c r="A198" s="51"/>
      <c r="B198" s="15"/>
      <c r="C198" s="20"/>
      <c r="D198" s="20"/>
    </row>
    <row r="199" spans="1:4" ht="20.25" x14ac:dyDescent="0.25">
      <c r="A199" s="51"/>
      <c r="B199" s="15"/>
      <c r="C199" s="20"/>
      <c r="D199" s="20"/>
    </row>
    <row r="200" spans="1:4" ht="20.25" x14ac:dyDescent="0.25">
      <c r="A200" s="51"/>
      <c r="B200" s="15"/>
      <c r="C200" s="20"/>
      <c r="D200" s="20"/>
    </row>
    <row r="201" spans="1:4" ht="20.25" x14ac:dyDescent="0.25">
      <c r="A201" s="51"/>
      <c r="B201" s="15"/>
      <c r="C201" s="20"/>
      <c r="D201" s="20"/>
    </row>
    <row r="202" spans="1:4" ht="20.25" x14ac:dyDescent="0.25">
      <c r="A202" s="51"/>
      <c r="B202" s="15"/>
      <c r="C202" s="20"/>
      <c r="D202" s="20"/>
    </row>
    <row r="203" spans="1:4" ht="20.25" x14ac:dyDescent="0.25">
      <c r="A203" s="51"/>
      <c r="B203" s="15"/>
      <c r="C203" s="20"/>
      <c r="D203" s="20"/>
    </row>
    <row r="204" spans="1:4" ht="20.25" x14ac:dyDescent="0.25">
      <c r="A204" s="51"/>
      <c r="B204" s="15"/>
      <c r="C204" s="20"/>
      <c r="D204" s="20"/>
    </row>
    <row r="205" spans="1:4" ht="20.25" x14ac:dyDescent="0.25">
      <c r="A205" s="51"/>
      <c r="B205" s="15"/>
      <c r="C205" s="20"/>
      <c r="D205" s="20"/>
    </row>
    <row r="206" spans="1:4" ht="20.25" x14ac:dyDescent="0.25">
      <c r="A206" s="51"/>
      <c r="B206" s="15"/>
      <c r="C206" s="20"/>
      <c r="D206" s="20"/>
    </row>
    <row r="207" spans="1:4" ht="20.25" x14ac:dyDescent="0.25">
      <c r="A207" s="51"/>
      <c r="B207" s="15"/>
      <c r="C207" s="20"/>
      <c r="D207" s="20"/>
    </row>
    <row r="208" spans="1:4" x14ac:dyDescent="0.25">
      <c r="A208" s="32"/>
      <c r="B208" s="15"/>
      <c r="C208" s="15"/>
      <c r="D208" s="15"/>
    </row>
    <row r="209" spans="1:8" ht="20.25" x14ac:dyDescent="0.25">
      <c r="A209" s="32"/>
      <c r="B209" s="16" t="s">
        <v>87</v>
      </c>
      <c r="C209" s="16" t="s">
        <v>141</v>
      </c>
      <c r="D209" s="19" t="s">
        <v>87</v>
      </c>
      <c r="E209" s="19" t="s">
        <v>141</v>
      </c>
    </row>
    <row r="210" spans="1:8" ht="21" x14ac:dyDescent="0.35">
      <c r="A210" s="32"/>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32"/>
      <c r="B211" s="17" t="s">
        <v>89</v>
      </c>
      <c r="C211" s="17" t="s">
        <v>92</v>
      </c>
      <c r="E211" t="s">
        <v>57</v>
      </c>
      <c r="F211" t="str">
        <f t="shared" ref="F211:F221" si="0">IF(NOT(ISBLANK(D211)),D211,IF(NOT(ISBLANK(E211)),"     "&amp;E211,FALSE))</f>
        <v xml:space="preserve">     Afectación menor a 10 SMLMV .</v>
      </c>
    </row>
    <row r="212" spans="1:8" ht="21" x14ac:dyDescent="0.35">
      <c r="A212" s="32"/>
      <c r="B212" s="17" t="s">
        <v>89</v>
      </c>
      <c r="C212" s="17" t="s">
        <v>93</v>
      </c>
      <c r="E212" t="s">
        <v>92</v>
      </c>
      <c r="F212" t="str">
        <f t="shared" si="0"/>
        <v xml:space="preserve">     Entre 10 y 50 SMLMV </v>
      </c>
    </row>
    <row r="213" spans="1:8" ht="21" x14ac:dyDescent="0.35">
      <c r="A213" s="32"/>
      <c r="B213" s="17" t="s">
        <v>89</v>
      </c>
      <c r="C213" s="17" t="s">
        <v>94</v>
      </c>
      <c r="E213" t="s">
        <v>93</v>
      </c>
      <c r="F213" t="str">
        <f t="shared" si="0"/>
        <v xml:space="preserve">     Entre 50 y 100 SMLMV </v>
      </c>
    </row>
    <row r="214" spans="1:8" ht="21" x14ac:dyDescent="0.35">
      <c r="A214" s="32"/>
      <c r="B214" s="17" t="s">
        <v>89</v>
      </c>
      <c r="C214" s="17" t="s">
        <v>95</v>
      </c>
      <c r="E214" t="s">
        <v>94</v>
      </c>
      <c r="F214" t="str">
        <f t="shared" si="0"/>
        <v xml:space="preserve">     Entre 100 y 500 SMLMV </v>
      </c>
    </row>
    <row r="215" spans="1:8" ht="21" x14ac:dyDescent="0.35">
      <c r="A215" s="32"/>
      <c r="B215" s="17" t="s">
        <v>56</v>
      </c>
      <c r="C215" s="17" t="s">
        <v>96</v>
      </c>
      <c r="E215" t="s">
        <v>95</v>
      </c>
      <c r="F215" t="str">
        <f t="shared" si="0"/>
        <v xml:space="preserve">     Mayor a 500 SMLMV </v>
      </c>
    </row>
    <row r="216" spans="1:8" ht="21" x14ac:dyDescent="0.35">
      <c r="A216" s="32"/>
      <c r="B216" s="17" t="s">
        <v>56</v>
      </c>
      <c r="C216" s="17" t="s">
        <v>97</v>
      </c>
      <c r="D216" t="s">
        <v>56</v>
      </c>
      <c r="F216" t="str">
        <f t="shared" si="0"/>
        <v>Pérdida Reputacional</v>
      </c>
    </row>
    <row r="217" spans="1:8" ht="21" x14ac:dyDescent="0.35">
      <c r="A217" s="32"/>
      <c r="B217" s="17" t="s">
        <v>56</v>
      </c>
      <c r="C217" s="17" t="s">
        <v>99</v>
      </c>
      <c r="E217" t="s">
        <v>96</v>
      </c>
      <c r="F217" t="str">
        <f t="shared" si="0"/>
        <v xml:space="preserve">     El riesgo afecta la imagen de alguna área de la organización</v>
      </c>
    </row>
    <row r="218" spans="1:8" ht="21" x14ac:dyDescent="0.35">
      <c r="A218" s="32"/>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32"/>
      <c r="B219" s="17" t="s">
        <v>56</v>
      </c>
      <c r="C219" s="17" t="s">
        <v>117</v>
      </c>
      <c r="E219" t="s">
        <v>99</v>
      </c>
      <c r="F219" t="str">
        <f t="shared" si="0"/>
        <v xml:space="preserve">     El riesgo afecta la imagen de la entidad con algunos usuarios de relevancia frente al logro de los objetivos</v>
      </c>
    </row>
    <row r="220" spans="1:8" x14ac:dyDescent="0.25">
      <c r="A220" s="32"/>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32"/>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32"/>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36"/>
    <col min="3" max="3" width="17" style="36" customWidth="1"/>
    <col min="4" max="4" width="14.28515625" style="36"/>
    <col min="5" max="5" width="46" style="36" customWidth="1"/>
    <col min="6" max="16384" width="14.28515625" style="36"/>
  </cols>
  <sheetData>
    <row r="1" spans="2:6" ht="24" customHeight="1" thickBot="1" x14ac:dyDescent="0.25">
      <c r="B1" s="593" t="s">
        <v>77</v>
      </c>
      <c r="C1" s="594"/>
      <c r="D1" s="594"/>
      <c r="E1" s="594"/>
      <c r="F1" s="595"/>
    </row>
    <row r="2" spans="2:6" ht="16.5" thickBot="1" x14ac:dyDescent="0.3">
      <c r="B2" s="37"/>
      <c r="C2" s="37"/>
      <c r="D2" s="37"/>
      <c r="E2" s="37"/>
      <c r="F2" s="37"/>
    </row>
    <row r="3" spans="2:6" ht="16.5" thickBot="1" x14ac:dyDescent="0.25">
      <c r="B3" s="597" t="s">
        <v>63</v>
      </c>
      <c r="C3" s="598"/>
      <c r="D3" s="598"/>
      <c r="E3" s="49" t="s">
        <v>64</v>
      </c>
      <c r="F3" s="50" t="s">
        <v>65</v>
      </c>
    </row>
    <row r="4" spans="2:6" ht="31.5" x14ac:dyDescent="0.2">
      <c r="B4" s="599" t="s">
        <v>66</v>
      </c>
      <c r="C4" s="601" t="s">
        <v>13</v>
      </c>
      <c r="D4" s="38" t="s">
        <v>14</v>
      </c>
      <c r="E4" s="39" t="s">
        <v>67</v>
      </c>
      <c r="F4" s="40">
        <v>0.25</v>
      </c>
    </row>
    <row r="5" spans="2:6" ht="47.25" x14ac:dyDescent="0.2">
      <c r="B5" s="600"/>
      <c r="C5" s="602"/>
      <c r="D5" s="41" t="s">
        <v>15</v>
      </c>
      <c r="E5" s="42" t="s">
        <v>68</v>
      </c>
      <c r="F5" s="43">
        <v>0.15</v>
      </c>
    </row>
    <row r="6" spans="2:6" ht="47.25" x14ac:dyDescent="0.2">
      <c r="B6" s="600"/>
      <c r="C6" s="602"/>
      <c r="D6" s="41" t="s">
        <v>16</v>
      </c>
      <c r="E6" s="42" t="s">
        <v>69</v>
      </c>
      <c r="F6" s="43">
        <v>0.1</v>
      </c>
    </row>
    <row r="7" spans="2:6" ht="63" x14ac:dyDescent="0.2">
      <c r="B7" s="600"/>
      <c r="C7" s="602" t="s">
        <v>17</v>
      </c>
      <c r="D7" s="41" t="s">
        <v>10</v>
      </c>
      <c r="E7" s="42" t="s">
        <v>70</v>
      </c>
      <c r="F7" s="43">
        <v>0.25</v>
      </c>
    </row>
    <row r="8" spans="2:6" ht="31.5" x14ac:dyDescent="0.2">
      <c r="B8" s="600"/>
      <c r="C8" s="602"/>
      <c r="D8" s="41" t="s">
        <v>9</v>
      </c>
      <c r="E8" s="42" t="s">
        <v>71</v>
      </c>
      <c r="F8" s="43">
        <v>0.15</v>
      </c>
    </row>
    <row r="9" spans="2:6" ht="47.25" x14ac:dyDescent="0.2">
      <c r="B9" s="600" t="s">
        <v>158</v>
      </c>
      <c r="C9" s="602" t="s">
        <v>18</v>
      </c>
      <c r="D9" s="41" t="s">
        <v>19</v>
      </c>
      <c r="E9" s="42" t="s">
        <v>72</v>
      </c>
      <c r="F9" s="44" t="s">
        <v>73</v>
      </c>
    </row>
    <row r="10" spans="2:6" ht="63" x14ac:dyDescent="0.2">
      <c r="B10" s="600"/>
      <c r="C10" s="602"/>
      <c r="D10" s="41" t="s">
        <v>20</v>
      </c>
      <c r="E10" s="42" t="s">
        <v>74</v>
      </c>
      <c r="F10" s="44" t="s">
        <v>73</v>
      </c>
    </row>
    <row r="11" spans="2:6" ht="47.25" x14ac:dyDescent="0.2">
      <c r="B11" s="600"/>
      <c r="C11" s="602" t="s">
        <v>21</v>
      </c>
      <c r="D11" s="41" t="s">
        <v>22</v>
      </c>
      <c r="E11" s="42" t="s">
        <v>75</v>
      </c>
      <c r="F11" s="44" t="s">
        <v>73</v>
      </c>
    </row>
    <row r="12" spans="2:6" ht="47.25" x14ac:dyDescent="0.2">
      <c r="B12" s="600"/>
      <c r="C12" s="602"/>
      <c r="D12" s="41" t="s">
        <v>23</v>
      </c>
      <c r="E12" s="42" t="s">
        <v>76</v>
      </c>
      <c r="F12" s="44" t="s">
        <v>73</v>
      </c>
    </row>
    <row r="13" spans="2:6" ht="31.5" x14ac:dyDescent="0.2">
      <c r="B13" s="600"/>
      <c r="C13" s="602" t="s">
        <v>24</v>
      </c>
      <c r="D13" s="41" t="s">
        <v>118</v>
      </c>
      <c r="E13" s="42" t="s">
        <v>121</v>
      </c>
      <c r="F13" s="44" t="s">
        <v>73</v>
      </c>
    </row>
    <row r="14" spans="2:6" ht="32.25" thickBot="1" x14ac:dyDescent="0.25">
      <c r="B14" s="603"/>
      <c r="C14" s="604"/>
      <c r="D14" s="45" t="s">
        <v>119</v>
      </c>
      <c r="E14" s="46" t="s">
        <v>120</v>
      </c>
      <c r="F14" s="47" t="s">
        <v>73</v>
      </c>
    </row>
    <row r="15" spans="2:6" ht="49.5" customHeight="1" x14ac:dyDescent="0.2">
      <c r="B15" s="596" t="s">
        <v>155</v>
      </c>
      <c r="C15" s="596"/>
      <c r="D15" s="596"/>
      <c r="E15" s="596"/>
      <c r="F15" s="596"/>
    </row>
    <row r="16" spans="2:6" ht="27" customHeight="1" x14ac:dyDescent="0.25">
      <c r="B16" s="4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2025-01-31T17:41:26Z</dcterms:modified>
</cp:coreProperties>
</file>