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F744B693-4D02-4039-A9F2-6454675873ED}"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 r:id="rId24"/>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4" r:id="rId25"/>
  </pivotCaches>
</workbook>
</file>

<file path=xl/calcChain.xml><?xml version="1.0" encoding="utf-8"?>
<calcChain xmlns="http://schemas.openxmlformats.org/spreadsheetml/2006/main">
  <c r="Y32" i="19" l="1"/>
  <c r="R42" i="19"/>
  <c r="T42" i="19"/>
  <c r="AD42" i="19"/>
  <c r="AF42" i="19"/>
  <c r="AJ42" i="19"/>
  <c r="AL42" i="19"/>
  <c r="X32" i="19"/>
  <c r="T32" i="19"/>
  <c r="L12" i="19"/>
  <c r="N12" i="19"/>
  <c r="R12" i="19"/>
  <c r="T12" i="19"/>
  <c r="X12" i="19"/>
  <c r="Z12" i="19"/>
  <c r="AD12" i="19"/>
  <c r="AF12" i="19"/>
  <c r="AJ12" i="19"/>
  <c r="AL12" i="19"/>
  <c r="M13" i="19"/>
  <c r="N13" i="19"/>
  <c r="O13" i="19"/>
  <c r="P13" i="19"/>
  <c r="S13" i="19"/>
  <c r="T13" i="19"/>
  <c r="U13" i="19"/>
  <c r="V13" i="19"/>
  <c r="Y13" i="19"/>
  <c r="Z13" i="19"/>
  <c r="AA13" i="19"/>
  <c r="AB13" i="19"/>
  <c r="AE13" i="19"/>
  <c r="AF13" i="19"/>
  <c r="AG13" i="19"/>
  <c r="AH13" i="19"/>
  <c r="AK13" i="19"/>
  <c r="AL13" i="19"/>
  <c r="AM13" i="19"/>
  <c r="AN13" i="19"/>
  <c r="K14" i="19"/>
  <c r="L14" i="19"/>
  <c r="M14" i="19"/>
  <c r="N14" i="19"/>
  <c r="O14" i="19"/>
  <c r="P14" i="19"/>
  <c r="Q14" i="19"/>
  <c r="R14" i="19"/>
  <c r="S14" i="19"/>
  <c r="T14" i="19"/>
  <c r="U14" i="19"/>
  <c r="V14" i="19"/>
  <c r="W14" i="19"/>
  <c r="X14" i="19"/>
  <c r="Y14" i="19"/>
  <c r="Z14" i="19"/>
  <c r="AA14" i="19"/>
  <c r="AB14" i="19"/>
  <c r="AC14" i="19"/>
  <c r="AD14" i="19"/>
  <c r="AE14" i="19"/>
  <c r="AF14" i="19"/>
  <c r="AG14" i="19"/>
  <c r="AH14" i="19"/>
  <c r="AI14" i="19"/>
  <c r="AJ14" i="19"/>
  <c r="AK14" i="19"/>
  <c r="AL14" i="19"/>
  <c r="AM14" i="19"/>
  <c r="AN14" i="19"/>
  <c r="K15" i="19"/>
  <c r="L15" i="19"/>
  <c r="M15" i="19"/>
  <c r="N15" i="19"/>
  <c r="O15" i="19"/>
  <c r="P15" i="19"/>
  <c r="Q15" i="19"/>
  <c r="R15" i="19"/>
  <c r="S15" i="19"/>
  <c r="T15" i="19"/>
  <c r="U15" i="19"/>
  <c r="V15" i="19"/>
  <c r="W15" i="19"/>
  <c r="X15" i="19"/>
  <c r="Y15" i="19"/>
  <c r="Z15" i="19"/>
  <c r="AA15" i="19"/>
  <c r="AB15" i="19"/>
  <c r="AC15" i="19"/>
  <c r="AD15" i="19"/>
  <c r="AE15" i="19"/>
  <c r="AF15" i="19"/>
  <c r="AG15" i="19"/>
  <c r="AH15" i="19"/>
  <c r="AI15" i="19"/>
  <c r="AJ15" i="19"/>
  <c r="AK15" i="19"/>
  <c r="AL15" i="19"/>
  <c r="AM15" i="19"/>
  <c r="AN15" i="19"/>
  <c r="K16" i="19"/>
  <c r="L16" i="19"/>
  <c r="M16" i="19"/>
  <c r="N16" i="19"/>
  <c r="O16" i="19"/>
  <c r="P16" i="19"/>
  <c r="Q16" i="19"/>
  <c r="R16" i="19"/>
  <c r="S16" i="19"/>
  <c r="T16" i="19"/>
  <c r="U16" i="19"/>
  <c r="V16" i="19"/>
  <c r="W16" i="19"/>
  <c r="X16" i="19"/>
  <c r="Y16" i="19"/>
  <c r="Z16" i="19"/>
  <c r="AA16" i="19"/>
  <c r="AB16" i="19"/>
  <c r="AC16" i="19"/>
  <c r="AD16" i="19"/>
  <c r="AE16" i="19"/>
  <c r="AF16" i="19"/>
  <c r="AG16" i="19"/>
  <c r="AH16" i="19"/>
  <c r="AI16" i="19"/>
  <c r="AJ16" i="19"/>
  <c r="AK16" i="19"/>
  <c r="AL16" i="19"/>
  <c r="AM16" i="19"/>
  <c r="AN16" i="19"/>
  <c r="K17" i="19"/>
  <c r="L17" i="19"/>
  <c r="M17" i="19"/>
  <c r="N17" i="19"/>
  <c r="O17" i="19"/>
  <c r="P17" i="19"/>
  <c r="Q17" i="19"/>
  <c r="R17" i="19"/>
  <c r="S17" i="19"/>
  <c r="T17" i="19"/>
  <c r="U17" i="19"/>
  <c r="V17" i="19"/>
  <c r="W17" i="19"/>
  <c r="X17" i="19"/>
  <c r="Y17" i="19"/>
  <c r="Z17" i="19"/>
  <c r="AA17" i="19"/>
  <c r="AB17" i="19"/>
  <c r="AC17" i="19"/>
  <c r="AD17" i="19"/>
  <c r="AE17" i="19"/>
  <c r="AF17" i="19"/>
  <c r="AG17" i="19"/>
  <c r="AH17" i="19"/>
  <c r="AI17" i="19"/>
  <c r="AJ17" i="19"/>
  <c r="AK17" i="19"/>
  <c r="AL17" i="19"/>
  <c r="AM17" i="19"/>
  <c r="AN17"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AJ18" i="19"/>
  <c r="AK18" i="19"/>
  <c r="AL18" i="19"/>
  <c r="AM18" i="19"/>
  <c r="AN18" i="19"/>
  <c r="K19" i="19"/>
  <c r="L19" i="19"/>
  <c r="M19" i="19"/>
  <c r="N19" i="19"/>
  <c r="O19" i="19"/>
  <c r="P19" i="19"/>
  <c r="Q19" i="19"/>
  <c r="R19" i="19"/>
  <c r="S19" i="19"/>
  <c r="T19" i="19"/>
  <c r="U19" i="19"/>
  <c r="V19" i="19"/>
  <c r="W19" i="19"/>
  <c r="X19" i="19"/>
  <c r="Y19" i="19"/>
  <c r="Z19" i="19"/>
  <c r="AA19" i="19"/>
  <c r="AB19" i="19"/>
  <c r="AC19" i="19"/>
  <c r="AD19" i="19"/>
  <c r="AE19" i="19"/>
  <c r="AF19" i="19"/>
  <c r="AG19" i="19"/>
  <c r="AH19" i="19"/>
  <c r="AI19" i="19"/>
  <c r="AJ19" i="19"/>
  <c r="AK19" i="19"/>
  <c r="AL19" i="19"/>
  <c r="AM19" i="19"/>
  <c r="AN19" i="19"/>
  <c r="K20" i="19"/>
  <c r="L20" i="19"/>
  <c r="M20" i="19"/>
  <c r="N20" i="19"/>
  <c r="O20" i="19"/>
  <c r="P20" i="19"/>
  <c r="Q20" i="19"/>
  <c r="R20" i="19"/>
  <c r="S20" i="19"/>
  <c r="T20" i="19"/>
  <c r="U20" i="19"/>
  <c r="V20" i="19"/>
  <c r="W20" i="19"/>
  <c r="X20" i="19"/>
  <c r="Y20" i="19"/>
  <c r="Z20" i="19"/>
  <c r="AA20" i="19"/>
  <c r="AB20" i="19"/>
  <c r="AC20" i="19"/>
  <c r="AD20" i="19"/>
  <c r="AE20" i="19"/>
  <c r="AF20" i="19"/>
  <c r="AG20" i="19"/>
  <c r="AH20" i="19"/>
  <c r="AI20" i="19"/>
  <c r="AJ20" i="19"/>
  <c r="AK20" i="19"/>
  <c r="AL20" i="19"/>
  <c r="AM20" i="19"/>
  <c r="AN20" i="19"/>
  <c r="K21" i="19"/>
  <c r="L21" i="19"/>
  <c r="M21" i="19"/>
  <c r="N21" i="19"/>
  <c r="O21" i="19"/>
  <c r="P21" i="19"/>
  <c r="Q21" i="19"/>
  <c r="R21" i="19"/>
  <c r="S21" i="19"/>
  <c r="T21" i="19"/>
  <c r="U21" i="19"/>
  <c r="V21" i="19"/>
  <c r="W21" i="19"/>
  <c r="X21" i="19"/>
  <c r="Y21" i="19"/>
  <c r="Z21" i="19"/>
  <c r="AA21" i="19"/>
  <c r="AB21" i="19"/>
  <c r="AC21" i="19"/>
  <c r="AD21" i="19"/>
  <c r="AE21" i="19"/>
  <c r="AF21" i="19"/>
  <c r="AG21" i="19"/>
  <c r="AH21" i="19"/>
  <c r="AI21" i="19"/>
  <c r="AJ21" i="19"/>
  <c r="AK21" i="19"/>
  <c r="AL21" i="19"/>
  <c r="AM21" i="19"/>
  <c r="AN21" i="19"/>
  <c r="L22" i="19"/>
  <c r="N22" i="19"/>
  <c r="R22" i="19"/>
  <c r="T22" i="19"/>
  <c r="X22" i="19"/>
  <c r="Z22" i="19"/>
  <c r="AD22" i="19"/>
  <c r="AF22" i="19"/>
  <c r="AJ22" i="19"/>
  <c r="AL22" i="19"/>
  <c r="M23" i="19"/>
  <c r="N23" i="19"/>
  <c r="O23" i="19"/>
  <c r="P23" i="19"/>
  <c r="S23" i="19"/>
  <c r="T23" i="19"/>
  <c r="U23" i="19"/>
  <c r="V23" i="19"/>
  <c r="Y23" i="19"/>
  <c r="Z23" i="19"/>
  <c r="AA23" i="19"/>
  <c r="AB23" i="19"/>
  <c r="AE23" i="19"/>
  <c r="AF23" i="19"/>
  <c r="AG23" i="19"/>
  <c r="AH23" i="19"/>
  <c r="AK23" i="19"/>
  <c r="AL23" i="19"/>
  <c r="AM23" i="19"/>
  <c r="AN23" i="19"/>
  <c r="K24" i="19"/>
  <c r="L24" i="19"/>
  <c r="M24" i="19"/>
  <c r="N24" i="19"/>
  <c r="O24" i="19"/>
  <c r="P24" i="19"/>
  <c r="Q24" i="19"/>
  <c r="R24" i="19"/>
  <c r="S24" i="19"/>
  <c r="T24" i="19"/>
  <c r="U24" i="19"/>
  <c r="V24" i="19"/>
  <c r="W24" i="19"/>
  <c r="X24" i="19"/>
  <c r="Y24" i="19"/>
  <c r="Z24" i="19"/>
  <c r="AA24" i="19"/>
  <c r="AB24" i="19"/>
  <c r="AC24" i="19"/>
  <c r="AD24" i="19"/>
  <c r="AE24" i="19"/>
  <c r="AF24" i="19"/>
  <c r="AG24" i="19"/>
  <c r="AH24" i="19"/>
  <c r="AI24" i="19"/>
  <c r="AJ24" i="19"/>
  <c r="AK24" i="19"/>
  <c r="AL24" i="19"/>
  <c r="AM24" i="19"/>
  <c r="AN24" i="19"/>
  <c r="K25" i="19"/>
  <c r="L25" i="19"/>
  <c r="M25" i="19"/>
  <c r="N25" i="19"/>
  <c r="O25" i="19"/>
  <c r="P25" i="19"/>
  <c r="Q25" i="19"/>
  <c r="R25" i="19"/>
  <c r="S25" i="19"/>
  <c r="T25" i="19"/>
  <c r="U25" i="19"/>
  <c r="V25" i="19"/>
  <c r="W25" i="19"/>
  <c r="X25" i="19"/>
  <c r="Y25" i="19"/>
  <c r="Z25" i="19"/>
  <c r="AA25" i="19"/>
  <c r="AB25" i="19"/>
  <c r="AC25" i="19"/>
  <c r="AD25" i="19"/>
  <c r="AE25" i="19"/>
  <c r="AF25" i="19"/>
  <c r="AG25" i="19"/>
  <c r="AH25" i="19"/>
  <c r="AI25" i="19"/>
  <c r="AJ25" i="19"/>
  <c r="AK25" i="19"/>
  <c r="AL25" i="19"/>
  <c r="AM25" i="19"/>
  <c r="AN25" i="19"/>
  <c r="K26" i="19"/>
  <c r="L26" i="19"/>
  <c r="M26" i="19"/>
  <c r="N26" i="19"/>
  <c r="O26" i="19"/>
  <c r="P26" i="19"/>
  <c r="Q26" i="19"/>
  <c r="R26" i="19"/>
  <c r="S26" i="19"/>
  <c r="T26" i="19"/>
  <c r="U26" i="19"/>
  <c r="V26" i="19"/>
  <c r="W26" i="19"/>
  <c r="X26" i="19"/>
  <c r="Y26" i="19"/>
  <c r="Z26" i="19"/>
  <c r="AA26" i="19"/>
  <c r="AB26" i="19"/>
  <c r="AC26" i="19"/>
  <c r="AD26" i="19"/>
  <c r="AE26" i="19"/>
  <c r="AF26" i="19"/>
  <c r="AG26" i="19"/>
  <c r="AH26" i="19"/>
  <c r="AI26" i="19"/>
  <c r="AJ26" i="19"/>
  <c r="AK26" i="19"/>
  <c r="AL26" i="19"/>
  <c r="AM26" i="19"/>
  <c r="AN26" i="19"/>
  <c r="K27" i="19"/>
  <c r="L27" i="19"/>
  <c r="M27" i="19"/>
  <c r="N27" i="19"/>
  <c r="O27" i="19"/>
  <c r="P27" i="19"/>
  <c r="Q27" i="19"/>
  <c r="R27" i="19"/>
  <c r="S27" i="19"/>
  <c r="T27" i="19"/>
  <c r="U27" i="19"/>
  <c r="V27" i="19"/>
  <c r="W27" i="19"/>
  <c r="X27" i="19"/>
  <c r="Y27" i="19"/>
  <c r="Z27" i="19"/>
  <c r="AA27" i="19"/>
  <c r="AB27" i="19"/>
  <c r="AC27" i="19"/>
  <c r="AD27" i="19"/>
  <c r="AE27" i="19"/>
  <c r="AF27" i="19"/>
  <c r="AG27" i="19"/>
  <c r="AH27" i="19"/>
  <c r="AI27" i="19"/>
  <c r="AJ27" i="19"/>
  <c r="AK27" i="19"/>
  <c r="AL27" i="19"/>
  <c r="AM27" i="19"/>
  <c r="AN27" i="19"/>
  <c r="K28" i="19"/>
  <c r="L28" i="19"/>
  <c r="M28" i="19"/>
  <c r="N28" i="19"/>
  <c r="O28" i="19"/>
  <c r="P28" i="19"/>
  <c r="Q28" i="19"/>
  <c r="R28" i="19"/>
  <c r="S28" i="19"/>
  <c r="T28" i="19"/>
  <c r="U28" i="19"/>
  <c r="V28" i="19"/>
  <c r="W28" i="19"/>
  <c r="X28" i="19"/>
  <c r="Y28" i="19"/>
  <c r="Z28" i="19"/>
  <c r="AA28" i="19"/>
  <c r="AB28" i="19"/>
  <c r="AC28" i="19"/>
  <c r="AD28" i="19"/>
  <c r="AE28" i="19"/>
  <c r="AF28" i="19"/>
  <c r="AG28" i="19"/>
  <c r="AH28" i="19"/>
  <c r="AI28" i="19"/>
  <c r="AJ28" i="19"/>
  <c r="AK28" i="19"/>
  <c r="AL28" i="19"/>
  <c r="AM28" i="19"/>
  <c r="AN28" i="19"/>
  <c r="K29" i="19"/>
  <c r="L29" i="19"/>
  <c r="M29" i="19"/>
  <c r="N29" i="19"/>
  <c r="O29" i="19"/>
  <c r="P29" i="19"/>
  <c r="Q29" i="19"/>
  <c r="R29" i="19"/>
  <c r="S29" i="19"/>
  <c r="T29" i="19"/>
  <c r="U29" i="19"/>
  <c r="V29" i="19"/>
  <c r="W29" i="19"/>
  <c r="X29" i="19"/>
  <c r="Y29" i="19"/>
  <c r="Z29" i="19"/>
  <c r="AA29" i="19"/>
  <c r="AB29" i="19"/>
  <c r="AC29" i="19"/>
  <c r="AD29" i="19"/>
  <c r="AE29" i="19"/>
  <c r="AF29" i="19"/>
  <c r="AG29" i="19"/>
  <c r="AH29" i="19"/>
  <c r="AI29" i="19"/>
  <c r="AJ29" i="19"/>
  <c r="AK29" i="19"/>
  <c r="AL29" i="19"/>
  <c r="AM29" i="19"/>
  <c r="AN29" i="19"/>
  <c r="K30" i="19"/>
  <c r="L30" i="19"/>
  <c r="M30" i="19"/>
  <c r="N30" i="19"/>
  <c r="O30" i="19"/>
  <c r="P30" i="19"/>
  <c r="Q30" i="19"/>
  <c r="R30" i="19"/>
  <c r="S30" i="19"/>
  <c r="T30" i="19"/>
  <c r="U30" i="19"/>
  <c r="V30" i="19"/>
  <c r="W30" i="19"/>
  <c r="X30" i="19"/>
  <c r="Y30" i="19"/>
  <c r="Z30" i="19"/>
  <c r="AA30" i="19"/>
  <c r="AB30" i="19"/>
  <c r="AC30" i="19"/>
  <c r="AD30" i="19"/>
  <c r="AE30" i="19"/>
  <c r="AF30" i="19"/>
  <c r="AG30" i="19"/>
  <c r="AH30" i="19"/>
  <c r="AI30" i="19"/>
  <c r="AJ30" i="19"/>
  <c r="AK30" i="19"/>
  <c r="AL30" i="19"/>
  <c r="AM30" i="19"/>
  <c r="AN30"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AK31" i="19"/>
  <c r="AL31" i="19"/>
  <c r="AM31" i="19"/>
  <c r="AN31" i="19"/>
  <c r="L32" i="19"/>
  <c r="N32" i="19"/>
  <c r="R32" i="19"/>
  <c r="AD32" i="19"/>
  <c r="AF32" i="19"/>
  <c r="AJ32" i="19"/>
  <c r="AL32" i="19"/>
  <c r="M33" i="19"/>
  <c r="N33" i="19"/>
  <c r="O33" i="19"/>
  <c r="P33" i="19"/>
  <c r="S33" i="19"/>
  <c r="T33" i="19"/>
  <c r="U33" i="19"/>
  <c r="V33" i="19"/>
  <c r="Y33" i="19"/>
  <c r="Z33" i="19"/>
  <c r="AA33" i="19"/>
  <c r="AB33" i="19"/>
  <c r="AE33" i="19"/>
  <c r="AF33" i="19"/>
  <c r="AG33" i="19"/>
  <c r="AH33" i="19"/>
  <c r="AK33" i="19"/>
  <c r="AL33" i="19"/>
  <c r="AM33" i="19"/>
  <c r="AN33" i="19"/>
  <c r="K34" i="19"/>
  <c r="L34" i="19"/>
  <c r="M34" i="19"/>
  <c r="N34" i="19"/>
  <c r="O34" i="19"/>
  <c r="P34" i="19"/>
  <c r="Q34" i="19"/>
  <c r="R34" i="19"/>
  <c r="S34" i="19"/>
  <c r="T34" i="19"/>
  <c r="U34" i="19"/>
  <c r="V34" i="19"/>
  <c r="W34" i="19"/>
  <c r="X34" i="19"/>
  <c r="Y34" i="19"/>
  <c r="Z34" i="19"/>
  <c r="AA34" i="19"/>
  <c r="AB34" i="19"/>
  <c r="AC34" i="19"/>
  <c r="AD34" i="19"/>
  <c r="AE34" i="19"/>
  <c r="AF34" i="19"/>
  <c r="AG34" i="19"/>
  <c r="AH34" i="19"/>
  <c r="AI34" i="19"/>
  <c r="AJ34" i="19"/>
  <c r="AK34" i="19"/>
  <c r="AL34" i="19"/>
  <c r="AM34" i="19"/>
  <c r="AN34" i="19"/>
  <c r="K35" i="19"/>
  <c r="L35" i="19"/>
  <c r="M35" i="19"/>
  <c r="N35" i="19"/>
  <c r="O35" i="19"/>
  <c r="P35" i="19"/>
  <c r="Q35" i="19"/>
  <c r="R35" i="19"/>
  <c r="S35" i="19"/>
  <c r="T35" i="19"/>
  <c r="U35" i="19"/>
  <c r="V35" i="19"/>
  <c r="W35" i="19"/>
  <c r="X35" i="19"/>
  <c r="Y35" i="19"/>
  <c r="Z35" i="19"/>
  <c r="AA35" i="19"/>
  <c r="AB35" i="19"/>
  <c r="AC35" i="19"/>
  <c r="AD35" i="19"/>
  <c r="AE35" i="19"/>
  <c r="AF35" i="19"/>
  <c r="AG35" i="19"/>
  <c r="AH35" i="19"/>
  <c r="AI35" i="19"/>
  <c r="AJ35" i="19"/>
  <c r="AK35" i="19"/>
  <c r="AL35" i="19"/>
  <c r="AM35" i="19"/>
  <c r="AN35" i="19"/>
  <c r="K36" i="19"/>
  <c r="L36" i="19"/>
  <c r="M36" i="19"/>
  <c r="N36" i="19"/>
  <c r="O36" i="19"/>
  <c r="P36" i="19"/>
  <c r="Q36" i="19"/>
  <c r="R36" i="19"/>
  <c r="S36" i="19"/>
  <c r="T36" i="19"/>
  <c r="U36" i="19"/>
  <c r="V36" i="19"/>
  <c r="W36" i="19"/>
  <c r="X36" i="19"/>
  <c r="Y36" i="19"/>
  <c r="Z36" i="19"/>
  <c r="AA36" i="19"/>
  <c r="AB36" i="19"/>
  <c r="AC36" i="19"/>
  <c r="AD36" i="19"/>
  <c r="AE36" i="19"/>
  <c r="AF36" i="19"/>
  <c r="AG36" i="19"/>
  <c r="AH36" i="19"/>
  <c r="AI36" i="19"/>
  <c r="AJ36" i="19"/>
  <c r="AK36" i="19"/>
  <c r="AL36" i="19"/>
  <c r="AM36" i="19"/>
  <c r="AN36" i="19"/>
  <c r="K37" i="19"/>
  <c r="L37" i="19"/>
  <c r="M37" i="19"/>
  <c r="N37" i="19"/>
  <c r="O37" i="19"/>
  <c r="P37" i="19"/>
  <c r="Q37" i="19"/>
  <c r="R37" i="19"/>
  <c r="S37" i="19"/>
  <c r="T37" i="19"/>
  <c r="U37" i="19"/>
  <c r="V37" i="19"/>
  <c r="W37" i="19"/>
  <c r="X37" i="19"/>
  <c r="Y37" i="19"/>
  <c r="Z37" i="19"/>
  <c r="AA37" i="19"/>
  <c r="AB37" i="19"/>
  <c r="AC37" i="19"/>
  <c r="AD37" i="19"/>
  <c r="AE37" i="19"/>
  <c r="AF37" i="19"/>
  <c r="AG37" i="19"/>
  <c r="AH37" i="19"/>
  <c r="AI37" i="19"/>
  <c r="AJ37" i="19"/>
  <c r="AK37" i="19"/>
  <c r="AL37" i="19"/>
  <c r="AM37" i="19"/>
  <c r="AN37"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AJ38" i="19"/>
  <c r="AK38" i="19"/>
  <c r="AL38" i="19"/>
  <c r="AM38" i="19"/>
  <c r="AN38" i="19"/>
  <c r="K39" i="19"/>
  <c r="L39" i="19"/>
  <c r="M39" i="19"/>
  <c r="N39" i="19"/>
  <c r="O39" i="19"/>
  <c r="P39" i="19"/>
  <c r="Q39" i="19"/>
  <c r="R39" i="19"/>
  <c r="S39" i="19"/>
  <c r="T39" i="19"/>
  <c r="U39" i="19"/>
  <c r="V39" i="19"/>
  <c r="W39" i="19"/>
  <c r="X39" i="19"/>
  <c r="Y39" i="19"/>
  <c r="Z39" i="19"/>
  <c r="AA39" i="19"/>
  <c r="AB39" i="19"/>
  <c r="AC39" i="19"/>
  <c r="AD39" i="19"/>
  <c r="AE39" i="19"/>
  <c r="AF39" i="19"/>
  <c r="AG39" i="19"/>
  <c r="AH39" i="19"/>
  <c r="AI39" i="19"/>
  <c r="AJ39" i="19"/>
  <c r="AK39" i="19"/>
  <c r="AL39" i="19"/>
  <c r="AM39" i="19"/>
  <c r="AN39" i="19"/>
  <c r="K40" i="19"/>
  <c r="L40" i="19"/>
  <c r="M40" i="19"/>
  <c r="N40" i="19"/>
  <c r="O40" i="19"/>
  <c r="P40" i="19"/>
  <c r="Q40" i="19"/>
  <c r="R40" i="19"/>
  <c r="S40" i="19"/>
  <c r="T40" i="19"/>
  <c r="U40" i="19"/>
  <c r="V40" i="19"/>
  <c r="W40" i="19"/>
  <c r="X40" i="19"/>
  <c r="Y40" i="19"/>
  <c r="Z40" i="19"/>
  <c r="AA40" i="19"/>
  <c r="AB40" i="19"/>
  <c r="AC40" i="19"/>
  <c r="AD40" i="19"/>
  <c r="AE40" i="19"/>
  <c r="AF40" i="19"/>
  <c r="AG40" i="19"/>
  <c r="AH40" i="19"/>
  <c r="AI40" i="19"/>
  <c r="AJ40" i="19"/>
  <c r="AK40" i="19"/>
  <c r="AL40" i="19"/>
  <c r="AM40" i="19"/>
  <c r="AN40" i="19"/>
  <c r="K41" i="19"/>
  <c r="L41" i="19"/>
  <c r="M41" i="19"/>
  <c r="N41" i="19"/>
  <c r="O41" i="19"/>
  <c r="P41" i="19"/>
  <c r="Q41" i="19"/>
  <c r="R41" i="19"/>
  <c r="S41" i="19"/>
  <c r="T41" i="19"/>
  <c r="U41" i="19"/>
  <c r="V41" i="19"/>
  <c r="W41" i="19"/>
  <c r="X41" i="19"/>
  <c r="Y41" i="19"/>
  <c r="Z41" i="19"/>
  <c r="AA41" i="19"/>
  <c r="AB41" i="19"/>
  <c r="AC41" i="19"/>
  <c r="AD41" i="19"/>
  <c r="AE41" i="19"/>
  <c r="AF41" i="19"/>
  <c r="AG41" i="19"/>
  <c r="AH41" i="19"/>
  <c r="AI41" i="19"/>
  <c r="AJ41" i="19"/>
  <c r="AK41" i="19"/>
  <c r="AL41" i="19"/>
  <c r="AM41" i="19"/>
  <c r="AN41" i="19"/>
  <c r="L42" i="19"/>
  <c r="N42" i="19"/>
  <c r="X42" i="19"/>
  <c r="Z42" i="19"/>
  <c r="M43" i="19"/>
  <c r="N43" i="19"/>
  <c r="O43" i="19"/>
  <c r="P43" i="19"/>
  <c r="S43" i="19"/>
  <c r="T43" i="19"/>
  <c r="U43" i="19"/>
  <c r="V43" i="19"/>
  <c r="Y43" i="19"/>
  <c r="Z43" i="19"/>
  <c r="AA43" i="19"/>
  <c r="AB43" i="19"/>
  <c r="AE43" i="19"/>
  <c r="AF43" i="19"/>
  <c r="AG43" i="19"/>
  <c r="AH43" i="19"/>
  <c r="AK43" i="19"/>
  <c r="AL43" i="19"/>
  <c r="AM43" i="19"/>
  <c r="AN43" i="19"/>
  <c r="K44" i="19"/>
  <c r="L44" i="19"/>
  <c r="M44" i="19"/>
  <c r="N44" i="19"/>
  <c r="O44" i="19"/>
  <c r="P44" i="19"/>
  <c r="Q44" i="19"/>
  <c r="R44" i="19"/>
  <c r="S44" i="19"/>
  <c r="T44" i="19"/>
  <c r="U44" i="19"/>
  <c r="V44" i="19"/>
  <c r="W44" i="19"/>
  <c r="X44" i="19"/>
  <c r="Y44" i="19"/>
  <c r="Z44" i="19"/>
  <c r="AA44" i="19"/>
  <c r="AB44" i="19"/>
  <c r="AC44" i="19"/>
  <c r="AD44" i="19"/>
  <c r="AE44" i="19"/>
  <c r="AF44" i="19"/>
  <c r="AG44" i="19"/>
  <c r="AH44" i="19"/>
  <c r="AI44" i="19"/>
  <c r="AJ44" i="19"/>
  <c r="AK44" i="19"/>
  <c r="AL44" i="19"/>
  <c r="AM44" i="19"/>
  <c r="AN44" i="19"/>
  <c r="K45" i="19"/>
  <c r="L45" i="19"/>
  <c r="M45" i="19"/>
  <c r="N45" i="19"/>
  <c r="O45" i="19"/>
  <c r="P45" i="19"/>
  <c r="Q45" i="19"/>
  <c r="R45" i="19"/>
  <c r="S45" i="19"/>
  <c r="T45" i="19"/>
  <c r="U45" i="19"/>
  <c r="V45" i="19"/>
  <c r="W45" i="19"/>
  <c r="X45" i="19"/>
  <c r="Y45" i="19"/>
  <c r="Z45" i="19"/>
  <c r="AA45" i="19"/>
  <c r="AB45" i="19"/>
  <c r="AC45" i="19"/>
  <c r="AD45" i="19"/>
  <c r="AE45" i="19"/>
  <c r="AF45" i="19"/>
  <c r="AG45" i="19"/>
  <c r="AH45" i="19"/>
  <c r="AI45" i="19"/>
  <c r="AJ45" i="19"/>
  <c r="AK45" i="19"/>
  <c r="AL45" i="19"/>
  <c r="AM45" i="19"/>
  <c r="AN45" i="19"/>
  <c r="K46" i="19"/>
  <c r="L46" i="19"/>
  <c r="M46" i="19"/>
  <c r="N46" i="19"/>
  <c r="O46" i="19"/>
  <c r="P46" i="19"/>
  <c r="Q46" i="19"/>
  <c r="R46" i="19"/>
  <c r="S46" i="19"/>
  <c r="T46" i="19"/>
  <c r="U46" i="19"/>
  <c r="V46" i="19"/>
  <c r="W46" i="19"/>
  <c r="X46" i="19"/>
  <c r="Y46" i="19"/>
  <c r="Z46" i="19"/>
  <c r="AA46" i="19"/>
  <c r="AB46" i="19"/>
  <c r="AC46" i="19"/>
  <c r="AD46" i="19"/>
  <c r="AE46" i="19"/>
  <c r="AF46" i="19"/>
  <c r="AG46" i="19"/>
  <c r="AH46" i="19"/>
  <c r="AI46" i="19"/>
  <c r="AJ46" i="19"/>
  <c r="AK46" i="19"/>
  <c r="AL46" i="19"/>
  <c r="AM46" i="19"/>
  <c r="AN46" i="19"/>
  <c r="K47" i="19"/>
  <c r="L47" i="19"/>
  <c r="M47" i="19"/>
  <c r="N47" i="19"/>
  <c r="O47" i="19"/>
  <c r="P47" i="19"/>
  <c r="Q47" i="19"/>
  <c r="R47" i="19"/>
  <c r="S47" i="19"/>
  <c r="T47" i="19"/>
  <c r="U47" i="19"/>
  <c r="V47" i="19"/>
  <c r="W47" i="19"/>
  <c r="X47" i="19"/>
  <c r="Y47" i="19"/>
  <c r="Z47" i="19"/>
  <c r="AA47" i="19"/>
  <c r="AB47" i="19"/>
  <c r="AC47" i="19"/>
  <c r="AD47" i="19"/>
  <c r="AE47" i="19"/>
  <c r="AF47" i="19"/>
  <c r="AG47" i="19"/>
  <c r="AH47" i="19"/>
  <c r="AI47" i="19"/>
  <c r="AJ47" i="19"/>
  <c r="AK47" i="19"/>
  <c r="AL47" i="19"/>
  <c r="AM47" i="19"/>
  <c r="AN47" i="19"/>
  <c r="K48" i="19"/>
  <c r="L48" i="19"/>
  <c r="M48" i="19"/>
  <c r="N48" i="19"/>
  <c r="O48" i="19"/>
  <c r="P48" i="19"/>
  <c r="Q48" i="19"/>
  <c r="R48" i="19"/>
  <c r="S48" i="19"/>
  <c r="T48" i="19"/>
  <c r="U48" i="19"/>
  <c r="V48" i="19"/>
  <c r="W48" i="19"/>
  <c r="X48" i="19"/>
  <c r="Y48" i="19"/>
  <c r="Z48" i="19"/>
  <c r="AA48" i="19"/>
  <c r="AB48" i="19"/>
  <c r="AC48" i="19"/>
  <c r="AD48" i="19"/>
  <c r="AE48" i="19"/>
  <c r="AF48" i="19"/>
  <c r="AG48" i="19"/>
  <c r="AH48" i="19"/>
  <c r="AI48" i="19"/>
  <c r="AJ48" i="19"/>
  <c r="AK48" i="19"/>
  <c r="AL48" i="19"/>
  <c r="AM48" i="19"/>
  <c r="AN48" i="19"/>
  <c r="K49" i="19"/>
  <c r="L49" i="19"/>
  <c r="M49" i="19"/>
  <c r="N49" i="19"/>
  <c r="O49" i="19"/>
  <c r="P49" i="19"/>
  <c r="Q49" i="19"/>
  <c r="R49" i="19"/>
  <c r="S49" i="19"/>
  <c r="T49" i="19"/>
  <c r="U49" i="19"/>
  <c r="V49" i="19"/>
  <c r="W49" i="19"/>
  <c r="X49" i="19"/>
  <c r="Y49" i="19"/>
  <c r="Z49" i="19"/>
  <c r="AA49" i="19"/>
  <c r="AB49" i="19"/>
  <c r="AC49" i="19"/>
  <c r="AD49" i="19"/>
  <c r="AE49" i="19"/>
  <c r="AF49" i="19"/>
  <c r="AG49" i="19"/>
  <c r="AH49" i="19"/>
  <c r="AI49" i="19"/>
  <c r="AJ49" i="19"/>
  <c r="AK49" i="19"/>
  <c r="AL49" i="19"/>
  <c r="AM49" i="19"/>
  <c r="AN49" i="19"/>
  <c r="K50" i="19"/>
  <c r="L50" i="19"/>
  <c r="M50" i="19"/>
  <c r="N50" i="19"/>
  <c r="O50" i="19"/>
  <c r="P50" i="19"/>
  <c r="Q50" i="19"/>
  <c r="R50" i="19"/>
  <c r="S50" i="19"/>
  <c r="T50" i="19"/>
  <c r="U50" i="19"/>
  <c r="V50" i="19"/>
  <c r="W50" i="19"/>
  <c r="X50" i="19"/>
  <c r="Y50" i="19"/>
  <c r="Z50" i="19"/>
  <c r="AA50" i="19"/>
  <c r="AB50" i="19"/>
  <c r="AC50" i="19"/>
  <c r="AD50" i="19"/>
  <c r="AE50" i="19"/>
  <c r="AF50" i="19"/>
  <c r="AG50" i="19"/>
  <c r="AH50" i="19"/>
  <c r="AI50" i="19"/>
  <c r="AJ50" i="19"/>
  <c r="AK50" i="19"/>
  <c r="AL50" i="19"/>
  <c r="AM50" i="19"/>
  <c r="AN50" i="19"/>
  <c r="K51" i="19"/>
  <c r="L51" i="19"/>
  <c r="M51" i="19"/>
  <c r="N51" i="19"/>
  <c r="O51" i="19"/>
  <c r="P51" i="19"/>
  <c r="Q51" i="19"/>
  <c r="R51" i="19"/>
  <c r="S51" i="19"/>
  <c r="T51" i="19"/>
  <c r="U51" i="19"/>
  <c r="V51" i="19"/>
  <c r="W51" i="19"/>
  <c r="X51" i="19"/>
  <c r="Y51" i="19"/>
  <c r="Z51" i="19"/>
  <c r="AA51" i="19"/>
  <c r="AB51" i="19"/>
  <c r="AC51" i="19"/>
  <c r="AD51" i="19"/>
  <c r="AE51" i="19"/>
  <c r="AF51" i="19"/>
  <c r="AG51" i="19"/>
  <c r="AH51" i="19"/>
  <c r="AI51" i="19"/>
  <c r="AJ51" i="19"/>
  <c r="AK51" i="19"/>
  <c r="AL51" i="19"/>
  <c r="AM51" i="19"/>
  <c r="AN51" i="19"/>
  <c r="L52" i="19"/>
  <c r="N52" i="19"/>
  <c r="R52" i="19"/>
  <c r="T52" i="19"/>
  <c r="X52" i="19"/>
  <c r="Z52" i="19"/>
  <c r="AD52" i="19"/>
  <c r="AF52" i="19"/>
  <c r="AJ52" i="19"/>
  <c r="AL52" i="19"/>
  <c r="M53" i="19"/>
  <c r="N53" i="19"/>
  <c r="O53" i="19"/>
  <c r="P53" i="19"/>
  <c r="S53" i="19"/>
  <c r="T53" i="19"/>
  <c r="U53" i="19"/>
  <c r="V53" i="19"/>
  <c r="Y53" i="19"/>
  <c r="Z53" i="19"/>
  <c r="AA53" i="19"/>
  <c r="AB53" i="19"/>
  <c r="AE53" i="19"/>
  <c r="AF53" i="19"/>
  <c r="AG53" i="19"/>
  <c r="AH53" i="19"/>
  <c r="AK53" i="19"/>
  <c r="AL53" i="19"/>
  <c r="AM53" i="19"/>
  <c r="AN53" i="19"/>
  <c r="K54" i="19"/>
  <c r="L54" i="19"/>
  <c r="M54" i="19"/>
  <c r="N54" i="19"/>
  <c r="O54" i="19"/>
  <c r="P54" i="19"/>
  <c r="Q54" i="19"/>
  <c r="R54" i="19"/>
  <c r="S54" i="19"/>
  <c r="T54" i="19"/>
  <c r="U54" i="19"/>
  <c r="V54" i="19"/>
  <c r="W54" i="19"/>
  <c r="X54" i="19"/>
  <c r="Y54" i="19"/>
  <c r="Z54" i="19"/>
  <c r="AA54" i="19"/>
  <c r="AB54" i="19"/>
  <c r="AC54" i="19"/>
  <c r="AD54" i="19"/>
  <c r="AE54" i="19"/>
  <c r="AF54" i="19"/>
  <c r="AG54" i="19"/>
  <c r="AH54" i="19"/>
  <c r="AI54" i="19"/>
  <c r="AJ54" i="19"/>
  <c r="AK54" i="19"/>
  <c r="AL54" i="19"/>
  <c r="AM54" i="19"/>
  <c r="AN54" i="19"/>
  <c r="K55" i="19"/>
  <c r="L55" i="19"/>
  <c r="M55" i="19"/>
  <c r="N55" i="19"/>
  <c r="O55" i="19"/>
  <c r="P55" i="19"/>
  <c r="Q55" i="19"/>
  <c r="R55" i="19"/>
  <c r="S55" i="19"/>
  <c r="T55" i="19"/>
  <c r="U55" i="19"/>
  <c r="V55" i="19"/>
  <c r="W55" i="19"/>
  <c r="X55" i="19"/>
  <c r="Y55" i="19"/>
  <c r="Z55" i="19"/>
  <c r="AA55" i="19"/>
  <c r="AB55" i="19"/>
  <c r="AC55" i="19"/>
  <c r="AD55" i="19"/>
  <c r="AE55" i="19"/>
  <c r="AF55" i="19"/>
  <c r="AG55" i="19"/>
  <c r="AH55" i="19"/>
  <c r="AI55" i="19"/>
  <c r="AJ55" i="19"/>
  <c r="AK55" i="19"/>
  <c r="AL55" i="19"/>
  <c r="AM55" i="19"/>
  <c r="AN55" i="19"/>
  <c r="K56" i="19"/>
  <c r="L56" i="19"/>
  <c r="M56" i="19"/>
  <c r="N56" i="19"/>
  <c r="O56" i="19"/>
  <c r="P56" i="19"/>
  <c r="Q56" i="19"/>
  <c r="R56" i="19"/>
  <c r="S56" i="19"/>
  <c r="T56" i="19"/>
  <c r="U56" i="19"/>
  <c r="V56" i="19"/>
  <c r="W56" i="19"/>
  <c r="X56" i="19"/>
  <c r="Y56" i="19"/>
  <c r="Z56" i="19"/>
  <c r="AA56" i="19"/>
  <c r="AB56" i="19"/>
  <c r="AC56" i="19"/>
  <c r="AD56" i="19"/>
  <c r="AE56" i="19"/>
  <c r="AF56" i="19"/>
  <c r="AG56" i="19"/>
  <c r="AH56" i="19"/>
  <c r="AI56" i="19"/>
  <c r="AJ56" i="19"/>
  <c r="AK56" i="19"/>
  <c r="AL56" i="19"/>
  <c r="AM56" i="19"/>
  <c r="AN56" i="19"/>
  <c r="K57" i="19"/>
  <c r="L57" i="19"/>
  <c r="M57" i="19"/>
  <c r="N57" i="19"/>
  <c r="O57" i="19"/>
  <c r="P57" i="19"/>
  <c r="Q57" i="19"/>
  <c r="R57" i="19"/>
  <c r="S57" i="19"/>
  <c r="T57" i="19"/>
  <c r="U57" i="19"/>
  <c r="V57" i="19"/>
  <c r="W57" i="19"/>
  <c r="X57" i="19"/>
  <c r="Y57" i="19"/>
  <c r="Z57" i="19"/>
  <c r="AA57" i="19"/>
  <c r="AB57" i="19"/>
  <c r="AC57" i="19"/>
  <c r="AD57" i="19"/>
  <c r="AE57" i="19"/>
  <c r="AF57" i="19"/>
  <c r="AG57" i="19"/>
  <c r="AH57" i="19"/>
  <c r="AI57" i="19"/>
  <c r="AJ57" i="19"/>
  <c r="AK57" i="19"/>
  <c r="AL57" i="19"/>
  <c r="AM57" i="19"/>
  <c r="AN57" i="19"/>
  <c r="K58" i="19"/>
  <c r="L58" i="19"/>
  <c r="M58" i="19"/>
  <c r="N58" i="19"/>
  <c r="O58" i="19"/>
  <c r="P58" i="19"/>
  <c r="Q58" i="19"/>
  <c r="R58" i="19"/>
  <c r="S58" i="19"/>
  <c r="T58" i="19"/>
  <c r="U58" i="19"/>
  <c r="V58" i="19"/>
  <c r="W58" i="19"/>
  <c r="X58" i="19"/>
  <c r="Y58" i="19"/>
  <c r="Z58" i="19"/>
  <c r="AA58" i="19"/>
  <c r="AB58" i="19"/>
  <c r="AC58" i="19"/>
  <c r="AD58" i="19"/>
  <c r="AE58" i="19"/>
  <c r="AF58" i="19"/>
  <c r="AG58" i="19"/>
  <c r="AH58" i="19"/>
  <c r="AI58" i="19"/>
  <c r="AJ58" i="19"/>
  <c r="AK58" i="19"/>
  <c r="AL58" i="19"/>
  <c r="AM58" i="19"/>
  <c r="AN58" i="19"/>
  <c r="K59" i="19"/>
  <c r="L59" i="19"/>
  <c r="M59" i="19"/>
  <c r="N59" i="19"/>
  <c r="O59" i="19"/>
  <c r="P59" i="19"/>
  <c r="Q59" i="19"/>
  <c r="R59" i="19"/>
  <c r="S59" i="19"/>
  <c r="T59" i="19"/>
  <c r="U59" i="19"/>
  <c r="V59" i="19"/>
  <c r="W59" i="19"/>
  <c r="X59" i="19"/>
  <c r="Y59" i="19"/>
  <c r="Z59" i="19"/>
  <c r="AA59" i="19"/>
  <c r="AB59" i="19"/>
  <c r="AC59" i="19"/>
  <c r="AD59" i="19"/>
  <c r="AE59" i="19"/>
  <c r="AF59" i="19"/>
  <c r="AG59" i="19"/>
  <c r="AH59" i="19"/>
  <c r="AI59" i="19"/>
  <c r="AJ59" i="19"/>
  <c r="AK59" i="19"/>
  <c r="AL59" i="19"/>
  <c r="AM59" i="19"/>
  <c r="AN59" i="19"/>
  <c r="K60" i="19"/>
  <c r="L60" i="19"/>
  <c r="M60" i="19"/>
  <c r="N60" i="19"/>
  <c r="O60" i="19"/>
  <c r="P60" i="19"/>
  <c r="Q60" i="19"/>
  <c r="R60" i="19"/>
  <c r="S60" i="19"/>
  <c r="T60" i="19"/>
  <c r="U60" i="19"/>
  <c r="V60" i="19"/>
  <c r="W60" i="19"/>
  <c r="X60" i="19"/>
  <c r="Y60" i="19"/>
  <c r="Z60" i="19"/>
  <c r="AA60" i="19"/>
  <c r="AB60" i="19"/>
  <c r="AC60" i="19"/>
  <c r="AD60" i="19"/>
  <c r="AE60" i="19"/>
  <c r="AF60" i="19"/>
  <c r="AG60" i="19"/>
  <c r="AH60" i="19"/>
  <c r="AI60" i="19"/>
  <c r="AJ60" i="19"/>
  <c r="AK60" i="19"/>
  <c r="AL60" i="19"/>
  <c r="AM60" i="19"/>
  <c r="AN60" i="19"/>
  <c r="K61" i="19"/>
  <c r="L61" i="19"/>
  <c r="M61" i="19"/>
  <c r="N61" i="19"/>
  <c r="O61" i="19"/>
  <c r="P61" i="19"/>
  <c r="Q61" i="19"/>
  <c r="R61" i="19"/>
  <c r="S61" i="19"/>
  <c r="T61" i="19"/>
  <c r="U61" i="19"/>
  <c r="V61" i="19"/>
  <c r="W61" i="19"/>
  <c r="X61" i="19"/>
  <c r="Y61" i="19"/>
  <c r="Z61" i="19"/>
  <c r="AA61" i="19"/>
  <c r="AB61" i="19"/>
  <c r="AC61" i="19"/>
  <c r="AD61" i="19"/>
  <c r="AE61" i="19"/>
  <c r="AF61" i="19"/>
  <c r="AG61" i="19"/>
  <c r="AH61" i="19"/>
  <c r="AI61" i="19"/>
  <c r="AJ61" i="19"/>
  <c r="AK61" i="19"/>
  <c r="AL61" i="19"/>
  <c r="AM61" i="19"/>
  <c r="AN61" i="19"/>
  <c r="AA16" i="1" l="1"/>
  <c r="AD16" i="1"/>
  <c r="Q17" i="1"/>
  <c r="R17" i="1" s="1"/>
  <c r="AA17" i="1"/>
  <c r="AI17" i="1" s="1"/>
  <c r="AD17" i="1"/>
  <c r="AA18" i="1"/>
  <c r="AD18" i="1"/>
  <c r="Q19" i="1"/>
  <c r="R19" i="1" s="1"/>
  <c r="AA19" i="1"/>
  <c r="AD19" i="1"/>
  <c r="Q20" i="1"/>
  <c r="R20" i="1" s="1"/>
  <c r="AA20" i="1"/>
  <c r="AI20" i="1" s="1"/>
  <c r="AD20" i="1"/>
  <c r="Q22" i="1"/>
  <c r="AA22" i="1"/>
  <c r="AM22" i="1" s="1"/>
  <c r="AL22" i="1" s="1"/>
  <c r="AD22" i="1"/>
  <c r="AD15" i="1"/>
  <c r="AA15" i="1"/>
  <c r="AI15" i="1" s="1"/>
  <c r="Q15" i="1"/>
  <c r="AI19" i="1" l="1"/>
  <c r="AJ19" i="1" s="1"/>
  <c r="AJ20" i="1"/>
  <c r="AK17" i="1"/>
  <c r="AI18" i="1" s="1"/>
  <c r="AK20" i="1"/>
  <c r="R22" i="1"/>
  <c r="AI22" i="1"/>
  <c r="AJ22" i="1" s="1"/>
  <c r="R15" i="1"/>
  <c r="L49" i="18"/>
  <c r="N49" i="18"/>
  <c r="P49" i="18"/>
  <c r="R49" i="18"/>
  <c r="T49" i="18"/>
  <c r="V49" i="18"/>
  <c r="X49" i="18"/>
  <c r="Z49" i="18"/>
  <c r="AB49" i="18"/>
  <c r="AD49" i="18"/>
  <c r="AF49" i="18"/>
  <c r="AH49" i="18"/>
  <c r="AJ49" i="18"/>
  <c r="AL49" i="18"/>
  <c r="AN49" i="18"/>
  <c r="AN47" i="18"/>
  <c r="AH47" i="18"/>
  <c r="AB47" i="18"/>
  <c r="V47" i="18"/>
  <c r="P47" i="18"/>
  <c r="N47" i="18"/>
  <c r="N45" i="18"/>
  <c r="P43" i="18"/>
  <c r="N43" i="18"/>
  <c r="L41" i="18"/>
  <c r="N41" i="18"/>
  <c r="P41" i="18"/>
  <c r="R41" i="18"/>
  <c r="T41" i="18"/>
  <c r="V41" i="18"/>
  <c r="X41" i="18"/>
  <c r="Z41" i="18"/>
  <c r="AB41" i="18"/>
  <c r="AD41" i="18"/>
  <c r="AF41" i="18"/>
  <c r="AH41" i="18"/>
  <c r="AJ41" i="18"/>
  <c r="AL41" i="18"/>
  <c r="AN41" i="18"/>
  <c r="AN39" i="18"/>
  <c r="AH39" i="18"/>
  <c r="AB39" i="18"/>
  <c r="V39" i="18"/>
  <c r="P39" i="18"/>
  <c r="N39" i="18"/>
  <c r="N37" i="18"/>
  <c r="P35" i="18"/>
  <c r="N35" i="18"/>
  <c r="AN33" i="18"/>
  <c r="AL33" i="18"/>
  <c r="AJ33" i="18"/>
  <c r="AH33" i="18"/>
  <c r="AF33" i="18"/>
  <c r="AD33" i="18"/>
  <c r="AB33" i="18"/>
  <c r="Z33" i="18"/>
  <c r="X33" i="18"/>
  <c r="V33" i="18"/>
  <c r="T33" i="18"/>
  <c r="R33" i="18"/>
  <c r="P33" i="18"/>
  <c r="N33" i="18"/>
  <c r="L33" i="18"/>
  <c r="N31" i="18"/>
  <c r="P31" i="18"/>
  <c r="V31" i="18"/>
  <c r="AB31" i="18"/>
  <c r="AH31" i="18"/>
  <c r="AN31"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N21" i="18"/>
  <c r="P19" i="18"/>
  <c r="N19" i="18"/>
  <c r="AN17" i="18"/>
  <c r="AL17" i="18"/>
  <c r="AJ17" i="18"/>
  <c r="AN15" i="18"/>
  <c r="AH17" i="18"/>
  <c r="AF17" i="18"/>
  <c r="AD17" i="18"/>
  <c r="AH15" i="18"/>
  <c r="AB17" i="18"/>
  <c r="Z17" i="18"/>
  <c r="X17" i="18"/>
  <c r="AB15" i="18"/>
  <c r="V17" i="18"/>
  <c r="V15" i="18"/>
  <c r="T17" i="18"/>
  <c r="R17" i="18"/>
  <c r="AN22" i="1" l="1"/>
  <c r="R13" i="19"/>
  <c r="X23" i="19"/>
  <c r="X33" i="19"/>
  <c r="R43" i="19"/>
  <c r="X53" i="19"/>
  <c r="AD13" i="19"/>
  <c r="AJ23" i="19"/>
  <c r="AJ33" i="19"/>
  <c r="AD43" i="19"/>
  <c r="AJ53" i="19"/>
  <c r="L13" i="19"/>
  <c r="R23" i="19"/>
  <c r="R33" i="19"/>
  <c r="L43" i="19"/>
  <c r="R53" i="19"/>
  <c r="AJ13" i="19"/>
  <c r="AJ43" i="19"/>
  <c r="X13" i="19"/>
  <c r="AD23" i="19"/>
  <c r="AD33" i="19"/>
  <c r="X43" i="19"/>
  <c r="AD53" i="19"/>
  <c r="L23" i="19"/>
  <c r="L33" i="19"/>
  <c r="L53" i="19"/>
  <c r="AK19" i="1"/>
  <c r="AJ17" i="1"/>
  <c r="AK18" i="1"/>
  <c r="AK22" i="1"/>
  <c r="AK15" i="1"/>
  <c r="AI16" i="1" s="1"/>
  <c r="AJ15" i="1"/>
  <c r="AK16" i="1" l="1"/>
  <c r="H10" i="27"/>
  <c r="G29" i="27" s="1"/>
  <c r="H9" i="27"/>
  <c r="H8" i="27"/>
  <c r="F29" i="27"/>
  <c r="E29" i="27"/>
  <c r="Q27" i="1" l="1"/>
  <c r="F221" i="13" l="1"/>
  <c r="F211" i="13"/>
  <c r="F212" i="13"/>
  <c r="F213" i="13"/>
  <c r="F214" i="13"/>
  <c r="F215" i="13"/>
  <c r="F216" i="13"/>
  <c r="F217" i="13"/>
  <c r="F218" i="13"/>
  <c r="F219" i="13"/>
  <c r="F220" i="13"/>
  <c r="F210" i="13"/>
  <c r="B221" i="13" a="1"/>
  <c r="B221" i="13" l="1"/>
  <c r="H210" i="13" l="1"/>
  <c r="B223" i="13" l="1"/>
  <c r="B222" i="13"/>
  <c r="R29" i="18" l="1"/>
  <c r="L45" i="18"/>
  <c r="X29" i="18"/>
  <c r="R37" i="18"/>
  <c r="L21" i="18"/>
  <c r="R21" i="18"/>
  <c r="L29" i="18"/>
  <c r="X13" i="18"/>
  <c r="L37" i="18"/>
  <c r="R45" i="18"/>
  <c r="R13" i="18"/>
  <c r="AF35" i="18"/>
  <c r="AF11" i="18"/>
  <c r="T43" i="18"/>
  <c r="Z19" i="18"/>
  <c r="Z11" i="18"/>
  <c r="AL11" i="18"/>
  <c r="T35" i="18"/>
  <c r="T19" i="18"/>
  <c r="Z35" i="18"/>
  <c r="AF27" i="18"/>
  <c r="AF43" i="18"/>
  <c r="AL35" i="18"/>
  <c r="T11" i="18"/>
  <c r="AL43" i="18"/>
  <c r="Z27" i="18"/>
  <c r="Z43" i="18"/>
  <c r="AL27" i="18"/>
  <c r="AL19" i="18"/>
  <c r="AF19" i="18"/>
  <c r="T27" i="18"/>
  <c r="T15" i="1" l="1"/>
  <c r="U15" i="1" s="1"/>
  <c r="T19" i="1"/>
  <c r="U19" i="1" s="1"/>
  <c r="T17" i="1"/>
  <c r="U17" i="1" s="1"/>
  <c r="T20" i="1"/>
  <c r="U20" i="1" s="1"/>
  <c r="T22" i="1"/>
  <c r="U22" i="1" s="1"/>
  <c r="Z39" i="18" l="1"/>
  <c r="T15" i="18"/>
  <c r="Z23" i="18"/>
  <c r="V22" i="1"/>
  <c r="AF31" i="18"/>
  <c r="AF15" i="18"/>
  <c r="Z15" i="18"/>
  <c r="T47" i="18"/>
  <c r="Z47" i="18"/>
  <c r="W22" i="1"/>
  <c r="AF23" i="18"/>
  <c r="Z31" i="18"/>
  <c r="T23" i="18"/>
  <c r="AL47" i="18"/>
  <c r="AL31" i="18"/>
  <c r="AL15" i="18"/>
  <c r="AL23" i="18"/>
  <c r="AF39" i="18"/>
  <c r="T39" i="18"/>
  <c r="AF47" i="18"/>
  <c r="AL39" i="18"/>
  <c r="T31" i="18"/>
  <c r="X23" i="18"/>
  <c r="AD23" i="18"/>
  <c r="X31" i="18"/>
  <c r="AD47" i="18"/>
  <c r="AJ39" i="18"/>
  <c r="AJ23" i="18"/>
  <c r="R47" i="18"/>
  <c r="X15" i="18"/>
  <c r="L23" i="18"/>
  <c r="R23" i="18"/>
  <c r="R39" i="18"/>
  <c r="AD39" i="18"/>
  <c r="AJ47" i="18"/>
  <c r="R15" i="18"/>
  <c r="AD31" i="18"/>
  <c r="X39" i="18"/>
  <c r="W20" i="1"/>
  <c r="AD15" i="18"/>
  <c r="R31" i="18"/>
  <c r="L39" i="18"/>
  <c r="AJ15" i="18"/>
  <c r="AJ31" i="18"/>
  <c r="X47" i="18"/>
  <c r="L31" i="18"/>
  <c r="V20" i="1"/>
  <c r="AM20" i="1" s="1"/>
  <c r="AL20" i="1" s="1"/>
  <c r="L47" i="18"/>
  <c r="AH27" i="18"/>
  <c r="AN27" i="18"/>
  <c r="AH11" i="18"/>
  <c r="AB27" i="18"/>
  <c r="V19" i="18"/>
  <c r="V43" i="18"/>
  <c r="W17" i="1"/>
  <c r="AH43" i="18"/>
  <c r="AH35" i="18"/>
  <c r="V17" i="1"/>
  <c r="V35" i="18"/>
  <c r="AN43" i="18"/>
  <c r="AB35" i="18"/>
  <c r="AN19" i="18"/>
  <c r="AB43" i="18"/>
  <c r="AB11" i="18"/>
  <c r="AB19" i="18"/>
  <c r="AN35" i="18"/>
  <c r="V27" i="18"/>
  <c r="AN11" i="18"/>
  <c r="AH19" i="18"/>
  <c r="V11" i="18"/>
  <c r="T45" i="18"/>
  <c r="W19" i="1"/>
  <c r="Z29" i="18"/>
  <c r="V19" i="1"/>
  <c r="AM19" i="1" s="1"/>
  <c r="AL19" i="1" s="1"/>
  <c r="T21" i="18"/>
  <c r="T29" i="18"/>
  <c r="Z13" i="18"/>
  <c r="T13" i="18"/>
  <c r="T37" i="18"/>
  <c r="P11" i="18"/>
  <c r="W15" i="1"/>
  <c r="R43" i="18"/>
  <c r="AD11" i="18"/>
  <c r="X19" i="18"/>
  <c r="L17" i="18"/>
  <c r="AJ43" i="18"/>
  <c r="L11" i="18"/>
  <c r="P17" i="18"/>
  <c r="AJ35" i="18"/>
  <c r="R11" i="18"/>
  <c r="AD43" i="18"/>
  <c r="AD19" i="18"/>
  <c r="AD27" i="18"/>
  <c r="L27" i="18"/>
  <c r="X35" i="18"/>
  <c r="R19" i="18"/>
  <c r="L43" i="18"/>
  <c r="AD35" i="18"/>
  <c r="R27" i="18"/>
  <c r="P13" i="18"/>
  <c r="L35" i="18"/>
  <c r="N11" i="18"/>
  <c r="X43" i="18"/>
  <c r="L13" i="18"/>
  <c r="X27" i="18"/>
  <c r="V15" i="1"/>
  <c r="P15" i="18"/>
  <c r="AJ11" i="18"/>
  <c r="L15" i="18"/>
  <c r="N13" i="18"/>
  <c r="AJ27" i="18"/>
  <c r="X11" i="18"/>
  <c r="R35" i="18"/>
  <c r="N15" i="18"/>
  <c r="AJ19" i="18"/>
  <c r="L19" i="18"/>
  <c r="N17" i="18"/>
  <c r="AC53" i="19" l="1"/>
  <c r="Q53" i="19"/>
  <c r="AN12" i="19"/>
  <c r="AH52" i="19"/>
  <c r="AI33" i="19"/>
  <c r="AI23" i="19"/>
  <c r="P12" i="19"/>
  <c r="W43" i="19"/>
  <c r="AI43" i="19"/>
  <c r="AN32" i="19"/>
  <c r="AC13" i="19"/>
  <c r="K33" i="19"/>
  <c r="V12" i="19"/>
  <c r="AN52" i="19"/>
  <c r="Q33" i="19"/>
  <c r="W13" i="19"/>
  <c r="AC43" i="19"/>
  <c r="AB22" i="19"/>
  <c r="AH22" i="19"/>
  <c r="AH42" i="19"/>
  <c r="K23" i="19"/>
  <c r="W23" i="19"/>
  <c r="AN20" i="1"/>
  <c r="W33" i="19"/>
  <c r="AC23" i="19"/>
  <c r="AN42" i="19"/>
  <c r="Q43" i="19"/>
  <c r="Q13" i="19"/>
  <c r="AB52" i="19"/>
  <c r="Q23" i="19"/>
  <c r="V32" i="19"/>
  <c r="V22" i="19"/>
  <c r="AB12" i="19"/>
  <c r="AC33" i="19"/>
  <c r="AI13" i="19"/>
  <c r="AB42" i="19"/>
  <c r="K13" i="19"/>
  <c r="P22" i="19"/>
  <c r="V52" i="19"/>
  <c r="AN22" i="19"/>
  <c r="AB32" i="19"/>
  <c r="AI53" i="19"/>
  <c r="K53" i="19"/>
  <c r="AH12" i="19"/>
  <c r="V42" i="19"/>
  <c r="P42" i="19"/>
  <c r="P32" i="19"/>
  <c r="W53" i="19"/>
  <c r="P52" i="19"/>
  <c r="AH32" i="19"/>
  <c r="AM15" i="1"/>
  <c r="AL15" i="1" s="1"/>
  <c r="AM16" i="1"/>
  <c r="AG32" i="19"/>
  <c r="O52" i="19"/>
  <c r="AA32" i="19"/>
  <c r="AM42" i="19"/>
  <c r="AG22" i="19"/>
  <c r="U12" i="19"/>
  <c r="O22" i="19"/>
  <c r="AN19" i="1"/>
  <c r="U32" i="19"/>
  <c r="AA22" i="19"/>
  <c r="AM22" i="19"/>
  <c r="AA12" i="19"/>
  <c r="O12" i="19"/>
  <c r="AA52" i="19"/>
  <c r="U52" i="19"/>
  <c r="AG42" i="19"/>
  <c r="AM32" i="19"/>
  <c r="AA42" i="19"/>
  <c r="AG12" i="19"/>
  <c r="AG52" i="19"/>
  <c r="O42" i="19"/>
  <c r="AM12" i="19"/>
  <c r="U22" i="19"/>
  <c r="AM52" i="19"/>
  <c r="U42" i="19"/>
  <c r="O32" i="19"/>
  <c r="AM17" i="1"/>
  <c r="AL17" i="1" s="1"/>
  <c r="AM18" i="1"/>
  <c r="AE22" i="19" l="1"/>
  <c r="S12" i="19"/>
  <c r="S32" i="19"/>
  <c r="Z32" i="19"/>
  <c r="AE32" i="19"/>
  <c r="AN17" i="1"/>
  <c r="M22" i="19"/>
  <c r="AK12" i="19"/>
  <c r="M32" i="19"/>
  <c r="S52" i="19"/>
  <c r="Y42" i="19"/>
  <c r="M42" i="19"/>
  <c r="AK52" i="19"/>
  <c r="AE12" i="19"/>
  <c r="AE42" i="19"/>
  <c r="M12" i="19"/>
  <c r="S22" i="19"/>
  <c r="AK42" i="19"/>
  <c r="M52" i="19"/>
  <c r="AK32" i="19"/>
  <c r="AK22" i="19"/>
  <c r="S42" i="19"/>
  <c r="AE52" i="19"/>
  <c r="K52" i="19"/>
  <c r="AI32" i="19"/>
  <c r="K42" i="19"/>
  <c r="AI12" i="19"/>
  <c r="AI22" i="19"/>
  <c r="K32" i="19"/>
  <c r="Q22" i="19"/>
  <c r="AC32" i="19"/>
  <c r="K12" i="19"/>
  <c r="Q42" i="19"/>
  <c r="AI42" i="19"/>
  <c r="Q12" i="19"/>
  <c r="W12" i="19"/>
  <c r="AN15" i="1"/>
  <c r="AI52" i="19"/>
  <c r="AC22" i="19"/>
  <c r="W32" i="19"/>
  <c r="W22" i="19"/>
  <c r="Q32" i="19"/>
  <c r="AC12" i="19"/>
  <c r="K22" i="19"/>
  <c r="AC52" i="19"/>
  <c r="Q52" i="19"/>
  <c r="AC42" i="19"/>
  <c r="W42" i="19"/>
  <c r="W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<sst xmlns="http://schemas.openxmlformats.org/spreadsheetml/2006/main" count="728" uniqueCount="433">
  <si>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</si>
  <si>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</si>
  <si>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</si>
  <si>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</si>
  <si>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</si>
  <si>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</si>
  <si>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</si>
  <si>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</si>
  <si>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</si>
  <si>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</si>
  <si>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</si>
  <si>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</si>
  <si>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</si>
  <si>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</si>
  <si>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</si>
  <si>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</si>
  <si>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</si>
  <si>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</si>
  <si>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</si>
  <si>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</si>
  <si>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</si>
  <si>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</si>
  <si>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</si>
  <si>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</si>
  <si>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</si>
  <si>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</si>
  <si>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</si>
  <si>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</si>
  <si>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</si>
  <si>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</si>
  <si>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</si>
  <si>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</si>
  <si>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</si>
  <si>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</si>
  <si>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</si>
  <si>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</si>
  <si>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</si>
  <si>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</si>
  <si>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</si>
  <si>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</si>
  <si>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</si>
  <si>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</si>
  <si>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</si>
  <si>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</si>
  <si>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</si>
  <si>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</si>
  <si>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</si>
  <si>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</si>
  <si>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</si>
  <si>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</si>
  <si>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</si>
  <si>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</si>
  <si>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</si>
  <si>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</si>
  <si>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</si>
  <si>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</si>
  <si>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</si>
  <si>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</si>
  <si>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</si>
  <si>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</si>
  <si>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</si>
  <si>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</si>
  <si>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</si>
  <si>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</si>
  <si>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</si>
  <si>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</si>
  <si>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</si>
  <si>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</si>
  <si>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</si>
  <si>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</si>
  <si>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</si>
  <si>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</si>
  <si>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</si>
  <si>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</si>
  <si>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</si>
  <si>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</si>
  <si>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</si>
  <si>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</si>
  <si>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</si>
  <si>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</si>
  <si>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</si>
  <si>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</si>
  <si>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</si>
  <si>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</si>
  <si>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</si>
  <si>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</si>
  <si>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</si>
  <si>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</si>
  <si>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</si>
  <si>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</si>
  <si>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</si>
  <si>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</si>
  <si>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</si>
  <si>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</si>
  <si>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</si>
  <si>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</si>
  <si>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</si>
  <si>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</si>
  <si>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</si>
  <si>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</si>
  <si>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</si>
  <si>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</si>
  <si>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</si>
  <si>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</si>
  <si>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</si>
  <si>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</si>
  <si>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</si>
  <si>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</si>
  <si>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</si>
  <si>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</si>
  <si>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</si>
  <si>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</si>
  <si>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</si>
  <si>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</si>
  <si>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</si>
  <si>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</si>
  <si>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</si>
  <si>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</si>
  <si>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</si>
  <si>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</si>
  <si>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</si>
  <si>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</si>
  <si>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</si>
  <si>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</si>
  <si>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</si>
  <si>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</si>
  <si>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</si>
  <si>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</si>
  <si>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</si>
  <si>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</si>
  <si>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</si>
  <si>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</si>
  <si>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</si>
  <si>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</si>
  <si>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</si>
  <si>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</si>
  <si>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</si>
  <si>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</si>
  <si>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</si>
  <si>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</si>
  <si>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</si>
  <si>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</si>
  <si>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</si>
  <si>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</si>
  <si>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</si>
  <si>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</si>
  <si>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</si>
  <si>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</si>
  <si>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</si>
  <si>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</si>
  <si>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</si>
  <si>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</si>
  <si>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</si>
  <si>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</si>
  <si>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</si>
  <si>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</si>
  <si>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</si>
  <si>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</si>
  <si>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</si>
  <si>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</si>
  <si>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</si>
  <si>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</si>
  <si>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</si>
  <si>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</si>
  <si>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</si>
  <si>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</si>
  <si>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</si>
  <si>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</si>
  <si>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</si>
  <si>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</si>
  <si>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</si>
  <si>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</si>
  <si>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</si>
  <si>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</si>
  <si>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</si>
  <si>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</si>
  <si>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</si>
  <si>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</si>
  <si>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</si>
  <si>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</si>
  <si>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</si>
  <si>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</si>
  <si>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</si>
  <si>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</si>
  <si>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</si>
  <si>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</si>
  <si>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</si>
  <si>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</si>
  <si>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</si>
  <si>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</si>
  <si>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</si>
  <si>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</si>
  <si>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</si>
  <si>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</si>
  <si>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</si>
  <si>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</si>
  <si>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</si>
  <si>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</si>
  <si>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</si>
  <si>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</si>
  <si>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</si>
  <si>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</si>
  <si>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</si>
  <si>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</si>
  <si>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</si>
  <si>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</si>
  <si>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</si>
  <si>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</si>
  <si>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</si>
  <si>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</si>
  <si>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</si>
  <si>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</si>
  <si>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</si>
  <si>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</si>
  <si>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</si>
  <si>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</si>
  <si>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</si>
  <si>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</si>
  <si>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</si>
  <si>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</si>
  <si>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</si>
  <si>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</si>
  <si>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</si>
  <si>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</si>
  <si>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</si>
  <si>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</si>
  <si>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</si>
  <si>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</si>
  <si>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</si>
  <si>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</si>
  <si>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</si>
  <si>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</si>
  <si>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</si>
  <si>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</si>
  <si>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</si>
  <si>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</si>
  <si>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</si>
  <si>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</si>
  <si>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</si>
  <si>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</si>
  <si>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</si>
  <si>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</si>
  <si>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</si>
  <si>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</si>
  <si>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</si>
  <si>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</si>
  <si>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</si>
  <si>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</si>
  <si>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</si>
  <si>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</si>
  <si>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</si>
  <si>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</si>
  <si>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</si>
  <si>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</si>
  <si>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</si>
  <si>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</si>
  <si>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</si>
  <si>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</si>
  <si>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</si>
  <si>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</si>
  <si>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</si>
  <si>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</si>
  <si>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</si>
  <si>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</si>
  <si>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</si>
  <si>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</si>
  <si>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</si>
  <si>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</si>
  <si>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</si>
  <si>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</si>
  <si>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</si>
  <si>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</si>
  <si>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</si>
  <si>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</si>
  <si>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</si>
  <si>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</si>
  <si>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</si>
  <si>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</si>
  <si>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</si>
  <si>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</si>
  <si>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</si>
  <si>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</si>
  <si>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</si>
  <si>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</si>
  <si>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</si>
  <si>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</si>
  <si>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</si>
  <si>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</si>
  <si>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</si>
  <si>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</si>
  <si>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</si>
  <si>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</si>
  <si>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</si>
  <si>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</si>
  <si>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</si>
  <si>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</si>
  <si>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</si>
  <si>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</si>
  <si>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</si>
  <si>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</si>
  <si>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</si>
  <si>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</si>
  <si>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</si>
  <si>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</si>
  <si>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</si>
  <si>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</si>
  <si>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</si>
  <si>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</si>
  <si>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</si>
  <si>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</si>
  <si>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</si>
  <si>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</si>
  <si>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</si>
  <si>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</si>
  <si>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</si>
  <si>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</si>
  <si>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</si>
  <si>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</si>
  <si>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</si>
  <si>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</si>
  <si>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</si>
  <si>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</si>
  <si>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</si>
  <si>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</si>
  <si>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</si>
  <si>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</si>
  <si>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</si>
  <si>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</si>
  <si>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</si>
  <si>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</si>
  <si>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</si>
  <si>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</si>
  <si>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</si>
  <si>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</si>
  <si>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</si>
  <si>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</si>
  <si>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</si>
  <si>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</si>
  <si>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</si>
  <si>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</si>
  <si>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</si>
  <si>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</si>
  <si>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</si>
  <si>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</si>
  <si>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</si>
  <si>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</si>
  <si>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</si>
  <si>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</si>
  <si>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</si>
  <si>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</si>
  <si>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</si>
  <si>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</si>
  <si>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</si>
  <si>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</si>
  <si>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</si>
  <si>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</si>
  <si>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</si>
  <si>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</si>
  <si>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</si>
  <si>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</si>
  <si>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</si>
  <si>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</si>
  <si>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</si>
  <si>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</si>
  <si>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</si>
  <si>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</si>
  <si>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</si>
  <si>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</si>
  <si>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</si>
  <si>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</si>
  <si>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</si>
  <si>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</si>
  <si>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</si>
  <si>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</si>
  <si>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</si>
  <si>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</si>
  <si>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</si>
  <si>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</si>
  <si>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</si>
  <si>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</si>
  <si>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</si>
  <si>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</si>
  <si>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</si>
  <si>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</si>
  <si>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</si>
  <si>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</si>
  <si>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</si>
  <si>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</si>
  <si>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</si>
  <si>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</si>
  <si>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</si>
  <si>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</si>
  <si>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 xml:space="preserve">Seguridad de la información </t>
  </si>
  <si>
    <t>No ejecución de los programas proyectos y actividades planeados por la dependecia</t>
  </si>
  <si>
    <t>Disminución en participación de la Comunidad Educativa en las actividades  de Bienestar Universitario</t>
  </si>
  <si>
    <t>Manejo inadecuado de residuos de todo tipo en el programa de Subsidio de Alimentación de Bienestar Universitario</t>
  </si>
  <si>
    <t xml:space="preserve">Díficil manejo de la información de Bienestar Universitario por no estar concentrada en manuales, protocolos o procedimientos que faciliten la socialización adecuada de las gestiones, estrategias y actividades de la dependencia.
 </t>
  </si>
  <si>
    <t>No contar con el talento humano y recursos físicos necesarios para la correcta ejecución</t>
  </si>
  <si>
    <t>Probabilidad de afectación reputacional por la no ejecución de los programas proyectos y actividades planeados por la dependencia, debido a no contar con el talento humano, recursos físicos y económicos necesarios.</t>
  </si>
  <si>
    <t xml:space="preserve"> Baja participación con la oferta de formación integral.</t>
  </si>
  <si>
    <t>Posibilidad de afectación reputacional por disminución en participación de la comunidad educativa en las actividades  de Bienestar Universitario</t>
  </si>
  <si>
    <t xml:space="preserve">Falta de capacitación a las personas involucradas durante la  separación. </t>
  </si>
  <si>
    <t>Posibilidad de afectación reputacional debido a afectación directa de la comunidad educativa por malos olores, presencia de vectores y mal manejo de residuos sólidos.</t>
  </si>
  <si>
    <t>Desorganización y falta de perfilamiento de la información propia de cada área de Bienestar Universitario.</t>
  </si>
  <si>
    <t>Probalidad de afectación en la ejecución de los proyectos por desconocimento, omisión  o mal procedimiento debido a la falta de documentación de las áreas de Bienestar Universitario.</t>
  </si>
  <si>
    <r>
      <t xml:space="preserve">El lider del proceso generará seguimiento y monitoreo a las actividades planteadas en el plan de acción anual.
</t>
    </r>
    <r>
      <rPr>
        <b/>
        <sz val="10"/>
        <color theme="1"/>
        <rFont val="Arial Narrow"/>
        <family val="2"/>
      </rPr>
      <t xml:space="preserve">
</t>
    </r>
    <r>
      <rPr>
        <b/>
        <sz val="10"/>
        <rFont val="Arial Narrow"/>
        <family val="2"/>
      </rPr>
      <t>Desviacion del control</t>
    </r>
    <r>
      <rPr>
        <sz val="10"/>
        <color theme="1"/>
        <rFont val="Arial Narrow"/>
        <family val="2"/>
      </rPr>
      <t xml:space="preserve">
Reportar la informacion a la viceacadémica para que consolide la informacion de prestacion del servicio de Bienestar Universitario.</t>
    </r>
  </si>
  <si>
    <t>Seguimiento trimestral al Plan de acción</t>
  </si>
  <si>
    <t>Reportes, correos enviados.</t>
  </si>
  <si>
    <t xml:space="preserve">Por identificar </t>
  </si>
  <si>
    <t xml:space="preserve">Reducir la probabiidad de materialización del riesgo mediante la aplicación de los controles establecidos </t>
  </si>
  <si>
    <t>Líder de Bienestar
Universitario</t>
  </si>
  <si>
    <t xml:space="preserve">Fortalecer las competencias para realizar los planes de mejoramiento a traves de la utilización del formato de solicitud al área de comunicaciones y manejo de las plataformas a nivel institucional. 
Planificación de las actividades de Bienestar Universitario proyectadas a través de la plataforma de ADVISER </t>
  </si>
  <si>
    <r>
      <t xml:space="preserve">El líder del proceso gestiona y realiza seguimiento a las diferentes áreas de Bienestar Universitario para que estas realicen actividades a través del uso de las tecnologías y redes sociales para acercar a la comunidad académica a las actividades de Bienestar Universitario.
</t>
    </r>
    <r>
      <rPr>
        <b/>
        <sz val="10"/>
        <color theme="1"/>
        <rFont val="Arial Narrow"/>
        <family val="2"/>
      </rPr>
      <t>Desviacion del control</t>
    </r>
    <r>
      <rPr>
        <sz val="10"/>
        <color theme="1"/>
        <rFont val="Arial Narrow"/>
        <family val="2"/>
      </rPr>
      <t xml:space="preserve">
Solicitar por correo institucional los avances de los informes de las actividades gestionadas por cada área de Bienestar Universitario.</t>
    </r>
  </si>
  <si>
    <t xml:space="preserve">Soportes de actividades y registro de participación a traves de las TIC </t>
  </si>
  <si>
    <t>Actas de reuniones, informes de gestión, correos de seguimiento.</t>
  </si>
  <si>
    <r>
      <t xml:space="preserve">El lider del proceso verificará que las actividades de las áreas de Bienestar Universitario sean  acordes a lo planificado en el cronograma semestral
</t>
    </r>
    <r>
      <rPr>
        <b/>
        <sz val="10"/>
        <color theme="1"/>
        <rFont val="Arial Narrow"/>
        <family val="2"/>
      </rPr>
      <t>Desviacion del control</t>
    </r>
    <r>
      <rPr>
        <sz val="10"/>
        <color theme="1"/>
        <rFont val="Arial Narrow"/>
        <family val="2"/>
      </rPr>
      <t xml:space="preserve">
Solicitar avances por correo electronico, informe de gestión y reuniones de seguimiento mensual.</t>
    </r>
  </si>
  <si>
    <t>Mapa y plan de tratamiento de riesgos publicado con el monitoreo. Actas de capacitaciones de autorregulación, resultados de auditorias internas y externas.</t>
  </si>
  <si>
    <r>
      <t xml:space="preserve">El lider del proceso deberá gestionará capacitaciones pertinentes frente al tema (Ambiental, SG SST, Plan de saneamiento,BPM entre otros).
</t>
    </r>
    <r>
      <rPr>
        <b/>
        <sz val="10"/>
        <color theme="1"/>
        <rFont val="Arial"/>
        <family val="2"/>
      </rPr>
      <t xml:space="preserve">Desviacion del control </t>
    </r>
    <r>
      <rPr>
        <sz val="10"/>
        <color theme="1"/>
        <rFont val="Arial"/>
        <family val="2"/>
      </rPr>
      <t xml:space="preserve">
Solicitar a los colaboradores del subsidio de alimentación los respectivos certificados de BPM.</t>
    </r>
  </si>
  <si>
    <t xml:space="preserve">GSI- CA-PC-06 </t>
  </si>
  <si>
    <t>Solicitud realizada para recibir la capacitación.
Control de asistencia a las capacitaciones  que se realicen desde el área  ambiental
Formatos entregados desde Gestión Ambiental en separación y peso de residuos.</t>
  </si>
  <si>
    <t>Actas de reuniones, informes de gestión, correos de seguimiento, One drive y Adviser.</t>
  </si>
  <si>
    <t xml:space="preserve">Reducir la probabiidad de materialización del riesgo mediante la aplicación de los controles establecidos. </t>
  </si>
  <si>
    <r>
      <t xml:space="preserve">El lider del proceso revisará y enviará a aseguramiento de la calidad la proyección de los documentos (procedimientos, políticas, acuerdos) para revisión y aprobación.
</t>
    </r>
    <r>
      <rPr>
        <b/>
        <sz val="10"/>
        <rFont val="Arial"/>
        <family val="2"/>
      </rPr>
      <t>Desviacion del control</t>
    </r>
    <r>
      <rPr>
        <sz val="10"/>
        <rFont val="Arial"/>
        <family val="2"/>
      </rPr>
      <t xml:space="preserve">
Los procedimientos, los protocolos o guías validados serán subidos al One drive o a través del aplicativo de adviser para el conocimiento y consulta de los colaboradores del área de Bienestar Universitario. </t>
    </r>
  </si>
  <si>
    <t xml:space="preserve">Documento controlado por el Sistema de Gestión de la Calidad
Asegúrese que corresponde a la última versión consultando el micrositio de calidad de la Escuela Tecnológica Instituto Técnico Central (ETITC) </t>
  </si>
  <si>
    <r>
      <rPr>
        <b/>
        <sz val="11"/>
        <color rgb="FFC00000"/>
        <rFont val="Arial"/>
        <family val="2"/>
      </rPr>
      <t>*Nota</t>
    </r>
    <r>
      <rPr>
        <sz val="11"/>
        <color theme="1"/>
        <rFont val="Arial"/>
        <family val="2"/>
      </rPr>
      <t>: 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</si>
  <si>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t xml:space="preserve">El líder realizará la solicitud del proceso de recursos físicos a través de la mesa de ayuda y de planta física de los problemas que se presenten en la infraestructura.
</t>
    </r>
    <r>
      <rPr>
        <b/>
        <sz val="10"/>
        <rFont val="Arial Narrow"/>
        <family val="2"/>
      </rPr>
      <t xml:space="preserve">Desviacion del control: 
</t>
    </r>
    <r>
      <rPr>
        <sz val="10"/>
        <rFont val="Arial Narrow"/>
        <family val="2"/>
      </rPr>
      <t>Tener dos (2) usuarios de la plataforma Mantum para el reporte opprtuno de las incidencias.</t>
    </r>
    <r>
      <rPr>
        <b/>
        <sz val="10"/>
        <rFont val="Arial Narrow"/>
        <family val="2"/>
      </rPr>
      <t xml:space="preserve">
</t>
    </r>
    <r>
      <rPr>
        <sz val="10"/>
        <color theme="1"/>
        <rFont val="Arial Narrow"/>
        <family val="2"/>
      </rPr>
      <t xml:space="preserve">
</t>
    </r>
  </si>
  <si>
    <r>
      <rPr>
        <b/>
        <sz val="14"/>
        <rFont val="Arial"/>
        <family val="2"/>
      </rPr>
      <t>LIDER DEL PROCESO:</t>
    </r>
    <r>
      <rPr>
        <sz val="14"/>
        <rFont val="Arial"/>
        <family val="2"/>
      </rPr>
      <t xml:space="preserve"> Hermano José Camilo Alarcon</t>
    </r>
  </si>
  <si>
    <t>Promover una cultura de bienestar en la comunidad universitaria, mediante la planeación, ejecución y evaluación de estrategias que favorezcan la formación integral, la calidad de vida y la construcción de comunidad para todos los miembros que integran la ETITC.</t>
  </si>
  <si>
    <t>Bienestar Universitario</t>
  </si>
  <si>
    <t>Desde la caracterización de usuarios, estudiantes y egresados, hasta el informe de gestión donde se evidencie la ejecución de las estrategias en pro del  bienestar de la comunidad educativa en general.</t>
  </si>
  <si>
    <t xml:space="preserve">Se actualizo a la versión 9 del formato mapa de riesgos </t>
  </si>
  <si>
    <t xml:space="preserve">Lider de Proceso </t>
  </si>
  <si>
    <t xml:space="preserve"> Hermano José Camilo Alarcon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</si>
</sst>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2"/>
      <color theme="0"/>
      <name val="Arial Black"/>
      <family val="2"/>
    </font>
    <font>
      <b/>
      <sz val="11"/>
      <name val="Arial"/>
      <family val="2"/>
    </font>
    <font>
      <sz val="11"/>
      <color theme="1"/>
      <name val="Arial Narrow"/>
      <family val="2"/>
    </font>
    <font>
      <sz val="10"/>
      <color theme="1"/>
      <name val="Arial Narrow"/>
      <family val="2"/>
    </font>
    <font>
      <b/>
      <sz val="10"/>
      <color theme="1"/>
      <name val="Arial Narrow"/>
      <family val="2"/>
    </font>
    <font>
      <b/>
      <sz val="11"/>
      <color rgb="FFC00000"/>
      <name val="Arial"/>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44" fillId="0" borderId="0"/>
    <xf numFmtId="0" fontId="45" fillId="0" borderId="0"/>
    <xf numFmtId="0" fontId="4" fillId="0" borderId="0"/>
  </cellStyleXfs>
  <cellXfs count="637">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0"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7" fillId="11" borderId="5" xfId="0" applyFont="1" applyFill="1" applyBorder="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1" borderId="6" xfId="0" applyFont="1" applyFill="1" applyBorder="1" applyAlignment="1" applyProtection="1">
      <alignment horizontal="center" vertical="center" wrapText="1" readingOrder="1"/>
      <protection hidden="1"/>
    </xf>
    <xf numFmtId="0" fontId="17" fillId="12" borderId="5" xfId="0" applyFont="1" applyFill="1" applyBorder="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6" xfId="0" applyFont="1" applyFill="1" applyBorder="1" applyAlignment="1" applyProtection="1">
      <alignment horizontal="center" wrapText="1" readingOrder="1"/>
      <protection hidden="1"/>
    </xf>
    <xf numFmtId="0" fontId="17" fillId="11" borderId="7"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8" xfId="0" applyFont="1" applyFill="1" applyBorder="1" applyAlignment="1" applyProtection="1">
      <alignment horizontal="center" vertical="center" wrapText="1" readingOrder="1"/>
      <protection hidden="1"/>
    </xf>
    <xf numFmtId="0" fontId="17" fillId="12" borderId="7"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8" xfId="0" applyFont="1" applyFill="1" applyBorder="1" applyAlignment="1" applyProtection="1">
      <alignment horizontal="center" wrapText="1" readingOrder="1"/>
      <protection hidden="1"/>
    </xf>
    <xf numFmtId="0" fontId="17" fillId="11" borderId="9" xfId="0" applyFont="1" applyFill="1" applyBorder="1" applyAlignment="1" applyProtection="1">
      <alignment horizontal="center" vertic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3" borderId="5"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6" xfId="0" applyFont="1" applyFill="1" applyBorder="1" applyAlignment="1" applyProtection="1">
      <alignment horizontal="center" wrapText="1" readingOrder="1"/>
      <protection hidden="1"/>
    </xf>
    <xf numFmtId="0" fontId="17" fillId="13" borderId="7"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8"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5" borderId="5"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6" xfId="0" applyFont="1" applyFill="1" applyBorder="1" applyAlignment="1" applyProtection="1">
      <alignment horizontal="center" wrapText="1" readingOrder="1"/>
      <protection hidden="1"/>
    </xf>
    <xf numFmtId="0" fontId="17" fillId="5" borderId="7"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8"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4" fillId="3" borderId="0" xfId="0" applyFont="1" applyFill="1" applyAlignment="1">
      <alignment vertical="center"/>
    </xf>
    <xf numFmtId="0" fontId="4"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1" fillId="3" borderId="0" xfId="0" applyFont="1" applyFill="1"/>
    <xf numFmtId="0" fontId="28"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44" fillId="0" borderId="7" xfId="0" applyFont="1" applyBorder="1" applyAlignment="1">
      <alignment vertical="center" wrapText="1"/>
    </xf>
    <xf numFmtId="0" fontId="44" fillId="0" borderId="0" xfId="0" applyFont="1" applyAlignment="1">
      <alignment vertical="center" wrapText="1"/>
    </xf>
    <xf numFmtId="0" fontId="57"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58" fillId="0" borderId="0" xfId="0" applyFont="1" applyAlignment="1">
      <alignment horizontal="center"/>
    </xf>
    <xf numFmtId="0" fontId="60" fillId="0" borderId="0" xfId="0" applyFont="1" applyAlignment="1">
      <alignment horizontal="center" vertical="center" wrapText="1"/>
    </xf>
    <xf numFmtId="0" fontId="0" fillId="0" borderId="0" xfId="0" applyAlignment="1">
      <alignment wrapText="1"/>
    </xf>
    <xf numFmtId="0" fontId="60" fillId="0" borderId="0" xfId="0" applyFont="1" applyAlignment="1">
      <alignment vertical="center" wrapText="1"/>
    </xf>
    <xf numFmtId="0" fontId="59" fillId="0" borderId="70" xfId="0" applyFont="1" applyBorder="1" applyAlignment="1">
      <alignment vertical="center" wrapText="1"/>
    </xf>
    <xf numFmtId="0" fontId="56" fillId="0" borderId="64" xfId="0" applyFont="1" applyBorder="1" applyAlignment="1" applyProtection="1">
      <alignment horizontal="center" wrapText="1"/>
      <protection locked="0"/>
    </xf>
    <xf numFmtId="0" fontId="56" fillId="0" borderId="57" xfId="0" applyFont="1" applyBorder="1" applyAlignment="1" applyProtection="1">
      <alignment horizontal="center" wrapText="1"/>
      <protection locked="0"/>
    </xf>
    <xf numFmtId="0" fontId="55" fillId="0" borderId="63" xfId="0" applyFont="1" applyBorder="1" applyAlignment="1">
      <alignment horizontal="left" vertical="center"/>
    </xf>
    <xf numFmtId="0" fontId="55" fillId="0" borderId="57" xfId="0" applyFont="1" applyBorder="1" applyAlignment="1">
      <alignment horizontal="left" vertical="center"/>
    </xf>
    <xf numFmtId="0" fontId="0" fillId="17" borderId="0" xfId="0" applyFill="1"/>
    <xf numFmtId="0" fontId="55" fillId="0" borderId="21" xfId="0" applyFont="1" applyBorder="1" applyAlignment="1">
      <alignment vertical="center"/>
    </xf>
    <xf numFmtId="0" fontId="66" fillId="17" borderId="0" xfId="0" applyFont="1" applyFill="1"/>
    <xf numFmtId="14" fontId="66" fillId="0" borderId="80" xfId="0" applyNumberFormat="1" applyFont="1" applyBorder="1" applyAlignment="1" applyProtection="1">
      <alignment horizontal="center" vertical="center"/>
      <protection locked="0"/>
    </xf>
    <xf numFmtId="0" fontId="66" fillId="0" borderId="80" xfId="0" applyFont="1" applyBorder="1" applyAlignment="1" applyProtection="1">
      <alignment horizontal="center" vertical="center"/>
      <protection locked="0"/>
    </xf>
    <xf numFmtId="0" fontId="66" fillId="0" borderId="80" xfId="0" applyFont="1" applyBorder="1" applyAlignment="1" applyProtection="1">
      <alignment horizontal="center" vertical="center" wrapText="1"/>
      <protection locked="0"/>
    </xf>
    <xf numFmtId="0" fontId="66" fillId="0" borderId="80" xfId="0" applyFont="1" applyBorder="1" applyAlignment="1" applyProtection="1">
      <alignment horizontal="justify" wrapText="1"/>
      <protection locked="0"/>
    </xf>
    <xf numFmtId="0" fontId="11" fillId="17" borderId="0" xfId="0" applyFont="1" applyFill="1"/>
    <xf numFmtId="0" fontId="67" fillId="0" borderId="24" xfId="0" applyFont="1" applyBorder="1" applyAlignment="1">
      <alignment horizontal="center" vertical="center"/>
    </xf>
    <xf numFmtId="0" fontId="67" fillId="0" borderId="91" xfId="0" applyFont="1" applyBorder="1" applyAlignment="1">
      <alignment horizontal="center" vertical="center" wrapText="1"/>
    </xf>
    <xf numFmtId="0" fontId="67"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1" fillId="16" borderId="80" xfId="0" applyNumberFormat="1" applyFont="1" applyFill="1" applyBorder="1" applyAlignment="1">
      <alignment horizontal="center" vertical="center" wrapText="1"/>
    </xf>
    <xf numFmtId="0" fontId="71" fillId="16" borderId="80" xfId="0" applyFont="1" applyFill="1" applyBorder="1" applyAlignment="1">
      <alignment horizontal="center" vertical="center" wrapText="1"/>
    </xf>
    <xf numFmtId="0" fontId="77" fillId="17" borderId="0" xfId="0" applyFont="1" applyFill="1" applyAlignment="1">
      <alignment horizontal="center" vertical="center" textRotation="90"/>
    </xf>
    <xf numFmtId="0" fontId="82" fillId="0" borderId="0" xfId="0" applyFont="1" applyAlignment="1">
      <alignment vertical="center"/>
    </xf>
    <xf numFmtId="0" fontId="85" fillId="0" borderId="0" xfId="0" applyFont="1"/>
    <xf numFmtId="0" fontId="77" fillId="0" borderId="0" xfId="0" applyFont="1" applyAlignment="1">
      <alignment horizontal="left" vertical="center"/>
    </xf>
    <xf numFmtId="0" fontId="66" fillId="0" borderId="99" xfId="0" applyFont="1" applyBorder="1" applyAlignment="1">
      <alignment horizontal="left" vertical="center"/>
    </xf>
    <xf numFmtId="0" fontId="66" fillId="0" borderId="100" xfId="0" applyFont="1" applyBorder="1" applyAlignment="1">
      <alignment horizontal="left" vertical="center"/>
    </xf>
    <xf numFmtId="0" fontId="85" fillId="3" borderId="0" xfId="0" applyFont="1" applyFill="1"/>
    <xf numFmtId="0" fontId="86" fillId="3" borderId="0" xfId="0" applyFont="1" applyFill="1" applyAlignment="1">
      <alignment horizontal="center" vertical="center"/>
    </xf>
    <xf numFmtId="0" fontId="0" fillId="0" borderId="91" xfId="0" applyBorder="1" applyAlignment="1">
      <alignment horizontal="center" vertical="center"/>
    </xf>
    <xf numFmtId="0" fontId="71" fillId="19" borderId="91" xfId="0" applyFont="1" applyFill="1" applyBorder="1" applyAlignment="1">
      <alignment horizontal="center" vertical="center"/>
    </xf>
    <xf numFmtId="0" fontId="83" fillId="18" borderId="0" xfId="0" applyFont="1" applyFill="1" applyAlignment="1">
      <alignment horizontal="center" vertical="center"/>
    </xf>
    <xf numFmtId="0" fontId="71" fillId="19" borderId="0" xfId="0" applyFont="1" applyFill="1" applyAlignment="1">
      <alignment horizontal="center" vertical="center"/>
    </xf>
    <xf numFmtId="0" fontId="84" fillId="0" borderId="0" xfId="0" applyFont="1" applyAlignment="1">
      <alignment horizontal="center"/>
    </xf>
    <xf numFmtId="0" fontId="84" fillId="0" borderId="0" xfId="0" applyFont="1" applyAlignment="1">
      <alignment horizontal="center" vertical="center"/>
    </xf>
    <xf numFmtId="0" fontId="73" fillId="21" borderId="27" xfId="0" applyFont="1" applyFill="1" applyBorder="1" applyAlignment="1">
      <alignment horizontal="center" vertical="center" wrapText="1"/>
    </xf>
    <xf numFmtId="0" fontId="73" fillId="21" borderId="28" xfId="0" applyFont="1" applyFill="1" applyBorder="1" applyAlignment="1">
      <alignment horizontal="center" vertical="center" wrapText="1"/>
    </xf>
    <xf numFmtId="0" fontId="89" fillId="3" borderId="21" xfId="0" applyFont="1" applyFill="1" applyBorder="1" applyAlignment="1" applyProtection="1">
      <alignment horizontal="justify" vertical="justify" wrapText="1"/>
      <protection locked="0"/>
    </xf>
    <xf numFmtId="0" fontId="72" fillId="0" borderId="22" xfId="0" applyFont="1" applyBorder="1" applyAlignment="1" applyProtection="1">
      <alignment horizontal="center" vertical="center" wrapText="1"/>
      <protection locked="0"/>
    </xf>
    <xf numFmtId="0" fontId="89" fillId="0" borderId="21" xfId="0" applyFont="1" applyBorder="1" applyAlignment="1" applyProtection="1">
      <alignment horizontal="justify" vertical="justify" wrapText="1"/>
      <protection locked="0"/>
    </xf>
    <xf numFmtId="0" fontId="72" fillId="0" borderId="21" xfId="0" applyFont="1" applyBorder="1" applyAlignment="1" applyProtection="1">
      <alignment horizontal="center" vertical="center" wrapText="1"/>
      <protection locked="0"/>
    </xf>
    <xf numFmtId="0" fontId="89" fillId="22" borderId="21" xfId="0" applyFont="1" applyFill="1" applyBorder="1" applyAlignment="1" applyProtection="1">
      <alignment horizontal="justify" vertical="justify" wrapText="1"/>
      <protection locked="0"/>
    </xf>
    <xf numFmtId="0" fontId="44" fillId="0" borderId="25" xfId="0" applyFont="1" applyBorder="1" applyAlignment="1" applyProtection="1">
      <alignment horizontal="justify" vertical="center" wrapText="1"/>
      <protection locked="0"/>
    </xf>
    <xf numFmtId="0" fontId="73" fillId="21" borderId="25" xfId="0" applyFont="1" applyFill="1" applyBorder="1" applyAlignment="1">
      <alignment horizontal="center" vertical="center" wrapText="1"/>
    </xf>
    <xf numFmtId="0" fontId="72" fillId="21" borderId="21" xfId="0" applyFont="1" applyFill="1" applyBorder="1" applyAlignment="1" applyProtection="1">
      <alignment horizontal="center" vertical="center"/>
      <protection locked="0"/>
    </xf>
    <xf numFmtId="0" fontId="89" fillId="23" borderId="22" xfId="0" applyFont="1" applyFill="1" applyBorder="1" applyAlignment="1" applyProtection="1">
      <alignment horizontal="justify" vertical="justify" wrapText="1"/>
      <protection locked="0"/>
    </xf>
    <xf numFmtId="0" fontId="90" fillId="21" borderId="21" xfId="0" applyFont="1" applyFill="1" applyBorder="1" applyAlignment="1" applyProtection="1">
      <alignment horizontal="center" vertical="center"/>
      <protection locked="0"/>
    </xf>
    <xf numFmtId="0" fontId="89" fillId="24" borderId="21" xfId="0" applyFont="1" applyFill="1" applyBorder="1" applyAlignment="1" applyProtection="1">
      <alignment horizontal="justify" vertical="justify" wrapText="1"/>
      <protection locked="0"/>
    </xf>
    <xf numFmtId="0" fontId="89" fillId="22" borderId="69" xfId="0" applyFont="1" applyFill="1" applyBorder="1" applyAlignment="1" applyProtection="1">
      <alignment wrapText="1"/>
      <protection locked="0"/>
    </xf>
    <xf numFmtId="0" fontId="66" fillId="3" borderId="21" xfId="0" applyFont="1" applyFill="1" applyBorder="1" applyAlignment="1" applyProtection="1">
      <alignment horizontal="justify" vertical="justify" wrapText="1"/>
      <protection locked="0"/>
    </xf>
    <xf numFmtId="0" fontId="11" fillId="18" borderId="0" xfId="0" applyFont="1" applyFill="1" applyAlignment="1">
      <alignment horizontal="center" vertical="center"/>
    </xf>
    <xf numFmtId="0" fontId="61" fillId="18" borderId="0" xfId="0" applyFont="1" applyFill="1" applyAlignment="1">
      <alignment horizontal="center" vertical="center"/>
    </xf>
    <xf numFmtId="0" fontId="61" fillId="18" borderId="0" xfId="0" applyFont="1" applyFill="1" applyAlignment="1">
      <alignment horizontal="center" vertical="center" wrapText="1"/>
    </xf>
    <xf numFmtId="0" fontId="61" fillId="0" borderId="0" xfId="0" applyFont="1" applyAlignment="1">
      <alignment horizontal="center" vertical="center"/>
    </xf>
    <xf numFmtId="0" fontId="11" fillId="18" borderId="0" xfId="0" applyFont="1" applyFill="1" applyAlignment="1">
      <alignment wrapText="1"/>
    </xf>
    <xf numFmtId="0" fontId="17" fillId="11" borderId="0" xfId="0" applyFont="1" applyFill="1" applyBorder="1" applyAlignment="1" applyProtection="1">
      <alignment horizontal="center" vertical="center" wrapText="1" readingOrder="1"/>
      <protection hidden="1"/>
    </xf>
    <xf numFmtId="0" fontId="17" fillId="13" borderId="0" xfId="0" applyFont="1" applyFill="1" applyBorder="1" applyAlignment="1" applyProtection="1">
      <alignment horizontal="center" wrapText="1" readingOrder="1"/>
      <protection hidden="1"/>
    </xf>
    <xf numFmtId="0" fontId="60" fillId="0" borderId="70" xfId="0" applyFont="1" applyBorder="1" applyAlignment="1">
      <alignment horizontal="center" vertical="center" wrapText="1"/>
    </xf>
    <xf numFmtId="0" fontId="66" fillId="0" borderId="0" xfId="0" applyFont="1"/>
    <xf numFmtId="0" fontId="66" fillId="0" borderId="0" xfId="0" applyFont="1" applyAlignment="1">
      <alignment horizontal="center" vertical="center"/>
    </xf>
    <xf numFmtId="0" fontId="66" fillId="0" borderId="0" xfId="0" applyFont="1" applyAlignment="1">
      <alignment horizontal="center"/>
    </xf>
    <xf numFmtId="0" fontId="92" fillId="0" borderId="57" xfId="0" applyFont="1" applyBorder="1" applyAlignment="1" applyProtection="1">
      <alignment horizontal="center" vertical="center"/>
      <protection locked="0"/>
    </xf>
    <xf numFmtId="0" fontId="66" fillId="3" borderId="0" xfId="0" applyFont="1" applyFill="1"/>
    <xf numFmtId="0" fontId="94" fillId="3" borderId="0" xfId="0" applyFont="1" applyFill="1"/>
    <xf numFmtId="0" fontId="87" fillId="3" borderId="68" xfId="0" applyFont="1" applyFill="1" applyBorder="1" applyAlignment="1">
      <alignment horizontal="center" vertical="center"/>
    </xf>
    <xf numFmtId="0" fontId="87" fillId="3" borderId="69" xfId="0" applyFont="1" applyFill="1" applyBorder="1" applyAlignment="1">
      <alignment horizontal="center" vertical="center"/>
    </xf>
    <xf numFmtId="0" fontId="87" fillId="3" borderId="67" xfId="0" applyFont="1" applyFill="1" applyBorder="1" applyAlignment="1">
      <alignment horizontal="center" vertical="center"/>
    </xf>
    <xf numFmtId="0" fontId="87" fillId="3" borderId="57" xfId="0" applyFont="1" applyFill="1" applyBorder="1" applyAlignment="1">
      <alignment horizontal="center" vertical="center"/>
    </xf>
    <xf numFmtId="0" fontId="87" fillId="3" borderId="40" xfId="0" applyFont="1" applyFill="1" applyBorder="1" applyAlignment="1">
      <alignment vertical="center"/>
    </xf>
    <xf numFmtId="0" fontId="88" fillId="16" borderId="21" xfId="0" applyFont="1" applyFill="1" applyBorder="1" applyAlignment="1">
      <alignment horizontal="center" vertical="center"/>
    </xf>
    <xf numFmtId="0" fontId="88" fillId="16" borderId="21" xfId="0" applyFont="1" applyFill="1" applyBorder="1" applyAlignment="1">
      <alignment horizontal="center" vertical="center" wrapText="1"/>
    </xf>
    <xf numFmtId="0" fontId="71" fillId="3" borderId="0" xfId="0" applyFont="1" applyFill="1" applyAlignment="1">
      <alignment horizontal="center" vertical="center"/>
    </xf>
    <xf numFmtId="0" fontId="88" fillId="16" borderId="21" xfId="0" applyFont="1" applyFill="1" applyBorder="1" applyAlignment="1">
      <alignment horizontal="center" vertical="center" textRotation="90"/>
    </xf>
    <xf numFmtId="0" fontId="77" fillId="3" borderId="0" xfId="0" applyFont="1" applyFill="1" applyAlignment="1">
      <alignment horizontal="center" vertical="center"/>
    </xf>
    <xf numFmtId="0" fontId="77" fillId="2" borderId="0" xfId="0" applyFont="1" applyFill="1" applyAlignment="1">
      <alignment horizontal="center" vertical="center"/>
    </xf>
    <xf numFmtId="0" fontId="66" fillId="0" borderId="0" xfId="0" applyFont="1" applyAlignment="1">
      <alignment horizontal="center" vertical="center" wrapText="1"/>
    </xf>
    <xf numFmtId="0" fontId="66" fillId="0" borderId="21" xfId="0" applyFont="1" applyBorder="1" applyAlignment="1">
      <alignment horizontal="center" vertical="center" wrapText="1"/>
    </xf>
    <xf numFmtId="0" fontId="66" fillId="0" borderId="21" xfId="0" applyFont="1" applyBorder="1" applyAlignment="1" applyProtection="1">
      <alignment horizontal="center" vertical="center" wrapText="1"/>
      <protection locked="0"/>
    </xf>
    <xf numFmtId="0" fontId="77" fillId="0" borderId="21" xfId="0"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hidden="1"/>
    </xf>
    <xf numFmtId="9" fontId="66" fillId="0" borderId="21" xfId="0" applyNumberFormat="1" applyFont="1" applyBorder="1" applyAlignment="1" applyProtection="1">
      <alignment horizontal="center" vertical="center" wrapText="1"/>
      <protection locked="0"/>
    </xf>
    <xf numFmtId="0" fontId="66" fillId="0" borderId="21" xfId="0" applyFont="1" applyBorder="1" applyAlignment="1" applyProtection="1">
      <alignment horizontal="center" vertical="center" wrapText="1"/>
      <protection hidden="1"/>
    </xf>
    <xf numFmtId="0" fontId="66" fillId="0" borderId="21" xfId="0" applyFont="1" applyBorder="1" applyAlignment="1" applyProtection="1">
      <alignment horizontal="center" vertical="center" textRotation="90" wrapText="1"/>
      <protection locked="0"/>
    </xf>
    <xf numFmtId="164" fontId="66" fillId="0" borderId="21" xfId="1" applyNumberFormat="1" applyFont="1" applyBorder="1" applyAlignment="1">
      <alignment horizontal="center" vertical="center" wrapText="1"/>
    </xf>
    <xf numFmtId="0" fontId="77" fillId="0" borderId="21" xfId="0" applyFont="1" applyBorder="1" applyAlignment="1" applyProtection="1">
      <alignment horizontal="center" vertical="center" textRotation="90" wrapText="1"/>
      <protection hidden="1"/>
    </xf>
    <xf numFmtId="14" fontId="66" fillId="0" borderId="21" xfId="0" applyNumberFormat="1" applyFont="1" applyBorder="1" applyAlignment="1" applyProtection="1">
      <alignment horizontal="center" vertical="center" wrapText="1"/>
      <protection locked="0"/>
    </xf>
    <xf numFmtId="0" fontId="66" fillId="3" borderId="0" xfId="0" applyFont="1" applyFill="1" applyAlignment="1">
      <alignment horizontal="center" vertical="center" wrapText="1"/>
    </xf>
    <xf numFmtId="0" fontId="95" fillId="0" borderId="21" xfId="0" applyFont="1" applyBorder="1" applyAlignment="1" applyProtection="1">
      <alignment horizontal="center" vertical="center" wrapText="1"/>
      <protection locked="0"/>
    </xf>
    <xf numFmtId="0" fontId="66" fillId="0" borderId="3" xfId="0" applyFont="1" applyBorder="1" applyAlignment="1">
      <alignment horizontal="center" vertical="center"/>
    </xf>
    <xf numFmtId="0" fontId="66" fillId="0" borderId="2" xfId="0" applyFont="1" applyBorder="1" applyAlignment="1">
      <alignment horizontal="center" vertical="center"/>
    </xf>
    <xf numFmtId="0" fontId="66" fillId="0" borderId="0" xfId="0" applyFont="1" applyAlignment="1">
      <alignment horizontal="center" wrapText="1"/>
    </xf>
    <xf numFmtId="0" fontId="66" fillId="0" borderId="0" xfId="0" applyFont="1" applyAlignment="1">
      <alignment wrapText="1"/>
    </xf>
    <xf numFmtId="0" fontId="66" fillId="0" borderId="0" xfId="0" applyFont="1" applyAlignment="1">
      <alignment vertical="center"/>
    </xf>
    <xf numFmtId="0" fontId="98" fillId="16" borderId="21" xfId="0" applyFont="1" applyFill="1" applyBorder="1" applyAlignment="1">
      <alignment horizontal="center" vertical="center" wrapText="1"/>
    </xf>
    <xf numFmtId="0" fontId="66" fillId="0" borderId="21" xfId="0" applyFont="1" applyBorder="1" applyAlignment="1">
      <alignment vertical="center" wrapText="1"/>
    </xf>
    <xf numFmtId="0" fontId="95" fillId="0" borderId="21" xfId="0" applyFont="1" applyBorder="1" applyAlignment="1" applyProtection="1">
      <alignment vertical="center" wrapText="1"/>
      <protection locked="0"/>
    </xf>
    <xf numFmtId="0" fontId="66" fillId="0" borderId="21" xfId="0" applyFont="1" applyBorder="1" applyAlignment="1" applyProtection="1">
      <alignment vertical="center" wrapText="1"/>
      <protection locked="0"/>
    </xf>
    <xf numFmtId="0" fontId="10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01" fillId="0" borderId="21" xfId="0" applyFont="1" applyBorder="1" applyAlignment="1">
      <alignment horizontal="center" vertical="center"/>
    </xf>
    <xf numFmtId="0" fontId="102" fillId="0" borderId="21" xfId="0" applyFont="1" applyBorder="1" applyAlignment="1" applyProtection="1">
      <alignment horizontal="center" vertical="center" wrapText="1"/>
      <protection locked="0"/>
    </xf>
    <xf numFmtId="9" fontId="101" fillId="0" borderId="21" xfId="1" applyFont="1" applyBorder="1" applyAlignment="1">
      <alignment horizontal="center" vertical="center" wrapText="1"/>
    </xf>
    <xf numFmtId="14" fontId="66" fillId="0" borderId="21" xfId="0" applyNumberFormat="1" applyFont="1" applyBorder="1" applyAlignment="1" applyProtection="1">
      <alignment vertical="center" wrapText="1"/>
      <protection locked="0"/>
    </xf>
    <xf numFmtId="0" fontId="95" fillId="0" borderId="0" xfId="0" applyFont="1" applyAlignment="1">
      <alignment horizontal="center" vertical="center" wrapText="1"/>
    </xf>
    <xf numFmtId="0" fontId="95" fillId="0" borderId="21" xfId="0" applyFont="1" applyBorder="1" applyAlignment="1">
      <alignment horizontal="center" vertical="center" wrapText="1"/>
    </xf>
    <xf numFmtId="0" fontId="95" fillId="0" borderId="21" xfId="0" applyFont="1" applyBorder="1" applyAlignment="1">
      <alignment vertical="center" wrapText="1"/>
    </xf>
    <xf numFmtId="0" fontId="100" fillId="0" borderId="21" xfId="0" applyFont="1" applyBorder="1" applyAlignment="1" applyProtection="1">
      <alignment horizontal="center" vertical="center" wrapText="1"/>
      <protection hidden="1"/>
    </xf>
    <xf numFmtId="9" fontId="95" fillId="0" borderId="21" xfId="0" applyNumberFormat="1" applyFont="1" applyBorder="1" applyAlignment="1" applyProtection="1">
      <alignment horizontal="center" vertical="center" wrapText="1"/>
      <protection hidden="1"/>
    </xf>
    <xf numFmtId="9" fontId="95" fillId="0" borderId="21" xfId="0" applyNumberFormat="1"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95" fillId="0" borderId="21" xfId="0" applyFont="1" applyBorder="1" applyAlignment="1" applyProtection="1">
      <alignment horizontal="center" vertical="center" wrapText="1"/>
      <protection hidden="1"/>
    </xf>
    <xf numFmtId="0" fontId="95" fillId="0" borderId="21" xfId="0" applyFont="1" applyBorder="1" applyAlignment="1" applyProtection="1">
      <alignment horizontal="center" vertical="center" textRotation="90" wrapText="1"/>
      <protection locked="0"/>
    </xf>
    <xf numFmtId="164" fontId="95" fillId="0" borderId="21" xfId="1" applyNumberFormat="1" applyFont="1" applyBorder="1" applyAlignment="1">
      <alignment horizontal="center" vertical="center" wrapText="1"/>
    </xf>
    <xf numFmtId="0" fontId="100" fillId="0" borderId="21" xfId="0" applyFont="1" applyBorder="1" applyAlignment="1" applyProtection="1">
      <alignment horizontal="center" vertical="center" textRotation="90" wrapText="1"/>
      <protection hidden="1"/>
    </xf>
    <xf numFmtId="14" fontId="95" fillId="0" borderId="21" xfId="0" applyNumberFormat="1" applyFont="1" applyBorder="1" applyAlignment="1" applyProtection="1">
      <alignment horizontal="center" vertical="center" wrapText="1"/>
      <protection locked="0"/>
    </xf>
    <xf numFmtId="0" fontId="95" fillId="3" borderId="0" xfId="0" applyFont="1" applyFill="1" applyAlignment="1">
      <alignment horizontal="center" vertical="center" wrapText="1"/>
    </xf>
    <xf numFmtId="0" fontId="62" fillId="0" borderId="0" xfId="0" applyFont="1" applyAlignment="1">
      <alignment horizontal="center" wrapText="1"/>
    </xf>
    <xf numFmtId="0" fontId="65" fillId="0" borderId="95" xfId="0" applyFont="1" applyBorder="1" applyAlignment="1">
      <alignment horizontal="center" vertical="center" wrapText="1"/>
    </xf>
    <xf numFmtId="0" fontId="65" fillId="0" borderId="12" xfId="0" applyFont="1" applyBorder="1" applyAlignment="1">
      <alignment horizontal="center" vertical="center" wrapText="1"/>
    </xf>
    <xf numFmtId="0" fontId="65" fillId="0" borderId="81" xfId="0" applyFont="1" applyBorder="1" applyAlignment="1">
      <alignment horizontal="center" vertical="center" wrapText="1"/>
    </xf>
    <xf numFmtId="0" fontId="65" fillId="0" borderId="75" xfId="0" applyFont="1" applyBorder="1" applyAlignment="1">
      <alignment horizontal="center" vertical="center" wrapText="1"/>
    </xf>
    <xf numFmtId="0" fontId="65" fillId="0" borderId="0" xfId="0" applyFont="1" applyAlignment="1">
      <alignment horizontal="center" vertical="center" wrapText="1"/>
    </xf>
    <xf numFmtId="0" fontId="65" fillId="0" borderId="76" xfId="0" applyFont="1" applyBorder="1" applyAlignment="1">
      <alignment horizontal="center" vertical="center" wrapText="1"/>
    </xf>
    <xf numFmtId="0" fontId="65" fillId="0" borderId="97"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84" xfId="0" applyFont="1" applyBorder="1" applyAlignment="1">
      <alignment horizontal="center" vertical="center" wrapText="1"/>
    </xf>
    <xf numFmtId="0" fontId="79" fillId="0" borderId="5" xfId="0" applyFont="1" applyBorder="1" applyAlignment="1">
      <alignment horizontal="center" wrapText="1"/>
    </xf>
    <xf numFmtId="0" fontId="63" fillId="0" borderId="94" xfId="0" applyFont="1" applyBorder="1" applyAlignment="1">
      <alignment horizontal="center" wrapText="1"/>
    </xf>
    <xf numFmtId="0" fontId="63" fillId="0" borderId="7" xfId="0" applyFont="1" applyBorder="1" applyAlignment="1">
      <alignment horizontal="center" wrapText="1"/>
    </xf>
    <xf numFmtId="0" fontId="63" fillId="0" borderId="93" xfId="0" applyFont="1" applyBorder="1" applyAlignment="1">
      <alignment horizontal="center" wrapText="1"/>
    </xf>
    <xf numFmtId="0" fontId="63" fillId="0" borderId="9" xfId="0" applyFont="1" applyBorder="1" applyAlignment="1">
      <alignment horizontal="center" wrapText="1"/>
    </xf>
    <xf numFmtId="0" fontId="63" fillId="0" borderId="96" xfId="0" applyFont="1" applyBorder="1" applyAlignment="1">
      <alignment horizontal="center" wrapText="1"/>
    </xf>
    <xf numFmtId="0" fontId="55" fillId="0" borderId="82" xfId="0" applyFont="1" applyBorder="1" applyAlignment="1">
      <alignment horizontal="left" vertical="center"/>
    </xf>
    <xf numFmtId="0" fontId="55" fillId="0" borderId="6" xfId="0" applyFont="1" applyBorder="1" applyAlignment="1">
      <alignment horizontal="left" vertical="center"/>
    </xf>
    <xf numFmtId="0" fontId="55" fillId="0" borderId="83" xfId="0" applyFont="1" applyBorder="1" applyAlignment="1">
      <alignment horizontal="left" vertical="center"/>
    </xf>
    <xf numFmtId="0" fontId="55" fillId="0" borderId="8" xfId="0" applyFont="1" applyBorder="1" applyAlignment="1">
      <alignment horizontal="left" vertical="center"/>
    </xf>
    <xf numFmtId="0" fontId="55" fillId="0" borderId="85" xfId="0" applyFont="1" applyBorder="1" applyAlignment="1">
      <alignment horizontal="left" vertical="center"/>
    </xf>
    <xf numFmtId="0" fontId="55" fillId="0" borderId="10" xfId="0" applyFont="1" applyBorder="1" applyAlignment="1">
      <alignment horizontal="left" vertical="center"/>
    </xf>
    <xf numFmtId="0" fontId="66" fillId="0" borderId="23" xfId="0" applyFont="1" applyBorder="1" applyAlignment="1">
      <alignment horizontal="left" vertical="center" wrapText="1"/>
    </xf>
    <xf numFmtId="0" fontId="66" fillId="0" borderId="35" xfId="0" applyFont="1" applyBorder="1" applyAlignment="1">
      <alignment horizontal="left" vertical="center" wrapText="1"/>
    </xf>
    <xf numFmtId="0" fontId="65" fillId="0" borderId="102" xfId="0" applyFont="1" applyBorder="1" applyAlignment="1">
      <alignment horizontal="center" vertical="center" wrapText="1"/>
    </xf>
    <xf numFmtId="0" fontId="65" fillId="0" borderId="98" xfId="0" applyFont="1" applyBorder="1" applyAlignment="1">
      <alignment horizontal="center" vertical="center" wrapText="1"/>
    </xf>
    <xf numFmtId="0" fontId="65" fillId="0" borderId="101" xfId="0" applyFont="1" applyBorder="1" applyAlignment="1">
      <alignment horizontal="center" vertical="center" wrapText="1"/>
    </xf>
    <xf numFmtId="0" fontId="61" fillId="18" borderId="102" xfId="0" applyFont="1" applyFill="1" applyBorder="1" applyAlignment="1">
      <alignment horizontal="center" vertical="center"/>
    </xf>
    <xf numFmtId="0" fontId="61" fillId="18" borderId="98" xfId="0" applyFont="1" applyFill="1" applyBorder="1" applyAlignment="1">
      <alignment horizontal="center" vertical="center"/>
    </xf>
    <xf numFmtId="0" fontId="61" fillId="18" borderId="101" xfId="0" applyFont="1" applyFill="1" applyBorder="1" applyAlignment="1">
      <alignment horizontal="center" vertical="center"/>
    </xf>
    <xf numFmtId="0" fontId="71" fillId="18" borderId="5" xfId="0" applyFont="1" applyFill="1" applyBorder="1" applyAlignment="1">
      <alignment horizontal="center" vertical="center"/>
    </xf>
    <xf numFmtId="0" fontId="71" fillId="18" borderId="6" xfId="0" applyFont="1" applyFill="1" applyBorder="1" applyAlignment="1">
      <alignment horizontal="center" vertical="center"/>
    </xf>
    <xf numFmtId="0" fontId="71" fillId="18" borderId="9" xfId="0" applyFont="1" applyFill="1" applyBorder="1" applyAlignment="1">
      <alignment horizontal="center" vertical="center"/>
    </xf>
    <xf numFmtId="0" fontId="71" fillId="18" borderId="10" xfId="0" applyFont="1" applyFill="1" applyBorder="1" applyAlignment="1">
      <alignment horizontal="center" vertical="center"/>
    </xf>
    <xf numFmtId="0" fontId="71" fillId="19" borderId="9" xfId="0" applyFont="1" applyFill="1" applyBorder="1" applyAlignment="1">
      <alignment horizontal="center" vertical="center"/>
    </xf>
    <xf numFmtId="0" fontId="71" fillId="19" borderId="10" xfId="0" applyFont="1" applyFill="1" applyBorder="1" applyAlignment="1">
      <alignment horizontal="center" vertical="center"/>
    </xf>
    <xf numFmtId="0" fontId="63" fillId="0" borderId="5" xfId="0" applyFont="1" applyBorder="1" applyAlignment="1">
      <alignment horizontal="center" wrapText="1"/>
    </xf>
    <xf numFmtId="0" fontId="63" fillId="0" borderId="6" xfId="0" applyFont="1" applyBorder="1" applyAlignment="1">
      <alignment horizontal="center" wrapText="1"/>
    </xf>
    <xf numFmtId="0" fontId="63" fillId="0" borderId="8" xfId="0" applyFont="1" applyBorder="1" applyAlignment="1">
      <alignment horizontal="center" wrapText="1"/>
    </xf>
    <xf numFmtId="0" fontId="63" fillId="0" borderId="10" xfId="0" applyFont="1" applyBorder="1" applyAlignment="1">
      <alignment horizontal="center" wrapText="1"/>
    </xf>
    <xf numFmtId="0" fontId="71" fillId="18" borderId="5" xfId="0" applyFont="1" applyFill="1" applyBorder="1" applyAlignment="1">
      <alignment horizontal="center" vertical="center" wrapText="1"/>
    </xf>
    <xf numFmtId="0" fontId="71" fillId="18" borderId="6" xfId="0" applyFont="1" applyFill="1" applyBorder="1" applyAlignment="1">
      <alignment horizontal="center" vertical="center" wrapText="1"/>
    </xf>
    <xf numFmtId="0" fontId="71" fillId="18" borderId="9" xfId="0" applyFont="1" applyFill="1" applyBorder="1" applyAlignment="1">
      <alignment horizontal="center" vertical="center" wrapText="1"/>
    </xf>
    <xf numFmtId="0" fontId="71" fillId="18" borderId="10" xfId="0" applyFont="1" applyFill="1" applyBorder="1" applyAlignment="1">
      <alignment horizontal="center" vertical="center" wrapText="1"/>
    </xf>
    <xf numFmtId="0" fontId="55" fillId="0" borderId="5" xfId="0" applyFont="1" applyBorder="1" applyAlignment="1">
      <alignment horizontal="left" vertical="center"/>
    </xf>
    <xf numFmtId="0" fontId="55" fillId="0" borderId="7" xfId="0" applyFont="1" applyBorder="1" applyAlignment="1">
      <alignment horizontal="left" vertical="center"/>
    </xf>
    <xf numFmtId="0" fontId="55" fillId="0" borderId="9" xfId="0" applyFont="1" applyBorder="1" applyAlignment="1">
      <alignment horizontal="left" vertical="center"/>
    </xf>
    <xf numFmtId="0" fontId="88" fillId="16" borderId="21" xfId="0" applyFont="1" applyFill="1" applyBorder="1" applyAlignment="1">
      <alignment horizontal="center" vertical="center" wrapText="1"/>
    </xf>
    <xf numFmtId="0" fontId="88" fillId="16" borderId="21" xfId="0" applyFont="1" applyFill="1" applyBorder="1" applyAlignment="1">
      <alignment horizontal="center" vertical="center"/>
    </xf>
    <xf numFmtId="0" fontId="88" fillId="19" borderId="68" xfId="0" applyFont="1" applyFill="1" applyBorder="1" applyAlignment="1">
      <alignment horizontal="center" vertical="center" wrapText="1"/>
    </xf>
    <xf numFmtId="0" fontId="88" fillId="19" borderId="67" xfId="0" applyFont="1" applyFill="1" applyBorder="1" applyAlignment="1">
      <alignment horizontal="center" vertical="center" wrapText="1"/>
    </xf>
    <xf numFmtId="0" fontId="88" fillId="19" borderId="69" xfId="0" applyFont="1" applyFill="1" applyBorder="1" applyAlignment="1">
      <alignment horizontal="center" vertical="center" wrapText="1"/>
    </xf>
    <xf numFmtId="0" fontId="88" fillId="19" borderId="21" xfId="0" applyFont="1" applyFill="1" applyBorder="1" applyAlignment="1">
      <alignment horizontal="center" vertical="center" wrapText="1"/>
    </xf>
    <xf numFmtId="0" fontId="88" fillId="16" borderId="40" xfId="0" applyFont="1" applyFill="1" applyBorder="1" applyAlignment="1">
      <alignment horizontal="center" vertical="center" wrapText="1"/>
    </xf>
    <xf numFmtId="0" fontId="88" fillId="16" borderId="57" xfId="0" applyFont="1" applyFill="1" applyBorder="1" applyAlignment="1">
      <alignment horizontal="center" vertical="center" wrapText="1"/>
    </xf>
    <xf numFmtId="0" fontId="88" fillId="16" borderId="64" xfId="0" applyFont="1" applyFill="1" applyBorder="1" applyAlignment="1">
      <alignment horizontal="center" vertical="center"/>
    </xf>
    <xf numFmtId="0" fontId="88" fillId="16" borderId="57" xfId="0" applyFont="1" applyFill="1" applyBorder="1" applyAlignment="1">
      <alignment horizontal="center" vertical="center"/>
    </xf>
    <xf numFmtId="0" fontId="88" fillId="16" borderId="22" xfId="0" applyFont="1" applyFill="1" applyBorder="1" applyAlignment="1">
      <alignment horizontal="center" vertical="center"/>
    </xf>
    <xf numFmtId="0" fontId="88" fillId="16" borderId="21" xfId="0" applyFont="1" applyFill="1" applyBorder="1" applyAlignment="1">
      <alignment horizontal="center" vertical="center" textRotation="90" wrapText="1"/>
    </xf>
    <xf numFmtId="0" fontId="59" fillId="0" borderId="70" xfId="0" applyFont="1" applyBorder="1" applyAlignment="1">
      <alignment horizontal="center" vertical="center" wrapText="1"/>
    </xf>
    <xf numFmtId="0" fontId="60" fillId="0" borderId="70" xfId="0" applyFont="1" applyBorder="1" applyAlignment="1">
      <alignment horizontal="center" vertical="center" wrapText="1"/>
    </xf>
    <xf numFmtId="0" fontId="97" fillId="0" borderId="68" xfId="0" applyFont="1" applyBorder="1" applyAlignment="1">
      <alignment horizontal="left" vertical="center" wrapText="1"/>
    </xf>
    <xf numFmtId="0" fontId="97" fillId="0" borderId="67" xfId="0" applyFont="1" applyBorder="1" applyAlignment="1">
      <alignment horizontal="left" vertical="center" wrapText="1"/>
    </xf>
    <xf numFmtId="0" fontId="97" fillId="0" borderId="69" xfId="0" applyFont="1" applyBorder="1" applyAlignment="1">
      <alignment horizontal="left" vertical="center" wrapText="1"/>
    </xf>
    <xf numFmtId="0" fontId="96" fillId="0" borderId="21" xfId="0" applyFont="1" applyBorder="1" applyAlignment="1">
      <alignment horizontal="left" vertical="center" wrapText="1"/>
    </xf>
    <xf numFmtId="0" fontId="66" fillId="0" borderId="65" xfId="0" applyFont="1" applyBorder="1" applyAlignment="1">
      <alignment horizontal="left" vertical="center" wrapText="1"/>
    </xf>
    <xf numFmtId="0" fontId="66" fillId="0" borderId="66" xfId="0" applyFont="1" applyBorder="1" applyAlignment="1">
      <alignment horizontal="left" vertical="center" wrapText="1"/>
    </xf>
    <xf numFmtId="0" fontId="88" fillId="16" borderId="110" xfId="0" applyFont="1" applyFill="1" applyBorder="1" applyAlignment="1">
      <alignment horizontal="center" vertical="center" wrapText="1"/>
    </xf>
    <xf numFmtId="0" fontId="88" fillId="16" borderId="22" xfId="0" applyFont="1" applyFill="1" applyBorder="1" applyAlignment="1">
      <alignment horizontal="center" vertical="center" wrapText="1"/>
    </xf>
    <xf numFmtId="0" fontId="87" fillId="16" borderId="68" xfId="0" applyFont="1" applyFill="1" applyBorder="1" applyAlignment="1">
      <alignment horizontal="left" vertical="center"/>
    </xf>
    <xf numFmtId="0" fontId="87" fillId="16" borderId="67" xfId="0" applyFont="1" applyFill="1" applyBorder="1" applyAlignment="1">
      <alignment horizontal="left" vertical="center"/>
    </xf>
    <xf numFmtId="0" fontId="87" fillId="16" borderId="69" xfId="0" applyFont="1" applyFill="1" applyBorder="1" applyAlignment="1">
      <alignment horizontal="left" vertical="center"/>
    </xf>
    <xf numFmtId="0" fontId="55" fillId="0" borderId="68" xfId="0" applyFont="1" applyBorder="1" applyAlignment="1">
      <alignment horizontal="left" vertical="center"/>
    </xf>
    <xf numFmtId="0" fontId="55" fillId="0" borderId="69" xfId="0" applyFont="1" applyBorder="1" applyAlignment="1">
      <alignment horizontal="left" vertical="center"/>
    </xf>
    <xf numFmtId="0" fontId="55" fillId="0" borderId="21" xfId="0" applyFont="1" applyBorder="1" applyAlignment="1">
      <alignment horizontal="left" vertical="center"/>
    </xf>
    <xf numFmtId="0" fontId="63" fillId="0" borderId="103" xfId="0" applyFont="1" applyBorder="1" applyAlignment="1">
      <alignment horizontal="center" wrapText="1"/>
    </xf>
    <xf numFmtId="0" fontId="63" fillId="0" borderId="104" xfId="0" applyFont="1" applyBorder="1" applyAlignment="1">
      <alignment horizontal="center" wrapText="1"/>
    </xf>
    <xf numFmtId="0" fontId="63" fillId="0" borderId="92" xfId="0" applyFont="1" applyBorder="1" applyAlignment="1">
      <alignment horizontal="center" wrapText="1"/>
    </xf>
    <xf numFmtId="0" fontId="63" fillId="0" borderId="0" xfId="0" applyFont="1" applyAlignment="1">
      <alignment horizontal="center" wrapText="1"/>
    </xf>
    <xf numFmtId="0" fontId="63" fillId="0" borderId="105" xfId="0" applyFont="1" applyBorder="1" applyAlignment="1">
      <alignment horizontal="center" wrapText="1"/>
    </xf>
    <xf numFmtId="0" fontId="63" fillId="0" borderId="106" xfId="0" applyFont="1" applyBorder="1" applyAlignment="1">
      <alignment horizontal="center" wrapText="1"/>
    </xf>
    <xf numFmtId="0" fontId="93" fillId="0" borderId="68" xfId="0" applyFont="1" applyBorder="1" applyAlignment="1">
      <alignment horizontal="left" vertical="center"/>
    </xf>
    <xf numFmtId="0" fontId="93" fillId="0" borderId="67" xfId="0" applyFont="1" applyBorder="1" applyAlignment="1">
      <alignment horizontal="left" vertical="center"/>
    </xf>
    <xf numFmtId="0" fontId="93" fillId="0" borderId="69" xfId="0" applyFont="1" applyBorder="1" applyAlignment="1">
      <alignment horizontal="left" vertical="center"/>
    </xf>
    <xf numFmtId="0" fontId="92" fillId="0" borderId="21" xfId="0" applyFont="1" applyBorder="1" applyAlignment="1" applyProtection="1">
      <alignment horizontal="center" vertical="center"/>
      <protection locked="0"/>
    </xf>
    <xf numFmtId="0" fontId="88" fillId="18" borderId="107" xfId="0" applyFont="1" applyFill="1" applyBorder="1" applyAlignment="1">
      <alignment horizontal="center" vertical="center" wrapText="1"/>
    </xf>
    <xf numFmtId="0" fontId="88" fillId="18" borderId="64" xfId="0" applyFont="1" applyFill="1" applyBorder="1" applyAlignment="1">
      <alignment horizontal="center" vertical="center" wrapText="1"/>
    </xf>
    <xf numFmtId="0" fontId="88" fillId="16" borderId="108" xfId="0" applyFont="1" applyFill="1" applyBorder="1" applyAlignment="1">
      <alignment horizontal="center" vertical="center" wrapText="1"/>
    </xf>
    <xf numFmtId="0" fontId="88" fillId="16" borderId="63" xfId="0" applyFont="1" applyFill="1" applyBorder="1" applyAlignment="1">
      <alignment horizontal="center" vertical="center" wrapText="1"/>
    </xf>
    <xf numFmtId="0" fontId="87" fillId="19" borderId="68" xfId="0" applyFont="1" applyFill="1" applyBorder="1" applyAlignment="1">
      <alignment horizontal="center" vertical="center"/>
    </xf>
    <xf numFmtId="0" fontId="87" fillId="19" borderId="67" xfId="0" applyFont="1" applyFill="1" applyBorder="1" applyAlignment="1">
      <alignment horizontal="center" vertical="center"/>
    </xf>
    <xf numFmtId="0" fontId="88" fillId="18" borderId="68" xfId="0" applyFont="1" applyFill="1" applyBorder="1" applyAlignment="1">
      <alignment horizontal="center" vertical="center" wrapText="1"/>
    </xf>
    <xf numFmtId="0" fontId="88" fillId="18" borderId="67" xfId="0" applyFont="1" applyFill="1" applyBorder="1" applyAlignment="1">
      <alignment horizontal="center" vertical="center" wrapText="1"/>
    </xf>
    <xf numFmtId="0" fontId="88" fillId="18" borderId="69" xfId="0" applyFont="1" applyFill="1" applyBorder="1" applyAlignment="1">
      <alignment horizontal="center" vertical="center" wrapText="1"/>
    </xf>
    <xf numFmtId="0" fontId="101" fillId="0" borderId="110" xfId="0" applyFont="1" applyBorder="1" applyAlignment="1" applyProtection="1">
      <alignment horizontal="center" vertical="center" wrapText="1"/>
      <protection locked="0"/>
    </xf>
    <xf numFmtId="0" fontId="101" fillId="0" borderId="22" xfId="0" applyFont="1" applyBorder="1" applyAlignment="1" applyProtection="1">
      <alignment horizontal="center" vertical="center" wrapText="1"/>
      <protection locked="0"/>
    </xf>
    <xf numFmtId="0" fontId="1" fillId="0" borderId="110"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99" fillId="19" borderId="68" xfId="0" applyFont="1" applyFill="1" applyBorder="1" applyAlignment="1">
      <alignment horizontal="center" vertical="center" wrapText="1"/>
    </xf>
    <xf numFmtId="0" fontId="99" fillId="19" borderId="69" xfId="0" applyFont="1" applyFill="1" applyBorder="1" applyAlignment="1">
      <alignment horizontal="center" vertical="center" wrapText="1"/>
    </xf>
    <xf numFmtId="0" fontId="88" fillId="16" borderId="110" xfId="0" applyFont="1" applyFill="1" applyBorder="1" applyAlignment="1">
      <alignment horizontal="center" vertical="center" textRotation="90"/>
    </xf>
    <xf numFmtId="0" fontId="88" fillId="16" borderId="111" xfId="0" applyFont="1" applyFill="1" applyBorder="1" applyAlignment="1">
      <alignment horizontal="center" vertical="center" textRotation="90"/>
    </xf>
    <xf numFmtId="0" fontId="88" fillId="16" borderId="22" xfId="0" applyFont="1" applyFill="1" applyBorder="1" applyAlignment="1">
      <alignment horizontal="center" vertical="center" textRotation="90"/>
    </xf>
    <xf numFmtId="0" fontId="77" fillId="0" borderId="0" xfId="0" applyFont="1" applyAlignment="1">
      <alignment horizontal="center"/>
    </xf>
    <xf numFmtId="0" fontId="77" fillId="0" borderId="76" xfId="0" applyFont="1" applyBorder="1" applyAlignment="1">
      <alignment horizontal="center"/>
    </xf>
    <xf numFmtId="0" fontId="66" fillId="0" borderId="110" xfId="0" applyFont="1" applyBorder="1" applyAlignment="1">
      <alignment horizontal="center" vertical="center" wrapText="1"/>
    </xf>
    <xf numFmtId="0" fontId="66" fillId="0" borderId="22" xfId="0" applyFont="1" applyBorder="1" applyAlignment="1">
      <alignment horizontal="center" vertical="center" wrapText="1"/>
    </xf>
    <xf numFmtId="0" fontId="66" fillId="0" borderId="110" xfId="0" applyFont="1" applyBorder="1" applyAlignment="1" applyProtection="1">
      <alignment horizontal="center" vertical="center" wrapText="1"/>
      <protection locked="0"/>
    </xf>
    <xf numFmtId="0" fontId="66" fillId="0" borderId="22" xfId="0" applyFont="1" applyBorder="1" applyAlignment="1" applyProtection="1">
      <alignment horizontal="center" vertical="center" wrapText="1"/>
      <protection locked="0"/>
    </xf>
    <xf numFmtId="0" fontId="77" fillId="0" borderId="110" xfId="0" applyFont="1" applyBorder="1" applyAlignment="1" applyProtection="1">
      <alignment horizontal="center" vertical="center" wrapText="1"/>
      <protection hidden="1"/>
    </xf>
    <xf numFmtId="0" fontId="77" fillId="0" borderId="22" xfId="0" applyFont="1" applyBorder="1" applyAlignment="1" applyProtection="1">
      <alignment horizontal="center" vertical="center" wrapText="1"/>
      <protection hidden="1"/>
    </xf>
    <xf numFmtId="0" fontId="88" fillId="16" borderId="21" xfId="0" applyFont="1" applyFill="1" applyBorder="1" applyAlignment="1">
      <alignment horizontal="center" vertical="center" textRotation="90"/>
    </xf>
    <xf numFmtId="0" fontId="77" fillId="0" borderId="110" xfId="0" applyFont="1" applyBorder="1" applyAlignment="1" applyProtection="1">
      <alignment horizontal="center" vertical="center" textRotation="90" wrapText="1"/>
      <protection hidden="1"/>
    </xf>
    <xf numFmtId="0" fontId="77" fillId="0" borderId="22" xfId="0" applyFont="1" applyBorder="1" applyAlignment="1" applyProtection="1">
      <alignment horizontal="center" vertical="center" textRotation="90" wrapText="1"/>
      <protection hidden="1"/>
    </xf>
    <xf numFmtId="9" fontId="66" fillId="0" borderId="110" xfId="0" applyNumberFormat="1" applyFont="1" applyBorder="1" applyAlignment="1" applyProtection="1">
      <alignment horizontal="center" vertical="center" wrapText="1"/>
      <protection hidden="1"/>
    </xf>
    <xf numFmtId="9" fontId="66" fillId="0" borderId="22" xfId="0" applyNumberFormat="1" applyFont="1" applyBorder="1" applyAlignment="1" applyProtection="1">
      <alignment horizontal="center" vertical="center" wrapText="1"/>
      <protection hidden="1"/>
    </xf>
    <xf numFmtId="9" fontId="66" fillId="0" borderId="110" xfId="0" applyNumberFormat="1" applyFont="1" applyBorder="1" applyAlignment="1" applyProtection="1">
      <alignment horizontal="center" vertical="center" wrapText="1"/>
      <protection locked="0"/>
    </xf>
    <xf numFmtId="9" fontId="66" fillId="0" borderId="22" xfId="0" applyNumberFormat="1" applyFont="1" applyBorder="1" applyAlignment="1" applyProtection="1">
      <alignment horizontal="center" vertical="center" wrapText="1"/>
      <protection locked="0"/>
    </xf>
    <xf numFmtId="0" fontId="0" fillId="0" borderId="112" xfId="0" applyBorder="1" applyAlignment="1">
      <alignment horizontal="left" wrapText="1"/>
    </xf>
    <xf numFmtId="0" fontId="0" fillId="0" borderId="112" xfId="0" applyBorder="1" applyAlignment="1">
      <alignment horizontal="left"/>
    </xf>
    <xf numFmtId="14" fontId="66" fillId="0" borderId="110" xfId="0" applyNumberFormat="1" applyFont="1" applyBorder="1" applyAlignment="1" applyProtection="1">
      <alignment horizontal="center" vertical="center" wrapText="1"/>
      <protection locked="0"/>
    </xf>
    <xf numFmtId="14" fontId="66" fillId="0" borderId="22" xfId="0" applyNumberFormat="1" applyFont="1" applyBorder="1" applyAlignment="1" applyProtection="1">
      <alignment horizontal="center" vertical="center" wrapText="1"/>
      <protection locked="0"/>
    </xf>
    <xf numFmtId="0" fontId="0" fillId="5" borderId="0" xfId="0" applyFill="1" applyAlignment="1">
      <alignment horizontal="center"/>
    </xf>
    <xf numFmtId="0" fontId="77" fillId="20" borderId="99" xfId="0" applyFont="1" applyFill="1" applyBorder="1" applyAlignment="1">
      <alignment horizontal="center" vertical="center" wrapText="1"/>
    </xf>
    <xf numFmtId="0" fontId="77" fillId="20" borderId="109" xfId="0" applyFont="1" applyFill="1" applyBorder="1" applyAlignment="1">
      <alignment horizontal="center" vertical="center" wrapText="1"/>
    </xf>
    <xf numFmtId="0" fontId="77" fillId="20" borderId="25" xfId="0" applyFont="1" applyFill="1" applyBorder="1" applyAlignment="1">
      <alignment horizontal="center" vertical="center" wrapText="1"/>
    </xf>
    <xf numFmtId="0" fontId="77" fillId="20" borderId="21" xfId="0" applyFont="1" applyFill="1" applyBorder="1" applyAlignment="1">
      <alignment horizontal="center" vertical="center" wrapText="1"/>
    </xf>
    <xf numFmtId="0" fontId="55" fillId="0" borderId="12" xfId="0" applyFont="1" applyBorder="1" applyAlignment="1">
      <alignment horizontal="left" vertical="center"/>
    </xf>
    <xf numFmtId="0" fontId="55" fillId="0" borderId="0" xfId="0" applyFont="1" applyAlignment="1">
      <alignment horizontal="left" vertical="center"/>
    </xf>
    <xf numFmtId="0" fontId="55" fillId="0" borderId="11" xfId="0" applyFont="1" applyBorder="1" applyAlignment="1">
      <alignment horizontal="left" vertical="center"/>
    </xf>
    <xf numFmtId="0" fontId="55" fillId="0" borderId="5" xfId="0" applyFont="1" applyBorder="1" applyAlignment="1">
      <alignment horizontal="center" vertical="center"/>
    </xf>
    <xf numFmtId="0" fontId="55" fillId="0" borderId="12" xfId="0" applyFont="1" applyBorder="1" applyAlignment="1">
      <alignment horizontal="center" vertical="center"/>
    </xf>
    <xf numFmtId="0" fontId="55" fillId="0" borderId="6" xfId="0" applyFont="1" applyBorder="1" applyAlignment="1">
      <alignment horizontal="center" vertical="center"/>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5" fillId="0" borderId="10" xfId="0" applyFont="1" applyBorder="1" applyAlignment="1">
      <alignment horizontal="center" vertical="center"/>
    </xf>
    <xf numFmtId="0" fontId="68" fillId="0" borderId="5" xfId="0" applyFont="1" applyBorder="1" applyAlignment="1">
      <alignment horizontal="center" wrapText="1"/>
    </xf>
    <xf numFmtId="0" fontId="68" fillId="0" borderId="12" xfId="0" applyFont="1" applyBorder="1" applyAlignment="1">
      <alignment horizontal="center" wrapText="1"/>
    </xf>
    <xf numFmtId="0" fontId="68" fillId="0" borderId="6" xfId="0" applyFont="1" applyBorder="1" applyAlignment="1">
      <alignment horizontal="center" wrapText="1"/>
    </xf>
    <xf numFmtId="0" fontId="68" fillId="0" borderId="7" xfId="0" applyFont="1" applyBorder="1" applyAlignment="1">
      <alignment horizontal="center" wrapText="1"/>
    </xf>
    <xf numFmtId="0" fontId="68" fillId="0" borderId="0" xfId="0" applyFont="1" applyAlignment="1">
      <alignment horizontal="center" wrapText="1"/>
    </xf>
    <xf numFmtId="0" fontId="68" fillId="0" borderId="8" xfId="0" applyFont="1" applyBorder="1" applyAlignment="1">
      <alignment horizontal="center" wrapText="1"/>
    </xf>
    <xf numFmtId="0" fontId="68" fillId="0" borderId="9" xfId="0" applyFont="1" applyBorder="1" applyAlignment="1">
      <alignment horizontal="center" wrapText="1"/>
    </xf>
    <xf numFmtId="0" fontId="68" fillId="0" borderId="11" xfId="0" applyFont="1" applyBorder="1" applyAlignment="1">
      <alignment horizontal="center" wrapText="1"/>
    </xf>
    <xf numFmtId="0" fontId="68" fillId="0" borderId="10" xfId="0" applyFont="1" applyBorder="1" applyAlignment="1">
      <alignment horizontal="center" wrapText="1"/>
    </xf>
    <xf numFmtId="0" fontId="16" fillId="10" borderId="0" xfId="0" applyFont="1" applyFill="1" applyAlignment="1">
      <alignment horizontal="center" vertical="center" textRotation="90" wrapText="1" readingOrder="1"/>
    </xf>
    <xf numFmtId="0" fontId="16" fillId="10" borderId="8" xfId="0" applyFont="1" applyFill="1" applyBorder="1" applyAlignment="1">
      <alignment horizontal="center" vertical="center" textRotation="90" wrapText="1" readingOrder="1"/>
    </xf>
    <xf numFmtId="0" fontId="19" fillId="12" borderId="13" xfId="0" applyFont="1" applyFill="1" applyBorder="1" applyAlignment="1">
      <alignment horizontal="center" vertical="center" wrapText="1" readingOrder="1"/>
    </xf>
    <xf numFmtId="0" fontId="19" fillId="12" borderId="14" xfId="0" applyFont="1" applyFill="1" applyBorder="1" applyAlignment="1">
      <alignment horizontal="center" vertical="center" wrapText="1" readingOrder="1"/>
    </xf>
    <xf numFmtId="0" fontId="19" fillId="12" borderId="15" xfId="0" applyFont="1" applyFill="1" applyBorder="1" applyAlignment="1">
      <alignment horizontal="center" vertical="center" wrapText="1" readingOrder="1"/>
    </xf>
    <xf numFmtId="0" fontId="19" fillId="12" borderId="16"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1" borderId="13" xfId="0" applyFont="1" applyFill="1" applyBorder="1" applyAlignment="1">
      <alignment horizontal="center" vertical="center" wrapText="1" readingOrder="1"/>
    </xf>
    <xf numFmtId="0" fontId="19" fillId="11" borderId="14" xfId="0" applyFont="1" applyFill="1" applyBorder="1" applyAlignment="1">
      <alignment horizontal="center" vertical="center" wrapText="1" readingOrder="1"/>
    </xf>
    <xf numFmtId="0" fontId="19" fillId="11" borderId="15" xfId="0" applyFont="1" applyFill="1" applyBorder="1" applyAlignment="1">
      <alignment horizontal="center" vertical="center" wrapText="1" readingOrder="1"/>
    </xf>
    <xf numFmtId="0" fontId="19" fillId="11" borderId="16"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3" borderId="13" xfId="0" applyFont="1" applyFill="1" applyBorder="1" applyAlignment="1">
      <alignment horizontal="center" vertical="center" wrapText="1" readingOrder="1"/>
    </xf>
    <xf numFmtId="0" fontId="19" fillId="13" borderId="14" xfId="0" applyFont="1" applyFill="1" applyBorder="1" applyAlignment="1">
      <alignment horizontal="center" vertical="center" wrapText="1" readingOrder="1"/>
    </xf>
    <xf numFmtId="0" fontId="19" fillId="13" borderId="15" xfId="0" applyFont="1" applyFill="1" applyBorder="1" applyAlignment="1">
      <alignment horizontal="center" vertical="center" wrapText="1" readingOrder="1"/>
    </xf>
    <xf numFmtId="0" fontId="19" fillId="13" borderId="16"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5" borderId="13" xfId="0" applyFont="1" applyFill="1" applyBorder="1" applyAlignment="1">
      <alignment horizontal="center" vertical="center" wrapText="1" readingOrder="1"/>
    </xf>
    <xf numFmtId="0" fontId="19" fillId="5" borderId="14" xfId="0" applyFont="1" applyFill="1" applyBorder="1" applyAlignment="1">
      <alignment horizontal="center" vertical="center" wrapText="1" readingOrder="1"/>
    </xf>
    <xf numFmtId="0" fontId="19" fillId="5" borderId="15" xfId="0" applyFont="1" applyFill="1" applyBorder="1" applyAlignment="1">
      <alignment horizontal="center" vertical="center" wrapText="1" readingOrder="1"/>
    </xf>
    <xf numFmtId="0" fontId="19" fillId="5" borderId="16"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5" fillId="0" borderId="5" xfId="0" applyFont="1" applyBorder="1" applyAlignment="1">
      <alignment horizontal="center" vertical="center" wrapText="1"/>
    </xf>
    <xf numFmtId="0" fontId="15" fillId="0" borderId="12"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6" fillId="25" borderId="0" xfId="0" applyFont="1" applyFill="1" applyAlignment="1">
      <alignment horizontal="center" vertical="center" wrapText="1" readingOrder="1"/>
    </xf>
    <xf numFmtId="0" fontId="18" fillId="11" borderId="0" xfId="0" applyFont="1" applyFill="1" applyBorder="1" applyAlignment="1" applyProtection="1">
      <alignment horizontal="center" vertical="center" wrapText="1" readingOrder="1"/>
      <protection hidden="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7" xfId="0" applyFont="1" applyFill="1" applyBorder="1" applyAlignment="1" applyProtection="1">
      <alignment horizontal="center" vertical="center" wrapText="1" readingOrder="1"/>
      <protection hidden="1"/>
    </xf>
    <xf numFmtId="0" fontId="15" fillId="0" borderId="7" xfId="0" applyFont="1" applyBorder="1" applyAlignment="1">
      <alignment horizontal="center" vertical="center" wrapText="1"/>
    </xf>
    <xf numFmtId="0" fontId="15" fillId="0" borderId="8"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18" fillId="11" borderId="8"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5" fillId="0" borderId="12" xfId="0" applyFont="1" applyBorder="1" applyAlignment="1">
      <alignment horizontal="center" vertical="center" wrapText="1"/>
    </xf>
    <xf numFmtId="0" fontId="18" fillId="11" borderId="6"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18" fillId="5" borderId="0" xfId="0" applyFont="1" applyFill="1" applyAlignment="1" applyProtection="1">
      <alignment horizontal="center" wrapText="1" readingOrder="1"/>
      <protection hidden="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0"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40" fillId="0" borderId="0" xfId="0" applyFont="1" applyBorder="1" applyAlignment="1">
      <alignment horizontal="center" vertical="center"/>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62" fillId="0" borderId="0" xfId="0" applyFont="1" applyAlignment="1">
      <alignment horizontal="center"/>
    </xf>
    <xf numFmtId="0" fontId="40" fillId="0" borderId="12" xfId="0" applyFont="1" applyBorder="1" applyAlignment="1">
      <alignment horizontal="center" vertical="center" wrapText="1"/>
    </xf>
    <xf numFmtId="0" fontId="63" fillId="0" borderId="71" xfId="0" applyFont="1" applyBorder="1" applyAlignment="1">
      <alignment horizontal="center" wrapText="1"/>
    </xf>
    <xf numFmtId="0" fontId="67" fillId="0" borderId="74" xfId="0" applyFont="1" applyBorder="1" applyAlignment="1">
      <alignment horizontal="center" wrapText="1"/>
    </xf>
    <xf numFmtId="0" fontId="67" fillId="0" borderId="77" xfId="0" applyFont="1" applyBorder="1" applyAlignment="1">
      <alignment horizontal="center" wrapText="1"/>
    </xf>
    <xf numFmtId="0" fontId="65" fillId="0" borderId="72" xfId="0" applyFont="1" applyBorder="1" applyAlignment="1">
      <alignment horizontal="center" vertical="center" wrapText="1"/>
    </xf>
    <xf numFmtId="0" fontId="65" fillId="0" borderId="73" xfId="0" applyFont="1" applyBorder="1" applyAlignment="1">
      <alignment horizontal="center" vertical="center" wrapText="1"/>
    </xf>
    <xf numFmtId="0" fontId="65" fillId="0" borderId="78" xfId="0" applyFont="1" applyBorder="1" applyAlignment="1">
      <alignment horizontal="center" vertical="center" wrapText="1"/>
    </xf>
    <xf numFmtId="0" fontId="65" fillId="0" borderId="79" xfId="0" applyFont="1" applyBorder="1" applyAlignment="1">
      <alignment horizontal="center" vertical="center" wrapText="1"/>
    </xf>
    <xf numFmtId="0" fontId="77" fillId="17" borderId="93" xfId="0" applyFont="1" applyFill="1" applyBorder="1" applyAlignment="1">
      <alignment horizontal="center" vertical="center" textRotation="90"/>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1" fillId="3" borderId="56" xfId="2" quotePrefix="1" applyFont="1" applyFill="1" applyBorder="1" applyAlignment="1">
      <alignment horizontal="justify" vertical="center" wrapText="1"/>
    </xf>
    <xf numFmtId="0" fontId="1" fillId="3" borderId="57" xfId="2" quotePrefix="1" applyFont="1" applyFill="1" applyBorder="1" applyAlignment="1">
      <alignment horizontal="justify" vertical="center" wrapText="1"/>
    </xf>
    <xf numFmtId="0" fontId="1" fillId="3" borderId="58" xfId="2" quotePrefix="1" applyFont="1" applyFill="1" applyBorder="1" applyAlignment="1">
      <alignment horizontal="justify"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165" fontId="66" fillId="0" borderId="23" xfId="0" applyNumberFormat="1" applyFont="1" applyBorder="1" applyAlignment="1">
      <alignment horizontal="center" vertical="center"/>
    </xf>
    <xf numFmtId="165" fontId="66" fillId="0" borderId="35" xfId="0" applyNumberFormat="1" applyFont="1" applyBorder="1" applyAlignment="1">
      <alignment horizontal="center" vertical="center"/>
    </xf>
    <xf numFmtId="0" fontId="66" fillId="0" borderId="87" xfId="0" applyFont="1" applyBorder="1" applyAlignment="1">
      <alignment horizontal="center" vertical="center" wrapText="1"/>
    </xf>
    <xf numFmtId="0" fontId="66" fillId="0" borderId="33" xfId="0" applyFont="1" applyBorder="1" applyAlignment="1">
      <alignment horizontal="center" vertical="center" wrapText="1"/>
    </xf>
    <xf numFmtId="0" fontId="76" fillId="0" borderId="0" xfId="0" applyFont="1" applyAlignment="1">
      <alignment horizontal="left" wrapText="1"/>
    </xf>
    <xf numFmtId="0" fontId="74" fillId="0" borderId="7" xfId="0" applyFont="1" applyBorder="1" applyAlignment="1">
      <alignment horizontal="center" vertical="center" wrapText="1"/>
    </xf>
    <xf numFmtId="0" fontId="75" fillId="0" borderId="0" xfId="0" applyFont="1" applyAlignment="1">
      <alignment horizontal="center" vertical="center" wrapText="1"/>
    </xf>
    <xf numFmtId="0" fontId="74" fillId="0" borderId="0" xfId="0" applyFont="1" applyAlignment="1">
      <alignment horizontal="center" vertical="center" wrapText="1"/>
    </xf>
    <xf numFmtId="0" fontId="74" fillId="0" borderId="8" xfId="0" applyFont="1" applyBorder="1" applyAlignment="1">
      <alignment horizontal="center" vertical="center" wrapText="1"/>
    </xf>
    <xf numFmtId="0" fontId="66" fillId="0" borderId="9" xfId="0" applyFont="1" applyBorder="1" applyAlignment="1">
      <alignment horizontal="center" vertical="center" wrapText="1"/>
    </xf>
    <xf numFmtId="0" fontId="66" fillId="0" borderId="11" xfId="0" applyFont="1" applyBorder="1" applyAlignment="1">
      <alignment horizontal="center" vertical="center" wrapText="1"/>
    </xf>
    <xf numFmtId="0" fontId="66" fillId="0" borderId="10" xfId="0" applyFont="1" applyBorder="1" applyAlignment="1">
      <alignment horizontal="center" vertical="center" wrapText="1"/>
    </xf>
    <xf numFmtId="0" fontId="66" fillId="0" borderId="11" xfId="0" applyFont="1" applyBorder="1" applyAlignment="1">
      <alignment horizontal="center"/>
    </xf>
    <xf numFmtId="0" fontId="67" fillId="0" borderId="23" xfId="0" applyFont="1" applyBorder="1" applyAlignment="1">
      <alignment horizontal="center" vertical="center" wrapText="1"/>
    </xf>
    <xf numFmtId="0" fontId="67" fillId="0" borderId="24" xfId="0" applyFont="1" applyBorder="1" applyAlignment="1">
      <alignment horizontal="center" vertical="center" wrapText="1"/>
    </xf>
    <xf numFmtId="0" fontId="67" fillId="0" borderId="35" xfId="0" applyFont="1" applyBorder="1" applyAlignment="1">
      <alignment horizontal="center" vertical="center" wrapText="1"/>
    </xf>
    <xf numFmtId="0" fontId="72" fillId="0" borderId="0" xfId="0" applyFont="1" applyAlignment="1">
      <alignment horizontal="center" vertical="center"/>
    </xf>
    <xf numFmtId="0" fontId="73" fillId="16" borderId="88" xfId="0" applyFont="1" applyFill="1" applyBorder="1" applyAlignment="1">
      <alignment horizontal="center" vertical="center" wrapText="1"/>
    </xf>
    <xf numFmtId="0" fontId="73" fillId="16" borderId="89" xfId="0" applyFont="1" applyFill="1" applyBorder="1" applyAlignment="1">
      <alignment horizontal="center" vertical="center" wrapText="1"/>
    </xf>
    <xf numFmtId="0" fontId="73" fillId="16" borderId="90" xfId="0" applyFont="1" applyFill="1" applyBorder="1" applyAlignment="1">
      <alignment horizontal="center" vertical="center" wrapText="1"/>
    </xf>
    <xf numFmtId="0" fontId="73" fillId="16" borderId="5" xfId="0" applyFont="1" applyFill="1" applyBorder="1" applyAlignment="1">
      <alignment horizontal="center" vertical="center" wrapText="1"/>
    </xf>
    <xf numFmtId="0" fontId="73" fillId="16" borderId="12" xfId="0" applyFont="1" applyFill="1" applyBorder="1" applyAlignment="1">
      <alignment horizontal="center" vertical="center" wrapText="1"/>
    </xf>
    <xf numFmtId="0" fontId="73" fillId="16" borderId="6" xfId="0" applyFont="1" applyFill="1" applyBorder="1" applyAlignment="1">
      <alignment horizontal="center" vertical="center" wrapText="1"/>
    </xf>
    <xf numFmtId="0" fontId="73" fillId="16" borderId="81" xfId="0" applyFont="1" applyFill="1" applyBorder="1" applyAlignment="1">
      <alignment horizontal="center" vertical="center" wrapText="1"/>
    </xf>
    <xf numFmtId="0" fontId="73" fillId="16" borderId="82" xfId="0" applyFont="1" applyFill="1" applyBorder="1" applyAlignment="1">
      <alignment horizontal="center" vertical="center" wrapText="1"/>
    </xf>
    <xf numFmtId="0" fontId="74" fillId="0" borderId="5" xfId="0" applyFont="1" applyBorder="1" applyAlignment="1">
      <alignment horizontal="center" vertical="center" wrapText="1"/>
    </xf>
    <xf numFmtId="0" fontId="74" fillId="0" borderId="12" xfId="0" applyFont="1" applyBorder="1" applyAlignment="1">
      <alignment horizontal="center" vertical="center" wrapText="1"/>
    </xf>
    <xf numFmtId="0" fontId="66" fillId="0" borderId="12" xfId="0" applyFont="1" applyBorder="1" applyAlignment="1">
      <alignment horizontal="center"/>
    </xf>
    <xf numFmtId="0" fontId="66" fillId="0" borderId="6" xfId="0" applyFont="1" applyBorder="1" applyAlignment="1">
      <alignment horizontal="center"/>
    </xf>
    <xf numFmtId="0" fontId="71" fillId="16" borderId="32" xfId="0" applyFont="1" applyFill="1" applyBorder="1" applyAlignment="1">
      <alignment horizontal="center" vertical="center" wrapText="1"/>
    </xf>
    <xf numFmtId="0" fontId="71" fillId="16" borderId="33" xfId="0" applyFont="1" applyFill="1" applyBorder="1" applyAlignment="1">
      <alignment horizontal="center" vertical="center" wrapText="1"/>
    </xf>
    <xf numFmtId="0" fontId="71" fillId="16" borderId="86" xfId="0" applyFont="1" applyFill="1" applyBorder="1" applyAlignment="1">
      <alignment horizontal="center" vertical="center" wrapText="1"/>
    </xf>
    <xf numFmtId="0" fontId="71" fillId="16" borderId="87" xfId="0" applyFont="1" applyFill="1" applyBorder="1" applyAlignment="1">
      <alignment horizontal="center" vertical="center" wrapText="1"/>
    </xf>
    <xf numFmtId="0" fontId="71" fillId="16" borderId="24" xfId="0" applyFont="1" applyFill="1" applyBorder="1" applyAlignment="1">
      <alignment horizontal="center" vertical="center" wrapText="1"/>
    </xf>
    <xf numFmtId="0" fontId="71" fillId="16" borderId="35" xfId="0" applyFont="1" applyFill="1" applyBorder="1" applyAlignment="1">
      <alignment horizontal="center" vertical="center" wrapText="1"/>
    </xf>
    <xf numFmtId="0" fontId="68" fillId="0" borderId="71" xfId="0" applyFont="1" applyBorder="1" applyAlignment="1">
      <alignment horizontal="center" wrapText="1"/>
    </xf>
    <xf numFmtId="0" fontId="70" fillId="0" borderId="5" xfId="0" applyFont="1" applyBorder="1" applyAlignment="1">
      <alignment horizontal="center" vertical="center" wrapText="1"/>
    </xf>
    <xf numFmtId="0" fontId="70" fillId="0" borderId="1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Alignment="1">
      <alignment horizontal="center" vertical="center" wrapText="1"/>
    </xf>
    <xf numFmtId="0" fontId="70" fillId="0" borderId="9" xfId="0" applyFont="1" applyBorder="1" applyAlignment="1">
      <alignment horizontal="center" vertical="center" wrapText="1"/>
    </xf>
    <xf numFmtId="0" fontId="70" fillId="0" borderId="11" xfId="0" applyFont="1" applyBorder="1" applyAlignment="1">
      <alignment horizontal="center" vertical="center" wrapText="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104774</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62593</xdr:colOff>
      <xdr:row>7</xdr:row>
      <xdr:rowOff>21771</xdr:rowOff>
    </xdr:from>
    <xdr:to>
      <xdr:col>2</xdr:col>
      <xdr:colOff>14968</xdr:colOff>
      <xdr:row>9</xdr:row>
      <xdr:rowOff>266699</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2593" y="2174421"/>
          <a:ext cx="923925" cy="930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476250</xdr:colOff>
      <xdr:row>2</xdr:row>
      <xdr:rowOff>31750</xdr:rowOff>
    </xdr:from>
    <xdr:to>
      <xdr:col>2</xdr:col>
      <xdr:colOff>330200</xdr:colOff>
      <xdr:row>6</xdr:row>
      <xdr:rowOff>168275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76250" y="42862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269875</xdr:colOff>
      <xdr:row>1</xdr:row>
      <xdr:rowOff>127000</xdr:rowOff>
    </xdr:from>
    <xdr:to>
      <xdr:col>1</xdr:col>
      <xdr:colOff>422275</xdr:colOff>
      <xdr:row>6</xdr:row>
      <xdr:rowOff>66675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269875" y="3333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MapadeRiesgosaAutoevaluac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nay\Downloads\mapaderiesgobienestaru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69" customWidth="1"/>
    <col min="2" max="2" width="16.85546875" customWidth="1"/>
    <col min="3" max="3" width="25" customWidth="1"/>
    <col min="4" max="12" width="10.85546875" customWidth="1"/>
    <col min="13" max="13" width="13.28515625" customWidth="1"/>
    <col min="14" max="14" width="15.5703125" customWidth="1"/>
    <col min="15" max="16384" width="11.42578125" style="69"/>
  </cols>
  <sheetData>
    <row r="1" spans="2:14" ht="12.75" customHeight="1" thickBot="1" x14ac:dyDescent="0.3">
      <c r="B1" s="69"/>
      <c r="C1" s="69"/>
      <c r="D1" s="69"/>
      <c r="E1" s="69"/>
      <c r="F1" s="69"/>
      <c r="G1" s="69"/>
      <c r="H1" s="69"/>
      <c r="I1" s="69"/>
      <c r="J1" s="69"/>
      <c r="K1" s="69"/>
      <c r="L1" s="69"/>
      <c r="M1" s="69"/>
      <c r="N1" s="69"/>
    </row>
    <row r="2" spans="2:14" ht="18.75" customHeight="1" x14ac:dyDescent="0.25">
      <c r="B2" s="250" t="s">
        <v>267</v>
      </c>
      <c r="C2" s="251"/>
      <c r="D2" s="241" t="s">
        <v>205</v>
      </c>
      <c r="E2" s="242"/>
      <c r="F2" s="242"/>
      <c r="G2" s="242"/>
      <c r="H2" s="242"/>
      <c r="I2" s="242"/>
      <c r="J2" s="242"/>
      <c r="K2" s="242"/>
      <c r="L2" s="243"/>
      <c r="M2" s="256" t="s">
        <v>390</v>
      </c>
      <c r="N2" s="257"/>
    </row>
    <row r="3" spans="2:14" ht="29.25" customHeight="1" x14ac:dyDescent="0.25">
      <c r="B3" s="252"/>
      <c r="C3" s="253"/>
      <c r="D3" s="244"/>
      <c r="E3" s="245"/>
      <c r="F3" s="245"/>
      <c r="G3" s="245"/>
      <c r="H3" s="245"/>
      <c r="I3" s="245"/>
      <c r="J3" s="245"/>
      <c r="K3" s="245"/>
      <c r="L3" s="246"/>
      <c r="M3" s="258" t="s">
        <v>264</v>
      </c>
      <c r="N3" s="259"/>
    </row>
    <row r="4" spans="2:14" ht="29.25" customHeight="1" x14ac:dyDescent="0.25">
      <c r="B4" s="252"/>
      <c r="C4" s="253"/>
      <c r="D4" s="244"/>
      <c r="E4" s="245"/>
      <c r="F4" s="245"/>
      <c r="G4" s="245"/>
      <c r="H4" s="245"/>
      <c r="I4" s="245"/>
      <c r="J4" s="245"/>
      <c r="K4" s="245"/>
      <c r="L4" s="246"/>
      <c r="M4" s="258" t="s">
        <v>389</v>
      </c>
      <c r="N4" s="259"/>
    </row>
    <row r="5" spans="2:14" ht="29.25" customHeight="1" thickBot="1" x14ac:dyDescent="0.3">
      <c r="B5" s="254"/>
      <c r="C5" s="255"/>
      <c r="D5" s="247"/>
      <c r="E5" s="248"/>
      <c r="F5" s="248"/>
      <c r="G5" s="248"/>
      <c r="H5" s="248"/>
      <c r="I5" s="248"/>
      <c r="J5" s="248"/>
      <c r="K5" s="248"/>
      <c r="L5" s="249"/>
      <c r="M5" s="260" t="s">
        <v>245</v>
      </c>
      <c r="N5" s="261"/>
    </row>
    <row r="6" spans="2:14" ht="7.5" customHeight="1" thickBot="1" x14ac:dyDescent="0.3"/>
    <row r="7" spans="2:14" x14ac:dyDescent="0.25">
      <c r="B7" s="134"/>
      <c r="C7" s="135"/>
      <c r="D7" s="135"/>
      <c r="E7" s="135"/>
      <c r="F7" s="135"/>
      <c r="G7" s="135"/>
      <c r="H7" s="135"/>
      <c r="I7" s="135"/>
      <c r="J7" s="135"/>
      <c r="K7" s="135"/>
      <c r="L7" s="135"/>
      <c r="M7" s="135"/>
      <c r="N7" s="136"/>
    </row>
    <row r="8" spans="2:14" x14ac:dyDescent="0.25">
      <c r="B8" s="137"/>
      <c r="N8" s="138"/>
    </row>
    <row r="9" spans="2:14" x14ac:dyDescent="0.25">
      <c r="B9" s="137"/>
      <c r="N9" s="138"/>
    </row>
    <row r="10" spans="2:14" x14ac:dyDescent="0.25">
      <c r="B10" s="137"/>
      <c r="N10" s="138"/>
    </row>
    <row r="11" spans="2:14" x14ac:dyDescent="0.25">
      <c r="B11" s="137"/>
      <c r="N11" s="138"/>
    </row>
    <row r="12" spans="2:14" x14ac:dyDescent="0.25">
      <c r="B12" s="137"/>
      <c r="N12" s="138"/>
    </row>
    <row r="13" spans="2:14" x14ac:dyDescent="0.25">
      <c r="B13" s="137"/>
      <c r="N13" s="138"/>
    </row>
    <row r="14" spans="2:14" x14ac:dyDescent="0.25">
      <c r="B14" s="137"/>
      <c r="N14" s="138"/>
    </row>
    <row r="15" spans="2:14" x14ac:dyDescent="0.25">
      <c r="B15" s="137"/>
      <c r="N15" s="138"/>
    </row>
    <row r="16" spans="2:14" ht="21" customHeight="1" x14ac:dyDescent="0.25">
      <c r="B16" s="137"/>
      <c r="N16" s="138"/>
    </row>
    <row r="17" spans="2:14" ht="18.75" customHeight="1" x14ac:dyDescent="0.25">
      <c r="B17" s="137"/>
      <c r="N17" s="138"/>
    </row>
    <row r="18" spans="2:14" ht="17.25" customHeight="1" x14ac:dyDescent="0.25">
      <c r="B18" s="137"/>
      <c r="N18" s="138"/>
    </row>
    <row r="19" spans="2:14" ht="18.75" customHeight="1" x14ac:dyDescent="0.25">
      <c r="B19" s="137"/>
      <c r="N19" s="138"/>
    </row>
    <row r="20" spans="2:14" ht="21" customHeight="1" x14ac:dyDescent="0.25">
      <c r="B20" s="137"/>
      <c r="N20" s="138"/>
    </row>
    <row r="21" spans="2:14" x14ac:dyDescent="0.25">
      <c r="B21" s="137"/>
      <c r="N21" s="138"/>
    </row>
    <row r="22" spans="2:14" x14ac:dyDescent="0.25">
      <c r="B22" s="137"/>
      <c r="N22" s="138"/>
    </row>
    <row r="23" spans="2:14" x14ac:dyDescent="0.25">
      <c r="B23" s="137"/>
      <c r="N23" s="138"/>
    </row>
    <row r="24" spans="2:14" x14ac:dyDescent="0.25">
      <c r="B24" s="137"/>
      <c r="N24" s="138"/>
    </row>
    <row r="25" spans="2:14" x14ac:dyDescent="0.25">
      <c r="B25" s="137"/>
      <c r="N25" s="138"/>
    </row>
    <row r="26" spans="2:14" x14ac:dyDescent="0.25">
      <c r="B26" s="137"/>
      <c r="N26" s="138"/>
    </row>
    <row r="27" spans="2:14" x14ac:dyDescent="0.25">
      <c r="B27" s="137"/>
      <c r="N27" s="138"/>
    </row>
    <row r="28" spans="2:14" x14ac:dyDescent="0.25">
      <c r="B28" s="137"/>
      <c r="N28" s="138"/>
    </row>
    <row r="29" spans="2:14" x14ac:dyDescent="0.25">
      <c r="B29" s="137"/>
      <c r="N29" s="138"/>
    </row>
    <row r="30" spans="2:14" x14ac:dyDescent="0.25">
      <c r="B30" s="137"/>
      <c r="N30" s="138"/>
    </row>
    <row r="31" spans="2:14" x14ac:dyDescent="0.25">
      <c r="B31" s="137"/>
      <c r="D31" s="240" t="s">
        <v>309</v>
      </c>
      <c r="E31" s="240"/>
      <c r="N31" s="138"/>
    </row>
    <row r="32" spans="2:14" x14ac:dyDescent="0.25">
      <c r="B32" s="137"/>
      <c r="D32" s="240"/>
      <c r="E32" s="240"/>
      <c r="N32" s="138"/>
    </row>
    <row r="33" spans="2:14" x14ac:dyDescent="0.25">
      <c r="B33" s="137"/>
      <c r="N33" s="138"/>
    </row>
    <row r="34" spans="2:14" x14ac:dyDescent="0.25">
      <c r="B34" s="137"/>
      <c r="N34" s="138"/>
    </row>
    <row r="35" spans="2:14" x14ac:dyDescent="0.25">
      <c r="B35" s="137"/>
      <c r="N35" s="138"/>
    </row>
    <row r="36" spans="2:14" x14ac:dyDescent="0.25">
      <c r="B36" s="137"/>
      <c r="N36" s="138"/>
    </row>
    <row r="37" spans="2:14" x14ac:dyDescent="0.25">
      <c r="B37" s="137"/>
      <c r="N37" s="138"/>
    </row>
    <row r="38" spans="2:14" ht="15.75" thickBot="1" x14ac:dyDescent="0.3">
      <c r="B38" s="139"/>
      <c r="C38" s="140"/>
      <c r="D38" s="140"/>
      <c r="E38" s="140"/>
      <c r="F38" s="140"/>
      <c r="G38" s="140"/>
      <c r="H38" s="140"/>
      <c r="I38" s="140"/>
      <c r="J38" s="140"/>
      <c r="K38" s="140"/>
      <c r="L38" s="140"/>
      <c r="M38" s="140"/>
      <c r="N38" s="141"/>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69" customWidth="1"/>
    <col min="2" max="3" width="24.7109375" style="69" customWidth="1"/>
    <col min="4" max="4" width="16" style="69" customWidth="1"/>
    <col min="5" max="5" width="24.7109375" style="69" customWidth="1"/>
    <col min="6" max="6" width="27.7109375" style="69" customWidth="1"/>
    <col min="7" max="8" width="24.7109375" style="69" customWidth="1"/>
    <col min="9" max="10" width="11.42578125" style="150"/>
    <col min="11" max="16384" width="11.42578125" style="69"/>
  </cols>
  <sheetData>
    <row r="1" spans="2:10" ht="15.75" thickBot="1" x14ac:dyDescent="0.3"/>
    <row r="2" spans="2:10" ht="18" customHeight="1" x14ac:dyDescent="0.25">
      <c r="B2" s="557" t="s">
        <v>162</v>
      </c>
      <c r="C2" s="558"/>
      <c r="D2" s="558"/>
      <c r="E2" s="558"/>
      <c r="F2" s="558"/>
      <c r="G2" s="558"/>
      <c r="H2" s="559"/>
      <c r="J2" s="151" t="s">
        <v>274</v>
      </c>
    </row>
    <row r="3" spans="2:10" ht="20.25" x14ac:dyDescent="0.25">
      <c r="B3" s="70"/>
      <c r="C3" s="71"/>
      <c r="D3" s="71"/>
      <c r="E3" s="71"/>
      <c r="F3" s="71"/>
      <c r="G3" s="71"/>
      <c r="H3" s="72"/>
      <c r="J3" s="151"/>
    </row>
    <row r="4" spans="2:10" ht="63" customHeight="1" x14ac:dyDescent="0.25">
      <c r="B4" s="560" t="s">
        <v>305</v>
      </c>
      <c r="C4" s="561"/>
      <c r="D4" s="561"/>
      <c r="E4" s="561"/>
      <c r="F4" s="561"/>
      <c r="G4" s="561"/>
      <c r="H4" s="562"/>
    </row>
    <row r="5" spans="2:10" ht="63" customHeight="1" x14ac:dyDescent="0.25">
      <c r="B5" s="563"/>
      <c r="C5" s="564"/>
      <c r="D5" s="564"/>
      <c r="E5" s="564"/>
      <c r="F5" s="564"/>
      <c r="G5" s="564"/>
      <c r="H5" s="565"/>
    </row>
    <row r="6" spans="2:10" ht="16.5" x14ac:dyDescent="0.25">
      <c r="B6" s="566" t="s">
        <v>160</v>
      </c>
      <c r="C6" s="567"/>
      <c r="D6" s="567"/>
      <c r="E6" s="567"/>
      <c r="F6" s="567"/>
      <c r="G6" s="567"/>
      <c r="H6" s="568"/>
    </row>
    <row r="7" spans="2:10" ht="95.25" customHeight="1" x14ac:dyDescent="0.25">
      <c r="B7" s="576" t="s">
        <v>165</v>
      </c>
      <c r="C7" s="577"/>
      <c r="D7" s="577"/>
      <c r="E7" s="577"/>
      <c r="F7" s="577"/>
      <c r="G7" s="577"/>
      <c r="H7" s="578"/>
    </row>
    <row r="8" spans="2:10" ht="16.5" x14ac:dyDescent="0.25">
      <c r="B8" s="106"/>
      <c r="C8" s="107"/>
      <c r="D8" s="107"/>
      <c r="E8" s="107"/>
      <c r="F8" s="107"/>
      <c r="G8" s="107"/>
      <c r="H8" s="108"/>
    </row>
    <row r="9" spans="2:10" ht="16.5" customHeight="1" x14ac:dyDescent="0.25">
      <c r="B9" s="569" t="s">
        <v>293</v>
      </c>
      <c r="C9" s="570"/>
      <c r="D9" s="570"/>
      <c r="E9" s="570"/>
      <c r="F9" s="570"/>
      <c r="G9" s="570"/>
      <c r="H9" s="571"/>
    </row>
    <row r="10" spans="2:10" ht="44.25" customHeight="1" x14ac:dyDescent="0.25">
      <c r="B10" s="569"/>
      <c r="C10" s="570"/>
      <c r="D10" s="570"/>
      <c r="E10" s="570"/>
      <c r="F10" s="570"/>
      <c r="G10" s="570"/>
      <c r="H10" s="571"/>
    </row>
    <row r="11" spans="2:10" ht="15.75" thickBot="1" x14ac:dyDescent="0.3">
      <c r="B11" s="95"/>
      <c r="C11" s="98"/>
      <c r="D11" s="103"/>
      <c r="E11" s="104"/>
      <c r="F11" s="104"/>
      <c r="G11" s="105"/>
      <c r="H11" s="99"/>
    </row>
    <row r="12" spans="2:10" ht="15.75" thickTop="1" x14ac:dyDescent="0.25">
      <c r="B12" s="95"/>
      <c r="C12" s="572" t="s">
        <v>161</v>
      </c>
      <c r="D12" s="573"/>
      <c r="E12" s="574" t="s">
        <v>198</v>
      </c>
      <c r="F12" s="575"/>
      <c r="G12" s="98"/>
      <c r="H12" s="99"/>
    </row>
    <row r="13" spans="2:10" ht="35.25" customHeight="1" x14ac:dyDescent="0.25">
      <c r="B13" s="95"/>
      <c r="C13" s="544" t="s">
        <v>192</v>
      </c>
      <c r="D13" s="545"/>
      <c r="E13" s="546" t="s">
        <v>197</v>
      </c>
      <c r="F13" s="547"/>
      <c r="G13" s="98"/>
      <c r="H13" s="99"/>
    </row>
    <row r="14" spans="2:10" ht="17.25" customHeight="1" x14ac:dyDescent="0.25">
      <c r="B14" s="95"/>
      <c r="C14" s="544" t="s">
        <v>193</v>
      </c>
      <c r="D14" s="545"/>
      <c r="E14" s="546" t="s">
        <v>195</v>
      </c>
      <c r="F14" s="547"/>
      <c r="G14" s="98"/>
      <c r="H14" s="99"/>
    </row>
    <row r="15" spans="2:10" ht="19.5" customHeight="1" x14ac:dyDescent="0.25">
      <c r="B15" s="95"/>
      <c r="C15" s="544" t="s">
        <v>194</v>
      </c>
      <c r="D15" s="545"/>
      <c r="E15" s="546" t="s">
        <v>196</v>
      </c>
      <c r="F15" s="547"/>
      <c r="G15" s="98"/>
      <c r="H15" s="99"/>
    </row>
    <row r="16" spans="2:10" ht="69.75" customHeight="1" x14ac:dyDescent="0.25">
      <c r="B16" s="95"/>
      <c r="C16" s="544" t="s">
        <v>163</v>
      </c>
      <c r="D16" s="545"/>
      <c r="E16" s="546" t="s">
        <v>164</v>
      </c>
      <c r="F16" s="547"/>
      <c r="G16" s="98"/>
      <c r="H16" s="99"/>
    </row>
    <row r="17" spans="2:8" ht="34.5" customHeight="1" x14ac:dyDescent="0.25">
      <c r="B17" s="95"/>
      <c r="C17" s="548" t="s">
        <v>2</v>
      </c>
      <c r="D17" s="549"/>
      <c r="E17" s="540" t="s">
        <v>199</v>
      </c>
      <c r="F17" s="541"/>
      <c r="G17" s="98"/>
      <c r="H17" s="99"/>
    </row>
    <row r="18" spans="2:8" ht="27.75" customHeight="1" x14ac:dyDescent="0.25">
      <c r="B18" s="95"/>
      <c r="C18" s="548" t="s">
        <v>3</v>
      </c>
      <c r="D18" s="549"/>
      <c r="E18" s="540" t="s">
        <v>200</v>
      </c>
      <c r="F18" s="541"/>
      <c r="G18" s="98"/>
      <c r="H18" s="99"/>
    </row>
    <row r="19" spans="2:8" ht="28.5" customHeight="1" x14ac:dyDescent="0.25">
      <c r="B19" s="95"/>
      <c r="C19" s="548" t="s">
        <v>41</v>
      </c>
      <c r="D19" s="549"/>
      <c r="E19" s="540" t="s">
        <v>201</v>
      </c>
      <c r="F19" s="541"/>
      <c r="G19" s="98"/>
      <c r="H19" s="99"/>
    </row>
    <row r="20" spans="2:8" ht="72.75" customHeight="1" x14ac:dyDescent="0.25">
      <c r="B20" s="95"/>
      <c r="C20" s="548" t="s">
        <v>1</v>
      </c>
      <c r="D20" s="549"/>
      <c r="E20" s="540" t="s">
        <v>202</v>
      </c>
      <c r="F20" s="541"/>
      <c r="G20" s="98"/>
      <c r="H20" s="99"/>
    </row>
    <row r="21" spans="2:8" ht="64.5" customHeight="1" x14ac:dyDescent="0.25">
      <c r="B21" s="95"/>
      <c r="C21" s="548" t="s">
        <v>49</v>
      </c>
      <c r="D21" s="549"/>
      <c r="E21" s="540" t="s">
        <v>167</v>
      </c>
      <c r="F21" s="541"/>
      <c r="G21" s="98"/>
      <c r="H21" s="99"/>
    </row>
    <row r="22" spans="2:8" ht="71.25" customHeight="1" x14ac:dyDescent="0.25">
      <c r="B22" s="95"/>
      <c r="C22" s="548" t="s">
        <v>166</v>
      </c>
      <c r="D22" s="549"/>
      <c r="E22" s="540" t="s">
        <v>168</v>
      </c>
      <c r="F22" s="541"/>
      <c r="G22" s="98"/>
      <c r="H22" s="99"/>
    </row>
    <row r="23" spans="2:8" ht="55.5" customHeight="1" x14ac:dyDescent="0.25">
      <c r="B23" s="95"/>
      <c r="C23" s="542" t="s">
        <v>169</v>
      </c>
      <c r="D23" s="543"/>
      <c r="E23" s="540" t="s">
        <v>170</v>
      </c>
      <c r="F23" s="541"/>
      <c r="G23" s="98"/>
      <c r="H23" s="99"/>
    </row>
    <row r="24" spans="2:8" ht="42" customHeight="1" x14ac:dyDescent="0.25">
      <c r="B24" s="95"/>
      <c r="C24" s="542" t="s">
        <v>47</v>
      </c>
      <c r="D24" s="543"/>
      <c r="E24" s="540" t="s">
        <v>171</v>
      </c>
      <c r="F24" s="541"/>
      <c r="G24" s="98"/>
      <c r="H24" s="99"/>
    </row>
    <row r="25" spans="2:8" ht="59.25" customHeight="1" x14ac:dyDescent="0.25">
      <c r="B25" s="95"/>
      <c r="C25" s="542" t="s">
        <v>159</v>
      </c>
      <c r="D25" s="543"/>
      <c r="E25" s="540" t="s">
        <v>172</v>
      </c>
      <c r="F25" s="541"/>
      <c r="G25" s="98"/>
      <c r="H25" s="99"/>
    </row>
    <row r="26" spans="2:8" ht="23.25" customHeight="1" x14ac:dyDescent="0.25">
      <c r="B26" s="95"/>
      <c r="C26" s="542" t="s">
        <v>12</v>
      </c>
      <c r="D26" s="543"/>
      <c r="E26" s="540" t="s">
        <v>173</v>
      </c>
      <c r="F26" s="541"/>
      <c r="G26" s="98"/>
      <c r="H26" s="99"/>
    </row>
    <row r="27" spans="2:8" ht="30.75" customHeight="1" x14ac:dyDescent="0.25">
      <c r="B27" s="95"/>
      <c r="C27" s="542" t="s">
        <v>177</v>
      </c>
      <c r="D27" s="543"/>
      <c r="E27" s="540" t="s">
        <v>174</v>
      </c>
      <c r="F27" s="541"/>
      <c r="G27" s="98"/>
      <c r="H27" s="99"/>
    </row>
    <row r="28" spans="2:8" ht="35.25" customHeight="1" x14ac:dyDescent="0.25">
      <c r="B28" s="95"/>
      <c r="C28" s="542" t="s">
        <v>178</v>
      </c>
      <c r="D28" s="543"/>
      <c r="E28" s="540" t="s">
        <v>175</v>
      </c>
      <c r="F28" s="541"/>
      <c r="G28" s="98"/>
      <c r="H28" s="99"/>
    </row>
    <row r="29" spans="2:8" ht="33" customHeight="1" x14ac:dyDescent="0.25">
      <c r="B29" s="95"/>
      <c r="C29" s="542" t="s">
        <v>178</v>
      </c>
      <c r="D29" s="543"/>
      <c r="E29" s="540" t="s">
        <v>175</v>
      </c>
      <c r="F29" s="541"/>
      <c r="G29" s="98"/>
      <c r="H29" s="99"/>
    </row>
    <row r="30" spans="2:8" ht="30" customHeight="1" x14ac:dyDescent="0.25">
      <c r="B30" s="95"/>
      <c r="C30" s="542" t="s">
        <v>179</v>
      </c>
      <c r="D30" s="543"/>
      <c r="E30" s="540" t="s">
        <v>176</v>
      </c>
      <c r="F30" s="541"/>
      <c r="G30" s="98"/>
      <c r="H30" s="99"/>
    </row>
    <row r="31" spans="2:8" ht="35.25" customHeight="1" x14ac:dyDescent="0.25">
      <c r="B31" s="95"/>
      <c r="C31" s="542" t="s">
        <v>180</v>
      </c>
      <c r="D31" s="543"/>
      <c r="E31" s="540" t="s">
        <v>181</v>
      </c>
      <c r="F31" s="541"/>
      <c r="G31" s="98"/>
      <c r="H31" s="99"/>
    </row>
    <row r="32" spans="2:8" ht="31.5" customHeight="1" x14ac:dyDescent="0.25">
      <c r="B32" s="95"/>
      <c r="C32" s="542" t="s">
        <v>182</v>
      </c>
      <c r="D32" s="543"/>
      <c r="E32" s="540" t="s">
        <v>183</v>
      </c>
      <c r="F32" s="541"/>
      <c r="G32" s="98"/>
      <c r="H32" s="99"/>
    </row>
    <row r="33" spans="2:8" ht="35.25" customHeight="1" x14ac:dyDescent="0.25">
      <c r="B33" s="95"/>
      <c r="C33" s="542" t="s">
        <v>184</v>
      </c>
      <c r="D33" s="543"/>
      <c r="E33" s="540" t="s">
        <v>185</v>
      </c>
      <c r="F33" s="541"/>
      <c r="G33" s="98"/>
      <c r="H33" s="99"/>
    </row>
    <row r="34" spans="2:8" ht="59.25" customHeight="1" x14ac:dyDescent="0.25">
      <c r="B34" s="95"/>
      <c r="C34" s="542" t="s">
        <v>186</v>
      </c>
      <c r="D34" s="543"/>
      <c r="E34" s="540" t="s">
        <v>187</v>
      </c>
      <c r="F34" s="541"/>
      <c r="G34" s="98"/>
      <c r="H34" s="99"/>
    </row>
    <row r="35" spans="2:8" ht="29.25" customHeight="1" x14ac:dyDescent="0.25">
      <c r="B35" s="95"/>
      <c r="C35" s="542" t="s">
        <v>29</v>
      </c>
      <c r="D35" s="543"/>
      <c r="E35" s="540" t="s">
        <v>188</v>
      </c>
      <c r="F35" s="541"/>
      <c r="G35" s="98"/>
      <c r="H35" s="99"/>
    </row>
    <row r="36" spans="2:8" ht="82.5" customHeight="1" x14ac:dyDescent="0.25">
      <c r="B36" s="95"/>
      <c r="C36" s="542" t="s">
        <v>190</v>
      </c>
      <c r="D36" s="543"/>
      <c r="E36" s="540" t="s">
        <v>189</v>
      </c>
      <c r="F36" s="541"/>
      <c r="G36" s="98"/>
      <c r="H36" s="99"/>
    </row>
    <row r="37" spans="2:8" ht="46.5" customHeight="1" x14ac:dyDescent="0.25">
      <c r="B37" s="95"/>
      <c r="C37" s="542" t="s">
        <v>38</v>
      </c>
      <c r="D37" s="543"/>
      <c r="E37" s="540" t="s">
        <v>191</v>
      </c>
      <c r="F37" s="541"/>
      <c r="G37" s="98"/>
      <c r="H37" s="99"/>
    </row>
    <row r="38" spans="2:8" ht="6.75" customHeight="1" thickBot="1" x14ac:dyDescent="0.3">
      <c r="B38" s="95"/>
      <c r="C38" s="553"/>
      <c r="D38" s="554"/>
      <c r="E38" s="555"/>
      <c r="F38" s="556"/>
      <c r="G38" s="98"/>
      <c r="H38" s="99"/>
    </row>
    <row r="39" spans="2:8" ht="15.75" thickTop="1" x14ac:dyDescent="0.25">
      <c r="B39" s="95"/>
      <c r="C39" s="96"/>
      <c r="D39" s="96"/>
      <c r="E39" s="97"/>
      <c r="F39" s="97"/>
      <c r="G39" s="98"/>
      <c r="H39" s="99"/>
    </row>
    <row r="40" spans="2:8" ht="21" customHeight="1" x14ac:dyDescent="0.25">
      <c r="B40" s="550" t="s">
        <v>294</v>
      </c>
      <c r="C40" s="551"/>
      <c r="D40" s="551"/>
      <c r="E40" s="551"/>
      <c r="F40" s="551"/>
      <c r="G40" s="551"/>
      <c r="H40" s="552"/>
    </row>
    <row r="41" spans="2:8" ht="20.25" customHeight="1" x14ac:dyDescent="0.25">
      <c r="B41" s="550" t="s">
        <v>295</v>
      </c>
      <c r="C41" s="551"/>
      <c r="D41" s="551"/>
      <c r="E41" s="551"/>
      <c r="F41" s="551"/>
      <c r="G41" s="551"/>
      <c r="H41" s="552"/>
    </row>
    <row r="42" spans="2:8" ht="20.25" customHeight="1" x14ac:dyDescent="0.25">
      <c r="B42" s="550" t="s">
        <v>296</v>
      </c>
      <c r="C42" s="551"/>
      <c r="D42" s="551"/>
      <c r="E42" s="551"/>
      <c r="F42" s="551"/>
      <c r="G42" s="551"/>
      <c r="H42" s="552"/>
    </row>
    <row r="43" spans="2:8" ht="20.25" customHeight="1" x14ac:dyDescent="0.25">
      <c r="B43" s="550" t="s">
        <v>297</v>
      </c>
      <c r="C43" s="551"/>
      <c r="D43" s="551"/>
      <c r="E43" s="551"/>
      <c r="F43" s="551"/>
      <c r="G43" s="551"/>
      <c r="H43" s="552"/>
    </row>
    <row r="44" spans="2:8" ht="15" customHeight="1" x14ac:dyDescent="0.25">
      <c r="B44" s="550" t="s">
        <v>298</v>
      </c>
      <c r="C44" s="551"/>
      <c r="D44" s="551"/>
      <c r="E44" s="551"/>
      <c r="F44" s="551"/>
      <c r="G44" s="551"/>
      <c r="H44" s="552"/>
    </row>
    <row r="45" spans="2:8" ht="15.75" thickBot="1" x14ac:dyDescent="0.3">
      <c r="B45" s="100"/>
      <c r="C45" s="101"/>
      <c r="D45" s="101"/>
      <c r="E45" s="101"/>
      <c r="F45" s="101"/>
      <c r="G45" s="101"/>
      <c r="H45" s="102"/>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69" customWidth="1"/>
    <col min="2" max="2" width="33.28515625" style="69" customWidth="1"/>
    <col min="3" max="4" width="11.42578125" style="69"/>
    <col min="5" max="5" width="5.7109375" style="69" customWidth="1"/>
    <col min="6" max="6" width="16.28515625" style="69" customWidth="1"/>
    <col min="7" max="7" width="11.42578125" style="69"/>
    <col min="8" max="8" width="13.85546875" style="69" customWidth="1"/>
    <col min="9" max="9" width="14.140625" style="69" customWidth="1"/>
    <col min="10" max="10" width="14.85546875" style="69" customWidth="1"/>
    <col min="11" max="11" width="7.5703125" style="69" customWidth="1"/>
    <col min="12" max="12" width="2.140625" style="69" customWidth="1"/>
    <col min="13" max="16384" width="11.42578125" style="69"/>
  </cols>
  <sheetData>
    <row r="1" spans="2:11" ht="6" customHeight="1" thickBot="1" x14ac:dyDescent="0.3"/>
    <row r="2" spans="2:11" ht="15" customHeight="1" x14ac:dyDescent="0.25">
      <c r="B2" s="616" t="s">
        <v>251</v>
      </c>
      <c r="C2" s="617" t="s">
        <v>205</v>
      </c>
      <c r="D2" s="618"/>
      <c r="E2" s="618"/>
      <c r="F2" s="618"/>
      <c r="G2" s="618"/>
      <c r="H2" s="618"/>
      <c r="I2" s="618"/>
      <c r="J2" s="284" t="s">
        <v>250</v>
      </c>
      <c r="K2" s="257"/>
    </row>
    <row r="3" spans="2:11" ht="15" customHeight="1" x14ac:dyDescent="0.25">
      <c r="B3" s="533"/>
      <c r="C3" s="619"/>
      <c r="D3" s="620"/>
      <c r="E3" s="620"/>
      <c r="F3" s="620"/>
      <c r="G3" s="620"/>
      <c r="H3" s="620"/>
      <c r="I3" s="620"/>
      <c r="J3" s="285" t="s">
        <v>264</v>
      </c>
      <c r="K3" s="259"/>
    </row>
    <row r="4" spans="2:11" ht="15" customHeight="1" x14ac:dyDescent="0.25">
      <c r="B4" s="533"/>
      <c r="C4" s="619"/>
      <c r="D4" s="620"/>
      <c r="E4" s="620"/>
      <c r="F4" s="620"/>
      <c r="G4" s="620"/>
      <c r="H4" s="620"/>
      <c r="I4" s="620"/>
      <c r="J4" s="285" t="s">
        <v>263</v>
      </c>
      <c r="K4" s="259" t="s">
        <v>263</v>
      </c>
    </row>
    <row r="5" spans="2:11" ht="15" customHeight="1" thickBot="1" x14ac:dyDescent="0.3">
      <c r="B5" s="534"/>
      <c r="C5" s="621"/>
      <c r="D5" s="622"/>
      <c r="E5" s="622"/>
      <c r="F5" s="622"/>
      <c r="G5" s="622"/>
      <c r="H5" s="622"/>
      <c r="I5" s="622"/>
      <c r="J5" s="286" t="s">
        <v>245</v>
      </c>
      <c r="K5" s="261" t="s">
        <v>245</v>
      </c>
    </row>
    <row r="6" spans="2:11" ht="15.75" thickBot="1" x14ac:dyDescent="0.3"/>
    <row r="7" spans="2:11" customFormat="1" ht="15.75" thickBot="1" x14ac:dyDescent="0.3">
      <c r="B7" s="610" t="s">
        <v>246</v>
      </c>
      <c r="C7" s="611"/>
      <c r="D7" s="612" t="s">
        <v>252</v>
      </c>
      <c r="E7" s="613"/>
      <c r="F7" s="612" t="s">
        <v>253</v>
      </c>
      <c r="G7" s="614"/>
      <c r="H7" s="614"/>
      <c r="I7" s="614"/>
      <c r="J7" s="614"/>
      <c r="K7" s="615"/>
    </row>
    <row r="8" spans="2:11" customFormat="1" ht="18" customHeight="1" thickBot="1" x14ac:dyDescent="0.3">
      <c r="B8" s="581"/>
      <c r="C8" s="582"/>
      <c r="D8" s="583">
        <v>1</v>
      </c>
      <c r="E8" s="584"/>
      <c r="F8" s="579"/>
      <c r="G8" s="579"/>
      <c r="H8" s="579"/>
      <c r="I8" s="579"/>
      <c r="J8" s="579"/>
      <c r="K8" s="580"/>
    </row>
    <row r="9" spans="2:11" customFormat="1" ht="18" customHeight="1" thickBot="1" x14ac:dyDescent="0.3">
      <c r="B9" s="581"/>
      <c r="C9" s="582"/>
      <c r="D9" s="583">
        <v>2</v>
      </c>
      <c r="E9" s="584"/>
      <c r="F9" s="579"/>
      <c r="G9" s="579"/>
      <c r="H9" s="579"/>
      <c r="I9" s="579"/>
      <c r="J9" s="579"/>
      <c r="K9" s="580"/>
    </row>
    <row r="10" spans="2:11" customFormat="1" ht="18" customHeight="1" thickBot="1" x14ac:dyDescent="0.3">
      <c r="B10" s="581"/>
      <c r="C10" s="582"/>
      <c r="D10" s="583">
        <v>3</v>
      </c>
      <c r="E10" s="584"/>
      <c r="F10" s="579"/>
      <c r="G10" s="579"/>
      <c r="H10" s="579"/>
      <c r="I10" s="579"/>
      <c r="J10" s="579"/>
      <c r="K10" s="580"/>
    </row>
    <row r="11" spans="2:11" customFormat="1" ht="18" customHeight="1" thickBot="1" x14ac:dyDescent="0.3">
      <c r="B11" s="581"/>
      <c r="C11" s="582"/>
      <c r="D11" s="583">
        <v>4</v>
      </c>
      <c r="E11" s="584"/>
      <c r="F11" s="579"/>
      <c r="G11" s="579"/>
      <c r="H11" s="579"/>
      <c r="I11" s="579"/>
      <c r="J11" s="579"/>
      <c r="K11" s="580"/>
    </row>
    <row r="12" spans="2:11" customFormat="1" ht="18" customHeight="1" thickBot="1" x14ac:dyDescent="0.3">
      <c r="B12" s="581"/>
      <c r="C12" s="582"/>
      <c r="D12" s="583">
        <v>5</v>
      </c>
      <c r="E12" s="584"/>
      <c r="F12" s="579"/>
      <c r="G12" s="579"/>
      <c r="H12" s="579"/>
      <c r="I12" s="579"/>
      <c r="J12" s="579"/>
      <c r="K12" s="580"/>
    </row>
    <row r="13" spans="2:11" customFormat="1" ht="18" customHeight="1" thickBot="1" x14ac:dyDescent="0.3">
      <c r="B13" s="581"/>
      <c r="C13" s="582"/>
      <c r="D13" s="583">
        <v>6</v>
      </c>
      <c r="E13" s="584"/>
      <c r="F13" s="579"/>
      <c r="G13" s="579"/>
      <c r="H13" s="579"/>
      <c r="I13" s="579"/>
      <c r="J13" s="579"/>
      <c r="K13" s="580"/>
    </row>
    <row r="14" spans="2:11" customFormat="1" ht="18" customHeight="1" thickBot="1" x14ac:dyDescent="0.3">
      <c r="B14" s="581"/>
      <c r="C14" s="582"/>
      <c r="D14" s="583">
        <v>7</v>
      </c>
      <c r="E14" s="584"/>
      <c r="F14" s="579"/>
      <c r="G14" s="579"/>
      <c r="H14" s="579"/>
      <c r="I14" s="579"/>
      <c r="J14" s="579"/>
      <c r="K14" s="580"/>
    </row>
    <row r="15" spans="2:11" customFormat="1" ht="18" customHeight="1" thickBot="1" x14ac:dyDescent="0.3">
      <c r="B15" s="581">
        <v>45352</v>
      </c>
      <c r="C15" s="582"/>
      <c r="D15" s="583">
        <v>8</v>
      </c>
      <c r="E15" s="584"/>
      <c r="F15" s="579" t="s">
        <v>265</v>
      </c>
      <c r="G15" s="579"/>
      <c r="H15" s="579"/>
      <c r="I15" s="579"/>
      <c r="J15" s="579"/>
      <c r="K15" s="580"/>
    </row>
    <row r="16" spans="2:11" customFormat="1" ht="15.75" customHeight="1" thickBot="1" x14ac:dyDescent="0.3">
      <c r="B16" s="597"/>
      <c r="C16" s="597"/>
      <c r="D16" s="597"/>
      <c r="E16" s="597"/>
      <c r="F16" s="597"/>
      <c r="G16" s="597"/>
      <c r="H16" s="597"/>
      <c r="I16" s="597"/>
      <c r="J16" s="597"/>
      <c r="K16" s="597"/>
    </row>
    <row r="17" spans="2:12" customFormat="1" ht="15.75" customHeight="1" thickBot="1" x14ac:dyDescent="0.3">
      <c r="B17" s="598" t="s">
        <v>254</v>
      </c>
      <c r="C17" s="599"/>
      <c r="D17" s="599"/>
      <c r="E17" s="600"/>
      <c r="F17" s="601" t="s">
        <v>255</v>
      </c>
      <c r="G17" s="602"/>
      <c r="H17" s="603"/>
      <c r="I17" s="604" t="s">
        <v>256</v>
      </c>
      <c r="J17" s="605"/>
      <c r="K17" s="600"/>
    </row>
    <row r="18" spans="2:12" customFormat="1" ht="27" customHeight="1" x14ac:dyDescent="0.25">
      <c r="B18" s="606"/>
      <c r="C18" s="607"/>
      <c r="D18" s="607"/>
      <c r="E18" s="607"/>
      <c r="F18" s="607"/>
      <c r="G18" s="607"/>
      <c r="H18" s="607"/>
      <c r="I18" s="608"/>
      <c r="J18" s="608"/>
      <c r="K18" s="609"/>
    </row>
    <row r="19" spans="2:12" customFormat="1" ht="15" customHeight="1" x14ac:dyDescent="0.25">
      <c r="B19" s="586" t="s">
        <v>257</v>
      </c>
      <c r="C19" s="587"/>
      <c r="D19" s="587"/>
      <c r="E19" s="587"/>
      <c r="F19" s="588" t="s">
        <v>258</v>
      </c>
      <c r="G19" s="588"/>
      <c r="H19" s="589"/>
      <c r="I19" s="588" t="s">
        <v>258</v>
      </c>
      <c r="J19" s="588"/>
      <c r="K19" s="589"/>
    </row>
    <row r="20" spans="2:12" customFormat="1" ht="22.5" customHeight="1" thickBot="1" x14ac:dyDescent="0.3">
      <c r="B20" s="590" t="s">
        <v>259</v>
      </c>
      <c r="C20" s="591"/>
      <c r="D20" s="591"/>
      <c r="E20" s="591"/>
      <c r="F20" s="591" t="s">
        <v>260</v>
      </c>
      <c r="G20" s="591"/>
      <c r="H20" s="592"/>
      <c r="I20" s="591" t="s">
        <v>260</v>
      </c>
      <c r="J20" s="591"/>
      <c r="K20" s="592"/>
    </row>
    <row r="21" spans="2:12" customFormat="1" ht="9" customHeight="1" thickBot="1" x14ac:dyDescent="0.3">
      <c r="B21" s="593"/>
      <c r="C21" s="593"/>
      <c r="D21" s="593"/>
      <c r="E21" s="593"/>
      <c r="F21" s="593"/>
      <c r="G21" s="593"/>
      <c r="H21" s="593"/>
      <c r="I21" s="593"/>
      <c r="J21" s="593"/>
      <c r="K21" s="593"/>
    </row>
    <row r="22" spans="2:12" customFormat="1" ht="15.75" thickBot="1" x14ac:dyDescent="0.3">
      <c r="B22" s="594" t="s">
        <v>207</v>
      </c>
      <c r="C22" s="595"/>
      <c r="D22" s="596"/>
      <c r="E22" s="131" t="s">
        <v>208</v>
      </c>
      <c r="F22" s="594" t="s">
        <v>209</v>
      </c>
      <c r="G22" s="596"/>
      <c r="H22" s="132" t="s">
        <v>210</v>
      </c>
      <c r="I22" s="594" t="s">
        <v>211</v>
      </c>
      <c r="J22" s="596"/>
      <c r="K22" s="133">
        <v>1</v>
      </c>
    </row>
    <row r="23" spans="2:12" ht="8.25" customHeight="1" x14ac:dyDescent="0.25"/>
    <row r="24" spans="2:12" x14ac:dyDescent="0.25">
      <c r="B24" s="585" t="s">
        <v>261</v>
      </c>
      <c r="C24" s="585"/>
      <c r="D24" s="585"/>
      <c r="E24" s="585"/>
      <c r="F24" s="585"/>
      <c r="G24" s="585"/>
      <c r="H24" s="585"/>
      <c r="I24" s="585"/>
      <c r="J24" s="585"/>
      <c r="K24" s="585"/>
      <c r="L24" s="585"/>
    </row>
    <row r="25" spans="2:12" x14ac:dyDescent="0.25">
      <c r="B25" s="585" t="s">
        <v>262</v>
      </c>
      <c r="C25" s="585"/>
      <c r="D25" s="585"/>
      <c r="E25" s="585"/>
      <c r="F25" s="585"/>
      <c r="G25" s="585"/>
      <c r="H25" s="585"/>
      <c r="I25" s="585"/>
      <c r="J25" s="585"/>
      <c r="K25" s="585"/>
      <c r="L25" s="585"/>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69"/>
      <c r="B1" s="623" t="s">
        <v>54</v>
      </c>
      <c r="C1" s="623"/>
      <c r="D1" s="623"/>
      <c r="E1" s="69"/>
      <c r="F1" s="69"/>
      <c r="G1" s="69"/>
      <c r="H1" s="69"/>
      <c r="I1" s="69"/>
      <c r="J1" s="69"/>
      <c r="K1" s="69"/>
      <c r="L1" s="69"/>
      <c r="M1" s="69"/>
      <c r="N1" s="69"/>
      <c r="O1" s="69"/>
      <c r="P1" s="69"/>
      <c r="Q1" s="69"/>
      <c r="R1" s="69"/>
      <c r="S1" s="69"/>
      <c r="T1" s="69"/>
      <c r="U1" s="69"/>
      <c r="V1" s="69"/>
      <c r="W1" s="69"/>
      <c r="X1" s="69"/>
      <c r="Y1" s="69"/>
      <c r="Z1" s="69"/>
      <c r="AA1" s="69"/>
      <c r="AB1" s="69"/>
      <c r="AC1" s="69"/>
      <c r="AD1" s="69"/>
      <c r="AE1" s="69"/>
    </row>
    <row r="2" spans="1:37" x14ac:dyDescent="0.2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row>
    <row r="3" spans="1:37" ht="25.5" x14ac:dyDescent="0.25">
      <c r="A3" s="69"/>
      <c r="B3" s="3"/>
      <c r="C3" s="4" t="s">
        <v>51</v>
      </c>
      <c r="D3" s="4" t="s">
        <v>4</v>
      </c>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1:37" ht="51" x14ac:dyDescent="0.25">
      <c r="A4" s="69"/>
      <c r="B4" s="5" t="s">
        <v>50</v>
      </c>
      <c r="C4" s="6" t="s">
        <v>101</v>
      </c>
      <c r="D4" s="7">
        <v>0.2</v>
      </c>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7" ht="51" x14ac:dyDescent="0.25">
      <c r="A5" s="69"/>
      <c r="B5" s="8" t="s">
        <v>52</v>
      </c>
      <c r="C5" s="9" t="s">
        <v>102</v>
      </c>
      <c r="D5" s="10">
        <v>0.4</v>
      </c>
      <c r="E5" s="69"/>
      <c r="F5" s="69"/>
      <c r="G5" s="69"/>
      <c r="H5" s="69"/>
      <c r="I5" s="69"/>
      <c r="J5" s="69"/>
      <c r="K5" s="69"/>
      <c r="L5" s="69"/>
      <c r="M5" s="69"/>
      <c r="N5" s="69"/>
      <c r="O5" s="69"/>
      <c r="P5" s="69"/>
      <c r="Q5" s="69"/>
      <c r="R5" s="69"/>
      <c r="S5" s="69"/>
      <c r="T5" s="69"/>
      <c r="U5" s="69"/>
      <c r="V5" s="69"/>
      <c r="W5" s="69"/>
      <c r="X5" s="69"/>
      <c r="Y5" s="69"/>
      <c r="Z5" s="69"/>
      <c r="AA5" s="69"/>
      <c r="AB5" s="69"/>
      <c r="AC5" s="69"/>
      <c r="AD5" s="69"/>
      <c r="AE5" s="69"/>
    </row>
    <row r="6" spans="1:37" ht="51" x14ac:dyDescent="0.25">
      <c r="A6" s="69"/>
      <c r="B6" s="11" t="s">
        <v>106</v>
      </c>
      <c r="C6" s="9" t="s">
        <v>103</v>
      </c>
      <c r="D6" s="10">
        <v>0.6</v>
      </c>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1:37" ht="76.5" x14ac:dyDescent="0.25">
      <c r="A7" s="69"/>
      <c r="B7" s="12" t="s">
        <v>6</v>
      </c>
      <c r="C7" s="9" t="s">
        <v>104</v>
      </c>
      <c r="D7" s="10">
        <v>0.8</v>
      </c>
      <c r="E7" s="69"/>
      <c r="F7" s="69"/>
      <c r="G7" s="69"/>
      <c r="H7" s="69"/>
      <c r="I7" s="69"/>
      <c r="J7" s="69"/>
      <c r="K7" s="69"/>
      <c r="L7" s="69"/>
      <c r="M7" s="69"/>
      <c r="N7" s="69"/>
      <c r="O7" s="69"/>
      <c r="P7" s="69"/>
      <c r="Q7" s="69"/>
      <c r="R7" s="69"/>
      <c r="S7" s="69"/>
      <c r="T7" s="69"/>
      <c r="U7" s="69"/>
      <c r="V7" s="69"/>
      <c r="W7" s="69"/>
      <c r="X7" s="69"/>
      <c r="Y7" s="69"/>
      <c r="Z7" s="69"/>
      <c r="AA7" s="69"/>
      <c r="AB7" s="69"/>
      <c r="AC7" s="69"/>
      <c r="AD7" s="69"/>
      <c r="AE7" s="69"/>
    </row>
    <row r="8" spans="1:37" ht="51" x14ac:dyDescent="0.25">
      <c r="A8" s="69"/>
      <c r="B8" s="13" t="s">
        <v>53</v>
      </c>
      <c r="C8" s="9" t="s">
        <v>105</v>
      </c>
      <c r="D8" s="10">
        <v>1</v>
      </c>
      <c r="E8" s="69"/>
      <c r="F8" s="69"/>
      <c r="G8" s="69"/>
      <c r="H8" s="69"/>
      <c r="I8" s="69"/>
      <c r="J8" s="69"/>
      <c r="K8" s="69"/>
      <c r="L8" s="69"/>
      <c r="M8" s="69"/>
      <c r="N8" s="69"/>
      <c r="O8" s="69"/>
      <c r="P8" s="69"/>
      <c r="Q8" s="69"/>
      <c r="R8" s="69"/>
      <c r="S8" s="69"/>
      <c r="T8" s="69"/>
      <c r="U8" s="69"/>
      <c r="V8" s="69"/>
      <c r="W8" s="69"/>
      <c r="X8" s="69"/>
      <c r="Y8" s="69"/>
      <c r="Z8" s="69"/>
      <c r="AA8" s="69"/>
      <c r="AB8" s="69"/>
      <c r="AC8" s="69"/>
      <c r="AD8" s="69"/>
      <c r="AE8" s="69"/>
    </row>
    <row r="9" spans="1:37" x14ac:dyDescent="0.25">
      <c r="A9" s="69"/>
      <c r="B9" s="93"/>
      <c r="C9" s="93"/>
      <c r="D9" s="93"/>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row>
    <row r="10" spans="1:37" ht="16.5" x14ac:dyDescent="0.25">
      <c r="A10" s="69"/>
      <c r="B10" s="94"/>
      <c r="C10" s="93"/>
      <c r="D10" s="93"/>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row>
    <row r="11" spans="1:37" x14ac:dyDescent="0.25">
      <c r="A11" s="69"/>
      <c r="B11" s="93"/>
      <c r="C11" s="93"/>
      <c r="D11" s="93"/>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row>
    <row r="12" spans="1:37" x14ac:dyDescent="0.25">
      <c r="A12" s="69"/>
      <c r="B12" s="93"/>
      <c r="C12" s="93"/>
      <c r="D12" s="93"/>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row>
    <row r="13" spans="1:37" x14ac:dyDescent="0.25">
      <c r="A13" s="69"/>
      <c r="B13" s="93"/>
      <c r="C13" s="93"/>
      <c r="D13" s="93"/>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row>
    <row r="14" spans="1:37" x14ac:dyDescent="0.25">
      <c r="A14" s="69"/>
      <c r="B14" s="93"/>
      <c r="C14" s="93"/>
      <c r="D14" s="93"/>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row>
    <row r="15" spans="1:37" x14ac:dyDescent="0.25">
      <c r="A15" s="69"/>
      <c r="B15" s="93"/>
      <c r="C15" s="93"/>
      <c r="D15" s="93"/>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row>
    <row r="16" spans="1:37" x14ac:dyDescent="0.25">
      <c r="A16" s="69"/>
      <c r="B16" s="93"/>
      <c r="C16" s="93"/>
      <c r="D16" s="93"/>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row>
    <row r="17" spans="1:37" x14ac:dyDescent="0.25">
      <c r="A17" s="69"/>
      <c r="B17" s="93"/>
      <c r="C17" s="93"/>
      <c r="D17" s="93"/>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row>
    <row r="18" spans="1:37" x14ac:dyDescent="0.25">
      <c r="A18" s="69"/>
      <c r="B18" s="93"/>
      <c r="C18" s="93"/>
      <c r="D18" s="93"/>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row>
    <row r="19" spans="1:37" x14ac:dyDescent="0.25">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row>
    <row r="20" spans="1:37" x14ac:dyDescent="0.25">
      <c r="A20" s="69"/>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row>
    <row r="21" spans="1:37" x14ac:dyDescent="0.25">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row>
    <row r="22" spans="1:37" x14ac:dyDescent="0.25">
      <c r="A22" s="69"/>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row>
    <row r="23" spans="1:37" x14ac:dyDescent="0.25">
      <c r="A23" s="69"/>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row>
    <row r="24" spans="1:37" x14ac:dyDescent="0.25">
      <c r="A24" s="69"/>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row>
    <row r="25" spans="1:37" x14ac:dyDescent="0.25">
      <c r="A25" s="69"/>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row>
    <row r="26" spans="1:37" x14ac:dyDescent="0.2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row>
    <row r="27" spans="1:37" x14ac:dyDescent="0.2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row>
    <row r="28" spans="1:37" x14ac:dyDescent="0.2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row>
    <row r="29" spans="1:37" x14ac:dyDescent="0.2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row>
    <row r="30" spans="1:37" x14ac:dyDescent="0.2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row>
    <row r="31" spans="1:37" x14ac:dyDescent="0.2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row>
    <row r="32" spans="1:37" x14ac:dyDescent="0.2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row>
    <row r="33" spans="1:31" x14ac:dyDescent="0.25">
      <c r="A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row>
    <row r="34" spans="1:31" x14ac:dyDescent="0.25">
      <c r="A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row>
    <row r="35" spans="1:31" x14ac:dyDescent="0.25">
      <c r="A35" s="69"/>
    </row>
    <row r="36" spans="1:31" x14ac:dyDescent="0.25">
      <c r="A36" s="69"/>
    </row>
    <row r="37" spans="1:31" x14ac:dyDescent="0.25">
      <c r="A37" s="69"/>
    </row>
    <row r="38" spans="1:31" x14ac:dyDescent="0.25">
      <c r="A38" s="69"/>
    </row>
    <row r="39" spans="1:31" x14ac:dyDescent="0.25">
      <c r="A39" s="69"/>
    </row>
    <row r="40" spans="1:31" x14ac:dyDescent="0.25">
      <c r="A40" s="69"/>
    </row>
    <row r="41" spans="1:31" x14ac:dyDescent="0.25">
      <c r="A41" s="69"/>
    </row>
    <row r="42" spans="1:31" x14ac:dyDescent="0.25">
      <c r="A42" s="69"/>
    </row>
    <row r="43" spans="1:31" x14ac:dyDescent="0.25">
      <c r="A43" s="69"/>
    </row>
    <row r="44" spans="1:31" x14ac:dyDescent="0.25">
      <c r="A44" s="69"/>
    </row>
    <row r="45" spans="1:31" x14ac:dyDescent="0.25">
      <c r="A45" s="69"/>
    </row>
    <row r="46" spans="1:31" x14ac:dyDescent="0.25">
      <c r="A46" s="69"/>
    </row>
    <row r="47" spans="1:31" x14ac:dyDescent="0.25">
      <c r="A47" s="69"/>
    </row>
    <row r="48" spans="1:31" x14ac:dyDescent="0.25">
      <c r="A48" s="69"/>
    </row>
    <row r="49" spans="1:1" x14ac:dyDescent="0.25">
      <c r="A49" s="69"/>
    </row>
    <row r="50" spans="1:1" x14ac:dyDescent="0.25">
      <c r="A50" s="69"/>
    </row>
    <row r="51" spans="1:1" x14ac:dyDescent="0.25">
      <c r="A51" s="69"/>
    </row>
    <row r="52" spans="1:1" x14ac:dyDescent="0.25">
      <c r="A52" s="69"/>
    </row>
    <row r="53" spans="1:1" x14ac:dyDescent="0.25">
      <c r="A53" s="69"/>
    </row>
    <row r="54" spans="1:1" x14ac:dyDescent="0.25">
      <c r="A54" s="69"/>
    </row>
    <row r="55" spans="1:1" x14ac:dyDescent="0.25">
      <c r="A55" s="69"/>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9"/>
      <c r="B1" s="624" t="s">
        <v>62</v>
      </c>
      <c r="C1" s="624"/>
      <c r="D1" s="624"/>
      <c r="E1" s="69"/>
      <c r="F1" s="69"/>
      <c r="G1" s="69"/>
      <c r="H1" s="69"/>
      <c r="I1" s="69"/>
      <c r="J1" s="69"/>
      <c r="K1" s="69"/>
      <c r="L1" s="69"/>
      <c r="M1" s="69"/>
      <c r="N1" s="69"/>
      <c r="O1" s="69"/>
      <c r="P1" s="69"/>
      <c r="Q1" s="69"/>
      <c r="R1" s="69"/>
      <c r="S1" s="69"/>
      <c r="T1" s="69"/>
      <c r="U1" s="69"/>
    </row>
    <row r="2" spans="1:21" x14ac:dyDescent="0.25">
      <c r="A2" s="69"/>
      <c r="B2" s="69"/>
      <c r="C2" s="69"/>
      <c r="D2" s="69"/>
      <c r="E2" s="69"/>
      <c r="F2" s="69"/>
      <c r="G2" s="69"/>
      <c r="H2" s="69"/>
      <c r="I2" s="69"/>
      <c r="J2" s="69"/>
      <c r="K2" s="69"/>
      <c r="L2" s="69"/>
      <c r="M2" s="69"/>
      <c r="N2" s="69"/>
      <c r="O2" s="69"/>
      <c r="P2" s="69"/>
      <c r="Q2" s="69"/>
      <c r="R2" s="69"/>
      <c r="S2" s="69"/>
      <c r="T2" s="69"/>
      <c r="U2" s="69"/>
    </row>
    <row r="3" spans="1:21" ht="30" x14ac:dyDescent="0.25">
      <c r="A3" s="69"/>
      <c r="B3" s="90"/>
      <c r="C3" s="22" t="s">
        <v>55</v>
      </c>
      <c r="D3" s="22" t="s">
        <v>56</v>
      </c>
      <c r="E3" s="69"/>
      <c r="F3" s="69"/>
      <c r="G3" s="69"/>
      <c r="H3" s="69"/>
      <c r="I3" s="69"/>
      <c r="J3" s="69"/>
      <c r="K3" s="69"/>
      <c r="L3" s="69"/>
      <c r="M3" s="69"/>
      <c r="N3" s="69"/>
      <c r="O3" s="69"/>
      <c r="P3" s="69"/>
      <c r="Q3" s="69"/>
      <c r="R3" s="69"/>
      <c r="S3" s="69"/>
      <c r="T3" s="69"/>
      <c r="U3" s="69"/>
    </row>
    <row r="4" spans="1:21" ht="33.75" x14ac:dyDescent="0.25">
      <c r="A4" s="89" t="s">
        <v>82</v>
      </c>
      <c r="B4" s="25" t="s">
        <v>100</v>
      </c>
      <c r="C4" s="30" t="s">
        <v>154</v>
      </c>
      <c r="D4" s="23" t="s">
        <v>96</v>
      </c>
      <c r="E4" s="69"/>
      <c r="F4" s="69"/>
      <c r="G4" s="69"/>
      <c r="H4" s="69"/>
      <c r="I4" s="69"/>
      <c r="J4" s="69"/>
      <c r="K4" s="69"/>
      <c r="L4" s="69"/>
      <c r="M4" s="69"/>
      <c r="N4" s="69"/>
      <c r="O4" s="69"/>
      <c r="P4" s="69"/>
      <c r="Q4" s="69"/>
      <c r="R4" s="69"/>
      <c r="S4" s="69"/>
      <c r="T4" s="69"/>
      <c r="U4" s="69"/>
    </row>
    <row r="5" spans="1:21" ht="67.5" x14ac:dyDescent="0.25">
      <c r="A5" s="89" t="s">
        <v>83</v>
      </c>
      <c r="B5" s="26" t="s">
        <v>58</v>
      </c>
      <c r="C5" s="31" t="s">
        <v>92</v>
      </c>
      <c r="D5" s="24" t="s">
        <v>97</v>
      </c>
      <c r="E5" s="69"/>
      <c r="F5" s="69"/>
      <c r="G5" s="69"/>
      <c r="H5" s="69"/>
      <c r="I5" s="69"/>
      <c r="J5" s="69"/>
      <c r="K5" s="69"/>
      <c r="L5" s="69"/>
      <c r="M5" s="69"/>
      <c r="N5" s="69"/>
      <c r="O5" s="69"/>
      <c r="P5" s="69"/>
      <c r="Q5" s="69"/>
      <c r="R5" s="69"/>
      <c r="S5" s="69"/>
      <c r="T5" s="69"/>
      <c r="U5" s="69"/>
    </row>
    <row r="6" spans="1:21" ht="67.5" x14ac:dyDescent="0.25">
      <c r="A6" s="89" t="s">
        <v>80</v>
      </c>
      <c r="B6" s="27" t="s">
        <v>59</v>
      </c>
      <c r="C6" s="31" t="s">
        <v>93</v>
      </c>
      <c r="D6" s="24" t="s">
        <v>99</v>
      </c>
      <c r="E6" s="69"/>
      <c r="F6" s="69"/>
      <c r="G6" s="69"/>
      <c r="H6" s="69"/>
      <c r="I6" s="69"/>
      <c r="J6" s="69"/>
      <c r="K6" s="69"/>
      <c r="L6" s="69"/>
      <c r="M6" s="69"/>
      <c r="N6" s="69"/>
      <c r="O6" s="69"/>
      <c r="P6" s="69"/>
      <c r="Q6" s="69"/>
      <c r="R6" s="69"/>
      <c r="S6" s="69"/>
      <c r="T6" s="69"/>
      <c r="U6" s="69"/>
    </row>
    <row r="7" spans="1:21" ht="101.25" x14ac:dyDescent="0.25">
      <c r="A7" s="89" t="s">
        <v>7</v>
      </c>
      <c r="B7" s="28" t="s">
        <v>60</v>
      </c>
      <c r="C7" s="31" t="s">
        <v>94</v>
      </c>
      <c r="D7" s="24" t="s">
        <v>203</v>
      </c>
      <c r="E7" s="69"/>
      <c r="F7" s="69"/>
      <c r="G7" s="69"/>
      <c r="H7" s="69"/>
      <c r="I7" s="69"/>
      <c r="J7" s="69"/>
      <c r="K7" s="69"/>
      <c r="L7" s="69"/>
      <c r="M7" s="69"/>
      <c r="N7" s="69"/>
      <c r="O7" s="69"/>
      <c r="P7" s="69"/>
      <c r="Q7" s="69"/>
      <c r="R7" s="69"/>
      <c r="S7" s="69"/>
      <c r="T7" s="69"/>
      <c r="U7" s="69"/>
    </row>
    <row r="8" spans="1:21" ht="67.5" x14ac:dyDescent="0.25">
      <c r="A8" s="89" t="s">
        <v>84</v>
      </c>
      <c r="B8" s="29" t="s">
        <v>61</v>
      </c>
      <c r="C8" s="31" t="s">
        <v>95</v>
      </c>
      <c r="D8" s="24" t="s">
        <v>117</v>
      </c>
      <c r="E8" s="69"/>
      <c r="F8" s="69"/>
      <c r="G8" s="69"/>
      <c r="H8" s="69"/>
      <c r="I8" s="69"/>
      <c r="J8" s="69"/>
      <c r="K8" s="69"/>
      <c r="L8" s="69"/>
      <c r="M8" s="69"/>
      <c r="N8" s="69"/>
      <c r="O8" s="69"/>
      <c r="P8" s="69"/>
      <c r="Q8" s="69"/>
      <c r="R8" s="69"/>
      <c r="S8" s="69"/>
      <c r="T8" s="69"/>
      <c r="U8" s="69"/>
    </row>
    <row r="9" spans="1:21" ht="20.25" x14ac:dyDescent="0.25">
      <c r="A9" s="89"/>
      <c r="B9" s="89"/>
      <c r="C9" s="91"/>
      <c r="D9" s="91"/>
      <c r="E9" s="69"/>
      <c r="F9" s="69"/>
      <c r="G9" s="69"/>
      <c r="H9" s="69"/>
      <c r="I9" s="69"/>
      <c r="J9" s="69"/>
      <c r="K9" s="69"/>
      <c r="L9" s="69"/>
      <c r="M9" s="69"/>
      <c r="N9" s="69"/>
      <c r="O9" s="69"/>
      <c r="P9" s="69"/>
      <c r="Q9" s="69"/>
      <c r="R9" s="69"/>
      <c r="S9" s="69"/>
      <c r="T9" s="69"/>
      <c r="U9" s="69"/>
    </row>
    <row r="10" spans="1:21" ht="16.5" x14ac:dyDescent="0.25">
      <c r="A10" s="89"/>
      <c r="B10" s="92"/>
      <c r="C10" s="92"/>
      <c r="D10" s="92"/>
      <c r="E10" s="69"/>
      <c r="F10" s="69"/>
      <c r="G10" s="69"/>
      <c r="H10" s="69"/>
      <c r="I10" s="69"/>
      <c r="J10" s="69"/>
      <c r="K10" s="69"/>
      <c r="L10" s="69"/>
      <c r="M10" s="69"/>
      <c r="N10" s="69"/>
      <c r="O10" s="69"/>
      <c r="P10" s="69"/>
      <c r="Q10" s="69"/>
      <c r="R10" s="69"/>
      <c r="S10" s="69"/>
      <c r="T10" s="69"/>
      <c r="U10" s="69"/>
    </row>
    <row r="11" spans="1:21" x14ac:dyDescent="0.25">
      <c r="A11" s="89"/>
      <c r="B11" s="89" t="s">
        <v>90</v>
      </c>
      <c r="C11" s="89" t="s">
        <v>142</v>
      </c>
      <c r="D11" s="89" t="s">
        <v>149</v>
      </c>
      <c r="E11" s="69"/>
      <c r="F11" s="69"/>
      <c r="G11" s="69"/>
      <c r="H11" s="69"/>
      <c r="I11" s="69"/>
      <c r="J11" s="69"/>
      <c r="K11" s="69"/>
      <c r="L11" s="69"/>
      <c r="M11" s="69"/>
      <c r="N11" s="69"/>
      <c r="O11" s="69"/>
      <c r="P11" s="69"/>
      <c r="Q11" s="69"/>
      <c r="R11" s="69"/>
      <c r="S11" s="69"/>
      <c r="T11" s="69"/>
      <c r="U11" s="69"/>
    </row>
    <row r="12" spans="1:21" x14ac:dyDescent="0.25">
      <c r="A12" s="89"/>
      <c r="B12" s="89" t="s">
        <v>88</v>
      </c>
      <c r="C12" s="89" t="s">
        <v>146</v>
      </c>
      <c r="D12" s="89" t="s">
        <v>150</v>
      </c>
      <c r="E12" s="69"/>
      <c r="F12" s="69"/>
      <c r="G12" s="69"/>
      <c r="H12" s="69"/>
      <c r="I12" s="69"/>
      <c r="J12" s="69"/>
      <c r="K12" s="69"/>
      <c r="L12" s="69"/>
      <c r="M12" s="69"/>
      <c r="N12" s="69"/>
      <c r="O12" s="69"/>
      <c r="P12" s="69"/>
      <c r="Q12" s="69"/>
      <c r="R12" s="69"/>
      <c r="S12" s="69"/>
      <c r="T12" s="69"/>
      <c r="U12" s="69"/>
    </row>
    <row r="13" spans="1:21" x14ac:dyDescent="0.25">
      <c r="A13" s="89"/>
      <c r="B13" s="89"/>
      <c r="C13" s="89" t="s">
        <v>145</v>
      </c>
      <c r="D13" s="89" t="s">
        <v>151</v>
      </c>
      <c r="E13" s="69"/>
      <c r="F13" s="69"/>
      <c r="G13" s="69"/>
      <c r="H13" s="69"/>
      <c r="I13" s="69"/>
      <c r="J13" s="69"/>
      <c r="K13" s="69"/>
      <c r="L13" s="69"/>
      <c r="M13" s="69"/>
      <c r="N13" s="69"/>
      <c r="O13" s="69"/>
      <c r="P13" s="69"/>
      <c r="Q13" s="69"/>
      <c r="R13" s="69"/>
      <c r="S13" s="69"/>
      <c r="T13" s="69"/>
      <c r="U13" s="69"/>
    </row>
    <row r="14" spans="1:21" x14ac:dyDescent="0.25">
      <c r="A14" s="89"/>
      <c r="B14" s="89"/>
      <c r="C14" s="89" t="s">
        <v>147</v>
      </c>
      <c r="D14" s="89" t="s">
        <v>152</v>
      </c>
      <c r="E14" s="69"/>
      <c r="F14" s="69"/>
      <c r="G14" s="69"/>
      <c r="H14" s="69"/>
      <c r="I14" s="69"/>
      <c r="J14" s="69"/>
      <c r="K14" s="69"/>
      <c r="L14" s="69"/>
      <c r="M14" s="69"/>
      <c r="N14" s="69"/>
      <c r="O14" s="69"/>
      <c r="P14" s="69"/>
      <c r="Q14" s="69"/>
      <c r="R14" s="69"/>
      <c r="S14" s="69"/>
      <c r="T14" s="69"/>
      <c r="U14" s="69"/>
    </row>
    <row r="15" spans="1:21" x14ac:dyDescent="0.25">
      <c r="A15" s="89"/>
      <c r="B15" s="89"/>
      <c r="C15" s="89" t="s">
        <v>148</v>
      </c>
      <c r="D15" s="89" t="s">
        <v>153</v>
      </c>
      <c r="E15" s="69"/>
      <c r="F15" s="69"/>
      <c r="G15" s="69"/>
      <c r="H15" s="69"/>
      <c r="I15" s="69"/>
      <c r="J15" s="69"/>
      <c r="K15" s="69"/>
      <c r="L15" s="69"/>
      <c r="M15" s="69"/>
      <c r="N15" s="69"/>
      <c r="O15" s="69"/>
      <c r="P15" s="69"/>
      <c r="Q15" s="69"/>
      <c r="R15" s="69"/>
      <c r="S15" s="69"/>
      <c r="T15" s="69"/>
      <c r="U15" s="69"/>
    </row>
    <row r="16" spans="1:21" x14ac:dyDescent="0.25">
      <c r="A16" s="89"/>
      <c r="B16" s="89"/>
      <c r="C16" s="89"/>
      <c r="D16" s="89"/>
      <c r="E16" s="69"/>
      <c r="F16" s="69"/>
      <c r="G16" s="69"/>
      <c r="H16" s="69"/>
      <c r="I16" s="69"/>
      <c r="J16" s="69"/>
      <c r="K16" s="69"/>
      <c r="L16" s="69"/>
      <c r="M16" s="69"/>
      <c r="N16" s="69"/>
      <c r="O16" s="69"/>
    </row>
    <row r="17" spans="1:15" x14ac:dyDescent="0.25">
      <c r="A17" s="89"/>
      <c r="B17" s="89"/>
      <c r="C17" s="89"/>
      <c r="D17" s="89"/>
      <c r="E17" s="69"/>
      <c r="F17" s="69"/>
      <c r="G17" s="69"/>
      <c r="H17" s="69"/>
      <c r="I17" s="69"/>
      <c r="J17" s="69"/>
      <c r="K17" s="69"/>
      <c r="L17" s="69"/>
      <c r="M17" s="69"/>
      <c r="N17" s="69"/>
      <c r="O17" s="69"/>
    </row>
    <row r="18" spans="1:15" x14ac:dyDescent="0.25">
      <c r="A18" s="89"/>
      <c r="B18" s="93"/>
      <c r="C18" s="93"/>
      <c r="D18" s="93"/>
      <c r="E18" s="69"/>
      <c r="F18" s="69"/>
      <c r="G18" s="69"/>
      <c r="H18" s="69"/>
      <c r="I18" s="69"/>
      <c r="J18" s="69"/>
      <c r="K18" s="69"/>
      <c r="L18" s="69"/>
      <c r="M18" s="69"/>
      <c r="N18" s="69"/>
      <c r="O18" s="69"/>
    </row>
    <row r="19" spans="1:15" x14ac:dyDescent="0.25">
      <c r="A19" s="89"/>
      <c r="B19" s="93"/>
      <c r="C19" s="93"/>
      <c r="D19" s="93"/>
      <c r="E19" s="69"/>
      <c r="F19" s="69"/>
      <c r="G19" s="69"/>
      <c r="H19" s="69"/>
      <c r="I19" s="69"/>
      <c r="J19" s="69"/>
      <c r="K19" s="69"/>
      <c r="L19" s="69"/>
      <c r="M19" s="69"/>
      <c r="N19" s="69"/>
      <c r="O19" s="69"/>
    </row>
    <row r="20" spans="1:15" x14ac:dyDescent="0.25">
      <c r="A20" s="89"/>
      <c r="B20" s="93"/>
      <c r="C20" s="93"/>
      <c r="D20" s="93"/>
      <c r="E20" s="69"/>
      <c r="F20" s="69"/>
      <c r="G20" s="69"/>
      <c r="H20" s="69"/>
      <c r="I20" s="69"/>
      <c r="J20" s="69"/>
      <c r="K20" s="69"/>
      <c r="L20" s="69"/>
      <c r="M20" s="69"/>
      <c r="N20" s="69"/>
      <c r="O20" s="69"/>
    </row>
    <row r="21" spans="1:15" x14ac:dyDescent="0.25">
      <c r="A21" s="89"/>
      <c r="B21" s="93"/>
      <c r="C21" s="93"/>
      <c r="D21" s="93"/>
      <c r="E21" s="69"/>
      <c r="F21" s="69"/>
      <c r="G21" s="69"/>
      <c r="H21" s="69"/>
      <c r="I21" s="69"/>
      <c r="J21" s="69"/>
      <c r="K21" s="69"/>
      <c r="L21" s="69"/>
      <c r="M21" s="69"/>
      <c r="N21" s="69"/>
      <c r="O21" s="69"/>
    </row>
    <row r="22" spans="1:15" ht="20.25" x14ac:dyDescent="0.25">
      <c r="A22" s="89"/>
      <c r="B22" s="89"/>
      <c r="C22" s="91"/>
      <c r="D22" s="91"/>
      <c r="E22" s="69"/>
      <c r="F22" s="69"/>
      <c r="G22" s="69"/>
      <c r="H22" s="69"/>
      <c r="I22" s="69"/>
      <c r="J22" s="69"/>
      <c r="K22" s="69"/>
      <c r="L22" s="69"/>
      <c r="M22" s="69"/>
      <c r="N22" s="69"/>
      <c r="O22" s="69"/>
    </row>
    <row r="23" spans="1:15" ht="20.25" x14ac:dyDescent="0.25">
      <c r="A23" s="89"/>
      <c r="B23" s="89"/>
      <c r="C23" s="91"/>
      <c r="D23" s="91"/>
      <c r="E23" s="69"/>
      <c r="F23" s="69"/>
      <c r="G23" s="69"/>
      <c r="H23" s="69"/>
      <c r="I23" s="69"/>
      <c r="J23" s="69"/>
      <c r="K23" s="69"/>
      <c r="L23" s="69"/>
      <c r="M23" s="69"/>
      <c r="N23" s="69"/>
      <c r="O23" s="69"/>
    </row>
    <row r="24" spans="1:15" ht="20.25" x14ac:dyDescent="0.25">
      <c r="A24" s="89"/>
      <c r="B24" s="89"/>
      <c r="C24" s="91"/>
      <c r="D24" s="91"/>
      <c r="E24" s="69"/>
      <c r="F24" s="69"/>
      <c r="G24" s="69"/>
      <c r="H24" s="69"/>
      <c r="I24" s="69"/>
      <c r="J24" s="69"/>
      <c r="K24" s="69"/>
      <c r="L24" s="69"/>
      <c r="M24" s="69"/>
      <c r="N24" s="69"/>
      <c r="O24" s="69"/>
    </row>
    <row r="25" spans="1:15" ht="20.25" x14ac:dyDescent="0.25">
      <c r="A25" s="89"/>
      <c r="B25" s="89"/>
      <c r="C25" s="91"/>
      <c r="D25" s="91"/>
      <c r="E25" s="69"/>
      <c r="F25" s="69"/>
      <c r="G25" s="69"/>
      <c r="H25" s="69"/>
      <c r="I25" s="69"/>
      <c r="J25" s="69"/>
      <c r="K25" s="69"/>
      <c r="L25" s="69"/>
      <c r="M25" s="69"/>
      <c r="N25" s="69"/>
      <c r="O25" s="69"/>
    </row>
    <row r="26" spans="1:15" ht="20.25" x14ac:dyDescent="0.25">
      <c r="A26" s="89"/>
      <c r="B26" s="89"/>
      <c r="C26" s="91"/>
      <c r="D26" s="91"/>
      <c r="E26" s="69"/>
      <c r="F26" s="69"/>
      <c r="G26" s="69"/>
      <c r="H26" s="69"/>
      <c r="I26" s="69"/>
      <c r="J26" s="69"/>
      <c r="K26" s="69"/>
      <c r="L26" s="69"/>
      <c r="M26" s="69"/>
      <c r="N26" s="69"/>
      <c r="O26" s="69"/>
    </row>
    <row r="27" spans="1:15" ht="20.25" x14ac:dyDescent="0.25">
      <c r="A27" s="89"/>
      <c r="B27" s="89"/>
      <c r="C27" s="91"/>
      <c r="D27" s="91"/>
      <c r="E27" s="69"/>
      <c r="F27" s="69"/>
      <c r="G27" s="69"/>
      <c r="H27" s="69"/>
      <c r="I27" s="69"/>
      <c r="J27" s="69"/>
      <c r="K27" s="69"/>
      <c r="L27" s="69"/>
      <c r="M27" s="69"/>
      <c r="N27" s="69"/>
      <c r="O27" s="69"/>
    </row>
    <row r="28" spans="1:15" ht="20.25" x14ac:dyDescent="0.25">
      <c r="A28" s="89"/>
      <c r="B28" s="89"/>
      <c r="C28" s="91"/>
      <c r="D28" s="91"/>
      <c r="E28" s="69"/>
      <c r="F28" s="69"/>
      <c r="G28" s="69"/>
      <c r="H28" s="69"/>
      <c r="I28" s="69"/>
      <c r="J28" s="69"/>
      <c r="K28" s="69"/>
      <c r="L28" s="69"/>
      <c r="M28" s="69"/>
      <c r="N28" s="69"/>
      <c r="O28" s="69"/>
    </row>
    <row r="29" spans="1:15" ht="20.25" x14ac:dyDescent="0.25">
      <c r="A29" s="89"/>
      <c r="B29" s="89"/>
      <c r="C29" s="91"/>
      <c r="D29" s="91"/>
      <c r="E29" s="69"/>
      <c r="F29" s="69"/>
      <c r="G29" s="69"/>
      <c r="H29" s="69"/>
      <c r="I29" s="69"/>
      <c r="J29" s="69"/>
      <c r="K29" s="69"/>
      <c r="L29" s="69"/>
      <c r="M29" s="69"/>
      <c r="N29" s="69"/>
      <c r="O29" s="69"/>
    </row>
    <row r="30" spans="1:15" ht="20.25" x14ac:dyDescent="0.25">
      <c r="A30" s="89"/>
      <c r="B30" s="89"/>
      <c r="C30" s="91"/>
      <c r="D30" s="91"/>
      <c r="E30" s="69"/>
      <c r="F30" s="69"/>
      <c r="G30" s="69"/>
      <c r="H30" s="69"/>
      <c r="I30" s="69"/>
      <c r="J30" s="69"/>
      <c r="K30" s="69"/>
      <c r="L30" s="69"/>
      <c r="M30" s="69"/>
      <c r="N30" s="69"/>
      <c r="O30" s="69"/>
    </row>
    <row r="31" spans="1:15" ht="20.25" x14ac:dyDescent="0.25">
      <c r="A31" s="89"/>
      <c r="B31" s="89"/>
      <c r="C31" s="91"/>
      <c r="D31" s="91"/>
      <c r="E31" s="69"/>
      <c r="F31" s="69"/>
      <c r="G31" s="69"/>
      <c r="H31" s="69"/>
      <c r="I31" s="69"/>
      <c r="J31" s="69"/>
      <c r="K31" s="69"/>
      <c r="L31" s="69"/>
      <c r="M31" s="69"/>
      <c r="N31" s="69"/>
      <c r="O31" s="69"/>
    </row>
    <row r="32" spans="1:15" ht="20.25" x14ac:dyDescent="0.25">
      <c r="A32" s="89"/>
      <c r="B32" s="89"/>
      <c r="C32" s="91"/>
      <c r="D32" s="91"/>
      <c r="E32" s="69"/>
      <c r="F32" s="69"/>
      <c r="G32" s="69"/>
      <c r="H32" s="69"/>
      <c r="I32" s="69"/>
      <c r="J32" s="69"/>
      <c r="K32" s="69"/>
      <c r="L32" s="69"/>
      <c r="M32" s="69"/>
      <c r="N32" s="69"/>
      <c r="O32" s="69"/>
    </row>
    <row r="33" spans="1:15" ht="20.25" x14ac:dyDescent="0.25">
      <c r="A33" s="89"/>
      <c r="B33" s="89"/>
      <c r="C33" s="91"/>
      <c r="D33" s="91"/>
      <c r="E33" s="69"/>
      <c r="F33" s="69"/>
      <c r="G33" s="69"/>
      <c r="H33" s="69"/>
      <c r="I33" s="69"/>
      <c r="J33" s="69"/>
      <c r="K33" s="69"/>
      <c r="L33" s="69"/>
      <c r="M33" s="69"/>
      <c r="N33" s="69"/>
      <c r="O33" s="69"/>
    </row>
    <row r="34" spans="1:15" ht="20.25" x14ac:dyDescent="0.25">
      <c r="A34" s="89"/>
      <c r="B34" s="89"/>
      <c r="C34" s="91"/>
      <c r="D34" s="91"/>
      <c r="E34" s="69"/>
      <c r="F34" s="69"/>
      <c r="G34" s="69"/>
      <c r="H34" s="69"/>
      <c r="I34" s="69"/>
      <c r="J34" s="69"/>
      <c r="K34" s="69"/>
      <c r="L34" s="69"/>
      <c r="M34" s="69"/>
      <c r="N34" s="69"/>
      <c r="O34" s="69"/>
    </row>
    <row r="35" spans="1:15" ht="20.25" x14ac:dyDescent="0.25">
      <c r="A35" s="89"/>
      <c r="B35" s="89"/>
      <c r="C35" s="91"/>
      <c r="D35" s="91"/>
      <c r="E35" s="69"/>
      <c r="F35" s="69"/>
      <c r="G35" s="69"/>
      <c r="H35" s="69"/>
      <c r="I35" s="69"/>
      <c r="J35" s="69"/>
      <c r="K35" s="69"/>
      <c r="L35" s="69"/>
      <c r="M35" s="69"/>
      <c r="N35" s="69"/>
      <c r="O35" s="69"/>
    </row>
    <row r="36" spans="1:15" ht="20.25" x14ac:dyDescent="0.25">
      <c r="A36" s="89"/>
      <c r="B36" s="89"/>
      <c r="C36" s="91"/>
      <c r="D36" s="91"/>
      <c r="E36" s="69"/>
      <c r="F36" s="69"/>
      <c r="G36" s="69"/>
      <c r="H36" s="69"/>
      <c r="I36" s="69"/>
      <c r="J36" s="69"/>
      <c r="K36" s="69"/>
      <c r="L36" s="69"/>
      <c r="M36" s="69"/>
      <c r="N36" s="69"/>
      <c r="O36" s="69"/>
    </row>
    <row r="37" spans="1:15" ht="20.25" x14ac:dyDescent="0.25">
      <c r="A37" s="89"/>
      <c r="B37" s="89"/>
      <c r="C37" s="91"/>
      <c r="D37" s="91"/>
      <c r="E37" s="69"/>
      <c r="F37" s="69"/>
      <c r="G37" s="69"/>
      <c r="H37" s="69"/>
      <c r="I37" s="69"/>
      <c r="J37" s="69"/>
      <c r="K37" s="69"/>
      <c r="L37" s="69"/>
      <c r="M37" s="69"/>
      <c r="N37" s="69"/>
      <c r="O37" s="69"/>
    </row>
    <row r="38" spans="1:15" ht="20.25" x14ac:dyDescent="0.25">
      <c r="A38" s="89"/>
      <c r="B38" s="89"/>
      <c r="C38" s="91"/>
      <c r="D38" s="91"/>
      <c r="E38" s="69"/>
      <c r="F38" s="69"/>
      <c r="G38" s="69"/>
      <c r="H38" s="69"/>
      <c r="I38" s="69"/>
      <c r="J38" s="69"/>
      <c r="K38" s="69"/>
      <c r="L38" s="69"/>
      <c r="M38" s="69"/>
      <c r="N38" s="69"/>
      <c r="O38" s="69"/>
    </row>
    <row r="39" spans="1:15" ht="20.25" x14ac:dyDescent="0.25">
      <c r="A39" s="89"/>
      <c r="B39" s="89"/>
      <c r="C39" s="91"/>
      <c r="D39" s="91"/>
      <c r="E39" s="69"/>
      <c r="F39" s="69"/>
      <c r="G39" s="69"/>
      <c r="H39" s="69"/>
      <c r="I39" s="69"/>
      <c r="J39" s="69"/>
      <c r="K39" s="69"/>
      <c r="L39" s="69"/>
      <c r="M39" s="69"/>
      <c r="N39" s="69"/>
      <c r="O39" s="69"/>
    </row>
    <row r="40" spans="1:15" ht="20.25" x14ac:dyDescent="0.25">
      <c r="A40" s="89"/>
      <c r="B40" s="89"/>
      <c r="C40" s="91"/>
      <c r="D40" s="91"/>
      <c r="E40" s="69"/>
      <c r="F40" s="69"/>
      <c r="G40" s="69"/>
      <c r="H40" s="69"/>
      <c r="I40" s="69"/>
      <c r="J40" s="69"/>
      <c r="K40" s="69"/>
      <c r="L40" s="69"/>
      <c r="M40" s="69"/>
      <c r="N40" s="69"/>
      <c r="O40" s="69"/>
    </row>
    <row r="41" spans="1:15" ht="20.25" x14ac:dyDescent="0.25">
      <c r="A41" s="89"/>
      <c r="B41" s="89"/>
      <c r="C41" s="91"/>
      <c r="D41" s="91"/>
      <c r="E41" s="69"/>
      <c r="F41" s="69"/>
      <c r="G41" s="69"/>
      <c r="H41" s="69"/>
      <c r="I41" s="69"/>
      <c r="J41" s="69"/>
      <c r="K41" s="69"/>
      <c r="L41" s="69"/>
      <c r="M41" s="69"/>
      <c r="N41" s="69"/>
      <c r="O41" s="69"/>
    </row>
    <row r="42" spans="1:15" ht="20.25" x14ac:dyDescent="0.25">
      <c r="A42" s="89"/>
      <c r="B42" s="89"/>
      <c r="C42" s="91"/>
      <c r="D42" s="91"/>
      <c r="E42" s="69"/>
      <c r="F42" s="69"/>
      <c r="G42" s="69"/>
      <c r="H42" s="69"/>
      <c r="I42" s="69"/>
      <c r="J42" s="69"/>
      <c r="K42" s="69"/>
      <c r="L42" s="69"/>
      <c r="M42" s="69"/>
      <c r="N42" s="69"/>
      <c r="O42" s="69"/>
    </row>
    <row r="43" spans="1:15" ht="20.25" x14ac:dyDescent="0.25">
      <c r="A43" s="89"/>
      <c r="B43" s="89"/>
      <c r="C43" s="91"/>
      <c r="D43" s="91"/>
      <c r="E43" s="69"/>
      <c r="F43" s="69"/>
      <c r="G43" s="69"/>
      <c r="H43" s="69"/>
      <c r="I43" s="69"/>
      <c r="J43" s="69"/>
      <c r="K43" s="69"/>
      <c r="L43" s="69"/>
      <c r="M43" s="69"/>
      <c r="N43" s="69"/>
      <c r="O43" s="69"/>
    </row>
    <row r="44" spans="1:15" ht="20.25" x14ac:dyDescent="0.25">
      <c r="A44" s="89"/>
      <c r="B44" s="89"/>
      <c r="C44" s="91"/>
      <c r="D44" s="91"/>
      <c r="E44" s="69"/>
      <c r="F44" s="69"/>
      <c r="G44" s="69"/>
      <c r="H44" s="69"/>
      <c r="I44" s="69"/>
      <c r="J44" s="69"/>
      <c r="K44" s="69"/>
      <c r="L44" s="69"/>
      <c r="M44" s="69"/>
      <c r="N44" s="69"/>
      <c r="O44" s="69"/>
    </row>
    <row r="45" spans="1:15" ht="20.25" x14ac:dyDescent="0.25">
      <c r="A45" s="89"/>
      <c r="B45" s="89"/>
      <c r="C45" s="91"/>
      <c r="D45" s="91"/>
      <c r="E45" s="69"/>
      <c r="F45" s="69"/>
      <c r="G45" s="69"/>
      <c r="H45" s="69"/>
      <c r="I45" s="69"/>
      <c r="J45" s="69"/>
      <c r="K45" s="69"/>
      <c r="L45" s="69"/>
      <c r="M45" s="69"/>
      <c r="N45" s="69"/>
      <c r="O45" s="69"/>
    </row>
    <row r="46" spans="1:15" ht="20.25" x14ac:dyDescent="0.25">
      <c r="A46" s="89"/>
      <c r="B46" s="89"/>
      <c r="C46" s="91"/>
      <c r="D46" s="91"/>
      <c r="E46" s="69"/>
      <c r="F46" s="69"/>
      <c r="G46" s="69"/>
      <c r="H46" s="69"/>
      <c r="I46" s="69"/>
      <c r="J46" s="69"/>
      <c r="K46" s="69"/>
      <c r="L46" s="69"/>
      <c r="M46" s="69"/>
      <c r="N46" s="69"/>
      <c r="O46" s="69"/>
    </row>
    <row r="47" spans="1:15" ht="20.25" x14ac:dyDescent="0.25">
      <c r="A47" s="89"/>
      <c r="B47" s="89"/>
      <c r="C47" s="91"/>
      <c r="D47" s="91"/>
      <c r="E47" s="69"/>
      <c r="F47" s="69"/>
      <c r="G47" s="69"/>
      <c r="H47" s="69"/>
      <c r="I47" s="69"/>
      <c r="J47" s="69"/>
      <c r="K47" s="69"/>
      <c r="L47" s="69"/>
      <c r="M47" s="69"/>
      <c r="N47" s="69"/>
      <c r="O47" s="69"/>
    </row>
    <row r="48" spans="1:15" ht="20.25" x14ac:dyDescent="0.25">
      <c r="A48" s="89"/>
      <c r="B48" s="89"/>
      <c r="C48" s="91"/>
      <c r="D48" s="91"/>
      <c r="E48" s="69"/>
      <c r="F48" s="69"/>
      <c r="G48" s="69"/>
      <c r="H48" s="69"/>
      <c r="I48" s="69"/>
      <c r="J48" s="69"/>
      <c r="K48" s="69"/>
      <c r="L48" s="69"/>
      <c r="M48" s="69"/>
      <c r="N48" s="69"/>
      <c r="O48" s="69"/>
    </row>
    <row r="49" spans="1:15" ht="20.25" x14ac:dyDescent="0.25">
      <c r="A49" s="89"/>
      <c r="B49" s="89"/>
      <c r="C49" s="91"/>
      <c r="D49" s="91"/>
      <c r="E49" s="69"/>
      <c r="F49" s="69"/>
      <c r="G49" s="69"/>
      <c r="H49" s="69"/>
      <c r="I49" s="69"/>
      <c r="J49" s="69"/>
      <c r="K49" s="69"/>
      <c r="L49" s="69"/>
      <c r="M49" s="69"/>
      <c r="N49" s="69"/>
      <c r="O49" s="69"/>
    </row>
    <row r="50" spans="1:15" ht="20.25" x14ac:dyDescent="0.25">
      <c r="A50" s="89"/>
      <c r="B50" s="89"/>
      <c r="C50" s="91"/>
      <c r="D50" s="91"/>
      <c r="E50" s="69"/>
      <c r="F50" s="69"/>
      <c r="G50" s="69"/>
      <c r="H50" s="69"/>
      <c r="I50" s="69"/>
      <c r="J50" s="69"/>
      <c r="K50" s="69"/>
      <c r="L50" s="69"/>
      <c r="M50" s="69"/>
      <c r="N50" s="69"/>
      <c r="O50" s="69"/>
    </row>
    <row r="51" spans="1:15" ht="20.25" x14ac:dyDescent="0.25">
      <c r="A51" s="89"/>
      <c r="B51" s="89"/>
      <c r="C51" s="91"/>
      <c r="D51" s="91"/>
      <c r="E51" s="69"/>
      <c r="F51" s="69"/>
      <c r="G51" s="69"/>
      <c r="H51" s="69"/>
      <c r="I51" s="69"/>
      <c r="J51" s="69"/>
      <c r="K51" s="69"/>
      <c r="L51" s="69"/>
      <c r="M51" s="69"/>
      <c r="N51" s="69"/>
      <c r="O51" s="69"/>
    </row>
    <row r="52" spans="1:15" ht="20.25" x14ac:dyDescent="0.25">
      <c r="A52" s="89"/>
      <c r="B52" s="15"/>
      <c r="C52" s="20"/>
      <c r="D52" s="20"/>
    </row>
    <row r="53" spans="1:15" ht="20.25" x14ac:dyDescent="0.25">
      <c r="A53" s="89"/>
      <c r="B53" s="15"/>
      <c r="C53" s="20"/>
      <c r="D53" s="20"/>
    </row>
    <row r="54" spans="1:15" ht="20.25" x14ac:dyDescent="0.25">
      <c r="A54" s="89"/>
      <c r="B54" s="15"/>
      <c r="C54" s="20"/>
      <c r="D54" s="20"/>
    </row>
    <row r="55" spans="1:15" ht="20.25" x14ac:dyDescent="0.25">
      <c r="A55" s="89"/>
      <c r="B55" s="15"/>
      <c r="C55" s="20"/>
      <c r="D55" s="20"/>
    </row>
    <row r="56" spans="1:15" ht="20.25" x14ac:dyDescent="0.25">
      <c r="A56" s="89"/>
      <c r="B56" s="15"/>
      <c r="C56" s="20"/>
      <c r="D56" s="20"/>
    </row>
    <row r="57" spans="1:15" ht="20.25" x14ac:dyDescent="0.25">
      <c r="A57" s="89"/>
      <c r="B57" s="15"/>
      <c r="C57" s="20"/>
      <c r="D57" s="20"/>
    </row>
    <row r="58" spans="1:15" ht="20.25" x14ac:dyDescent="0.25">
      <c r="A58" s="89"/>
      <c r="B58" s="15"/>
      <c r="C58" s="20"/>
      <c r="D58" s="20"/>
    </row>
    <row r="59" spans="1:15" ht="20.25" x14ac:dyDescent="0.25">
      <c r="A59" s="89"/>
      <c r="B59" s="15"/>
      <c r="C59" s="20"/>
      <c r="D59" s="20"/>
    </row>
    <row r="60" spans="1:15" ht="20.25" x14ac:dyDescent="0.25">
      <c r="A60" s="89"/>
      <c r="B60" s="15"/>
      <c r="C60" s="20"/>
      <c r="D60" s="20"/>
    </row>
    <row r="61" spans="1:15" ht="20.25" x14ac:dyDescent="0.25">
      <c r="A61" s="89"/>
      <c r="B61" s="15"/>
      <c r="C61" s="20"/>
      <c r="D61" s="20"/>
    </row>
    <row r="62" spans="1:15" ht="20.25" x14ac:dyDescent="0.25">
      <c r="A62" s="89"/>
      <c r="B62" s="15"/>
      <c r="C62" s="20"/>
      <c r="D62" s="20"/>
    </row>
    <row r="63" spans="1:15" ht="20.25" x14ac:dyDescent="0.25">
      <c r="A63" s="89"/>
      <c r="B63" s="15"/>
      <c r="C63" s="20"/>
      <c r="D63" s="20"/>
    </row>
    <row r="64" spans="1:15" ht="20.25" x14ac:dyDescent="0.25">
      <c r="A64" s="89"/>
      <c r="B64" s="15"/>
      <c r="C64" s="20"/>
      <c r="D64" s="20"/>
    </row>
    <row r="65" spans="1:4" ht="20.25" x14ac:dyDescent="0.25">
      <c r="A65" s="89"/>
      <c r="B65" s="15"/>
      <c r="C65" s="20"/>
      <c r="D65" s="20"/>
    </row>
    <row r="66" spans="1:4" ht="20.25" x14ac:dyDescent="0.25">
      <c r="A66" s="89"/>
      <c r="B66" s="15"/>
      <c r="C66" s="20"/>
      <c r="D66" s="20"/>
    </row>
    <row r="67" spans="1:4" ht="20.25" x14ac:dyDescent="0.25">
      <c r="A67" s="89"/>
      <c r="B67" s="15"/>
      <c r="C67" s="20"/>
      <c r="D67" s="20"/>
    </row>
    <row r="68" spans="1:4" ht="20.25" x14ac:dyDescent="0.25">
      <c r="A68" s="89"/>
      <c r="B68" s="15"/>
      <c r="C68" s="20"/>
      <c r="D68" s="20"/>
    </row>
    <row r="69" spans="1:4" ht="20.25" x14ac:dyDescent="0.25">
      <c r="A69" s="89"/>
      <c r="B69" s="15"/>
      <c r="C69" s="20"/>
      <c r="D69" s="20"/>
    </row>
    <row r="70" spans="1:4" ht="20.25" x14ac:dyDescent="0.25">
      <c r="A70" s="89"/>
      <c r="B70" s="15"/>
      <c r="C70" s="20"/>
      <c r="D70" s="20"/>
    </row>
    <row r="71" spans="1:4" ht="20.25" x14ac:dyDescent="0.25">
      <c r="A71" s="89"/>
      <c r="B71" s="15"/>
      <c r="C71" s="20"/>
      <c r="D71" s="20"/>
    </row>
    <row r="72" spans="1:4" ht="20.25" x14ac:dyDescent="0.25">
      <c r="A72" s="89"/>
      <c r="B72" s="15"/>
      <c r="C72" s="20"/>
      <c r="D72" s="20"/>
    </row>
    <row r="73" spans="1:4" ht="20.25" x14ac:dyDescent="0.25">
      <c r="A73" s="89"/>
      <c r="B73" s="15"/>
      <c r="C73" s="20"/>
      <c r="D73" s="20"/>
    </row>
    <row r="74" spans="1:4" ht="20.25" x14ac:dyDescent="0.25">
      <c r="A74" s="89"/>
      <c r="B74" s="15"/>
      <c r="C74" s="20"/>
      <c r="D74" s="20"/>
    </row>
    <row r="75" spans="1:4" ht="20.25" x14ac:dyDescent="0.25">
      <c r="A75" s="89"/>
      <c r="B75" s="15"/>
      <c r="C75" s="20"/>
      <c r="D75" s="20"/>
    </row>
    <row r="76" spans="1:4" ht="20.25" x14ac:dyDescent="0.25">
      <c r="A76" s="89"/>
      <c r="B76" s="15"/>
      <c r="C76" s="20"/>
      <c r="D76" s="20"/>
    </row>
    <row r="77" spans="1:4" ht="20.25" x14ac:dyDescent="0.25">
      <c r="A77" s="89"/>
      <c r="B77" s="15"/>
      <c r="C77" s="20"/>
      <c r="D77" s="20"/>
    </row>
    <row r="78" spans="1:4" ht="20.25" x14ac:dyDescent="0.25">
      <c r="A78" s="89"/>
      <c r="B78" s="15"/>
      <c r="C78" s="20"/>
      <c r="D78" s="20"/>
    </row>
    <row r="79" spans="1:4" ht="20.25" x14ac:dyDescent="0.25">
      <c r="A79" s="89"/>
      <c r="B79" s="15"/>
      <c r="C79" s="20"/>
      <c r="D79" s="20"/>
    </row>
    <row r="80" spans="1:4" ht="20.25" x14ac:dyDescent="0.25">
      <c r="A80" s="89"/>
      <c r="B80" s="15"/>
      <c r="C80" s="20"/>
      <c r="D80" s="20"/>
    </row>
    <row r="81" spans="1:4" ht="20.25" x14ac:dyDescent="0.25">
      <c r="A81" s="89"/>
      <c r="B81" s="15"/>
      <c r="C81" s="20"/>
      <c r="D81" s="20"/>
    </row>
    <row r="82" spans="1:4" ht="20.25" x14ac:dyDescent="0.25">
      <c r="A82" s="89"/>
      <c r="B82" s="15"/>
      <c r="C82" s="20"/>
      <c r="D82" s="20"/>
    </row>
    <row r="83" spans="1:4" ht="20.25" x14ac:dyDescent="0.25">
      <c r="A83" s="89"/>
      <c r="B83" s="15"/>
      <c r="C83" s="20"/>
      <c r="D83" s="20"/>
    </row>
    <row r="84" spans="1:4" ht="20.25" x14ac:dyDescent="0.25">
      <c r="A84" s="89"/>
      <c r="B84" s="15"/>
      <c r="C84" s="20"/>
      <c r="D84" s="20"/>
    </row>
    <row r="85" spans="1:4" ht="20.25" x14ac:dyDescent="0.25">
      <c r="A85" s="89"/>
      <c r="B85" s="15"/>
      <c r="C85" s="20"/>
      <c r="D85" s="20"/>
    </row>
    <row r="86" spans="1:4" ht="20.25" x14ac:dyDescent="0.25">
      <c r="A86" s="89"/>
      <c r="B86" s="15"/>
      <c r="C86" s="20"/>
      <c r="D86" s="20"/>
    </row>
    <row r="87" spans="1:4" ht="20.25" x14ac:dyDescent="0.25">
      <c r="A87" s="89"/>
      <c r="B87" s="15"/>
      <c r="C87" s="20"/>
      <c r="D87" s="20"/>
    </row>
    <row r="88" spans="1:4" ht="20.25" x14ac:dyDescent="0.25">
      <c r="A88" s="89"/>
      <c r="B88" s="15"/>
      <c r="C88" s="20"/>
      <c r="D88" s="20"/>
    </row>
    <row r="89" spans="1:4" ht="20.25" x14ac:dyDescent="0.25">
      <c r="A89" s="89"/>
      <c r="B89" s="15"/>
      <c r="C89" s="20"/>
      <c r="D89" s="20"/>
    </row>
    <row r="90" spans="1:4" ht="20.25" x14ac:dyDescent="0.25">
      <c r="A90" s="89"/>
      <c r="B90" s="15"/>
      <c r="C90" s="20"/>
      <c r="D90" s="20"/>
    </row>
    <row r="91" spans="1:4" ht="20.25" x14ac:dyDescent="0.25">
      <c r="A91" s="89"/>
      <c r="B91" s="15"/>
      <c r="C91" s="20"/>
      <c r="D91" s="20"/>
    </row>
    <row r="92" spans="1:4" ht="20.25" x14ac:dyDescent="0.25">
      <c r="A92" s="89"/>
      <c r="B92" s="15"/>
      <c r="C92" s="20"/>
      <c r="D92" s="20"/>
    </row>
    <row r="93" spans="1:4" ht="20.25" x14ac:dyDescent="0.25">
      <c r="A93" s="89"/>
      <c r="B93" s="15"/>
      <c r="C93" s="20"/>
      <c r="D93" s="20"/>
    </row>
    <row r="94" spans="1:4" ht="20.25" x14ac:dyDescent="0.25">
      <c r="A94" s="89"/>
      <c r="B94" s="15"/>
      <c r="C94" s="20"/>
      <c r="D94" s="20"/>
    </row>
    <row r="95" spans="1:4" ht="20.25" x14ac:dyDescent="0.25">
      <c r="A95" s="89"/>
      <c r="B95" s="15"/>
      <c r="C95" s="20"/>
      <c r="D95" s="20"/>
    </row>
    <row r="96" spans="1:4" ht="20.25" x14ac:dyDescent="0.25">
      <c r="A96" s="89"/>
      <c r="B96" s="15"/>
      <c r="C96" s="20"/>
      <c r="D96" s="20"/>
    </row>
    <row r="97" spans="1:4" ht="20.25" x14ac:dyDescent="0.25">
      <c r="A97" s="89"/>
      <c r="B97" s="15"/>
      <c r="C97" s="20"/>
      <c r="D97" s="20"/>
    </row>
    <row r="98" spans="1:4" ht="20.25" x14ac:dyDescent="0.25">
      <c r="A98" s="89"/>
      <c r="B98" s="15"/>
      <c r="C98" s="20"/>
      <c r="D98" s="20"/>
    </row>
    <row r="99" spans="1:4" ht="20.25" x14ac:dyDescent="0.25">
      <c r="A99" s="89"/>
      <c r="B99" s="15"/>
      <c r="C99" s="20"/>
      <c r="D99" s="20"/>
    </row>
    <row r="100" spans="1:4" ht="20.25" x14ac:dyDescent="0.25">
      <c r="A100" s="89"/>
      <c r="B100" s="15"/>
      <c r="C100" s="20"/>
      <c r="D100" s="20"/>
    </row>
    <row r="101" spans="1:4" ht="20.25" x14ac:dyDescent="0.25">
      <c r="A101" s="89"/>
      <c r="B101" s="15"/>
      <c r="C101" s="20"/>
      <c r="D101" s="20"/>
    </row>
    <row r="102" spans="1:4" ht="20.25" x14ac:dyDescent="0.25">
      <c r="A102" s="89"/>
      <c r="B102" s="15"/>
      <c r="C102" s="20"/>
      <c r="D102" s="20"/>
    </row>
    <row r="103" spans="1:4" ht="20.25" x14ac:dyDescent="0.25">
      <c r="A103" s="89"/>
      <c r="B103" s="15"/>
      <c r="C103" s="20"/>
      <c r="D103" s="20"/>
    </row>
    <row r="104" spans="1:4" ht="20.25" x14ac:dyDescent="0.25">
      <c r="A104" s="89"/>
      <c r="B104" s="15"/>
      <c r="C104" s="20"/>
      <c r="D104" s="20"/>
    </row>
    <row r="105" spans="1:4" ht="20.25" x14ac:dyDescent="0.25">
      <c r="A105" s="89"/>
      <c r="B105" s="15"/>
      <c r="C105" s="20"/>
      <c r="D105" s="20"/>
    </row>
    <row r="106" spans="1:4" ht="20.25" x14ac:dyDescent="0.25">
      <c r="A106" s="89"/>
      <c r="B106" s="15"/>
      <c r="C106" s="20"/>
      <c r="D106" s="20"/>
    </row>
    <row r="107" spans="1:4" ht="20.25" x14ac:dyDescent="0.25">
      <c r="A107" s="89"/>
      <c r="B107" s="15"/>
      <c r="C107" s="20"/>
      <c r="D107" s="20"/>
    </row>
    <row r="108" spans="1:4" ht="20.25" x14ac:dyDescent="0.25">
      <c r="A108" s="89"/>
      <c r="B108" s="15"/>
      <c r="C108" s="20"/>
      <c r="D108" s="20"/>
    </row>
    <row r="109" spans="1:4" ht="20.25" x14ac:dyDescent="0.25">
      <c r="A109" s="89"/>
      <c r="B109" s="15"/>
      <c r="C109" s="20"/>
      <c r="D109" s="20"/>
    </row>
    <row r="110" spans="1:4" ht="20.25" x14ac:dyDescent="0.25">
      <c r="A110" s="89"/>
      <c r="B110" s="15"/>
      <c r="C110" s="20"/>
      <c r="D110" s="20"/>
    </row>
    <row r="111" spans="1:4" ht="20.25" x14ac:dyDescent="0.25">
      <c r="A111" s="89"/>
      <c r="B111" s="15"/>
      <c r="C111" s="20"/>
      <c r="D111" s="20"/>
    </row>
    <row r="112" spans="1:4" ht="20.25" x14ac:dyDescent="0.25">
      <c r="A112" s="89"/>
      <c r="B112" s="15"/>
      <c r="C112" s="20"/>
      <c r="D112" s="20"/>
    </row>
    <row r="113" spans="1:4" ht="20.25" x14ac:dyDescent="0.25">
      <c r="A113" s="89"/>
      <c r="B113" s="15"/>
      <c r="C113" s="20"/>
      <c r="D113" s="20"/>
    </row>
    <row r="114" spans="1:4" ht="20.25" x14ac:dyDescent="0.25">
      <c r="A114" s="89"/>
      <c r="B114" s="15"/>
      <c r="C114" s="20"/>
      <c r="D114" s="20"/>
    </row>
    <row r="115" spans="1:4" ht="20.25" x14ac:dyDescent="0.25">
      <c r="A115" s="89"/>
      <c r="B115" s="15"/>
      <c r="C115" s="20"/>
      <c r="D115" s="20"/>
    </row>
    <row r="116" spans="1:4" ht="20.25" x14ac:dyDescent="0.25">
      <c r="A116" s="89"/>
      <c r="B116" s="15"/>
      <c r="C116" s="20"/>
      <c r="D116" s="20"/>
    </row>
    <row r="117" spans="1:4" ht="20.25" x14ac:dyDescent="0.25">
      <c r="A117" s="89"/>
      <c r="B117" s="15"/>
      <c r="C117" s="20"/>
      <c r="D117" s="20"/>
    </row>
    <row r="118" spans="1:4" ht="20.25" x14ac:dyDescent="0.25">
      <c r="A118" s="89"/>
      <c r="B118" s="15"/>
      <c r="C118" s="20"/>
      <c r="D118" s="20"/>
    </row>
    <row r="119" spans="1:4" ht="20.25" x14ac:dyDescent="0.25">
      <c r="A119" s="89"/>
      <c r="B119" s="15"/>
      <c r="C119" s="20"/>
      <c r="D119" s="20"/>
    </row>
    <row r="120" spans="1:4" ht="20.25" x14ac:dyDescent="0.25">
      <c r="A120" s="89"/>
      <c r="B120" s="15"/>
      <c r="C120" s="20"/>
      <c r="D120" s="20"/>
    </row>
    <row r="121" spans="1:4" ht="20.25" x14ac:dyDescent="0.25">
      <c r="A121" s="89"/>
      <c r="B121" s="15"/>
      <c r="C121" s="20"/>
      <c r="D121" s="20"/>
    </row>
    <row r="122" spans="1:4" ht="20.25" x14ac:dyDescent="0.25">
      <c r="A122" s="89"/>
      <c r="B122" s="15"/>
      <c r="C122" s="20"/>
      <c r="D122" s="20"/>
    </row>
    <row r="123" spans="1:4" ht="20.25" x14ac:dyDescent="0.25">
      <c r="A123" s="89"/>
      <c r="B123" s="15"/>
      <c r="C123" s="20"/>
      <c r="D123" s="20"/>
    </row>
    <row r="124" spans="1:4" ht="20.25" x14ac:dyDescent="0.25">
      <c r="A124" s="89"/>
      <c r="B124" s="15"/>
      <c r="C124" s="20"/>
      <c r="D124" s="20"/>
    </row>
    <row r="125" spans="1:4" ht="20.25" x14ac:dyDescent="0.25">
      <c r="A125" s="89"/>
      <c r="B125" s="15"/>
      <c r="C125" s="20"/>
      <c r="D125" s="20"/>
    </row>
    <row r="126" spans="1:4" ht="20.25" x14ac:dyDescent="0.25">
      <c r="A126" s="89"/>
      <c r="B126" s="15"/>
      <c r="C126" s="20"/>
      <c r="D126" s="20"/>
    </row>
    <row r="127" spans="1:4" ht="20.25" x14ac:dyDescent="0.25">
      <c r="A127" s="89"/>
      <c r="B127" s="15"/>
      <c r="C127" s="20"/>
      <c r="D127" s="20"/>
    </row>
    <row r="128" spans="1:4" ht="20.25" x14ac:dyDescent="0.25">
      <c r="A128" s="89"/>
      <c r="B128" s="15"/>
      <c r="C128" s="20"/>
      <c r="D128" s="20"/>
    </row>
    <row r="129" spans="1:4" ht="20.25" x14ac:dyDescent="0.25">
      <c r="A129" s="89"/>
      <c r="B129" s="15"/>
      <c r="C129" s="20"/>
      <c r="D129" s="20"/>
    </row>
    <row r="130" spans="1:4" ht="20.25" x14ac:dyDescent="0.25">
      <c r="A130" s="89"/>
      <c r="B130" s="15"/>
      <c r="C130" s="20"/>
      <c r="D130" s="20"/>
    </row>
    <row r="131" spans="1:4" ht="20.25" x14ac:dyDescent="0.25">
      <c r="A131" s="89"/>
      <c r="B131" s="15"/>
      <c r="C131" s="20"/>
      <c r="D131" s="20"/>
    </row>
    <row r="132" spans="1:4" ht="20.25" x14ac:dyDescent="0.25">
      <c r="A132" s="89"/>
      <c r="B132" s="15"/>
      <c r="C132" s="20"/>
      <c r="D132" s="20"/>
    </row>
    <row r="133" spans="1:4" ht="20.25" x14ac:dyDescent="0.25">
      <c r="A133" s="89"/>
      <c r="B133" s="15"/>
      <c r="C133" s="20"/>
      <c r="D133" s="20"/>
    </row>
    <row r="134" spans="1:4" ht="20.25" x14ac:dyDescent="0.25">
      <c r="A134" s="89"/>
      <c r="B134" s="15"/>
      <c r="C134" s="20"/>
      <c r="D134" s="20"/>
    </row>
    <row r="135" spans="1:4" ht="20.25" x14ac:dyDescent="0.25">
      <c r="A135" s="89"/>
      <c r="B135" s="15"/>
      <c r="C135" s="20"/>
      <c r="D135" s="20"/>
    </row>
    <row r="136" spans="1:4" ht="20.25" x14ac:dyDescent="0.25">
      <c r="A136" s="89"/>
      <c r="B136" s="15"/>
      <c r="C136" s="20"/>
      <c r="D136" s="20"/>
    </row>
    <row r="137" spans="1:4" ht="20.25" x14ac:dyDescent="0.25">
      <c r="A137" s="89"/>
      <c r="B137" s="15"/>
      <c r="C137" s="20"/>
      <c r="D137" s="20"/>
    </row>
    <row r="138" spans="1:4" ht="20.25" x14ac:dyDescent="0.25">
      <c r="A138" s="89"/>
      <c r="B138" s="15"/>
      <c r="C138" s="20"/>
      <c r="D138" s="20"/>
    </row>
    <row r="139" spans="1:4" ht="20.25" x14ac:dyDescent="0.25">
      <c r="A139" s="89"/>
      <c r="B139" s="15"/>
      <c r="C139" s="20"/>
      <c r="D139" s="20"/>
    </row>
    <row r="140" spans="1:4" ht="20.25" x14ac:dyDescent="0.25">
      <c r="A140" s="89"/>
      <c r="B140" s="15"/>
      <c r="C140" s="20"/>
      <c r="D140" s="20"/>
    </row>
    <row r="141" spans="1:4" ht="20.25" x14ac:dyDescent="0.25">
      <c r="A141" s="89"/>
      <c r="B141" s="15"/>
      <c r="C141" s="20"/>
      <c r="D141" s="20"/>
    </row>
    <row r="142" spans="1:4" ht="20.25" x14ac:dyDescent="0.25">
      <c r="A142" s="89"/>
      <c r="B142" s="15"/>
      <c r="C142" s="20"/>
      <c r="D142" s="20"/>
    </row>
    <row r="143" spans="1:4" ht="20.25" x14ac:dyDescent="0.25">
      <c r="A143" s="89"/>
      <c r="B143" s="15"/>
      <c r="C143" s="20"/>
      <c r="D143" s="20"/>
    </row>
    <row r="144" spans="1:4" ht="20.25" x14ac:dyDescent="0.25">
      <c r="A144" s="89"/>
      <c r="B144" s="15"/>
      <c r="C144" s="20"/>
      <c r="D144" s="20"/>
    </row>
    <row r="145" spans="1:4" ht="20.25" x14ac:dyDescent="0.25">
      <c r="A145" s="89"/>
      <c r="B145" s="15"/>
      <c r="C145" s="20"/>
      <c r="D145" s="20"/>
    </row>
    <row r="146" spans="1:4" ht="20.25" x14ac:dyDescent="0.25">
      <c r="A146" s="89"/>
      <c r="B146" s="15"/>
      <c r="C146" s="20"/>
      <c r="D146" s="20"/>
    </row>
    <row r="147" spans="1:4" ht="20.25" x14ac:dyDescent="0.25">
      <c r="A147" s="89"/>
      <c r="B147" s="15"/>
      <c r="C147" s="20"/>
      <c r="D147" s="20"/>
    </row>
    <row r="148" spans="1:4" ht="20.25" x14ac:dyDescent="0.25">
      <c r="A148" s="89"/>
      <c r="B148" s="15"/>
      <c r="C148" s="20"/>
      <c r="D148" s="20"/>
    </row>
    <row r="149" spans="1:4" ht="20.25" x14ac:dyDescent="0.25">
      <c r="A149" s="89"/>
      <c r="B149" s="15"/>
      <c r="C149" s="20"/>
      <c r="D149" s="20"/>
    </row>
    <row r="150" spans="1:4" ht="20.25" x14ac:dyDescent="0.25">
      <c r="A150" s="89"/>
      <c r="B150" s="15"/>
      <c r="C150" s="20"/>
      <c r="D150" s="20"/>
    </row>
    <row r="151" spans="1:4" ht="20.25" x14ac:dyDescent="0.25">
      <c r="A151" s="89"/>
      <c r="B151" s="15"/>
      <c r="C151" s="20"/>
      <c r="D151" s="20"/>
    </row>
    <row r="152" spans="1:4" ht="20.25" x14ac:dyDescent="0.25">
      <c r="A152" s="89"/>
      <c r="B152" s="15"/>
      <c r="C152" s="20"/>
      <c r="D152" s="20"/>
    </row>
    <row r="153" spans="1:4" ht="20.25" x14ac:dyDescent="0.25">
      <c r="A153" s="89"/>
      <c r="B153" s="15"/>
      <c r="C153" s="20"/>
      <c r="D153" s="20"/>
    </row>
    <row r="154" spans="1:4" ht="20.25" x14ac:dyDescent="0.25">
      <c r="A154" s="89"/>
      <c r="B154" s="15"/>
      <c r="C154" s="20"/>
      <c r="D154" s="20"/>
    </row>
    <row r="155" spans="1:4" ht="20.25" x14ac:dyDescent="0.25">
      <c r="A155" s="89"/>
      <c r="B155" s="15"/>
      <c r="C155" s="20"/>
      <c r="D155" s="20"/>
    </row>
    <row r="156" spans="1:4" ht="20.25" x14ac:dyDescent="0.25">
      <c r="A156" s="89"/>
      <c r="B156" s="15"/>
      <c r="C156" s="20"/>
      <c r="D156" s="20"/>
    </row>
    <row r="157" spans="1:4" ht="20.25" x14ac:dyDescent="0.25">
      <c r="A157" s="89"/>
      <c r="B157" s="15"/>
      <c r="C157" s="20"/>
      <c r="D157" s="20"/>
    </row>
    <row r="158" spans="1:4" ht="20.25" x14ac:dyDescent="0.25">
      <c r="A158" s="89"/>
      <c r="B158" s="15"/>
      <c r="C158" s="20"/>
      <c r="D158" s="20"/>
    </row>
    <row r="159" spans="1:4" ht="20.25" x14ac:dyDescent="0.25">
      <c r="A159" s="89"/>
      <c r="B159" s="15"/>
      <c r="C159" s="20"/>
      <c r="D159" s="20"/>
    </row>
    <row r="160" spans="1:4" ht="20.25" x14ac:dyDescent="0.25">
      <c r="A160" s="89"/>
      <c r="B160" s="15"/>
      <c r="C160" s="20"/>
      <c r="D160" s="20"/>
    </row>
    <row r="161" spans="1:4" ht="20.25" x14ac:dyDescent="0.25">
      <c r="A161" s="89"/>
      <c r="B161" s="15"/>
      <c r="C161" s="20"/>
      <c r="D161" s="20"/>
    </row>
    <row r="162" spans="1:4" ht="20.25" x14ac:dyDescent="0.25">
      <c r="A162" s="89"/>
      <c r="B162" s="15"/>
      <c r="C162" s="20"/>
      <c r="D162" s="20"/>
    </row>
    <row r="163" spans="1:4" ht="20.25" x14ac:dyDescent="0.25">
      <c r="A163" s="89"/>
      <c r="B163" s="15"/>
      <c r="C163" s="20"/>
      <c r="D163" s="20"/>
    </row>
    <row r="164" spans="1:4" ht="20.25" x14ac:dyDescent="0.25">
      <c r="A164" s="89"/>
      <c r="B164" s="15"/>
      <c r="C164" s="20"/>
      <c r="D164" s="20"/>
    </row>
    <row r="165" spans="1:4" ht="20.25" x14ac:dyDescent="0.25">
      <c r="A165" s="89"/>
      <c r="B165" s="15"/>
      <c r="C165" s="20"/>
      <c r="D165" s="20"/>
    </row>
    <row r="166" spans="1:4" ht="20.25" x14ac:dyDescent="0.25">
      <c r="A166" s="89"/>
      <c r="B166" s="15"/>
      <c r="C166" s="20"/>
      <c r="D166" s="20"/>
    </row>
    <row r="167" spans="1:4" ht="20.25" x14ac:dyDescent="0.25">
      <c r="A167" s="89"/>
      <c r="B167" s="15"/>
      <c r="C167" s="20"/>
      <c r="D167" s="20"/>
    </row>
    <row r="168" spans="1:4" ht="20.25" x14ac:dyDescent="0.25">
      <c r="A168" s="89"/>
      <c r="B168" s="15"/>
      <c r="C168" s="20"/>
      <c r="D168" s="20"/>
    </row>
    <row r="169" spans="1:4" ht="20.25" x14ac:dyDescent="0.25">
      <c r="A169" s="89"/>
      <c r="B169" s="15"/>
      <c r="C169" s="20"/>
      <c r="D169" s="20"/>
    </row>
    <row r="170" spans="1:4" ht="20.25" x14ac:dyDescent="0.25">
      <c r="A170" s="89"/>
      <c r="B170" s="15"/>
      <c r="C170" s="20"/>
      <c r="D170" s="20"/>
    </row>
    <row r="171" spans="1:4" ht="20.25" x14ac:dyDescent="0.25">
      <c r="A171" s="89"/>
      <c r="B171" s="15"/>
      <c r="C171" s="20"/>
      <c r="D171" s="20"/>
    </row>
    <row r="172" spans="1:4" ht="20.25" x14ac:dyDescent="0.25">
      <c r="A172" s="89"/>
      <c r="B172" s="15"/>
      <c r="C172" s="20"/>
      <c r="D172" s="20"/>
    </row>
    <row r="173" spans="1:4" ht="20.25" x14ac:dyDescent="0.25">
      <c r="A173" s="89"/>
      <c r="B173" s="15"/>
      <c r="C173" s="20"/>
      <c r="D173" s="20"/>
    </row>
    <row r="174" spans="1:4" ht="20.25" x14ac:dyDescent="0.25">
      <c r="A174" s="89"/>
      <c r="B174" s="15"/>
      <c r="C174" s="20"/>
      <c r="D174" s="20"/>
    </row>
    <row r="175" spans="1:4" ht="20.25" x14ac:dyDescent="0.25">
      <c r="A175" s="89"/>
      <c r="B175" s="15"/>
      <c r="C175" s="20"/>
      <c r="D175" s="20"/>
    </row>
    <row r="176" spans="1:4" ht="20.25" x14ac:dyDescent="0.25">
      <c r="A176" s="89"/>
      <c r="B176" s="15"/>
      <c r="C176" s="20"/>
      <c r="D176" s="20"/>
    </row>
    <row r="177" spans="1:4" ht="20.25" x14ac:dyDescent="0.25">
      <c r="A177" s="89"/>
      <c r="B177" s="15"/>
      <c r="C177" s="20"/>
      <c r="D177" s="20"/>
    </row>
    <row r="178" spans="1:4" ht="20.25" x14ac:dyDescent="0.25">
      <c r="A178" s="89"/>
      <c r="B178" s="15"/>
      <c r="C178" s="20"/>
      <c r="D178" s="20"/>
    </row>
    <row r="179" spans="1:4" ht="20.25" x14ac:dyDescent="0.25">
      <c r="A179" s="89"/>
      <c r="B179" s="15"/>
      <c r="C179" s="20"/>
      <c r="D179" s="20"/>
    </row>
    <row r="180" spans="1:4" ht="20.25" x14ac:dyDescent="0.25">
      <c r="A180" s="89"/>
      <c r="B180" s="15"/>
      <c r="C180" s="20"/>
      <c r="D180" s="20"/>
    </row>
    <row r="181" spans="1:4" ht="20.25" x14ac:dyDescent="0.25">
      <c r="A181" s="89"/>
      <c r="B181" s="15"/>
      <c r="C181" s="20"/>
      <c r="D181" s="20"/>
    </row>
    <row r="182" spans="1:4" ht="20.25" x14ac:dyDescent="0.25">
      <c r="A182" s="89"/>
      <c r="B182" s="15"/>
      <c r="C182" s="20"/>
      <c r="D182" s="20"/>
    </row>
    <row r="183" spans="1:4" ht="20.25" x14ac:dyDescent="0.25">
      <c r="A183" s="89"/>
      <c r="B183" s="15"/>
      <c r="C183" s="20"/>
      <c r="D183" s="20"/>
    </row>
    <row r="184" spans="1:4" ht="20.25" x14ac:dyDescent="0.25">
      <c r="A184" s="89"/>
      <c r="B184" s="15"/>
      <c r="C184" s="20"/>
      <c r="D184" s="20"/>
    </row>
    <row r="185" spans="1:4" ht="20.25" x14ac:dyDescent="0.25">
      <c r="A185" s="89"/>
      <c r="B185" s="15"/>
      <c r="C185" s="20"/>
      <c r="D185" s="20"/>
    </row>
    <row r="186" spans="1:4" ht="20.25" x14ac:dyDescent="0.25">
      <c r="A186" s="89"/>
      <c r="B186" s="15"/>
      <c r="C186" s="20"/>
      <c r="D186" s="20"/>
    </row>
    <row r="187" spans="1:4" ht="20.25" x14ac:dyDescent="0.25">
      <c r="A187" s="89"/>
      <c r="B187" s="15"/>
      <c r="C187" s="20"/>
      <c r="D187" s="20"/>
    </row>
    <row r="188" spans="1:4" ht="20.25" x14ac:dyDescent="0.25">
      <c r="A188" s="89"/>
      <c r="B188" s="15"/>
      <c r="C188" s="20"/>
      <c r="D188" s="20"/>
    </row>
    <row r="189" spans="1:4" ht="20.25" x14ac:dyDescent="0.25">
      <c r="A189" s="89"/>
      <c r="B189" s="15"/>
      <c r="C189" s="20"/>
      <c r="D189" s="20"/>
    </row>
    <row r="190" spans="1:4" ht="20.25" x14ac:dyDescent="0.25">
      <c r="A190" s="89"/>
      <c r="B190" s="15"/>
      <c r="C190" s="20"/>
      <c r="D190" s="20"/>
    </row>
    <row r="191" spans="1:4" ht="20.25" x14ac:dyDescent="0.25">
      <c r="A191" s="89"/>
      <c r="B191" s="15"/>
      <c r="C191" s="20"/>
      <c r="D191" s="20"/>
    </row>
    <row r="192" spans="1:4" ht="20.25" x14ac:dyDescent="0.25">
      <c r="A192" s="89"/>
      <c r="B192" s="15"/>
      <c r="C192" s="20"/>
      <c r="D192" s="20"/>
    </row>
    <row r="193" spans="1:4" ht="20.25" x14ac:dyDescent="0.25">
      <c r="A193" s="89"/>
      <c r="B193" s="15"/>
      <c r="C193" s="20"/>
      <c r="D193" s="20"/>
    </row>
    <row r="194" spans="1:4" ht="20.25" x14ac:dyDescent="0.25">
      <c r="A194" s="89"/>
      <c r="B194" s="15"/>
      <c r="C194" s="20"/>
      <c r="D194" s="20"/>
    </row>
    <row r="195" spans="1:4" ht="20.25" x14ac:dyDescent="0.25">
      <c r="A195" s="89"/>
      <c r="B195" s="15"/>
      <c r="C195" s="20"/>
      <c r="D195" s="20"/>
    </row>
    <row r="196" spans="1:4" ht="20.25" x14ac:dyDescent="0.25">
      <c r="A196" s="89"/>
      <c r="B196" s="15"/>
      <c r="C196" s="20"/>
      <c r="D196" s="20"/>
    </row>
    <row r="197" spans="1:4" ht="20.25" x14ac:dyDescent="0.25">
      <c r="A197" s="89"/>
      <c r="B197" s="15"/>
      <c r="C197" s="20"/>
      <c r="D197" s="20"/>
    </row>
    <row r="198" spans="1:4" ht="20.25" x14ac:dyDescent="0.25">
      <c r="A198" s="89"/>
      <c r="B198" s="15"/>
      <c r="C198" s="20"/>
      <c r="D198" s="20"/>
    </row>
    <row r="199" spans="1:4" ht="20.25" x14ac:dyDescent="0.25">
      <c r="A199" s="89"/>
      <c r="B199" s="15"/>
      <c r="C199" s="20"/>
      <c r="D199" s="20"/>
    </row>
    <row r="200" spans="1:4" ht="20.25" x14ac:dyDescent="0.25">
      <c r="A200" s="89"/>
      <c r="B200" s="15"/>
      <c r="C200" s="20"/>
      <c r="D200" s="20"/>
    </row>
    <row r="201" spans="1:4" ht="20.25" x14ac:dyDescent="0.25">
      <c r="A201" s="89"/>
      <c r="B201" s="15"/>
      <c r="C201" s="20"/>
      <c r="D201" s="20"/>
    </row>
    <row r="202" spans="1:4" ht="20.25" x14ac:dyDescent="0.25">
      <c r="A202" s="89"/>
      <c r="B202" s="15"/>
      <c r="C202" s="20"/>
      <c r="D202" s="20"/>
    </row>
    <row r="203" spans="1:4" ht="20.25" x14ac:dyDescent="0.25">
      <c r="A203" s="89"/>
      <c r="B203" s="15"/>
      <c r="C203" s="20"/>
      <c r="D203" s="20"/>
    </row>
    <row r="204" spans="1:4" ht="20.25" x14ac:dyDescent="0.25">
      <c r="A204" s="89"/>
      <c r="B204" s="15"/>
      <c r="C204" s="20"/>
      <c r="D204" s="20"/>
    </row>
    <row r="205" spans="1:4" ht="20.25" x14ac:dyDescent="0.25">
      <c r="A205" s="89"/>
      <c r="B205" s="15"/>
      <c r="C205" s="20"/>
      <c r="D205" s="20"/>
    </row>
    <row r="206" spans="1:4" ht="20.25" x14ac:dyDescent="0.25">
      <c r="A206" s="89"/>
      <c r="B206" s="15"/>
      <c r="C206" s="20"/>
      <c r="D206" s="20"/>
    </row>
    <row r="207" spans="1:4" ht="20.25" x14ac:dyDescent="0.25">
      <c r="A207" s="89"/>
      <c r="B207" s="15"/>
      <c r="C207" s="20"/>
      <c r="D207" s="20"/>
    </row>
    <row r="208" spans="1:4" x14ac:dyDescent="0.25">
      <c r="A208" s="69"/>
      <c r="B208" s="15"/>
      <c r="C208" s="15"/>
      <c r="D208" s="15"/>
    </row>
    <row r="209" spans="1:8" ht="20.25" x14ac:dyDescent="0.25">
      <c r="A209" s="69"/>
      <c r="B209" s="16" t="s">
        <v>87</v>
      </c>
      <c r="C209" s="16" t="s">
        <v>141</v>
      </c>
      <c r="D209" s="19" t="s">
        <v>87</v>
      </c>
      <c r="E209" s="19" t="s">
        <v>141</v>
      </c>
    </row>
    <row r="210" spans="1:8" ht="21" x14ac:dyDescent="0.35">
      <c r="A210" s="69"/>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69"/>
      <c r="B211" s="17" t="s">
        <v>89</v>
      </c>
      <c r="C211" s="17" t="s">
        <v>92</v>
      </c>
      <c r="E211" t="s">
        <v>57</v>
      </c>
      <c r="F211" t="str">
        <f t="shared" ref="F211:F221" si="0">IF(NOT(ISBLANK(D211)),D211,IF(NOT(ISBLANK(E211)),"     "&amp;E211,FALSE))</f>
        <v xml:space="preserve">     Afectación menor a 10 SMLMV .</v>
      </c>
    </row>
    <row r="212" spans="1:8" ht="21" x14ac:dyDescent="0.35">
      <c r="A212" s="69"/>
      <c r="B212" s="17" t="s">
        <v>89</v>
      </c>
      <c r="C212" s="17" t="s">
        <v>93</v>
      </c>
      <c r="E212" t="s">
        <v>92</v>
      </c>
      <c r="F212" t="str">
        <f t="shared" si="0"/>
        <v xml:space="preserve">     Entre 10 y 50 SMLMV </v>
      </c>
    </row>
    <row r="213" spans="1:8" ht="21" x14ac:dyDescent="0.35">
      <c r="A213" s="69"/>
      <c r="B213" s="17" t="s">
        <v>89</v>
      </c>
      <c r="C213" s="17" t="s">
        <v>94</v>
      </c>
      <c r="E213" t="s">
        <v>93</v>
      </c>
      <c r="F213" t="str">
        <f t="shared" si="0"/>
        <v xml:space="preserve">     Entre 50 y 100 SMLMV </v>
      </c>
    </row>
    <row r="214" spans="1:8" ht="21" x14ac:dyDescent="0.35">
      <c r="A214" s="69"/>
      <c r="B214" s="17" t="s">
        <v>89</v>
      </c>
      <c r="C214" s="17" t="s">
        <v>95</v>
      </c>
      <c r="E214" t="s">
        <v>94</v>
      </c>
      <c r="F214" t="str">
        <f t="shared" si="0"/>
        <v xml:space="preserve">     Entre 100 y 500 SMLMV </v>
      </c>
    </row>
    <row r="215" spans="1:8" ht="21" x14ac:dyDescent="0.35">
      <c r="A215" s="69"/>
      <c r="B215" s="17" t="s">
        <v>56</v>
      </c>
      <c r="C215" s="17" t="s">
        <v>96</v>
      </c>
      <c r="E215" t="s">
        <v>95</v>
      </c>
      <c r="F215" t="str">
        <f t="shared" si="0"/>
        <v xml:space="preserve">     Mayor a 500 SMLMV </v>
      </c>
    </row>
    <row r="216" spans="1:8" ht="21" x14ac:dyDescent="0.35">
      <c r="A216" s="69"/>
      <c r="B216" s="17" t="s">
        <v>56</v>
      </c>
      <c r="C216" s="17" t="s">
        <v>97</v>
      </c>
      <c r="D216" t="s">
        <v>56</v>
      </c>
      <c r="F216" t="str">
        <f t="shared" si="0"/>
        <v>Pérdida Reputacional</v>
      </c>
    </row>
    <row r="217" spans="1:8" ht="21" x14ac:dyDescent="0.35">
      <c r="A217" s="69"/>
      <c r="B217" s="17" t="s">
        <v>56</v>
      </c>
      <c r="C217" s="17" t="s">
        <v>99</v>
      </c>
      <c r="E217" t="s">
        <v>96</v>
      </c>
      <c r="F217" t="str">
        <f t="shared" si="0"/>
        <v xml:space="preserve">     El riesgo afecta la imagen de alguna área de la organización</v>
      </c>
    </row>
    <row r="218" spans="1:8" ht="21" x14ac:dyDescent="0.35">
      <c r="A218" s="69"/>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69"/>
      <c r="B219" s="17" t="s">
        <v>56</v>
      </c>
      <c r="C219" s="17" t="s">
        <v>117</v>
      </c>
      <c r="E219" t="s">
        <v>99</v>
      </c>
      <c r="F219" t="str">
        <f t="shared" si="0"/>
        <v xml:space="preserve">     El riesgo afecta la imagen de la entidad con algunos usuarios de relevancia frente al logro de los objetivos</v>
      </c>
    </row>
    <row r="220" spans="1:8" x14ac:dyDescent="0.25">
      <c r="A220" s="69"/>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69"/>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69"/>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74"/>
    <col min="3" max="3" width="17" style="74" customWidth="1"/>
    <col min="4" max="4" width="14.28515625" style="74"/>
    <col min="5" max="5" width="46" style="74" customWidth="1"/>
    <col min="6" max="16384" width="14.28515625" style="74"/>
  </cols>
  <sheetData>
    <row r="1" spans="2:6" ht="24" customHeight="1" thickBot="1" x14ac:dyDescent="0.25">
      <c r="B1" s="625" t="s">
        <v>77</v>
      </c>
      <c r="C1" s="626"/>
      <c r="D1" s="626"/>
      <c r="E1" s="626"/>
      <c r="F1" s="627"/>
    </row>
    <row r="2" spans="2:6" ht="16.5" thickBot="1" x14ac:dyDescent="0.3">
      <c r="B2" s="75"/>
      <c r="C2" s="75"/>
      <c r="D2" s="75"/>
      <c r="E2" s="75"/>
      <c r="F2" s="75"/>
    </row>
    <row r="3" spans="2:6" ht="16.5" thickBot="1" x14ac:dyDescent="0.25">
      <c r="B3" s="629" t="s">
        <v>63</v>
      </c>
      <c r="C3" s="630"/>
      <c r="D3" s="630"/>
      <c r="E3" s="87" t="s">
        <v>64</v>
      </c>
      <c r="F3" s="88" t="s">
        <v>65</v>
      </c>
    </row>
    <row r="4" spans="2:6" ht="31.5" x14ac:dyDescent="0.2">
      <c r="B4" s="631" t="s">
        <v>66</v>
      </c>
      <c r="C4" s="633" t="s">
        <v>13</v>
      </c>
      <c r="D4" s="76" t="s">
        <v>14</v>
      </c>
      <c r="E4" s="77" t="s">
        <v>67</v>
      </c>
      <c r="F4" s="78">
        <v>0.25</v>
      </c>
    </row>
    <row r="5" spans="2:6" ht="47.25" x14ac:dyDescent="0.2">
      <c r="B5" s="632"/>
      <c r="C5" s="634"/>
      <c r="D5" s="79" t="s">
        <v>15</v>
      </c>
      <c r="E5" s="80" t="s">
        <v>68</v>
      </c>
      <c r="F5" s="81">
        <v>0.15</v>
      </c>
    </row>
    <row r="6" spans="2:6" ht="47.25" x14ac:dyDescent="0.2">
      <c r="B6" s="632"/>
      <c r="C6" s="634"/>
      <c r="D6" s="79" t="s">
        <v>16</v>
      </c>
      <c r="E6" s="80" t="s">
        <v>69</v>
      </c>
      <c r="F6" s="81">
        <v>0.1</v>
      </c>
    </row>
    <row r="7" spans="2:6" ht="63" x14ac:dyDescent="0.2">
      <c r="B7" s="632"/>
      <c r="C7" s="634" t="s">
        <v>17</v>
      </c>
      <c r="D7" s="79" t="s">
        <v>10</v>
      </c>
      <c r="E7" s="80" t="s">
        <v>70</v>
      </c>
      <c r="F7" s="81">
        <v>0.25</v>
      </c>
    </row>
    <row r="8" spans="2:6" ht="31.5" x14ac:dyDescent="0.2">
      <c r="B8" s="632"/>
      <c r="C8" s="634"/>
      <c r="D8" s="79" t="s">
        <v>9</v>
      </c>
      <c r="E8" s="80" t="s">
        <v>71</v>
      </c>
      <c r="F8" s="81">
        <v>0.15</v>
      </c>
    </row>
    <row r="9" spans="2:6" ht="47.25" x14ac:dyDescent="0.2">
      <c r="B9" s="632" t="s">
        <v>158</v>
      </c>
      <c r="C9" s="634" t="s">
        <v>18</v>
      </c>
      <c r="D9" s="79" t="s">
        <v>19</v>
      </c>
      <c r="E9" s="80" t="s">
        <v>72</v>
      </c>
      <c r="F9" s="82" t="s">
        <v>73</v>
      </c>
    </row>
    <row r="10" spans="2:6" ht="63" x14ac:dyDescent="0.2">
      <c r="B10" s="632"/>
      <c r="C10" s="634"/>
      <c r="D10" s="79" t="s">
        <v>20</v>
      </c>
      <c r="E10" s="80" t="s">
        <v>74</v>
      </c>
      <c r="F10" s="82" t="s">
        <v>73</v>
      </c>
    </row>
    <row r="11" spans="2:6" ht="47.25" x14ac:dyDescent="0.2">
      <c r="B11" s="632"/>
      <c r="C11" s="634" t="s">
        <v>21</v>
      </c>
      <c r="D11" s="79" t="s">
        <v>22</v>
      </c>
      <c r="E11" s="80" t="s">
        <v>75</v>
      </c>
      <c r="F11" s="82" t="s">
        <v>73</v>
      </c>
    </row>
    <row r="12" spans="2:6" ht="47.25" x14ac:dyDescent="0.2">
      <c r="B12" s="632"/>
      <c r="C12" s="634"/>
      <c r="D12" s="79" t="s">
        <v>23</v>
      </c>
      <c r="E12" s="80" t="s">
        <v>76</v>
      </c>
      <c r="F12" s="82" t="s">
        <v>73</v>
      </c>
    </row>
    <row r="13" spans="2:6" ht="31.5" x14ac:dyDescent="0.2">
      <c r="B13" s="632"/>
      <c r="C13" s="634" t="s">
        <v>24</v>
      </c>
      <c r="D13" s="79" t="s">
        <v>118</v>
      </c>
      <c r="E13" s="80" t="s">
        <v>121</v>
      </c>
      <c r="F13" s="82" t="s">
        <v>73</v>
      </c>
    </row>
    <row r="14" spans="2:6" ht="32.25" thickBot="1" x14ac:dyDescent="0.25">
      <c r="B14" s="635"/>
      <c r="C14" s="636"/>
      <c r="D14" s="83" t="s">
        <v>119</v>
      </c>
      <c r="E14" s="84" t="s">
        <v>120</v>
      </c>
      <c r="F14" s="85" t="s">
        <v>73</v>
      </c>
    </row>
    <row r="15" spans="2:6" ht="49.5" customHeight="1" x14ac:dyDescent="0.2">
      <c r="B15" s="628" t="s">
        <v>155</v>
      </c>
      <c r="C15" s="628"/>
      <c r="D15" s="628"/>
      <c r="E15" s="628"/>
      <c r="F15" s="628"/>
    </row>
    <row r="16" spans="2:6" ht="27" customHeight="1" x14ac:dyDescent="0.25">
      <c r="B16" s="86"/>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46"/>
    <col min="8" max="8" width="11.42578125" style="15"/>
  </cols>
  <sheetData>
    <row r="1" spans="1:8" ht="15.75" thickBot="1" x14ac:dyDescent="0.3"/>
    <row r="2" spans="1:8" ht="19.5" customHeight="1" x14ac:dyDescent="0.25">
      <c r="B2" s="276" t="s">
        <v>244</v>
      </c>
      <c r="C2" s="277"/>
      <c r="D2" s="264" t="s">
        <v>300</v>
      </c>
      <c r="E2" s="284" t="s">
        <v>377</v>
      </c>
      <c r="F2" s="257"/>
    </row>
    <row r="3" spans="1:8" ht="19.5" customHeight="1" x14ac:dyDescent="0.25">
      <c r="B3" s="252"/>
      <c r="C3" s="278"/>
      <c r="D3" s="265"/>
      <c r="E3" s="285" t="s">
        <v>264</v>
      </c>
      <c r="F3" s="259"/>
    </row>
    <row r="4" spans="1:8" ht="19.5" customHeight="1" x14ac:dyDescent="0.25">
      <c r="B4" s="252"/>
      <c r="C4" s="278"/>
      <c r="D4" s="265"/>
      <c r="E4" s="285" t="s">
        <v>389</v>
      </c>
      <c r="F4" s="259"/>
    </row>
    <row r="5" spans="1:8" ht="19.5" customHeight="1" thickBot="1" x14ac:dyDescent="0.3">
      <c r="A5" t="s">
        <v>266</v>
      </c>
      <c r="B5" s="254"/>
      <c r="C5" s="279"/>
      <c r="D5" s="266"/>
      <c r="E5" s="286" t="s">
        <v>245</v>
      </c>
      <c r="F5" s="261"/>
    </row>
    <row r="6" spans="1:8" ht="15.75" thickBot="1" x14ac:dyDescent="0.3"/>
    <row r="7" spans="1:8" x14ac:dyDescent="0.25">
      <c r="B7" s="267" t="s">
        <v>299</v>
      </c>
      <c r="C7" s="270" t="s">
        <v>268</v>
      </c>
      <c r="D7" s="271"/>
      <c r="E7" s="280" t="s">
        <v>270</v>
      </c>
      <c r="F7" s="281"/>
    </row>
    <row r="8" spans="1:8" ht="15.75" thickBot="1" x14ac:dyDescent="0.3">
      <c r="B8" s="268"/>
      <c r="C8" s="272"/>
      <c r="D8" s="273"/>
      <c r="E8" s="282"/>
      <c r="F8" s="283"/>
      <c r="H8" s="156">
        <f>+COUNTA($E$10:$E$28)</f>
        <v>0</v>
      </c>
    </row>
    <row r="9" spans="1:8" ht="15.75" thickBot="1" x14ac:dyDescent="0.3">
      <c r="B9" s="269"/>
      <c r="C9" s="274" t="s">
        <v>269</v>
      </c>
      <c r="D9" s="275"/>
      <c r="E9" s="153" t="s">
        <v>271</v>
      </c>
      <c r="F9" s="153" t="s">
        <v>272</v>
      </c>
      <c r="H9" s="156">
        <f>+COUNTA($F$10:$F$28)</f>
        <v>0</v>
      </c>
    </row>
    <row r="10" spans="1:8" ht="15.75" thickBot="1" x14ac:dyDescent="0.3">
      <c r="B10" s="152">
        <v>1</v>
      </c>
      <c r="C10" s="262" t="s">
        <v>273</v>
      </c>
      <c r="D10" s="263"/>
      <c r="E10" s="148"/>
      <c r="F10" s="149"/>
      <c r="H10" s="156">
        <f>+COUNTA($E$10:$E$28)-COUNTA(F10:F28)</f>
        <v>0</v>
      </c>
    </row>
    <row r="11" spans="1:8" ht="15.75" thickBot="1" x14ac:dyDescent="0.3">
      <c r="B11" s="152">
        <v>2</v>
      </c>
      <c r="C11" s="262" t="s">
        <v>275</v>
      </c>
      <c r="D11" s="263" t="s">
        <v>275</v>
      </c>
      <c r="E11" s="148"/>
      <c r="F11" s="149"/>
      <c r="H11" s="157"/>
    </row>
    <row r="12" spans="1:8" ht="15.75" thickBot="1" x14ac:dyDescent="0.3">
      <c r="B12" s="152">
        <v>3</v>
      </c>
      <c r="C12" s="262" t="s">
        <v>276</v>
      </c>
      <c r="D12" s="263" t="s">
        <v>276</v>
      </c>
      <c r="E12" s="148"/>
      <c r="F12" s="149"/>
    </row>
    <row r="13" spans="1:8" ht="15.75" thickBot="1" x14ac:dyDescent="0.3">
      <c r="B13" s="152">
        <v>4</v>
      </c>
      <c r="C13" s="262" t="s">
        <v>388</v>
      </c>
      <c r="D13" s="263" t="s">
        <v>277</v>
      </c>
      <c r="E13" s="148"/>
      <c r="F13" s="149"/>
    </row>
    <row r="14" spans="1:8" ht="15.75" thickBot="1" x14ac:dyDescent="0.3">
      <c r="B14" s="152">
        <v>5</v>
      </c>
      <c r="C14" s="262" t="s">
        <v>278</v>
      </c>
      <c r="D14" s="263" t="s">
        <v>278</v>
      </c>
      <c r="E14" s="148"/>
      <c r="F14" s="149"/>
    </row>
    <row r="15" spans="1:8" ht="15.75" thickBot="1" x14ac:dyDescent="0.3">
      <c r="B15" s="152">
        <v>6</v>
      </c>
      <c r="C15" s="262" t="s">
        <v>279</v>
      </c>
      <c r="D15" s="263" t="s">
        <v>279</v>
      </c>
      <c r="E15" s="148"/>
      <c r="F15" s="149"/>
    </row>
    <row r="16" spans="1:8" ht="15.75" thickBot="1" x14ac:dyDescent="0.3">
      <c r="B16" s="152">
        <v>7</v>
      </c>
      <c r="C16" s="262" t="s">
        <v>280</v>
      </c>
      <c r="D16" s="263" t="s">
        <v>280</v>
      </c>
      <c r="E16" s="148"/>
      <c r="F16" s="149"/>
    </row>
    <row r="17" spans="2:7" ht="28.5" customHeight="1" thickBot="1" x14ac:dyDescent="0.3">
      <c r="B17" s="152">
        <v>8</v>
      </c>
      <c r="C17" s="262" t="s">
        <v>281</v>
      </c>
      <c r="D17" s="263" t="s">
        <v>281</v>
      </c>
      <c r="E17" s="148"/>
      <c r="F17" s="149"/>
    </row>
    <row r="18" spans="2:7" ht="18.75" customHeight="1" thickBot="1" x14ac:dyDescent="0.3">
      <c r="B18" s="152">
        <v>9</v>
      </c>
      <c r="C18" s="262" t="s">
        <v>282</v>
      </c>
      <c r="D18" s="263" t="s">
        <v>282</v>
      </c>
      <c r="E18" s="148"/>
      <c r="F18" s="149"/>
    </row>
    <row r="19" spans="2:7" ht="15.75" thickBot="1" x14ac:dyDescent="0.3">
      <c r="B19" s="152">
        <v>10</v>
      </c>
      <c r="C19" s="262" t="s">
        <v>283</v>
      </c>
      <c r="D19" s="263" t="s">
        <v>283</v>
      </c>
      <c r="E19" s="148"/>
      <c r="F19" s="149"/>
    </row>
    <row r="20" spans="2:7" ht="15.75" thickBot="1" x14ac:dyDescent="0.3">
      <c r="B20" s="152">
        <v>11</v>
      </c>
      <c r="C20" s="262" t="s">
        <v>284</v>
      </c>
      <c r="D20" s="263" t="s">
        <v>284</v>
      </c>
      <c r="E20" s="148"/>
      <c r="F20" s="149"/>
    </row>
    <row r="21" spans="2:7" ht="15.75" thickBot="1" x14ac:dyDescent="0.3">
      <c r="B21" s="152">
        <v>12</v>
      </c>
      <c r="C21" s="262" t="s">
        <v>285</v>
      </c>
      <c r="D21" s="263" t="s">
        <v>285</v>
      </c>
      <c r="E21" s="148"/>
      <c r="F21" s="149"/>
    </row>
    <row r="22" spans="2:7" ht="15.75" thickBot="1" x14ac:dyDescent="0.3">
      <c r="B22" s="152">
        <v>13</v>
      </c>
      <c r="C22" s="262" t="s">
        <v>286</v>
      </c>
      <c r="D22" s="263" t="s">
        <v>286</v>
      </c>
      <c r="E22" s="148"/>
      <c r="F22" s="149"/>
    </row>
    <row r="23" spans="2:7" ht="15.75" thickBot="1" x14ac:dyDescent="0.3">
      <c r="B23" s="152">
        <v>14</v>
      </c>
      <c r="C23" s="262" t="s">
        <v>287</v>
      </c>
      <c r="D23" s="263" t="s">
        <v>287</v>
      </c>
      <c r="E23" s="148"/>
      <c r="F23" s="149"/>
    </row>
    <row r="24" spans="2:7" ht="15.75" thickBot="1" x14ac:dyDescent="0.3">
      <c r="B24" s="152">
        <v>15</v>
      </c>
      <c r="C24" s="262" t="s">
        <v>288</v>
      </c>
      <c r="D24" s="263" t="s">
        <v>288</v>
      </c>
      <c r="E24" s="148"/>
      <c r="F24" s="149"/>
    </row>
    <row r="25" spans="2:7" ht="15.75" thickBot="1" x14ac:dyDescent="0.3">
      <c r="B25" s="152">
        <v>16</v>
      </c>
      <c r="C25" s="262" t="s">
        <v>289</v>
      </c>
      <c r="D25" s="263" t="s">
        <v>289</v>
      </c>
      <c r="E25" s="148"/>
      <c r="F25" s="149"/>
    </row>
    <row r="26" spans="2:7" ht="15.75" thickBot="1" x14ac:dyDescent="0.3">
      <c r="B26" s="152">
        <v>17</v>
      </c>
      <c r="C26" s="262" t="s">
        <v>290</v>
      </c>
      <c r="D26" s="263" t="s">
        <v>290</v>
      </c>
      <c r="E26" s="148"/>
      <c r="F26" s="149"/>
    </row>
    <row r="27" spans="2:7" ht="15.75" thickBot="1" x14ac:dyDescent="0.3">
      <c r="B27" s="152">
        <v>18</v>
      </c>
      <c r="C27" s="262" t="s">
        <v>291</v>
      </c>
      <c r="D27" s="263" t="s">
        <v>291</v>
      </c>
      <c r="E27" s="148"/>
      <c r="F27" s="149"/>
    </row>
    <row r="28" spans="2:7" ht="15.75" thickBot="1" x14ac:dyDescent="0.3">
      <c r="B28" s="152">
        <v>19</v>
      </c>
      <c r="C28" s="262" t="s">
        <v>292</v>
      </c>
      <c r="D28" s="263" t="s">
        <v>292</v>
      </c>
      <c r="E28" s="148"/>
      <c r="F28" s="149"/>
    </row>
    <row r="29" spans="2:7" x14ac:dyDescent="0.25">
      <c r="C29" s="147"/>
      <c r="D29" s="147"/>
      <c r="E29" s="155">
        <f>COUNTIF(E10:E28,"x")</f>
        <v>0</v>
      </c>
      <c r="F29" s="155">
        <f>COUNTIF(F10:F28,"x")</f>
        <v>0</v>
      </c>
      <c r="G29" s="154" t="str">
        <f>+IF(H10=0,"",IF(H10&gt;=12,"Catastrófico",IF(H10&gt;=6,"Mayor",IF(H10&lt;=5,"Moderado",""))))</f>
        <v/>
      </c>
    </row>
    <row r="30" spans="2:7" x14ac:dyDescent="0.25">
      <c r="C30" s="145"/>
      <c r="D30" s="145"/>
      <c r="E30" s="145"/>
      <c r="F30" s="145"/>
    </row>
    <row r="31" spans="2:7" x14ac:dyDescent="0.25">
      <c r="C31" s="145"/>
      <c r="D31" s="145"/>
      <c r="E31" s="145"/>
      <c r="F31" s="145"/>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1" priority="1" stopIfTrue="1" operator="equal">
      <formula>"Catastrófico"</formula>
    </cfRule>
    <cfRule type="cellIs" dxfId="40" priority="2" stopIfTrue="1" operator="equal">
      <formula>"Moderado"</formula>
    </cfRule>
    <cfRule type="cellIs" dxfId="3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CB29"/>
  <sheetViews>
    <sheetView showGridLines="0" zoomScale="78" zoomScaleNormal="78" workbookViewId="0">
      <pane ySplit="10" topLeftCell="A11" activePane="bottomLeft" state="frozen"/>
      <selection pane="bottomLeft"/>
    </sheetView>
  </sheetViews>
  <sheetFormatPr baseColWidth="10" defaultColWidth="11.42578125" defaultRowHeight="14.25" x14ac:dyDescent="0.2"/>
  <cols>
    <col min="1" max="1" width="11.42578125" style="181"/>
    <col min="2" max="2" width="3" style="181" customWidth="1"/>
    <col min="3" max="3" width="2.5703125" style="181" customWidth="1"/>
    <col min="4" max="4" width="4.7109375" style="182" customWidth="1"/>
    <col min="5" max="5" width="14.7109375" style="182" customWidth="1"/>
    <col min="6" max="8" width="12" style="182" customWidth="1"/>
    <col min="9" max="9" width="36.42578125" style="182" customWidth="1"/>
    <col min="10" max="10" width="16.28515625" style="182" hidden="1" customWidth="1"/>
    <col min="11" max="11" width="25.5703125" style="182" customWidth="1"/>
    <col min="12" max="12" width="42.85546875" style="181" customWidth="1"/>
    <col min="13" max="15" width="19" style="183" customWidth="1"/>
    <col min="16" max="16" width="17.7109375" style="181" customWidth="1"/>
    <col min="17" max="17" width="16.42578125" style="181" customWidth="1"/>
    <col min="18" max="18" width="6.28515625" style="181" bestFit="1" customWidth="1"/>
    <col min="19" max="19" width="27.28515625" style="181" bestFit="1" customWidth="1"/>
    <col min="20" max="20" width="28.140625" style="181" customWidth="1"/>
    <col min="21" max="21" width="17.42578125" style="181" customWidth="1"/>
    <col min="22" max="22" width="6.28515625" style="181" bestFit="1" customWidth="1"/>
    <col min="23" max="23" width="16" style="181" customWidth="1"/>
    <col min="24" max="24" width="5.7109375" style="181" customWidth="1"/>
    <col min="25" max="25" width="59.85546875" style="181" customWidth="1"/>
    <col min="26" max="26" width="26" style="181" customWidth="1"/>
    <col min="27" max="27" width="15.140625" style="181" bestFit="1" customWidth="1"/>
    <col min="28" max="28" width="6.7109375" style="181" customWidth="1"/>
    <col min="29" max="29" width="5" style="181" customWidth="1"/>
    <col min="30" max="30" width="5.42578125" style="181" customWidth="1"/>
    <col min="31" max="31" width="7.140625" style="181" customWidth="1"/>
    <col min="32" max="32" width="6.7109375" style="181" customWidth="1"/>
    <col min="33" max="34" width="12.5703125" style="181" customWidth="1"/>
    <col min="35" max="35" width="13.7109375" style="181" customWidth="1"/>
    <col min="36" max="36" width="8.7109375" style="181" customWidth="1"/>
    <col min="37" max="37" width="10.42578125" style="181" customWidth="1"/>
    <col min="38" max="38" width="9.28515625" style="181" customWidth="1"/>
    <col min="39" max="39" width="9.140625" style="181" customWidth="1"/>
    <col min="40" max="40" width="8.42578125" style="181" customWidth="1"/>
    <col min="41" max="41" width="7.28515625" style="181" customWidth="1"/>
    <col min="42" max="42" width="43.5703125" style="181" customWidth="1"/>
    <col min="43" max="43" width="18.7109375" style="181" customWidth="1"/>
    <col min="44" max="44" width="16.7109375" style="181" customWidth="1"/>
    <col min="45" max="45" width="14.7109375" style="181" customWidth="1"/>
    <col min="46" max="46" width="18.42578125" style="181" customWidth="1"/>
    <col min="47" max="47" width="21" style="181" customWidth="1"/>
    <col min="48" max="48" width="14.140625" style="181" customWidth="1"/>
    <col min="49" max="49" width="17.7109375" style="181" customWidth="1"/>
    <col min="50" max="51" width="20.7109375" style="181" customWidth="1"/>
    <col min="52" max="52" width="15.42578125" style="181" customWidth="1"/>
    <col min="53" max="53" width="19.5703125" style="181" customWidth="1"/>
    <col min="54" max="54" width="17.28515625" style="181" customWidth="1"/>
    <col min="55" max="16384" width="11.42578125" style="181"/>
  </cols>
  <sheetData>
    <row r="1" spans="1:80" ht="15" thickBot="1" x14ac:dyDescent="0.25"/>
    <row r="2" spans="1:80" ht="27.75" customHeight="1" x14ac:dyDescent="0.2">
      <c r="D2" s="315" t="s">
        <v>301</v>
      </c>
      <c r="E2" s="316"/>
      <c r="F2" s="316"/>
      <c r="G2" s="316"/>
      <c r="H2" s="316"/>
      <c r="I2" s="324" t="s">
        <v>205</v>
      </c>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4"/>
      <c r="AP2" s="324"/>
      <c r="AQ2" s="324"/>
      <c r="AR2" s="324"/>
      <c r="AS2" s="324"/>
      <c r="AT2" s="324"/>
      <c r="AU2" s="324"/>
      <c r="AV2" s="324"/>
      <c r="AW2" s="324"/>
      <c r="AX2" s="324"/>
      <c r="AY2" s="324"/>
      <c r="AZ2" s="324"/>
      <c r="BA2" s="312" t="s">
        <v>377</v>
      </c>
      <c r="BB2" s="313"/>
    </row>
    <row r="3" spans="1:80" ht="27.75" customHeight="1" x14ac:dyDescent="0.2">
      <c r="D3" s="317"/>
      <c r="E3" s="318"/>
      <c r="F3" s="318"/>
      <c r="G3" s="318"/>
      <c r="H3" s="318"/>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c r="BA3" s="314" t="s">
        <v>242</v>
      </c>
      <c r="BB3" s="314"/>
    </row>
    <row r="4" spans="1:80" ht="27.75" customHeight="1" x14ac:dyDescent="0.2">
      <c r="D4" s="317"/>
      <c r="E4" s="318"/>
      <c r="F4" s="318"/>
      <c r="G4" s="318"/>
      <c r="H4" s="318"/>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4"/>
      <c r="AP4" s="324"/>
      <c r="AQ4" s="324"/>
      <c r="AR4" s="324"/>
      <c r="AS4" s="324"/>
      <c r="AT4" s="324"/>
      <c r="AU4" s="324"/>
      <c r="AV4" s="324"/>
      <c r="AW4" s="324"/>
      <c r="AX4" s="324"/>
      <c r="AY4" s="324"/>
      <c r="AZ4" s="324"/>
      <c r="BA4" s="314" t="s">
        <v>389</v>
      </c>
      <c r="BB4" s="314"/>
    </row>
    <row r="5" spans="1:80" ht="27.75" customHeight="1" thickBot="1" x14ac:dyDescent="0.25">
      <c r="D5" s="319"/>
      <c r="E5" s="320"/>
      <c r="F5" s="320"/>
      <c r="G5" s="320"/>
      <c r="H5" s="320"/>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14" t="s">
        <v>206</v>
      </c>
      <c r="BB5" s="314"/>
    </row>
    <row r="6" spans="1:80" ht="13.9" customHeight="1" x14ac:dyDescent="0.25">
      <c r="D6" s="119"/>
      <c r="E6" s="120"/>
      <c r="F6" s="120"/>
      <c r="G6" s="120"/>
      <c r="H6" s="120"/>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22"/>
      <c r="BB6" s="121"/>
    </row>
    <row r="7" spans="1:80" ht="26.25" customHeight="1" x14ac:dyDescent="0.2">
      <c r="D7" s="309" t="s">
        <v>42</v>
      </c>
      <c r="E7" s="310"/>
      <c r="F7" s="310"/>
      <c r="G7" s="311"/>
      <c r="H7" s="321" t="s">
        <v>428</v>
      </c>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3"/>
      <c r="BC7" s="185"/>
      <c r="BD7" s="185"/>
      <c r="BE7" s="185"/>
      <c r="BF7" s="185"/>
      <c r="BG7" s="185"/>
      <c r="BH7" s="185"/>
      <c r="BI7" s="185"/>
      <c r="BJ7" s="185"/>
      <c r="BK7" s="185"/>
      <c r="BL7" s="185"/>
      <c r="BM7" s="185"/>
      <c r="BN7" s="185"/>
      <c r="BO7" s="185"/>
      <c r="BP7" s="185"/>
      <c r="BQ7" s="185"/>
      <c r="BR7" s="185"/>
      <c r="BS7" s="185"/>
      <c r="BT7" s="185"/>
      <c r="BU7" s="185"/>
      <c r="BV7" s="185"/>
      <c r="BW7" s="185"/>
      <c r="BX7" s="185"/>
      <c r="BY7" s="185"/>
      <c r="BZ7" s="185"/>
      <c r="CA7" s="185"/>
      <c r="CB7" s="185"/>
    </row>
    <row r="8" spans="1:80" ht="30" customHeight="1" x14ac:dyDescent="0.2">
      <c r="D8" s="309" t="s">
        <v>129</v>
      </c>
      <c r="E8" s="310"/>
      <c r="F8" s="310"/>
      <c r="G8" s="311"/>
      <c r="H8" s="321" t="s">
        <v>427</v>
      </c>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B8" s="323"/>
      <c r="BC8" s="185"/>
      <c r="BD8" s="185"/>
      <c r="BE8" s="185"/>
      <c r="BF8" s="185"/>
      <c r="BG8" s="185"/>
      <c r="BH8" s="185"/>
      <c r="BI8" s="185"/>
      <c r="BJ8" s="185"/>
      <c r="BK8" s="185"/>
      <c r="BL8" s="185"/>
      <c r="BM8" s="185"/>
      <c r="BN8" s="185"/>
      <c r="BO8" s="185"/>
      <c r="BP8" s="185"/>
      <c r="BQ8" s="185"/>
      <c r="BR8" s="185"/>
      <c r="BS8" s="185"/>
      <c r="BT8" s="185"/>
      <c r="BU8" s="185"/>
      <c r="BV8" s="185"/>
      <c r="BW8" s="185"/>
      <c r="BX8" s="185"/>
      <c r="BY8" s="185"/>
      <c r="BZ8" s="185"/>
      <c r="CA8" s="185"/>
      <c r="CB8" s="185"/>
    </row>
    <row r="9" spans="1:80" ht="24" customHeight="1" x14ac:dyDescent="0.2">
      <c r="D9" s="309" t="s">
        <v>43</v>
      </c>
      <c r="E9" s="310"/>
      <c r="F9" s="310"/>
      <c r="G9" s="311"/>
      <c r="H9" s="321" t="s">
        <v>429</v>
      </c>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3"/>
      <c r="BC9" s="185"/>
      <c r="BD9" s="185"/>
      <c r="BE9" s="185"/>
      <c r="BF9" s="185"/>
      <c r="BG9" s="185"/>
      <c r="BH9" s="185"/>
      <c r="BI9" s="185"/>
      <c r="BJ9" s="185"/>
      <c r="BK9" s="185"/>
      <c r="BL9" s="185"/>
      <c r="BM9" s="185"/>
      <c r="BN9" s="185"/>
      <c r="BO9" s="185"/>
      <c r="BP9" s="185"/>
      <c r="BQ9" s="185"/>
      <c r="BR9" s="185"/>
      <c r="BS9" s="185"/>
      <c r="BT9" s="185"/>
      <c r="BU9" s="185"/>
      <c r="BV9" s="185"/>
      <c r="BW9" s="185"/>
      <c r="BX9" s="185"/>
      <c r="BY9" s="185"/>
      <c r="BZ9" s="185"/>
      <c r="CA9" s="185"/>
      <c r="CB9" s="185"/>
    </row>
    <row r="10" spans="1:80" s="186" customFormat="1" ht="24" customHeight="1" x14ac:dyDescent="0.2">
      <c r="D10" s="187"/>
      <c r="E10" s="188"/>
      <c r="F10" s="189"/>
      <c r="G10" s="189"/>
      <c r="H10" s="187"/>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1"/>
      <c r="AW10" s="191"/>
      <c r="AX10" s="191"/>
      <c r="AY10" s="191"/>
      <c r="AZ10" s="191"/>
      <c r="BA10" s="191"/>
      <c r="BB10" s="191"/>
    </row>
    <row r="11" spans="1:80" s="186" customFormat="1" ht="24" customHeight="1" x14ac:dyDescent="0.25">
      <c r="A11" s="343" t="s">
        <v>266</v>
      </c>
      <c r="B11" s="343"/>
      <c r="C11" s="344"/>
      <c r="D11" s="329" t="s">
        <v>304</v>
      </c>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c r="AN11" s="330"/>
      <c r="AO11" s="330"/>
      <c r="AP11" s="330"/>
      <c r="AQ11" s="330"/>
      <c r="AR11" s="330"/>
      <c r="AS11" s="330"/>
      <c r="AT11" s="330"/>
      <c r="AU11" s="330"/>
      <c r="AV11" s="331" t="s">
        <v>302</v>
      </c>
      <c r="AW11" s="332"/>
      <c r="AX11" s="332"/>
      <c r="AY11" s="333"/>
      <c r="AZ11" s="289" t="s">
        <v>303</v>
      </c>
      <c r="BA11" s="290"/>
      <c r="BB11" s="291"/>
    </row>
    <row r="12" spans="1:80" ht="15.75" x14ac:dyDescent="0.2">
      <c r="D12" s="288" t="s">
        <v>137</v>
      </c>
      <c r="E12" s="288"/>
      <c r="F12" s="288"/>
      <c r="G12" s="288"/>
      <c r="H12" s="288"/>
      <c r="I12" s="297"/>
      <c r="J12" s="297"/>
      <c r="K12" s="297"/>
      <c r="L12" s="297"/>
      <c r="M12" s="297"/>
      <c r="N12" s="297"/>
      <c r="O12" s="297"/>
      <c r="P12" s="297"/>
      <c r="Q12" s="297" t="s">
        <v>138</v>
      </c>
      <c r="R12" s="297"/>
      <c r="S12" s="297"/>
      <c r="T12" s="297"/>
      <c r="U12" s="297"/>
      <c r="V12" s="297"/>
      <c r="W12" s="297"/>
      <c r="X12" s="297" t="s">
        <v>139</v>
      </c>
      <c r="Y12" s="297"/>
      <c r="Z12" s="297"/>
      <c r="AA12" s="297"/>
      <c r="AB12" s="297"/>
      <c r="AC12" s="297"/>
      <c r="AD12" s="297"/>
      <c r="AE12" s="297"/>
      <c r="AF12" s="297"/>
      <c r="AG12" s="297"/>
      <c r="AH12" s="340" t="s">
        <v>18</v>
      </c>
      <c r="AI12" s="297" t="s">
        <v>140</v>
      </c>
      <c r="AJ12" s="297"/>
      <c r="AK12" s="297"/>
      <c r="AL12" s="297"/>
      <c r="AM12" s="297"/>
      <c r="AN12" s="297"/>
      <c r="AO12" s="297"/>
      <c r="AP12" s="295" t="s">
        <v>34</v>
      </c>
      <c r="AQ12" s="296"/>
      <c r="AR12" s="296"/>
      <c r="AS12" s="296"/>
      <c r="AT12" s="296"/>
      <c r="AU12" s="296"/>
      <c r="AV12" s="296"/>
      <c r="AW12" s="296"/>
      <c r="AX12" s="296"/>
      <c r="AY12" s="296"/>
      <c r="AZ12" s="296"/>
      <c r="BA12" s="296"/>
      <c r="BB12" s="296"/>
      <c r="BC12" s="185"/>
      <c r="BD12" s="185"/>
      <c r="BE12" s="185"/>
      <c r="BF12" s="185"/>
      <c r="BG12" s="185"/>
      <c r="BH12" s="185"/>
      <c r="BI12" s="185"/>
      <c r="BJ12" s="185"/>
      <c r="BK12" s="185"/>
      <c r="BL12" s="185"/>
      <c r="BM12" s="185"/>
      <c r="BN12" s="185"/>
      <c r="BO12" s="185"/>
      <c r="BP12" s="185"/>
      <c r="BQ12" s="185"/>
      <c r="BR12" s="185"/>
      <c r="BS12" s="185"/>
      <c r="BT12" s="185"/>
      <c r="BU12" s="185"/>
      <c r="BV12" s="185"/>
      <c r="BW12" s="185"/>
      <c r="BX12" s="185"/>
      <c r="BY12" s="185"/>
      <c r="BZ12" s="185"/>
      <c r="CA12" s="185"/>
      <c r="CB12" s="185"/>
    </row>
    <row r="13" spans="1:80" ht="16.5" customHeight="1" x14ac:dyDescent="0.2">
      <c r="D13" s="351" t="s">
        <v>0</v>
      </c>
      <c r="E13" s="287" t="s">
        <v>311</v>
      </c>
      <c r="F13" s="192"/>
      <c r="G13" s="192"/>
      <c r="H13" s="288" t="s">
        <v>224</v>
      </c>
      <c r="I13" s="287" t="s">
        <v>307</v>
      </c>
      <c r="J13" s="193"/>
      <c r="K13" s="287" t="s">
        <v>308</v>
      </c>
      <c r="L13" s="288" t="s">
        <v>1</v>
      </c>
      <c r="M13" s="307" t="s">
        <v>49</v>
      </c>
      <c r="N13" s="338" t="s">
        <v>392</v>
      </c>
      <c r="O13" s="339"/>
      <c r="P13" s="287" t="s">
        <v>133</v>
      </c>
      <c r="Q13" s="287" t="s">
        <v>33</v>
      </c>
      <c r="R13" s="288" t="s">
        <v>5</v>
      </c>
      <c r="S13" s="287" t="s">
        <v>86</v>
      </c>
      <c r="T13" s="287" t="s">
        <v>91</v>
      </c>
      <c r="U13" s="287" t="s">
        <v>44</v>
      </c>
      <c r="V13" s="288" t="s">
        <v>5</v>
      </c>
      <c r="W13" s="287" t="s">
        <v>47</v>
      </c>
      <c r="X13" s="298" t="s">
        <v>11</v>
      </c>
      <c r="Y13" s="287" t="s">
        <v>159</v>
      </c>
      <c r="Z13" s="287" t="s">
        <v>204</v>
      </c>
      <c r="AA13" s="287" t="s">
        <v>12</v>
      </c>
      <c r="AB13" s="287" t="s">
        <v>8</v>
      </c>
      <c r="AC13" s="287"/>
      <c r="AD13" s="287"/>
      <c r="AE13" s="287"/>
      <c r="AF13" s="287"/>
      <c r="AG13" s="287"/>
      <c r="AH13" s="341"/>
      <c r="AI13" s="298" t="s">
        <v>136</v>
      </c>
      <c r="AJ13" s="298" t="s">
        <v>45</v>
      </c>
      <c r="AK13" s="298" t="s">
        <v>5</v>
      </c>
      <c r="AL13" s="298" t="s">
        <v>46</v>
      </c>
      <c r="AM13" s="298" t="s">
        <v>5</v>
      </c>
      <c r="AN13" s="298" t="s">
        <v>48</v>
      </c>
      <c r="AO13" s="298" t="s">
        <v>29</v>
      </c>
      <c r="AP13" s="287" t="s">
        <v>34</v>
      </c>
      <c r="AQ13" s="287" t="s">
        <v>35</v>
      </c>
      <c r="AR13" s="287" t="s">
        <v>36</v>
      </c>
      <c r="AS13" s="287" t="s">
        <v>37</v>
      </c>
      <c r="AT13" s="287" t="s">
        <v>212</v>
      </c>
      <c r="AU13" s="287" t="s">
        <v>38</v>
      </c>
      <c r="AV13" s="325" t="s">
        <v>37</v>
      </c>
      <c r="AW13" s="293" t="s">
        <v>213</v>
      </c>
      <c r="AX13" s="293" t="s">
        <v>38</v>
      </c>
      <c r="AY13" s="327" t="s">
        <v>243</v>
      </c>
      <c r="AZ13" s="292" t="s">
        <v>37</v>
      </c>
      <c r="BA13" s="292" t="s">
        <v>214</v>
      </c>
      <c r="BB13" s="292" t="s">
        <v>38</v>
      </c>
      <c r="BC13" s="185"/>
      <c r="BD13" s="185"/>
      <c r="BE13" s="185"/>
      <c r="BF13" s="185"/>
      <c r="BG13" s="185"/>
      <c r="BH13" s="185"/>
      <c r="BI13" s="185"/>
      <c r="BJ13" s="185"/>
      <c r="BK13" s="185"/>
      <c r="BL13" s="185"/>
      <c r="BM13" s="185"/>
      <c r="BN13" s="185"/>
      <c r="BO13" s="185"/>
      <c r="BP13" s="185"/>
      <c r="BQ13" s="185"/>
      <c r="BR13" s="185"/>
      <c r="BS13" s="185"/>
      <c r="BT13" s="185"/>
      <c r="BU13" s="185"/>
      <c r="BV13" s="185"/>
      <c r="BW13" s="185"/>
      <c r="BX13" s="185"/>
      <c r="BY13" s="185"/>
      <c r="BZ13" s="185"/>
      <c r="CA13" s="185"/>
      <c r="CB13" s="185"/>
    </row>
    <row r="14" spans="1:80" s="197" customFormat="1" ht="94.5" customHeight="1" x14ac:dyDescent="0.25">
      <c r="A14" s="194"/>
      <c r="B14" s="194"/>
      <c r="C14" s="194"/>
      <c r="D14" s="351"/>
      <c r="E14" s="287"/>
      <c r="F14" s="192" t="s">
        <v>2</v>
      </c>
      <c r="G14" s="193" t="s">
        <v>317</v>
      </c>
      <c r="H14" s="288"/>
      <c r="I14" s="287"/>
      <c r="J14" s="193" t="s">
        <v>367</v>
      </c>
      <c r="K14" s="287"/>
      <c r="L14" s="288"/>
      <c r="M14" s="308"/>
      <c r="N14" s="216" t="s">
        <v>240</v>
      </c>
      <c r="O14" s="216" t="s">
        <v>241</v>
      </c>
      <c r="P14" s="287"/>
      <c r="Q14" s="287"/>
      <c r="R14" s="288"/>
      <c r="S14" s="287"/>
      <c r="T14" s="287"/>
      <c r="U14" s="288"/>
      <c r="V14" s="288"/>
      <c r="W14" s="287"/>
      <c r="X14" s="298"/>
      <c r="Y14" s="287"/>
      <c r="Z14" s="287"/>
      <c r="AA14" s="287"/>
      <c r="AB14" s="195" t="s">
        <v>13</v>
      </c>
      <c r="AC14" s="195" t="s">
        <v>17</v>
      </c>
      <c r="AD14" s="195" t="s">
        <v>28</v>
      </c>
      <c r="AE14" s="195" t="s">
        <v>18</v>
      </c>
      <c r="AF14" s="195" t="s">
        <v>21</v>
      </c>
      <c r="AG14" s="195" t="s">
        <v>24</v>
      </c>
      <c r="AH14" s="342"/>
      <c r="AI14" s="298"/>
      <c r="AJ14" s="298"/>
      <c r="AK14" s="298"/>
      <c r="AL14" s="298"/>
      <c r="AM14" s="298"/>
      <c r="AN14" s="298"/>
      <c r="AO14" s="298"/>
      <c r="AP14" s="287"/>
      <c r="AQ14" s="287"/>
      <c r="AR14" s="287"/>
      <c r="AS14" s="287"/>
      <c r="AT14" s="287"/>
      <c r="AU14" s="287"/>
      <c r="AV14" s="326"/>
      <c r="AW14" s="294"/>
      <c r="AX14" s="294"/>
      <c r="AY14" s="328"/>
      <c r="AZ14" s="292"/>
      <c r="BA14" s="292"/>
      <c r="BB14" s="292"/>
      <c r="BC14" s="196"/>
      <c r="BD14" s="196"/>
      <c r="BE14" s="196"/>
      <c r="BF14" s="196"/>
      <c r="BG14" s="196"/>
      <c r="BH14" s="196"/>
      <c r="BI14" s="196"/>
      <c r="BJ14" s="196"/>
      <c r="BK14" s="196"/>
      <c r="BL14" s="196"/>
      <c r="BM14" s="196"/>
      <c r="BN14" s="196"/>
      <c r="BO14" s="196"/>
      <c r="BP14" s="196"/>
      <c r="BQ14" s="196"/>
      <c r="BR14" s="196"/>
      <c r="BS14" s="196"/>
      <c r="BT14" s="196"/>
      <c r="BU14" s="196"/>
      <c r="BV14" s="196"/>
      <c r="BW14" s="196"/>
      <c r="BX14" s="196"/>
      <c r="BY14" s="196"/>
      <c r="BZ14" s="196"/>
      <c r="CA14" s="196"/>
      <c r="CB14" s="196"/>
    </row>
    <row r="15" spans="1:80" s="198" customFormat="1" ht="123.75" customHeight="1" x14ac:dyDescent="0.25">
      <c r="D15" s="345">
        <v>1</v>
      </c>
      <c r="E15" s="345" t="s">
        <v>219</v>
      </c>
      <c r="F15" s="345" t="s">
        <v>130</v>
      </c>
      <c r="G15" s="345" t="s">
        <v>313</v>
      </c>
      <c r="H15" s="345" t="s">
        <v>227</v>
      </c>
      <c r="I15" s="334" t="s">
        <v>393</v>
      </c>
      <c r="J15" s="200"/>
      <c r="K15" s="334" t="s">
        <v>397</v>
      </c>
      <c r="L15" s="336" t="s">
        <v>398</v>
      </c>
      <c r="M15" s="347" t="s">
        <v>122</v>
      </c>
      <c r="N15" s="347" t="s">
        <v>233</v>
      </c>
      <c r="O15" s="347" t="s">
        <v>237</v>
      </c>
      <c r="P15" s="347">
        <v>300</v>
      </c>
      <c r="Q15" s="349" t="str">
        <f>IF(P15&lt;=0,"",IF(P15&lt;=2,"Muy Baja",IF(P15&lt;=24,"Baja",IF(P15&lt;=500,"Media",IF(P15&lt;=5000,"Alta","Muy Alta")))))</f>
        <v>Media</v>
      </c>
      <c r="R15" s="354">
        <f>IF(Q15="","",IF(Q15="Muy Baja",0.2,IF(Q15="Baja",0.4,IF(Q15="Media",0.6,IF(Q15="Alta",0.8,IF(Q15="Muy Alta",1,))))))</f>
        <v>0.6</v>
      </c>
      <c r="S15" s="356" t="s">
        <v>151</v>
      </c>
      <c r="T15" s="354" t="str">
        <f ca="1">IF(NOT(ISERROR(MATCH(S15,'[2]Tabla Impacto'!$B$221:$B$223,0))),'[2]Tabla Impacto'!$F$223&amp;"Por favor no seleccionar los criterios de impacto(Afectación Económica o presupuestal y Pérdida Reputacional)",S15)</f>
        <v xml:space="preserve">     El riesgo afecta la imagen de la entidad con algunos usuarios de relevancia frente al logro de los objetivos</v>
      </c>
      <c r="U15" s="349" t="str">
        <f ca="1">IF(OR(T15='[3]Tabla Impacto'!$C$11,T15='[3]Tabla Impacto'!$D$11),"Leve",IF(OR(T15='[3]Tabla Impacto'!$C$12,T15='[3]Tabla Impacto'!$D$12),"Menor",IF(OR(T15='[3]Tabla Impacto'!$C$13,T15='[3]Tabla Impacto'!$D$13),"Moderado",IF(OR(T15='[3]Tabla Impacto'!$C$14,T15='[3]Tabla Impacto'!$D$14),"Mayor",IF(OR(T15='[3]Tabla Impacto'!$C$15,T15='[3]Tabla Impacto'!$D$15),"Catastrófico","")))))</f>
        <v>Moderado</v>
      </c>
      <c r="V15" s="354">
        <f ca="1">IF(U15="","",IF(U15="Leve",0.2,IF(U15="Menor",0.4,IF(U15="Moderado",0.6,IF(U15="Mayor",0.8,IF(U15="Catastrófico",1,))))))</f>
        <v>0.6</v>
      </c>
      <c r="W15" s="349"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Moderado</v>
      </c>
      <c r="X15" s="223">
        <v>1</v>
      </c>
      <c r="Y15" s="224" t="s">
        <v>405</v>
      </c>
      <c r="Z15" s="224" t="s">
        <v>406</v>
      </c>
      <c r="AA15" s="204" t="str">
        <f>IF(OR(AB15="Preventivo",AB15="Detectivo"),"Probabilidad",IF(AB15="Correctivo","Impacto",""))</f>
        <v>Probabilidad</v>
      </c>
      <c r="AB15" s="205" t="s">
        <v>14</v>
      </c>
      <c r="AC15" s="205" t="s">
        <v>9</v>
      </c>
      <c r="AD15" s="202" t="str">
        <f>IF(AND(AB15="Preventivo",AC15="Automático"),"50%",IF(AND(AB15="Preventivo",AC15="Manual"),"40%",IF(AND(AB15="Detectivo",AC15="Automático"),"40%",IF(AND(AB15="Detectivo",AC15="Manual"),"30%",IF(AND(AB15="Correctivo",AC15="Automático"),"35%",IF(AND(AB15="Correctivo",AC15="Manual"),"25%",""))))))</f>
        <v>40%</v>
      </c>
      <c r="AE15" s="205" t="s">
        <v>20</v>
      </c>
      <c r="AF15" s="205" t="s">
        <v>22</v>
      </c>
      <c r="AG15" s="205" t="s">
        <v>118</v>
      </c>
      <c r="AH15" s="200" t="s">
        <v>408</v>
      </c>
      <c r="AI15" s="206">
        <f>IFERROR(IF(AA15="Probabilidad",(R15-(+R15*AD15)),IF(AA15="Impacto",R15,"")),"")</f>
        <v>0.36</v>
      </c>
      <c r="AJ15" s="352" t="str">
        <f>IFERROR(IF(AI15="","",IF(AI15&lt;=0.2,"Muy Baja",IF(AI15&lt;=0.4,"Baja",IF(AI15&lt;=0.6,"Media",IF(AI15&lt;=0.8,"Alta","Muy Alta"))))),"")</f>
        <v>Baja</v>
      </c>
      <c r="AK15" s="202">
        <f t="shared" ref="AK15" si="0">+AI15</f>
        <v>0.36</v>
      </c>
      <c r="AL15" s="352" t="str">
        <f ca="1">IFERROR(IF(AM15="","",IF(AM15&lt;=0.2,"Leve",IF(AM15&lt;=0.4,"Menor",IF(AM15&lt;=0.6,"Moderado",IF(AM15&lt;=0.8,"Mayor","Catastrófico"))))),"")</f>
        <v>Moderado</v>
      </c>
      <c r="AM15" s="202">
        <f ca="1">IFERROR(IF(AA15="Impacto",(V15-(+V15*AD15)),IF(AA15="Probabilidad",V15,"")),"")</f>
        <v>0.6</v>
      </c>
      <c r="AN15" s="352"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Moderado</v>
      </c>
      <c r="AO15" s="205" t="s">
        <v>134</v>
      </c>
      <c r="AP15" s="334" t="s">
        <v>409</v>
      </c>
      <c r="AQ15" s="334" t="s">
        <v>410</v>
      </c>
      <c r="AR15" s="360">
        <v>45687</v>
      </c>
      <c r="AS15" s="208"/>
      <c r="AT15" s="200"/>
      <c r="AU15" s="200"/>
      <c r="AV15" s="208"/>
      <c r="AW15" s="200"/>
      <c r="AX15" s="200"/>
      <c r="AY15" s="200"/>
      <c r="AZ15" s="208"/>
      <c r="BA15" s="200"/>
      <c r="BB15" s="200"/>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row>
    <row r="16" spans="1:80" s="198" customFormat="1" ht="135.75" customHeight="1" x14ac:dyDescent="0.25">
      <c r="D16" s="346"/>
      <c r="E16" s="346"/>
      <c r="F16" s="346"/>
      <c r="G16" s="346"/>
      <c r="H16" s="346"/>
      <c r="I16" s="335"/>
      <c r="J16" s="200"/>
      <c r="K16" s="335"/>
      <c r="L16" s="337"/>
      <c r="M16" s="348"/>
      <c r="N16" s="348"/>
      <c r="O16" s="348"/>
      <c r="P16" s="348"/>
      <c r="Q16" s="350"/>
      <c r="R16" s="355"/>
      <c r="S16" s="357"/>
      <c r="T16" s="355"/>
      <c r="U16" s="350"/>
      <c r="V16" s="355"/>
      <c r="W16" s="350"/>
      <c r="X16" s="223">
        <v>2</v>
      </c>
      <c r="Y16" s="224" t="s">
        <v>425</v>
      </c>
      <c r="Z16" s="224" t="s">
        <v>407</v>
      </c>
      <c r="AA16" s="204" t="str">
        <f t="shared" ref="AA16:AA22" si="2">IF(OR(AB16="Preventivo",AB16="Detectivo"),"Probabilidad",IF(AB16="Correctivo","Impacto",""))</f>
        <v>Probabilidad</v>
      </c>
      <c r="AB16" s="205" t="s">
        <v>14</v>
      </c>
      <c r="AC16" s="205" t="s">
        <v>9</v>
      </c>
      <c r="AD16" s="202" t="str">
        <f t="shared" ref="AD16:AD22" si="3">IF(AND(AB16="Preventivo",AC16="Automático"),"50%",IF(AND(AB16="Preventivo",AC16="Manual"),"40%",IF(AND(AB16="Detectivo",AC16="Automático"),"40%",IF(AND(AB16="Detectivo",AC16="Manual"),"30%",IF(AND(AB16="Correctivo",AC16="Automático"),"35%",IF(AND(AB16="Correctivo",AC16="Manual"),"25%",""))))))</f>
        <v>40%</v>
      </c>
      <c r="AE16" s="205" t="s">
        <v>20</v>
      </c>
      <c r="AF16" s="205" t="s">
        <v>22</v>
      </c>
      <c r="AG16" s="205" t="s">
        <v>118</v>
      </c>
      <c r="AH16" s="200" t="s">
        <v>408</v>
      </c>
      <c r="AI16" s="225">
        <f>IFERROR(IF(AND(AA15="Probabilidad",AA16="Probabilidad"),(AK15-(+AK15*AD16)),IF(AA16="Probabilidad",(S15-(+S15*AA16)),IF(AA16="Impacto",AK15,""))),"")</f>
        <v>0.216</v>
      </c>
      <c r="AJ16" s="353"/>
      <c r="AK16" s="202">
        <f t="shared" ref="AK16:AK22" si="4">+AI16</f>
        <v>0.216</v>
      </c>
      <c r="AL16" s="353"/>
      <c r="AM16" s="202">
        <f ca="1">IFERROR(IF(AA16="Impacto",(V15-(+V15*AD16)),IF(AA16="Probabilidad",V15,"")),"")</f>
        <v>0.6</v>
      </c>
      <c r="AN16" s="353"/>
      <c r="AO16" s="205" t="s">
        <v>134</v>
      </c>
      <c r="AP16" s="335"/>
      <c r="AQ16" s="335"/>
      <c r="AR16" s="361"/>
      <c r="AS16" s="208"/>
      <c r="AT16" s="200"/>
      <c r="AU16" s="200"/>
      <c r="AV16" s="208"/>
      <c r="AW16" s="200"/>
      <c r="AX16" s="200"/>
      <c r="AY16" s="200"/>
      <c r="AZ16" s="208"/>
      <c r="BA16" s="200"/>
      <c r="BB16" s="200"/>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row>
    <row r="17" spans="4:80" s="198" customFormat="1" ht="141.75" customHeight="1" x14ac:dyDescent="0.25">
      <c r="D17" s="345">
        <v>2</v>
      </c>
      <c r="E17" s="345" t="s">
        <v>219</v>
      </c>
      <c r="F17" s="345" t="s">
        <v>130</v>
      </c>
      <c r="G17" s="345" t="s">
        <v>313</v>
      </c>
      <c r="H17" s="345" t="s">
        <v>227</v>
      </c>
      <c r="I17" s="334" t="s">
        <v>394</v>
      </c>
      <c r="J17" s="200"/>
      <c r="K17" s="334" t="s">
        <v>399</v>
      </c>
      <c r="L17" s="336" t="s">
        <v>400</v>
      </c>
      <c r="M17" s="347" t="s">
        <v>122</v>
      </c>
      <c r="N17" s="347" t="s">
        <v>233</v>
      </c>
      <c r="O17" s="347" t="s">
        <v>235</v>
      </c>
      <c r="P17" s="347">
        <v>250</v>
      </c>
      <c r="Q17" s="349" t="str">
        <f t="shared" ref="Q17:Q22" si="5">IF(P17&lt;=0,"",IF(P17&lt;=2,"Muy Baja",IF(P17&lt;=24,"Baja",IF(P17&lt;=500,"Media",IF(P17&lt;=5000,"Alta","Muy Alta")))))</f>
        <v>Media</v>
      </c>
      <c r="R17" s="354">
        <f t="shared" ref="R17:R22" si="6">IF(Q17="","",IF(Q17="Muy Baja",0.2,IF(Q17="Baja",0.4,IF(Q17="Media",0.6,IF(Q17="Alta",0.8,IF(Q17="Muy Alta",1,))))))</f>
        <v>0.6</v>
      </c>
      <c r="S17" s="356" t="s">
        <v>151</v>
      </c>
      <c r="T17" s="354" t="str">
        <f ca="1">IF(NOT(ISERROR(MATCH(S17,'[2]Tabla Impacto'!$B$221:$B$223,0))),'[2]Tabla Impacto'!$F$223&amp;"Por favor no seleccionar los criterios de impacto(Afectación Económica o presupuestal y Pérdida Reputacional)",S17)</f>
        <v xml:space="preserve">     El riesgo afecta la imagen de la entidad con algunos usuarios de relevancia frente al logro de los objetivos</v>
      </c>
      <c r="U17" s="349" t="str">
        <f ca="1">IF(OR(T17='[3]Tabla Impacto'!$C$11,T17='[3]Tabla Impacto'!$D$11),"Leve",IF(OR(T17='[3]Tabla Impacto'!$C$12,T17='[3]Tabla Impacto'!$D$12),"Menor",IF(OR(T17='[3]Tabla Impacto'!$C$13,T17='[3]Tabla Impacto'!$D$13),"Moderado",IF(OR(T17='[3]Tabla Impacto'!$C$14,T17='[3]Tabla Impacto'!$D$14),"Mayor",IF(OR(T17='[3]Tabla Impacto'!$C$15,T17='[3]Tabla Impacto'!$D$15),"Catastrófico","")))))</f>
        <v>Moderado</v>
      </c>
      <c r="V17" s="354">
        <f t="shared" ref="V17:V22" ca="1" si="7">IF(U17="","",IF(U17="Leve",0.2,IF(U17="Menor",0.4,IF(U17="Moderado",0.6,IF(U17="Mayor",0.8,IF(U17="Catastrófico",1,))))))</f>
        <v>0.6</v>
      </c>
      <c r="W17" s="349" t="str">
        <f t="shared" ref="W17:W22" ca="1" si="8">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Moderado</v>
      </c>
      <c r="X17" s="199">
        <v>1</v>
      </c>
      <c r="Y17" s="224" t="s">
        <v>412</v>
      </c>
      <c r="Z17" s="224" t="s">
        <v>413</v>
      </c>
      <c r="AA17" s="204" t="str">
        <f t="shared" si="2"/>
        <v>Probabilidad</v>
      </c>
      <c r="AB17" s="205" t="s">
        <v>14</v>
      </c>
      <c r="AC17" s="205" t="s">
        <v>9</v>
      </c>
      <c r="AD17" s="202" t="str">
        <f t="shared" si="3"/>
        <v>40%</v>
      </c>
      <c r="AE17" s="205" t="s">
        <v>20</v>
      </c>
      <c r="AF17" s="205" t="s">
        <v>22</v>
      </c>
      <c r="AG17" s="205" t="s">
        <v>118</v>
      </c>
      <c r="AH17" s="200" t="s">
        <v>408</v>
      </c>
      <c r="AI17" s="206">
        <f>IFERROR(IF(AA17="Probabilidad",(R17-(+R17*AD17)),IF(AA17="Impacto",R17,"")),"")</f>
        <v>0.36</v>
      </c>
      <c r="AJ17" s="352" t="str">
        <f t="shared" ref="AJ17:AJ22" si="9">IFERROR(IF(AI17="","",IF(AI17&lt;=0.2,"Muy Baja",IF(AI17&lt;=0.4,"Baja",IF(AI17&lt;=0.6,"Media",IF(AI17&lt;=0.8,"Alta","Muy Alta"))))),"")</f>
        <v>Baja</v>
      </c>
      <c r="AK17" s="202">
        <f t="shared" si="4"/>
        <v>0.36</v>
      </c>
      <c r="AL17" s="352" t="str">
        <f t="shared" ref="AL17:AL22" ca="1" si="10">IFERROR(IF(AM17="","",IF(AM17&lt;=0.2,"Leve",IF(AM17&lt;=0.4,"Menor",IF(AM17&lt;=0.6,"Moderado",IF(AM17&lt;=0.8,"Mayor","Catastrófico"))))),"")</f>
        <v>Moderado</v>
      </c>
      <c r="AM17" s="202">
        <f t="shared" ref="AM17:AM22" ca="1" si="11">IFERROR(IF(AA17="Impacto",(V17-(+V17*AD17)),IF(AA17="Probabilidad",V17,"")),"")</f>
        <v>0.6</v>
      </c>
      <c r="AN17" s="352" t="str">
        <f t="shared" ref="AN17:AN22" ca="1" si="12">IFERROR(IF(OR(AND(AJ17="Muy Baja",AL17="Leve"),AND(AJ17="Muy Baja",AL17="Menor"),AND(AJ17="Baja",AL17="Leve")),"Bajo",IF(OR(AND(AJ17="Muy baja",AL17="Moderado"),AND(AJ17="Baja",AL17="Menor"),AND(AJ17="Baja",AL17="Moderado"),AND(AJ17="Media",AL17="Leve"),AND(AJ17="Media",AL17="Menor"),AND(AJ17="Media",AL17="Moderado"),AND(AJ17="Alta",AL17="Leve"),AND(AJ17="Alta",AL17="Menor")),"Moderado",IF(OR(AND(AJ17="Muy Baja",AL17="Mayor"),AND(AJ17="Baja",AL17="Mayor"),AND(AJ17="Media",AL17="Mayor"),AND(AJ17="Alta",AL17="Moderado"),AND(AJ17="Alta",AL17="Mayor"),AND(AJ17="Muy Alta",AL17="Leve"),AND(AJ17="Muy Alta",AL17="Menor"),AND(AJ17="Muy Alta",AL17="Moderado"),AND(AJ17="Muy Alta",AL17="Mayor")),"Alto",IF(OR(AND(AJ17="Muy Baja",AL17="Catastrófico"),AND(AJ17="Baja",AL17="Catastrófico"),AND(AJ17="Media",AL17="Catastrófico"),AND(AJ17="Alta",AL17="Catastrófico"),AND(AJ17="Muy Alta",AL17="Catastrófico")),"Extremo","")))),"")</f>
        <v>Moderado</v>
      </c>
      <c r="AO17" s="205" t="s">
        <v>134</v>
      </c>
      <c r="AP17" s="334" t="s">
        <v>411</v>
      </c>
      <c r="AQ17" s="334" t="s">
        <v>410</v>
      </c>
      <c r="AR17" s="360">
        <v>45687</v>
      </c>
      <c r="AS17" s="208"/>
      <c r="AT17" s="200"/>
      <c r="AU17" s="200"/>
      <c r="AV17" s="208"/>
      <c r="AW17" s="200"/>
      <c r="AX17" s="200"/>
      <c r="AY17" s="200"/>
      <c r="AZ17" s="208"/>
      <c r="BA17" s="200"/>
      <c r="BB17" s="200"/>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row>
    <row r="18" spans="4:80" s="198" customFormat="1" ht="112.5" customHeight="1" x14ac:dyDescent="0.25">
      <c r="D18" s="346"/>
      <c r="E18" s="346"/>
      <c r="F18" s="346"/>
      <c r="G18" s="346"/>
      <c r="H18" s="346"/>
      <c r="I18" s="335"/>
      <c r="J18" s="200"/>
      <c r="K18" s="335"/>
      <c r="L18" s="337"/>
      <c r="M18" s="348"/>
      <c r="N18" s="348"/>
      <c r="O18" s="348"/>
      <c r="P18" s="348"/>
      <c r="Q18" s="350"/>
      <c r="R18" s="355"/>
      <c r="S18" s="357"/>
      <c r="T18" s="355"/>
      <c r="U18" s="350"/>
      <c r="V18" s="355"/>
      <c r="W18" s="350"/>
      <c r="X18" s="199">
        <v>2</v>
      </c>
      <c r="Y18" s="224" t="s">
        <v>415</v>
      </c>
      <c r="Z18" s="224" t="s">
        <v>414</v>
      </c>
      <c r="AA18" s="204" t="str">
        <f t="shared" si="2"/>
        <v>Probabilidad</v>
      </c>
      <c r="AB18" s="205" t="s">
        <v>14</v>
      </c>
      <c r="AC18" s="205" t="s">
        <v>9</v>
      </c>
      <c r="AD18" s="202" t="str">
        <f t="shared" si="3"/>
        <v>40%</v>
      </c>
      <c r="AE18" s="205" t="s">
        <v>20</v>
      </c>
      <c r="AF18" s="205" t="s">
        <v>22</v>
      </c>
      <c r="AG18" s="205" t="s">
        <v>118</v>
      </c>
      <c r="AH18" s="200" t="s">
        <v>408</v>
      </c>
      <c r="AI18" s="225">
        <f>IFERROR(IF(AND(AA17="Probabilidad",AA18="Probabilidad"),(AK17-(+AK17*AD18)),IF(AA18="Probabilidad",(S17-(+S17*AA18)),IF(AA18="Impacto",AK17,""))),"")</f>
        <v>0.216</v>
      </c>
      <c r="AJ18" s="353"/>
      <c r="AK18" s="202">
        <f t="shared" si="4"/>
        <v>0.216</v>
      </c>
      <c r="AL18" s="353"/>
      <c r="AM18" s="202">
        <f ca="1">IFERROR(IF(AA18="Impacto",(V17-(+V17*AD18)),IF(AA18="Probabilidad",V17,"")),"")</f>
        <v>0.6</v>
      </c>
      <c r="AN18" s="353"/>
      <c r="AO18" s="205" t="s">
        <v>134</v>
      </c>
      <c r="AP18" s="335"/>
      <c r="AQ18" s="335"/>
      <c r="AR18" s="361"/>
      <c r="AS18" s="208"/>
      <c r="AT18" s="200"/>
      <c r="AU18" s="200"/>
      <c r="AV18" s="208"/>
      <c r="AW18" s="200"/>
      <c r="AX18" s="200"/>
      <c r="AY18" s="200"/>
      <c r="AZ18" s="208"/>
      <c r="BA18" s="200"/>
      <c r="BB18" s="200"/>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row>
    <row r="19" spans="4:80" s="198" customFormat="1" ht="93.75" customHeight="1" x14ac:dyDescent="0.25">
      <c r="D19" s="199">
        <v>3</v>
      </c>
      <c r="E19" s="217" t="s">
        <v>223</v>
      </c>
      <c r="F19" s="217" t="s">
        <v>130</v>
      </c>
      <c r="G19" s="217" t="s">
        <v>313</v>
      </c>
      <c r="H19" s="199" t="s">
        <v>227</v>
      </c>
      <c r="I19" s="220" t="s">
        <v>395</v>
      </c>
      <c r="J19" s="200"/>
      <c r="K19" s="220" t="s">
        <v>401</v>
      </c>
      <c r="L19" s="220" t="s">
        <v>402</v>
      </c>
      <c r="M19" s="219" t="s">
        <v>127</v>
      </c>
      <c r="N19" s="200" t="s">
        <v>233</v>
      </c>
      <c r="O19" s="200" t="s">
        <v>235</v>
      </c>
      <c r="P19" s="200">
        <v>300</v>
      </c>
      <c r="Q19" s="201" t="str">
        <f t="shared" si="5"/>
        <v>Media</v>
      </c>
      <c r="R19" s="202">
        <f t="shared" si="6"/>
        <v>0.6</v>
      </c>
      <c r="S19" s="203" t="s">
        <v>151</v>
      </c>
      <c r="T19" s="202" t="str">
        <f ca="1">IF(NOT(ISERROR(MATCH(S19,'[2]Tabla Impacto'!$B$221:$B$223,0))),'[2]Tabla Impacto'!$F$223&amp;"Por favor no seleccionar los criterios de impacto(Afectación Económica o presupuestal y Pérdida Reputacional)",S19)</f>
        <v xml:space="preserve">     El riesgo afecta la imagen de la entidad con algunos usuarios de relevancia frente al logro de los objetivos</v>
      </c>
      <c r="U19" s="201" t="str">
        <f ca="1">IF(OR(T19='[3]Tabla Impacto'!$C$11,T19='[3]Tabla Impacto'!$D$11),"Leve",IF(OR(T19='[3]Tabla Impacto'!$C$12,T19='[3]Tabla Impacto'!$D$12),"Menor",IF(OR(T19='[3]Tabla Impacto'!$C$13,T19='[3]Tabla Impacto'!$D$13),"Moderado",IF(OR(T19='[3]Tabla Impacto'!$C$14,T19='[3]Tabla Impacto'!$D$14),"Mayor",IF(OR(T19='[3]Tabla Impacto'!$C$15,T19='[3]Tabla Impacto'!$D$15),"Catastrófico","")))))</f>
        <v>Moderado</v>
      </c>
      <c r="V19" s="202">
        <f t="shared" ca="1" si="7"/>
        <v>0.6</v>
      </c>
      <c r="W19" s="201" t="str">
        <f t="shared" ca="1" si="8"/>
        <v>Moderado</v>
      </c>
      <c r="X19" s="199">
        <v>1</v>
      </c>
      <c r="Y19" s="163" t="s">
        <v>417</v>
      </c>
      <c r="Z19" s="163" t="s">
        <v>416</v>
      </c>
      <c r="AA19" s="204" t="str">
        <f t="shared" si="2"/>
        <v>Probabilidad</v>
      </c>
      <c r="AB19" s="205" t="s">
        <v>15</v>
      </c>
      <c r="AC19" s="205" t="s">
        <v>9</v>
      </c>
      <c r="AD19" s="202" t="str">
        <f t="shared" si="3"/>
        <v>30%</v>
      </c>
      <c r="AE19" s="205" t="s">
        <v>19</v>
      </c>
      <c r="AF19" s="205" t="s">
        <v>22</v>
      </c>
      <c r="AG19" s="205" t="s">
        <v>118</v>
      </c>
      <c r="AH19" s="200" t="s">
        <v>418</v>
      </c>
      <c r="AI19" s="206">
        <f>IFERROR(IF(AA19="Probabilidad",(R19-(+R19*AD19)),IF(AA19="Impacto",R19,"")),"")</f>
        <v>0.42</v>
      </c>
      <c r="AJ19" s="207" t="str">
        <f t="shared" si="9"/>
        <v>Media</v>
      </c>
      <c r="AK19" s="202">
        <f t="shared" si="4"/>
        <v>0.42</v>
      </c>
      <c r="AL19" s="207" t="str">
        <f t="shared" ca="1" si="10"/>
        <v>Moderado</v>
      </c>
      <c r="AM19" s="202">
        <f ca="1">IFERROR(IF(AA19="Impacto",(V19-(+V19*AD19)),IF(AA19="Probabilidad",V19,"")),"")</f>
        <v>0.6</v>
      </c>
      <c r="AN19" s="207" t="str">
        <f t="shared" ca="1" si="12"/>
        <v>Moderado</v>
      </c>
      <c r="AO19" s="205" t="s">
        <v>134</v>
      </c>
      <c r="AP19" s="220" t="s">
        <v>419</v>
      </c>
      <c r="AQ19" s="220" t="s">
        <v>410</v>
      </c>
      <c r="AR19" s="226">
        <v>45687</v>
      </c>
      <c r="AS19" s="208"/>
      <c r="AT19" s="200"/>
      <c r="AU19" s="200"/>
      <c r="AV19" s="208"/>
      <c r="AW19" s="200"/>
      <c r="AX19" s="200"/>
      <c r="AY19" s="200"/>
      <c r="AZ19" s="208"/>
      <c r="BA19" s="200"/>
      <c r="BB19" s="200"/>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row>
    <row r="20" spans="4:80" s="227" customFormat="1" ht="172.9" customHeight="1" x14ac:dyDescent="0.25">
      <c r="D20" s="228">
        <v>4</v>
      </c>
      <c r="E20" s="229" t="s">
        <v>217</v>
      </c>
      <c r="F20" s="229" t="s">
        <v>130</v>
      </c>
      <c r="G20" s="229" t="s">
        <v>313</v>
      </c>
      <c r="H20" s="228" t="s">
        <v>227</v>
      </c>
      <c r="I20" s="222" t="s">
        <v>396</v>
      </c>
      <c r="J20" s="210"/>
      <c r="K20" s="222" t="s">
        <v>403</v>
      </c>
      <c r="L20" s="222" t="s">
        <v>404</v>
      </c>
      <c r="M20" s="218" t="s">
        <v>127</v>
      </c>
      <c r="N20" s="210" t="s">
        <v>233</v>
      </c>
      <c r="O20" s="210" t="s">
        <v>235</v>
      </c>
      <c r="P20" s="210">
        <v>7</v>
      </c>
      <c r="Q20" s="230" t="str">
        <f t="shared" si="5"/>
        <v>Baja</v>
      </c>
      <c r="R20" s="231">
        <f t="shared" si="6"/>
        <v>0.4</v>
      </c>
      <c r="S20" s="232" t="s">
        <v>149</v>
      </c>
      <c r="T20" s="231" t="str">
        <f ca="1">IF(NOT(ISERROR(MATCH(S20,'[2]Tabla Impacto'!$B$221:$B$223,0))),'[2]Tabla Impacto'!$F$223&amp;"Por favor no seleccionar los criterios de impacto(Afectación Económica o presupuestal y Pérdida Reputacional)",S20)</f>
        <v xml:space="preserve">     El riesgo afecta la imagen de alguna área de la organización</v>
      </c>
      <c r="U20" s="230" t="str">
        <f ca="1">IF(OR(T20='[3]Tabla Impacto'!$C$11,T20='[3]Tabla Impacto'!$D$11),"Leve",IF(OR(T20='[3]Tabla Impacto'!$C$12,T20='[3]Tabla Impacto'!$D$12),"Menor",IF(OR(T20='[3]Tabla Impacto'!$C$13,T20='[3]Tabla Impacto'!$D$13),"Moderado",IF(OR(T20='[3]Tabla Impacto'!$C$14,T20='[3]Tabla Impacto'!$D$14),"Mayor",IF(OR(T20='[3]Tabla Impacto'!$C$15,T20='[3]Tabla Impacto'!$D$15),"Catastrófico","")))))</f>
        <v>Leve</v>
      </c>
      <c r="V20" s="231">
        <f t="shared" ca="1" si="7"/>
        <v>0.2</v>
      </c>
      <c r="W20" s="230" t="str">
        <f t="shared" ca="1" si="8"/>
        <v>Bajo</v>
      </c>
      <c r="X20" s="228"/>
      <c r="Y20" s="233" t="s">
        <v>422</v>
      </c>
      <c r="Z20" s="233" t="s">
        <v>420</v>
      </c>
      <c r="AA20" s="234" t="str">
        <f t="shared" si="2"/>
        <v>Probabilidad</v>
      </c>
      <c r="AB20" s="235" t="s">
        <v>14</v>
      </c>
      <c r="AC20" s="235" t="s">
        <v>9</v>
      </c>
      <c r="AD20" s="231" t="str">
        <f t="shared" si="3"/>
        <v>40%</v>
      </c>
      <c r="AE20" s="235" t="s">
        <v>19</v>
      </c>
      <c r="AF20" s="235" t="s">
        <v>23</v>
      </c>
      <c r="AG20" s="235" t="s">
        <v>119</v>
      </c>
      <c r="AH20" s="210" t="s">
        <v>408</v>
      </c>
      <c r="AI20" s="236">
        <f>IFERROR(IF(AA20="Probabilidad",(R20-(+R20*AD20)),IF(AA20="Impacto",R20,"")),"")</f>
        <v>0.24</v>
      </c>
      <c r="AJ20" s="237" t="str">
        <f t="shared" si="9"/>
        <v>Baja</v>
      </c>
      <c r="AK20" s="231">
        <f t="shared" si="4"/>
        <v>0.24</v>
      </c>
      <c r="AL20" s="237" t="str">
        <f t="shared" ca="1" si="10"/>
        <v>Leve</v>
      </c>
      <c r="AM20" s="231">
        <f t="shared" ca="1" si="11"/>
        <v>0.2</v>
      </c>
      <c r="AN20" s="237" t="str">
        <f t="shared" ca="1" si="12"/>
        <v>Bajo</v>
      </c>
      <c r="AO20" s="235" t="s">
        <v>134</v>
      </c>
      <c r="AP20" s="222" t="s">
        <v>421</v>
      </c>
      <c r="AQ20" s="221" t="s">
        <v>410</v>
      </c>
      <c r="AR20" s="238"/>
      <c r="AS20" s="238"/>
      <c r="AT20" s="210"/>
      <c r="AU20" s="210"/>
      <c r="AV20" s="238"/>
      <c r="AW20" s="210"/>
      <c r="AX20" s="210"/>
      <c r="AY20" s="210"/>
      <c r="AZ20" s="238"/>
      <c r="BA20" s="210"/>
      <c r="BB20" s="210"/>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row>
    <row r="21" spans="4:80" s="227" customFormat="1" ht="172.9" hidden="1" customHeight="1" x14ac:dyDescent="0.25">
      <c r="D21" s="228">
        <v>5</v>
      </c>
      <c r="E21" s="229"/>
      <c r="F21" s="229"/>
      <c r="G21" s="229"/>
      <c r="H21" s="228"/>
      <c r="I21" s="222"/>
      <c r="J21" s="210"/>
      <c r="K21" s="222"/>
      <c r="L21" s="222"/>
      <c r="M21" s="218"/>
      <c r="N21" s="210"/>
      <c r="O21" s="210"/>
      <c r="P21" s="210"/>
      <c r="Q21" s="230"/>
      <c r="R21" s="231"/>
      <c r="S21" s="232"/>
      <c r="T21" s="231"/>
      <c r="U21" s="230"/>
      <c r="V21" s="231"/>
      <c r="W21" s="230"/>
      <c r="X21" s="228"/>
      <c r="Y21" s="233"/>
      <c r="Z21" s="233"/>
      <c r="AA21" s="234"/>
      <c r="AB21" s="235"/>
      <c r="AC21" s="235"/>
      <c r="AD21" s="231"/>
      <c r="AE21" s="235"/>
      <c r="AF21" s="235"/>
      <c r="AG21" s="235"/>
      <c r="AH21" s="210"/>
      <c r="AI21" s="236"/>
      <c r="AJ21" s="237"/>
      <c r="AK21" s="231"/>
      <c r="AL21" s="237"/>
      <c r="AM21" s="231"/>
      <c r="AN21" s="237"/>
      <c r="AO21" s="235"/>
      <c r="AP21" s="222"/>
      <c r="AQ21" s="221"/>
      <c r="AR21" s="238"/>
      <c r="AS21" s="238"/>
      <c r="AT21" s="210"/>
      <c r="AU21" s="210"/>
      <c r="AV21" s="238"/>
      <c r="AW21" s="210"/>
      <c r="AX21" s="210"/>
      <c r="AY21" s="210"/>
      <c r="AZ21" s="238"/>
      <c r="BA21" s="210"/>
      <c r="BB21" s="210"/>
      <c r="BC21" s="239"/>
      <c r="BD21" s="239"/>
      <c r="BE21" s="239"/>
      <c r="BF21" s="239"/>
      <c r="BG21" s="239"/>
      <c r="BH21" s="239"/>
      <c r="BI21" s="239"/>
      <c r="BJ21" s="239"/>
      <c r="BK21" s="239"/>
      <c r="BL21" s="239"/>
      <c r="BM21" s="239"/>
      <c r="BN21" s="239"/>
      <c r="BO21" s="239"/>
      <c r="BP21" s="239"/>
      <c r="BQ21" s="239"/>
      <c r="BR21" s="239"/>
      <c r="BS21" s="239"/>
      <c r="BT21" s="239"/>
      <c r="BU21" s="239"/>
      <c r="BV21" s="239"/>
      <c r="BW21" s="239"/>
      <c r="BX21" s="239"/>
      <c r="BY21" s="239"/>
      <c r="BZ21" s="239"/>
      <c r="CA21" s="239"/>
      <c r="CB21" s="239"/>
    </row>
    <row r="22" spans="4:80" s="198" customFormat="1" ht="172.9" hidden="1" customHeight="1" x14ac:dyDescent="0.25">
      <c r="D22" s="199">
        <v>6</v>
      </c>
      <c r="E22" s="217"/>
      <c r="F22" s="217"/>
      <c r="G22" s="217"/>
      <c r="H22" s="199"/>
      <c r="I22" s="200"/>
      <c r="J22" s="200"/>
      <c r="K22" s="200"/>
      <c r="L22" s="218"/>
      <c r="M22" s="219"/>
      <c r="N22" s="200"/>
      <c r="O22" s="200"/>
      <c r="P22" s="200"/>
      <c r="Q22" s="201" t="str">
        <f t="shared" si="5"/>
        <v/>
      </c>
      <c r="R22" s="202" t="str">
        <f t="shared" si="6"/>
        <v/>
      </c>
      <c r="S22" s="203"/>
      <c r="T22" s="202">
        <f ca="1">IF(NOT(ISERROR(MATCH(S22,'[2]Tabla Impacto'!$B$221:$B$223,0))),'[2]Tabla Impacto'!$F$223&amp;"Por favor no seleccionar los criterios de impacto(Afectación Económica o presupuestal y Pérdida Reputacional)",S22)</f>
        <v>0</v>
      </c>
      <c r="U22" s="201" t="str">
        <f ca="1">IF(OR(T22='[3]Tabla Impacto'!$C$11,T22='[3]Tabla Impacto'!$D$11),"Leve",IF(OR(T22='[3]Tabla Impacto'!$C$12,T22='[3]Tabla Impacto'!$D$12),"Menor",IF(OR(T22='[3]Tabla Impacto'!$C$13,T22='[3]Tabla Impacto'!$D$13),"Moderado",IF(OR(T22='[3]Tabla Impacto'!$C$14,T22='[3]Tabla Impacto'!$D$14),"Mayor",IF(OR(T22='[3]Tabla Impacto'!$C$15,T22='[3]Tabla Impacto'!$D$15),"Catastrófico","")))))</f>
        <v/>
      </c>
      <c r="V22" s="202" t="str">
        <f t="shared" ca="1" si="7"/>
        <v/>
      </c>
      <c r="W22" s="201" t="str">
        <f t="shared" ca="1" si="8"/>
        <v/>
      </c>
      <c r="X22" s="199"/>
      <c r="Y22" s="163"/>
      <c r="Z22" s="163"/>
      <c r="AA22" s="204" t="str">
        <f t="shared" si="2"/>
        <v/>
      </c>
      <c r="AB22" s="205"/>
      <c r="AC22" s="205"/>
      <c r="AD22" s="202" t="str">
        <f t="shared" si="3"/>
        <v/>
      </c>
      <c r="AE22" s="205"/>
      <c r="AF22" s="205"/>
      <c r="AG22" s="205"/>
      <c r="AH22" s="200"/>
      <c r="AI22" s="206" t="str">
        <f t="shared" ref="AI22" si="13">IFERROR(IF(AA22="Probabilidad",(R22-(+R22*AD22)),IF(AA22="Impacto",R22,"")),"")</f>
        <v/>
      </c>
      <c r="AJ22" s="207" t="str">
        <f t="shared" si="9"/>
        <v/>
      </c>
      <c r="AK22" s="202" t="str">
        <f t="shared" si="4"/>
        <v/>
      </c>
      <c r="AL22" s="207" t="str">
        <f t="shared" si="10"/>
        <v/>
      </c>
      <c r="AM22" s="202" t="str">
        <f t="shared" si="11"/>
        <v/>
      </c>
      <c r="AN22" s="207" t="str">
        <f t="shared" si="12"/>
        <v/>
      </c>
      <c r="AO22" s="205"/>
      <c r="AP22" s="200"/>
      <c r="AQ22" s="200"/>
      <c r="AR22" s="208"/>
      <c r="AS22" s="208"/>
      <c r="AT22" s="200"/>
      <c r="AU22" s="200"/>
      <c r="AV22" s="208"/>
      <c r="AW22" s="200"/>
      <c r="AX22" s="200"/>
      <c r="AY22" s="200"/>
      <c r="AZ22" s="208"/>
      <c r="BA22" s="200"/>
      <c r="BB22" s="200"/>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row>
    <row r="23" spans="4:80" ht="49.5" customHeight="1" x14ac:dyDescent="0.2">
      <c r="D23" s="211"/>
      <c r="E23" s="212"/>
      <c r="F23" s="212"/>
      <c r="G23" s="212"/>
      <c r="H23" s="212"/>
      <c r="I23" s="305" t="s">
        <v>424</v>
      </c>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6"/>
    </row>
    <row r="25" spans="4:80" ht="15.75" x14ac:dyDescent="0.2">
      <c r="D25" s="109"/>
      <c r="E25" s="110"/>
      <c r="F25" s="110"/>
      <c r="G25" s="110"/>
      <c r="H25" s="110"/>
      <c r="I25" s="110"/>
      <c r="J25" s="110"/>
      <c r="K25" s="110"/>
      <c r="L25" s="110"/>
      <c r="M25" s="181"/>
      <c r="N25" s="181"/>
      <c r="O25" s="181"/>
      <c r="Q25" s="111"/>
      <c r="R25" s="110"/>
      <c r="S25" s="110"/>
      <c r="T25" s="110"/>
      <c r="U25" s="110"/>
      <c r="V25" s="110"/>
      <c r="W25" s="110"/>
      <c r="X25" s="110"/>
      <c r="Y25" s="110"/>
      <c r="Z25" s="110"/>
      <c r="AA25" s="112"/>
      <c r="AB25" s="112"/>
      <c r="AC25" s="110"/>
      <c r="AD25" s="110"/>
      <c r="AE25" s="110"/>
      <c r="AF25" s="110"/>
      <c r="AG25" s="110"/>
      <c r="AH25" s="110"/>
      <c r="AI25" s="110"/>
      <c r="AJ25" s="110"/>
      <c r="AK25" s="110"/>
      <c r="AL25" s="110"/>
      <c r="AM25" s="110"/>
      <c r="AN25" s="110"/>
      <c r="AO25" s="113"/>
      <c r="AP25" s="113"/>
      <c r="AQ25" s="110"/>
      <c r="AR25" s="110"/>
      <c r="AS25" s="110"/>
      <c r="AT25" s="110"/>
      <c r="AU25" s="110"/>
      <c r="AV25" s="110"/>
      <c r="AW25" s="110"/>
    </row>
    <row r="26" spans="4:80" ht="18" x14ac:dyDescent="0.2">
      <c r="D26" s="304" t="s">
        <v>426</v>
      </c>
      <c r="E26" s="304"/>
      <c r="F26" s="304"/>
      <c r="G26" s="304"/>
      <c r="H26" s="304"/>
      <c r="I26" s="304"/>
      <c r="J26" s="304"/>
      <c r="K26" s="304"/>
      <c r="L26" s="304"/>
      <c r="M26" s="181"/>
      <c r="N26" s="181"/>
      <c r="O26" s="181"/>
      <c r="P26" s="301" t="s">
        <v>391</v>
      </c>
      <c r="Q26" s="302"/>
      <c r="R26" s="302"/>
      <c r="S26" s="303"/>
      <c r="T26" s="110"/>
      <c r="U26" s="110"/>
      <c r="V26" s="110"/>
      <c r="W26" s="110"/>
      <c r="X26" s="110"/>
      <c r="Y26" s="110"/>
      <c r="Z26" s="113"/>
      <c r="AA26" s="112"/>
      <c r="AB26" s="112"/>
      <c r="AC26" s="110"/>
      <c r="AD26" s="112"/>
      <c r="AE26" s="112"/>
      <c r="AF26" s="110"/>
      <c r="AG26" s="110"/>
      <c r="AH26" s="110"/>
      <c r="AI26" s="110"/>
      <c r="AJ26" s="110"/>
      <c r="AK26" s="110"/>
      <c r="AL26" s="110"/>
      <c r="AM26" s="110"/>
      <c r="AN26" s="110"/>
      <c r="AO26" s="110"/>
      <c r="AP26" s="110"/>
      <c r="AQ26" s="110"/>
      <c r="AR26" s="110"/>
      <c r="AS26" s="110"/>
      <c r="AT26" s="110"/>
      <c r="AU26" s="110"/>
      <c r="AV26" s="110"/>
      <c r="AW26" s="110"/>
    </row>
    <row r="27" spans="4:80" ht="15" thickBot="1" x14ac:dyDescent="0.25">
      <c r="D27" s="181"/>
      <c r="E27" s="181"/>
      <c r="F27" s="181"/>
      <c r="G27" s="181"/>
      <c r="H27" s="181"/>
      <c r="I27" s="181"/>
      <c r="J27" s="181"/>
      <c r="K27" s="181"/>
      <c r="M27" s="181"/>
      <c r="N27" s="181"/>
      <c r="O27" s="181"/>
      <c r="Q27" s="183" t="str">
        <f>+IFERROR(VLOOKUP(M27,$M$182:$Q$186,3,FALSE)*VLOOKUP(P27,$P$182:$Q$186,3,FALSE),"")</f>
        <v/>
      </c>
      <c r="AA27" s="183"/>
      <c r="AB27" s="213"/>
      <c r="AD27" s="213"/>
      <c r="AE27" s="213"/>
      <c r="AF27" s="214"/>
      <c r="AG27" s="214"/>
      <c r="AH27" s="214"/>
      <c r="AI27" s="214"/>
      <c r="AJ27" s="214"/>
      <c r="AK27" s="114"/>
      <c r="AL27" s="114"/>
      <c r="AM27" s="214"/>
      <c r="AN27" s="215"/>
      <c r="AR27" s="214"/>
      <c r="AT27" s="214"/>
      <c r="AV27" s="214"/>
    </row>
    <row r="28" spans="4:80" ht="17.45" customHeight="1" thickTop="1" thickBot="1" x14ac:dyDescent="0.25">
      <c r="D28" s="299" t="s">
        <v>207</v>
      </c>
      <c r="E28" s="299"/>
      <c r="F28" s="299"/>
      <c r="G28" s="299"/>
      <c r="H28" s="299"/>
      <c r="I28" s="299"/>
      <c r="J28" s="299"/>
      <c r="K28" s="299"/>
      <c r="L28" s="180" t="s">
        <v>208</v>
      </c>
      <c r="M28" s="299" t="s">
        <v>209</v>
      </c>
      <c r="N28" s="299"/>
      <c r="O28" s="299"/>
      <c r="P28" s="299"/>
      <c r="Q28" s="299"/>
      <c r="R28" s="299"/>
      <c r="S28" s="299"/>
      <c r="T28" s="118"/>
      <c r="U28" s="300" t="s">
        <v>210</v>
      </c>
      <c r="V28" s="300"/>
      <c r="W28" s="300"/>
      <c r="X28" s="299" t="s">
        <v>211</v>
      </c>
      <c r="Y28" s="299"/>
      <c r="Z28" s="299"/>
      <c r="AA28" s="299"/>
      <c r="AB28" s="300">
        <v>1</v>
      </c>
      <c r="AC28" s="300"/>
      <c r="AD28" s="300"/>
      <c r="AE28" s="300"/>
      <c r="AF28" s="117"/>
      <c r="AG28" s="117"/>
      <c r="AH28" s="117"/>
      <c r="AI28" s="117"/>
      <c r="AJ28" s="117"/>
      <c r="AK28" s="117"/>
      <c r="AL28" s="117"/>
      <c r="AM28" s="117"/>
      <c r="AN28" s="117"/>
      <c r="AO28" s="117"/>
      <c r="AP28" s="117"/>
      <c r="AQ28" s="117"/>
      <c r="AR28" s="117"/>
      <c r="AS28" s="117"/>
      <c r="AT28" s="117"/>
      <c r="AU28" s="117"/>
      <c r="AV28" s="117"/>
      <c r="AW28" s="115"/>
    </row>
    <row r="29" spans="4:80" ht="36.75" customHeight="1" thickTop="1" x14ac:dyDescent="0.25">
      <c r="D29" s="358" t="s">
        <v>423</v>
      </c>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row>
  </sheetData>
  <dataConsolidate/>
  <mergeCells count="122">
    <mergeCell ref="D29:AE29"/>
    <mergeCell ref="AJ17:AJ18"/>
    <mergeCell ref="AL17:AL18"/>
    <mergeCell ref="AN17:AN18"/>
    <mergeCell ref="AR15:AR16"/>
    <mergeCell ref="D17:D18"/>
    <mergeCell ref="E17:E18"/>
    <mergeCell ref="F17:F18"/>
    <mergeCell ref="G17:G18"/>
    <mergeCell ref="H17:H18"/>
    <mergeCell ref="M17:M18"/>
    <mergeCell ref="N17:N18"/>
    <mergeCell ref="O17:O18"/>
    <mergeCell ref="P17:P18"/>
    <mergeCell ref="Q17:Q18"/>
    <mergeCell ref="R17:R18"/>
    <mergeCell ref="U17:U18"/>
    <mergeCell ref="W17:W18"/>
    <mergeCell ref="V17:V18"/>
    <mergeCell ref="AR17:AR18"/>
    <mergeCell ref="W15:W16"/>
    <mergeCell ref="AP15:AP16"/>
    <mergeCell ref="AQ15:AQ16"/>
    <mergeCell ref="AP17:AP18"/>
    <mergeCell ref="AQ17:AQ18"/>
    <mergeCell ref="AJ15:AJ16"/>
    <mergeCell ref="AL15:AL16"/>
    <mergeCell ref="AN15:AN16"/>
    <mergeCell ref="R15:R16"/>
    <mergeCell ref="S15:S16"/>
    <mergeCell ref="T15:T16"/>
    <mergeCell ref="U15:U16"/>
    <mergeCell ref="V15:V16"/>
    <mergeCell ref="S17:S18"/>
    <mergeCell ref="T17:T18"/>
    <mergeCell ref="I17:I18"/>
    <mergeCell ref="K15:K16"/>
    <mergeCell ref="L15:L16"/>
    <mergeCell ref="K17:K18"/>
    <mergeCell ref="L17:L18"/>
    <mergeCell ref="N13:O13"/>
    <mergeCell ref="AH12:AH14"/>
    <mergeCell ref="A11:C11"/>
    <mergeCell ref="I15:I16"/>
    <mergeCell ref="D15:D16"/>
    <mergeCell ref="E15:E16"/>
    <mergeCell ref="F15:F16"/>
    <mergeCell ref="G15:G16"/>
    <mergeCell ref="H15:H16"/>
    <mergeCell ref="M15:M16"/>
    <mergeCell ref="N15:N16"/>
    <mergeCell ref="O15:O16"/>
    <mergeCell ref="P15:P16"/>
    <mergeCell ref="Q15:Q16"/>
    <mergeCell ref="D13:D14"/>
    <mergeCell ref="D12:P12"/>
    <mergeCell ref="Q12:W12"/>
    <mergeCell ref="I13:I14"/>
    <mergeCell ref="S13:S14"/>
    <mergeCell ref="M13:M14"/>
    <mergeCell ref="L13:L14"/>
    <mergeCell ref="K13:K14"/>
    <mergeCell ref="D8:G8"/>
    <mergeCell ref="D9:G9"/>
    <mergeCell ref="BA2:BB2"/>
    <mergeCell ref="BA3:BB3"/>
    <mergeCell ref="BA4:BB4"/>
    <mergeCell ref="BA5:BB5"/>
    <mergeCell ref="D2:H5"/>
    <mergeCell ref="H9:BB9"/>
    <mergeCell ref="H8:BB8"/>
    <mergeCell ref="H7:BB7"/>
    <mergeCell ref="I2:AZ5"/>
    <mergeCell ref="BA13:BA14"/>
    <mergeCell ref="BB13:BB14"/>
    <mergeCell ref="AV13:AV14"/>
    <mergeCell ref="AW13:AW14"/>
    <mergeCell ref="T13:T14"/>
    <mergeCell ref="AY13:AY14"/>
    <mergeCell ref="D7:G7"/>
    <mergeCell ref="D11:AU11"/>
    <mergeCell ref="AV11:AY11"/>
    <mergeCell ref="X28:AA28"/>
    <mergeCell ref="AB28:AE28"/>
    <mergeCell ref="D28:K28"/>
    <mergeCell ref="P26:S26"/>
    <mergeCell ref="M28:S28"/>
    <mergeCell ref="U28:W28"/>
    <mergeCell ref="D26:L26"/>
    <mergeCell ref="E13:E14"/>
    <mergeCell ref="AA13:AA14"/>
    <mergeCell ref="H13:H14"/>
    <mergeCell ref="X13:X14"/>
    <mergeCell ref="Y13:Y14"/>
    <mergeCell ref="Z13:Z14"/>
    <mergeCell ref="I23:AU23"/>
    <mergeCell ref="W13:W14"/>
    <mergeCell ref="AU13:AU14"/>
    <mergeCell ref="AT13:AT14"/>
    <mergeCell ref="AS13:AS14"/>
    <mergeCell ref="AR13:AR14"/>
    <mergeCell ref="AQ13:AQ14"/>
    <mergeCell ref="AL13:AL14"/>
    <mergeCell ref="AJ13:AJ14"/>
    <mergeCell ref="AK13:AK14"/>
    <mergeCell ref="P13:P14"/>
    <mergeCell ref="Q13:Q14"/>
    <mergeCell ref="R13:R14"/>
    <mergeCell ref="U13:U14"/>
    <mergeCell ref="V13:V14"/>
    <mergeCell ref="AZ11:BB11"/>
    <mergeCell ref="AZ13:AZ14"/>
    <mergeCell ref="AX13:AX14"/>
    <mergeCell ref="AP12:BB12"/>
    <mergeCell ref="X12:AG12"/>
    <mergeCell ref="AP13:AP14"/>
    <mergeCell ref="AI12:AO12"/>
    <mergeCell ref="AO13:AO14"/>
    <mergeCell ref="AN13:AN14"/>
    <mergeCell ref="AM13:AM14"/>
    <mergeCell ref="AI13:AI14"/>
    <mergeCell ref="AB13:AG13"/>
  </mergeCells>
  <conditionalFormatting sqref="Q15 Q17 Q19:Q22 AJ17 AJ19:AJ22">
    <cfRule type="cellIs" dxfId="38" priority="42" operator="equal">
      <formula>"Muy Alta"</formula>
    </cfRule>
    <cfRule type="cellIs" dxfId="37" priority="43" operator="equal">
      <formula>"Alta"</formula>
    </cfRule>
    <cfRule type="cellIs" dxfId="36" priority="44" operator="equal">
      <formula>"Media"</formula>
    </cfRule>
    <cfRule type="cellIs" dxfId="35" priority="45" operator="equal">
      <formula>"Baja"</formula>
    </cfRule>
    <cfRule type="cellIs" dxfId="34" priority="46" operator="equal">
      <formula>"Muy Baja"</formula>
    </cfRule>
  </conditionalFormatting>
  <conditionalFormatting sqref="T15 T17 T19:T22">
    <cfRule type="containsText" dxfId="33" priority="18" operator="containsText" text="❌">
      <formula>NOT(ISERROR(SEARCH("❌",T15)))</formula>
    </cfRule>
  </conditionalFormatting>
  <conditionalFormatting sqref="U15 U17 U19:U22 AL17 AL19:AL22">
    <cfRule type="cellIs" dxfId="32" priority="37" operator="equal">
      <formula>"Catastrófico"</formula>
    </cfRule>
    <cfRule type="cellIs" dxfId="31" priority="38" operator="equal">
      <formula>"Mayor"</formula>
    </cfRule>
    <cfRule type="cellIs" dxfId="30" priority="39" operator="equal">
      <formula>"Moderado"</formula>
    </cfRule>
    <cfRule type="cellIs" dxfId="29" priority="40" operator="equal">
      <formula>"Menor"</formula>
    </cfRule>
    <cfRule type="cellIs" dxfId="28" priority="41" operator="equal">
      <formula>"Leve"</formula>
    </cfRule>
  </conditionalFormatting>
  <conditionalFormatting sqref="W15 W17 W19:W22 AN17 AN19:AN22">
    <cfRule type="cellIs" dxfId="27" priority="33" operator="equal">
      <formula>"Extremo"</formula>
    </cfRule>
    <cfRule type="cellIs" dxfId="26" priority="34" operator="equal">
      <formula>"Alto"</formula>
    </cfRule>
    <cfRule type="cellIs" dxfId="25" priority="35" operator="equal">
      <formula>"Moderado"</formula>
    </cfRule>
    <cfRule type="cellIs" dxfId="24" priority="36" operator="equal">
      <formula>"Bajo"</formula>
    </cfRule>
  </conditionalFormatting>
  <conditionalFormatting sqref="AJ15">
    <cfRule type="cellIs" dxfId="23" priority="28" operator="equal">
      <formula>"Muy Alta"</formula>
    </cfRule>
    <cfRule type="cellIs" dxfId="22" priority="29" operator="equal">
      <formula>"Alta"</formula>
    </cfRule>
    <cfRule type="cellIs" dxfId="21" priority="30" operator="equal">
      <formula>"Media"</formula>
    </cfRule>
    <cfRule type="cellIs" dxfId="20" priority="31" operator="equal">
      <formula>"Baja"</formula>
    </cfRule>
    <cfRule type="cellIs" dxfId="19" priority="32" operator="equal">
      <formula>"Muy Baja"</formula>
    </cfRule>
  </conditionalFormatting>
  <conditionalFormatting sqref="AK25:AK27">
    <cfRule type="cellIs" dxfId="18" priority="6" stopIfTrue="1" operator="equal">
      <formula>#REF!</formula>
    </cfRule>
    <cfRule type="cellIs" dxfId="17" priority="7" operator="equal">
      <formula>#REF!</formula>
    </cfRule>
    <cfRule type="cellIs" dxfId="16" priority="8" operator="equal">
      <formula>#REF!</formula>
    </cfRule>
  </conditionalFormatting>
  <conditionalFormatting sqref="AL15">
    <cfRule type="cellIs" dxfId="15" priority="23" operator="equal">
      <formula>"Catastrófico"</formula>
    </cfRule>
    <cfRule type="cellIs" dxfId="14" priority="24" operator="equal">
      <formula>"Mayor"</formula>
    </cfRule>
    <cfRule type="cellIs" dxfId="13" priority="25" operator="equal">
      <formula>"Moderado"</formula>
    </cfRule>
    <cfRule type="cellIs" dxfId="12" priority="26" operator="equal">
      <formula>"Menor"</formula>
    </cfRule>
    <cfRule type="cellIs" dxfId="11" priority="27" operator="equal">
      <formula>"Leve"</formula>
    </cfRule>
  </conditionalFormatting>
  <conditionalFormatting sqref="AL25:AL27">
    <cfRule type="cellIs" dxfId="10" priority="9" stopIfTrue="1" operator="equal">
      <formula>#REF!</formula>
    </cfRule>
    <cfRule type="cellIs" dxfId="9" priority="10" stopIfTrue="1" operator="equal">
      <formula>#REF!</formula>
    </cfRule>
    <cfRule type="cellIs" dxfId="8" priority="11" stopIfTrue="1" operator="equal">
      <formula>#REF!</formula>
    </cfRule>
  </conditionalFormatting>
  <conditionalFormatting sqref="AN15">
    <cfRule type="cellIs" dxfId="7" priority="19" operator="equal">
      <formula>"Extremo"</formula>
    </cfRule>
    <cfRule type="cellIs" dxfId="6" priority="20" operator="equal">
      <formula>"Alto"</formula>
    </cfRule>
    <cfRule type="cellIs" dxfId="5" priority="21" operator="equal">
      <formula>"Moderado"</formula>
    </cfRule>
    <cfRule type="cellIs" dxfId="4" priority="22"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5E056D49-2A01-4844-9657-EAFD8E3B5A80}">
          <x14:formula1>
            <xm:f>'Opciones Tratamiento'!$B$13:$B$19</xm:f>
          </x14:formula1>
          <xm:sqref>M15 M17 M19:M22</xm:sqref>
        </x14:dataValidation>
        <x14:dataValidation type="list" allowBlank="1" showInputMessage="1" showErrorMessage="1" xr:uid="{EF0C0067-1765-4F11-A967-1A801D325D81}">
          <x14:formula1>
            <xm:f>'Tabla Impacto'!$F$210:$F$221</xm:f>
          </x14:formula1>
          <xm:sqref>S15 S17 S19:S22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 AR17 AR19:AR22</xm:sqref>
        </x14:dataValidation>
        <x14:dataValidation type="list" allowBlank="1" showInputMessage="1" showErrorMessage="1" xr:uid="{9E41A0A5-9033-48F4-A523-E78EEE31291B}">
          <x14:formula1>
            <xm:f>Listas!$B$2:$B$7</xm:f>
          </x14:formula1>
          <xm:sqref>H15 H17 H19:H22</xm:sqref>
        </x14:dataValidation>
        <x14:dataValidation type="list" allowBlank="1" showInputMessage="1" showErrorMessage="1" xr:uid="{E1211B7A-6A4E-4A48-9C6D-50DFE53A34CF}">
          <x14:formula1>
            <xm:f>Listas!$C$2:$C$6</xm:f>
          </x14:formula1>
          <xm:sqref>N15 N17 N19:N22</xm:sqref>
        </x14:dataValidation>
        <x14:dataValidation type="list" allowBlank="1" showInputMessage="1" showErrorMessage="1" xr:uid="{B88BA28A-2600-4BF8-8D1C-1591DFA3694A}">
          <x14:formula1>
            <xm:f>Listas!$D$2:$D$5</xm:f>
          </x14:formula1>
          <xm:sqref>O15 O17 O19:O22</xm:sqref>
        </x14:dataValidation>
        <x14:dataValidation type="list" allowBlank="1" showInputMessage="1" showErrorMessage="1" xr:uid="{C1C18457-6497-4468-A0EC-5756D2A505AB}">
          <x14:formula1>
            <xm:f>Hoja2!$B$3:$B$18</xm:f>
          </x14:formula1>
          <xm:sqref>E15 E17 E19:E22</xm:sqref>
        </x14:dataValidation>
        <x14:dataValidation type="list" allowBlank="1" showInputMessage="1" showErrorMessage="1" xr:uid="{30B1B799-4F7E-4DF0-8163-3420DCED9D9B}">
          <x14:formula1>
            <xm:f>Hoja2!$D$3:$D$21</xm:f>
          </x14:formula1>
          <xm:sqref>F15 F17 F19:F22</xm:sqref>
        </x14:dataValidation>
        <x14:dataValidation type="list" allowBlank="1" showInputMessage="1" showErrorMessage="1" xr:uid="{4543C4BE-F1CB-4CCC-8B32-CEE48E0F43C3}">
          <x14:formula1>
            <xm:f>Hoja2!$E$3:$E$23</xm:f>
          </x14:formula1>
          <xm:sqref>G15 G17 G19:G22</xm:sqref>
        </x14:dataValidation>
        <x14:dataValidation type="custom" allowBlank="1" showInputMessage="1" showErrorMessage="1" error="Recuerde que las acciones se generan bajo la medida de mitigar el riesgo" xr:uid="{EA4C5F70-34EA-415C-AD7B-61485C787D1F}">
          <x14:formula1>
            <xm:f>IF(OR(AO15='C:\Users\anay\Downloads\[mapaderiesgobienestaru24.xlsx]Opciones Tratamiento'!#REF!,AO15='C:\Users\anay\Downloads\[mapaderiesgobienestaru24.xlsx]Opciones Tratamiento'!#REF!,AO15='C:\Users\anay\Downloads\[mapaderiesgobienestaru24.xlsx]Opciones Tratamiento'!#REF!),ISBLANK(AO15),ISTEXT(AO15))</xm:f>
          </x14:formula1>
          <xm:sqref>AQ15 AQ19:AQ21</xm:sqref>
        </x14:dataValidation>
        <x14:dataValidation type="custom" allowBlank="1" showInputMessage="1" showErrorMessage="1" error="Recuerde que las acciones se generan bajo la medida de mitigar el riesgo" xr:uid="{D95929FF-0BDC-4CF2-8B83-0C05017A499B}">
          <x14:formula1>
            <xm:f>IF(OR(AO15='C:\Users\anay\Downloads\[mapaderiesgobienestaru24.xlsx]Opciones Tratamiento'!#REF!,AO15='C:\Users\anay\Downloads\[mapaderiesgobienestaru24.xlsx]Opciones Tratamiento'!#REF!,AO15='C:\Users\anay\Downloads\[mapaderiesgobienestaru24.xlsx]Opciones Tratamiento'!#REF!),ISBLANK(AO15),ISTEXT(AO15))</xm:f>
          </x14:formula1>
          <xm:sqref>AP15 AQ17</xm:sqref>
        </x14:dataValidation>
        <x14:dataValidation type="list" allowBlank="1" showInputMessage="1" showErrorMessage="1" xr:uid="{FFA9F3EB-8AAC-4371-8BA9-EA5BFF31F870}">
          <x14:formula1>
            <xm:f>'Opciones Tratamiento'!$B$9:$B$10</xm:f>
          </x14:formula1>
          <xm:sqref>AU15:AU22 BB15:BB22 AX15:AY22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xm:sqref>
        </x14:dataValidation>
        <x14:dataValidation type="list" allowBlank="1" showInputMessage="1" showErrorMessage="1" xr:uid="{BCC5CE02-71F3-4D30-B2B6-0BC8D084AB56}">
          <x14:formula1>
            <xm:f>'Opciones Tratamiento'!$B$2:$B$5</xm:f>
          </x14:formula1>
          <xm:sqref>AO15:AO22</xm:sqref>
        </x14:dataValidation>
        <x14:dataValidation type="custom" allowBlank="1" showInputMessage="1" showErrorMessage="1" error="Recuerde que las acciones se generan bajo la medida de mitigar el riesgo" xr:uid="{7ED48018-4235-4B97-8418-73E7BBDB0232}">
          <x14:formula1>
            <xm:f>IF(OR(AO22='Opciones Tratamiento'!$B$2,AO22='Opciones Tratamiento'!$B$3,AO22='Opciones Tratamiento'!$B$4),ISBLANK(AO22),ISTEXT(AO22))</xm:f>
          </x14:formula1>
          <xm:sqref>AP22</xm:sqref>
        </x14:dataValidation>
        <x14:dataValidation type="custom" allowBlank="1" showInputMessage="1" showErrorMessage="1" error="Recuerde que las acciones se generan bajo la medida de mitigar el riesgo" xr:uid="{B9F9F086-C384-4D55-BBDC-46D063DF530B}">
          <x14:formula1>
            <xm:f>IF(OR(AO22='Opciones Tratamiento'!$B$2,AO22='Opciones Tratamiento'!$B$3,AO22='Opciones Tratamiento'!$B$4),ISBLANK(AO22),ISTEXT(AO22))</xm:f>
          </x14:formula1>
          <xm:sqref>AQ22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AZ15:AZ22 AW15:AW22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62" t="s">
        <v>137</v>
      </c>
      <c r="C1" s="362"/>
      <c r="D1" s="362"/>
      <c r="E1" s="362"/>
      <c r="F1" s="362"/>
      <c r="G1" s="362"/>
      <c r="H1" s="362"/>
      <c r="I1" s="362"/>
      <c r="J1" s="362"/>
      <c r="L1" s="362" t="s">
        <v>139</v>
      </c>
      <c r="M1" s="362"/>
      <c r="N1" s="362"/>
      <c r="O1" s="362"/>
      <c r="P1" s="362"/>
      <c r="Q1" s="362"/>
      <c r="R1" s="362"/>
    </row>
    <row r="2" spans="2:18" ht="50.25" customHeight="1" x14ac:dyDescent="0.25">
      <c r="B2" s="175" t="s">
        <v>378</v>
      </c>
      <c r="C2" s="175" t="s">
        <v>382</v>
      </c>
      <c r="D2" s="174" t="s">
        <v>2</v>
      </c>
      <c r="E2" s="174" t="s">
        <v>317</v>
      </c>
      <c r="F2" s="174" t="s">
        <v>366</v>
      </c>
      <c r="G2" s="175" t="s">
        <v>368</v>
      </c>
      <c r="H2" s="176"/>
      <c r="I2" s="175" t="s">
        <v>230</v>
      </c>
      <c r="J2" s="174" t="s">
        <v>239</v>
      </c>
      <c r="L2" s="173" t="s">
        <v>13</v>
      </c>
      <c r="M2" s="173" t="s">
        <v>17</v>
      </c>
      <c r="N2" s="173" t="s">
        <v>18</v>
      </c>
      <c r="O2" s="173" t="s">
        <v>21</v>
      </c>
      <c r="P2" s="173" t="s">
        <v>24</v>
      </c>
      <c r="Q2" s="173" t="s">
        <v>29</v>
      </c>
      <c r="R2" s="177" t="s">
        <v>85</v>
      </c>
    </row>
    <row r="3" spans="2:18" ht="25.5" x14ac:dyDescent="0.25">
      <c r="B3" s="18" t="s">
        <v>219</v>
      </c>
      <c r="C3" s="18" t="s">
        <v>383</v>
      </c>
      <c r="D3" s="116" t="s">
        <v>131</v>
      </c>
      <c r="E3" s="116" t="s">
        <v>313</v>
      </c>
      <c r="F3" t="s">
        <v>225</v>
      </c>
      <c r="G3" s="116" t="s">
        <v>128</v>
      </c>
      <c r="I3" t="s">
        <v>369</v>
      </c>
      <c r="J3" t="s">
        <v>236</v>
      </c>
      <c r="L3" s="2" t="s">
        <v>14</v>
      </c>
      <c r="M3" s="2" t="s">
        <v>10</v>
      </c>
      <c r="N3" s="2" t="s">
        <v>19</v>
      </c>
      <c r="O3" s="2" t="s">
        <v>22</v>
      </c>
      <c r="P3" s="2" t="s">
        <v>25</v>
      </c>
      <c r="Q3" s="2" t="s">
        <v>31</v>
      </c>
      <c r="R3" t="s">
        <v>39</v>
      </c>
    </row>
    <row r="4" spans="2:18" ht="31.5" customHeight="1" x14ac:dyDescent="0.25">
      <c r="B4" s="18" t="s">
        <v>216</v>
      </c>
      <c r="C4" s="18" t="s">
        <v>384</v>
      </c>
      <c r="D4" s="116" t="s">
        <v>130</v>
      </c>
      <c r="E4" s="116" t="s">
        <v>314</v>
      </c>
      <c r="F4" t="s">
        <v>218</v>
      </c>
      <c r="G4" s="116" t="s">
        <v>122</v>
      </c>
      <c r="I4" t="s">
        <v>370</v>
      </c>
      <c r="J4" t="s">
        <v>237</v>
      </c>
      <c r="L4" s="2" t="s">
        <v>15</v>
      </c>
      <c r="M4" s="2" t="s">
        <v>9</v>
      </c>
      <c r="N4" s="2" t="s">
        <v>20</v>
      </c>
      <c r="O4" s="2" t="s">
        <v>23</v>
      </c>
      <c r="P4" s="2" t="s">
        <v>26</v>
      </c>
      <c r="Q4" s="2" t="s">
        <v>32</v>
      </c>
      <c r="R4" t="s">
        <v>40</v>
      </c>
    </row>
    <row r="5" spans="2:18" ht="51.75" customHeight="1" x14ac:dyDescent="0.25">
      <c r="B5" s="18" t="s">
        <v>217</v>
      </c>
      <c r="C5" s="18" t="s">
        <v>385</v>
      </c>
      <c r="D5" s="116" t="s">
        <v>132</v>
      </c>
      <c r="E5" s="116" t="s">
        <v>315</v>
      </c>
      <c r="F5" t="s">
        <v>226</v>
      </c>
      <c r="G5" s="116" t="s">
        <v>125</v>
      </c>
      <c r="I5" t="s">
        <v>231</v>
      </c>
      <c r="J5" t="s">
        <v>238</v>
      </c>
      <c r="L5" s="2" t="s">
        <v>16</v>
      </c>
      <c r="P5" s="2" t="s">
        <v>27</v>
      </c>
      <c r="Q5" s="2" t="s">
        <v>30</v>
      </c>
    </row>
    <row r="6" spans="2:18" ht="24.75" customHeight="1" x14ac:dyDescent="0.25">
      <c r="B6" s="18" t="s">
        <v>218</v>
      </c>
      <c r="C6" s="18" t="s">
        <v>386</v>
      </c>
      <c r="D6" s="116" t="s">
        <v>312</v>
      </c>
      <c r="E6" t="s">
        <v>374</v>
      </c>
      <c r="F6" t="s">
        <v>227</v>
      </c>
      <c r="G6" s="116" t="s">
        <v>123</v>
      </c>
      <c r="I6" t="s">
        <v>233</v>
      </c>
      <c r="J6" t="s">
        <v>316</v>
      </c>
      <c r="Q6" s="2" t="s">
        <v>134</v>
      </c>
    </row>
    <row r="7" spans="2:18" ht="26.25" customHeight="1" x14ac:dyDescent="0.25">
      <c r="B7" s="18" t="s">
        <v>222</v>
      </c>
      <c r="C7" s="18" t="s">
        <v>387</v>
      </c>
      <c r="D7" s="116"/>
      <c r="F7" t="s">
        <v>228</v>
      </c>
      <c r="G7" s="116" t="s">
        <v>124</v>
      </c>
      <c r="I7" t="s">
        <v>371</v>
      </c>
      <c r="Q7" s="2" t="s">
        <v>135</v>
      </c>
    </row>
    <row r="8" spans="2:18" ht="30" x14ac:dyDescent="0.25">
      <c r="B8" s="18" t="s">
        <v>310</v>
      </c>
      <c r="C8" s="18"/>
      <c r="D8" s="116"/>
      <c r="F8" t="s">
        <v>229</v>
      </c>
      <c r="G8" s="116" t="s">
        <v>126</v>
      </c>
      <c r="I8" s="116" t="s">
        <v>372</v>
      </c>
    </row>
    <row r="9" spans="2:18" ht="31.5" customHeight="1" x14ac:dyDescent="0.25">
      <c r="B9" s="18" t="s">
        <v>381</v>
      </c>
      <c r="C9" s="18"/>
      <c r="D9" s="116"/>
      <c r="G9" s="116" t="s">
        <v>127</v>
      </c>
      <c r="I9" t="s">
        <v>373</v>
      </c>
    </row>
    <row r="10" spans="2:18" x14ac:dyDescent="0.25">
      <c r="B10" s="18" t="s">
        <v>220</v>
      </c>
      <c r="C10" s="18"/>
      <c r="D10" s="116"/>
      <c r="I10" t="s">
        <v>374</v>
      </c>
    </row>
    <row r="11" spans="2:18" x14ac:dyDescent="0.25">
      <c r="B11" s="18" t="s">
        <v>379</v>
      </c>
      <c r="C11" s="18"/>
      <c r="D11" s="116"/>
    </row>
    <row r="12" spans="2:18" x14ac:dyDescent="0.25">
      <c r="B12" s="18" t="s">
        <v>380</v>
      </c>
      <c r="C12" s="18"/>
      <c r="I12" t="s">
        <v>374</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375</v>
      </c>
    </row>
    <row r="30" spans="2:2" x14ac:dyDescent="0.25">
      <c r="B30" t="s">
        <v>376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63" t="s">
        <v>318</v>
      </c>
      <c r="D2" s="364"/>
    </row>
    <row r="3" spans="3:4" x14ac:dyDescent="0.25">
      <c r="C3" s="365"/>
      <c r="D3" s="366"/>
    </row>
    <row r="4" spans="3:4" ht="15.75" thickBot="1" x14ac:dyDescent="0.3">
      <c r="C4" s="158" t="s">
        <v>319</v>
      </c>
      <c r="D4" s="159" t="s">
        <v>320</v>
      </c>
    </row>
    <row r="5" spans="3:4" ht="30" customHeight="1" x14ac:dyDescent="0.25">
      <c r="C5" s="160" t="s">
        <v>321</v>
      </c>
      <c r="D5" s="161">
        <v>1</v>
      </c>
    </row>
    <row r="6" spans="3:4" ht="28.5" customHeight="1" x14ac:dyDescent="0.25">
      <c r="C6" s="162" t="s">
        <v>322</v>
      </c>
      <c r="D6" s="163">
        <v>1</v>
      </c>
    </row>
    <row r="7" spans="3:4" ht="28.5" customHeight="1" x14ac:dyDescent="0.25">
      <c r="C7" s="164" t="s">
        <v>323</v>
      </c>
      <c r="D7" s="163">
        <v>1</v>
      </c>
    </row>
    <row r="8" spans="3:4" ht="28.5" customHeight="1" x14ac:dyDescent="0.25">
      <c r="C8" s="164" t="s">
        <v>324</v>
      </c>
      <c r="D8" s="163">
        <v>1</v>
      </c>
    </row>
    <row r="9" spans="3:4" ht="18.600000000000001" customHeight="1" x14ac:dyDescent="0.25">
      <c r="C9" s="164" t="s">
        <v>325</v>
      </c>
      <c r="D9" s="163">
        <v>1</v>
      </c>
    </row>
    <row r="10" spans="3:4" ht="28.5" customHeight="1" x14ac:dyDescent="0.25">
      <c r="C10" s="164" t="s">
        <v>326</v>
      </c>
      <c r="D10" s="163">
        <v>1</v>
      </c>
    </row>
    <row r="11" spans="3:4" ht="21" customHeight="1" x14ac:dyDescent="0.25">
      <c r="C11" s="162" t="s">
        <v>327</v>
      </c>
      <c r="D11" s="163">
        <v>1</v>
      </c>
    </row>
    <row r="12" spans="3:4" ht="21" customHeight="1" x14ac:dyDescent="0.25">
      <c r="C12" s="162" t="s">
        <v>328</v>
      </c>
      <c r="D12" s="163">
        <v>1</v>
      </c>
    </row>
    <row r="13" spans="3:4" ht="21.6" customHeight="1" x14ac:dyDescent="0.25">
      <c r="C13" s="162" t="s">
        <v>329</v>
      </c>
      <c r="D13" s="163">
        <v>1</v>
      </c>
    </row>
    <row r="14" spans="3:4" ht="28.5" customHeight="1" x14ac:dyDescent="0.25">
      <c r="C14" s="162" t="s">
        <v>330</v>
      </c>
      <c r="D14" s="163">
        <v>1</v>
      </c>
    </row>
    <row r="15" spans="3:4" ht="22.5" customHeight="1" x14ac:dyDescent="0.25">
      <c r="C15" s="165"/>
      <c r="D15" s="163">
        <v>1</v>
      </c>
    </row>
    <row r="16" spans="3:4" ht="28.5" customHeight="1" x14ac:dyDescent="0.25">
      <c r="C16" s="166" t="s">
        <v>331</v>
      </c>
      <c r="D16" s="167"/>
    </row>
    <row r="17" spans="3:4" ht="28.5" customHeight="1" x14ac:dyDescent="0.25">
      <c r="C17" s="160" t="s">
        <v>332</v>
      </c>
      <c r="D17" s="163">
        <v>1</v>
      </c>
    </row>
    <row r="18" spans="3:4" ht="28.5" customHeight="1" x14ac:dyDescent="0.25">
      <c r="C18" s="160" t="s">
        <v>333</v>
      </c>
      <c r="D18" s="163">
        <v>1</v>
      </c>
    </row>
    <row r="19" spans="3:4" ht="28.5" customHeight="1" x14ac:dyDescent="0.25">
      <c r="C19" s="160" t="s">
        <v>334</v>
      </c>
      <c r="D19" s="163">
        <v>1</v>
      </c>
    </row>
    <row r="20" spans="3:4" ht="28.5" customHeight="1" x14ac:dyDescent="0.25">
      <c r="C20" s="162" t="s">
        <v>335</v>
      </c>
      <c r="D20" s="163">
        <v>1</v>
      </c>
    </row>
    <row r="21" spans="3:4" ht="28.5" customHeight="1" x14ac:dyDescent="0.25">
      <c r="C21" s="160" t="s">
        <v>336</v>
      </c>
      <c r="D21" s="163">
        <v>1</v>
      </c>
    </row>
    <row r="22" spans="3:4" ht="28.5" customHeight="1" x14ac:dyDescent="0.25">
      <c r="C22" s="168" t="s">
        <v>337</v>
      </c>
      <c r="D22" s="163">
        <v>1</v>
      </c>
    </row>
    <row r="23" spans="3:4" ht="28.5" customHeight="1" x14ac:dyDescent="0.25">
      <c r="C23" s="160" t="s">
        <v>338</v>
      </c>
      <c r="D23" s="163">
        <v>1</v>
      </c>
    </row>
    <row r="24" spans="3:4" ht="28.5" customHeight="1" x14ac:dyDescent="0.25">
      <c r="C24" s="160" t="s">
        <v>339</v>
      </c>
      <c r="D24" s="163">
        <v>1</v>
      </c>
    </row>
    <row r="25" spans="3:4" ht="28.5" customHeight="1" x14ac:dyDescent="0.25">
      <c r="C25" s="165"/>
      <c r="D25" s="163">
        <v>1</v>
      </c>
    </row>
    <row r="26" spans="3:4" ht="28.5" customHeight="1" x14ac:dyDescent="0.25">
      <c r="C26" s="165"/>
      <c r="D26" s="163">
        <v>1</v>
      </c>
    </row>
    <row r="27" spans="3:4" ht="28.5" customHeight="1" x14ac:dyDescent="0.25">
      <c r="C27" s="166" t="s">
        <v>340</v>
      </c>
      <c r="D27" s="169"/>
    </row>
    <row r="28" spans="3:4" ht="28.5" customHeight="1" x14ac:dyDescent="0.25">
      <c r="C28" s="164" t="s">
        <v>341</v>
      </c>
      <c r="D28" s="163">
        <v>1</v>
      </c>
    </row>
    <row r="29" spans="3:4" ht="28.5" customHeight="1" x14ac:dyDescent="0.25">
      <c r="C29" s="164" t="s">
        <v>342</v>
      </c>
      <c r="D29" s="163">
        <v>1</v>
      </c>
    </row>
    <row r="30" spans="3:4" ht="28.5" customHeight="1" x14ac:dyDescent="0.25">
      <c r="C30" s="164" t="s">
        <v>343</v>
      </c>
      <c r="D30" s="163">
        <v>1</v>
      </c>
    </row>
    <row r="31" spans="3:4" ht="28.5" customHeight="1" x14ac:dyDescent="0.25">
      <c r="C31" s="164" t="s">
        <v>344</v>
      </c>
      <c r="D31" s="163">
        <v>1</v>
      </c>
    </row>
    <row r="32" spans="3:4" ht="28.5" customHeight="1" x14ac:dyDescent="0.25">
      <c r="C32" s="164" t="s">
        <v>345</v>
      </c>
      <c r="D32" s="163">
        <v>1</v>
      </c>
    </row>
    <row r="33" spans="3:4" ht="28.5" customHeight="1" x14ac:dyDescent="0.25">
      <c r="C33" s="170" t="s">
        <v>346</v>
      </c>
      <c r="D33" s="163">
        <v>1</v>
      </c>
    </row>
    <row r="34" spans="3:4" ht="28.5" customHeight="1" x14ac:dyDescent="0.25">
      <c r="C34" s="162" t="s">
        <v>347</v>
      </c>
      <c r="D34" s="163">
        <v>1</v>
      </c>
    </row>
    <row r="35" spans="3:4" ht="28.5" customHeight="1" x14ac:dyDescent="0.25">
      <c r="C35" s="164" t="s">
        <v>348</v>
      </c>
      <c r="D35" s="163">
        <v>1</v>
      </c>
    </row>
    <row r="36" spans="3:4" ht="28.5" customHeight="1" x14ac:dyDescent="0.25">
      <c r="C36" s="164" t="s">
        <v>349</v>
      </c>
      <c r="D36" s="163">
        <v>1</v>
      </c>
    </row>
    <row r="37" spans="3:4" ht="28.5" customHeight="1" x14ac:dyDescent="0.25">
      <c r="C37" s="164" t="s">
        <v>350</v>
      </c>
      <c r="D37" s="163">
        <v>1</v>
      </c>
    </row>
    <row r="38" spans="3:4" ht="28.5" customHeight="1" x14ac:dyDescent="0.25">
      <c r="C38" s="162" t="s">
        <v>351</v>
      </c>
      <c r="D38" s="163">
        <v>1</v>
      </c>
    </row>
    <row r="39" spans="3:4" ht="28.5" customHeight="1" x14ac:dyDescent="0.25">
      <c r="C39" s="170" t="s">
        <v>352</v>
      </c>
      <c r="D39" s="163">
        <v>1</v>
      </c>
    </row>
    <row r="40" spans="3:4" ht="28.5" customHeight="1" x14ac:dyDescent="0.25">
      <c r="C40" s="170" t="s">
        <v>353</v>
      </c>
      <c r="D40" s="163">
        <v>1</v>
      </c>
    </row>
    <row r="41" spans="3:4" ht="28.5" customHeight="1" x14ac:dyDescent="0.25">
      <c r="C41" s="170" t="s">
        <v>354</v>
      </c>
      <c r="D41" s="163">
        <v>1</v>
      </c>
    </row>
    <row r="42" spans="3:4" ht="28.5" customHeight="1" x14ac:dyDescent="0.25">
      <c r="C42" s="170" t="s">
        <v>355</v>
      </c>
      <c r="D42" s="163">
        <v>1</v>
      </c>
    </row>
    <row r="43" spans="3:4" ht="28.5" customHeight="1" x14ac:dyDescent="0.25">
      <c r="C43" s="171"/>
      <c r="D43" s="163"/>
    </row>
    <row r="44" spans="3:4" ht="28.5" customHeight="1" x14ac:dyDescent="0.25">
      <c r="C44" s="171"/>
      <c r="D44" s="163"/>
    </row>
    <row r="45" spans="3:4" ht="28.5" customHeight="1" x14ac:dyDescent="0.25">
      <c r="C45" s="166" t="s">
        <v>356</v>
      </c>
      <c r="D45" s="169"/>
    </row>
    <row r="46" spans="3:4" ht="28.5" customHeight="1" x14ac:dyDescent="0.25">
      <c r="C46" s="170" t="s">
        <v>357</v>
      </c>
      <c r="D46" s="163">
        <v>1</v>
      </c>
    </row>
    <row r="47" spans="3:4" ht="28.5" customHeight="1" x14ac:dyDescent="0.25">
      <c r="C47" s="170" t="s">
        <v>358</v>
      </c>
      <c r="D47" s="163">
        <v>1</v>
      </c>
    </row>
    <row r="48" spans="3:4" ht="28.5" customHeight="1" x14ac:dyDescent="0.25">
      <c r="C48" s="170" t="s">
        <v>359</v>
      </c>
      <c r="D48" s="163">
        <v>1</v>
      </c>
    </row>
    <row r="49" spans="3:4" ht="28.5" customHeight="1" x14ac:dyDescent="0.25">
      <c r="C49" s="170" t="s">
        <v>360</v>
      </c>
      <c r="D49" s="163">
        <v>1</v>
      </c>
    </row>
    <row r="50" spans="3:4" ht="28.5" customHeight="1" x14ac:dyDescent="0.25">
      <c r="C50" s="172" t="s">
        <v>361</v>
      </c>
      <c r="D50" s="163">
        <v>1</v>
      </c>
    </row>
    <row r="51" spans="3:4" ht="28.5" customHeight="1" x14ac:dyDescent="0.25">
      <c r="C51" s="172" t="s">
        <v>362</v>
      </c>
      <c r="D51" s="163">
        <v>1</v>
      </c>
    </row>
    <row r="52" spans="3:4" ht="28.5" customHeight="1" x14ac:dyDescent="0.25">
      <c r="C52" s="172" t="s">
        <v>363</v>
      </c>
      <c r="D52" s="163">
        <v>1</v>
      </c>
    </row>
    <row r="53" spans="3:4" ht="28.5" customHeight="1" x14ac:dyDescent="0.25">
      <c r="C53" s="160" t="s">
        <v>364</v>
      </c>
      <c r="D53" s="163">
        <v>1</v>
      </c>
    </row>
    <row r="54" spans="3:4" ht="28.5" customHeight="1" x14ac:dyDescent="0.25">
      <c r="C54" s="160" t="s">
        <v>365</v>
      </c>
      <c r="D54" s="163">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60" zoomScaleNormal="60" workbookViewId="0">
      <pane ySplit="7" topLeftCell="A12" activePane="bottomLeft" state="frozen"/>
      <selection pane="bottomLeft"/>
    </sheetView>
  </sheetViews>
  <sheetFormatPr baseColWidth="10" defaultRowHeight="15" x14ac:dyDescent="0.25"/>
  <cols>
    <col min="1" max="1" width="5.28515625" customWidth="1"/>
    <col min="2" max="2" width="8.85546875" customWidth="1"/>
    <col min="3" max="3" width="9" customWidth="1"/>
    <col min="4" max="41" width="5.7109375" customWidth="1"/>
    <col min="43" max="48" width="5.7109375" customWidth="1"/>
  </cols>
  <sheetData>
    <row r="1" spans="1:101" ht="15.75" thickBot="1" x14ac:dyDescent="0.3"/>
    <row r="2" spans="1:101" ht="15" customHeight="1" x14ac:dyDescent="0.25">
      <c r="D2" s="379" t="s">
        <v>251</v>
      </c>
      <c r="E2" s="380"/>
      <c r="F2" s="380"/>
      <c r="G2" s="380"/>
      <c r="H2" s="380"/>
      <c r="I2" s="380"/>
      <c r="J2" s="380"/>
      <c r="K2" s="381"/>
      <c r="L2" s="370" t="s">
        <v>205</v>
      </c>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1"/>
      <c r="AO2" s="372"/>
      <c r="AP2" s="284" t="s">
        <v>250</v>
      </c>
      <c r="AQ2" s="367"/>
      <c r="AR2" s="367"/>
      <c r="AS2" s="367"/>
      <c r="AT2" s="367"/>
      <c r="AU2" s="367"/>
      <c r="AV2" s="257"/>
    </row>
    <row r="3" spans="1:101" x14ac:dyDescent="0.25">
      <c r="D3" s="382"/>
      <c r="E3" s="383"/>
      <c r="F3" s="383"/>
      <c r="G3" s="383"/>
      <c r="H3" s="383"/>
      <c r="I3" s="383"/>
      <c r="J3" s="383"/>
      <c r="K3" s="384"/>
      <c r="L3" s="373"/>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5"/>
      <c r="AP3" s="285" t="s">
        <v>264</v>
      </c>
      <c r="AQ3" s="368"/>
      <c r="AR3" s="368"/>
      <c r="AS3" s="368"/>
      <c r="AT3" s="368"/>
      <c r="AU3" s="368"/>
      <c r="AV3" s="259"/>
    </row>
    <row r="4" spans="1:101" x14ac:dyDescent="0.25">
      <c r="D4" s="382"/>
      <c r="E4" s="383"/>
      <c r="F4" s="383"/>
      <c r="G4" s="383"/>
      <c r="H4" s="383"/>
      <c r="I4" s="383"/>
      <c r="J4" s="383"/>
      <c r="K4" s="384"/>
      <c r="L4" s="373"/>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5"/>
      <c r="AP4" s="285" t="s">
        <v>389</v>
      </c>
      <c r="AQ4" s="368" t="s">
        <v>263</v>
      </c>
      <c r="AR4" s="368"/>
      <c r="AS4" s="368"/>
      <c r="AT4" s="368"/>
      <c r="AU4" s="368"/>
      <c r="AV4" s="259"/>
    </row>
    <row r="5" spans="1:101" ht="15.75" thickBot="1" x14ac:dyDescent="0.3">
      <c r="D5" s="385"/>
      <c r="E5" s="386"/>
      <c r="F5" s="386"/>
      <c r="G5" s="386"/>
      <c r="H5" s="386"/>
      <c r="I5" s="386"/>
      <c r="J5" s="386"/>
      <c r="K5" s="387"/>
      <c r="L5" s="376"/>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8"/>
      <c r="AP5" s="286" t="s">
        <v>245</v>
      </c>
      <c r="AQ5" s="369" t="s">
        <v>245</v>
      </c>
      <c r="AR5" s="369"/>
      <c r="AS5" s="369"/>
      <c r="AT5" s="369"/>
      <c r="AU5" s="369"/>
      <c r="AV5" s="261"/>
    </row>
    <row r="7" spans="1:101" ht="18" customHeight="1" x14ac:dyDescent="0.25">
      <c r="C7" s="69"/>
      <c r="D7" s="478" t="s">
        <v>157</v>
      </c>
      <c r="E7" s="478"/>
      <c r="F7" s="478"/>
      <c r="G7" s="478"/>
      <c r="H7" s="478"/>
      <c r="I7" s="478"/>
      <c r="J7" s="478"/>
      <c r="K7" s="478"/>
      <c r="L7" s="433" t="s">
        <v>2</v>
      </c>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3"/>
      <c r="AN7" s="433"/>
      <c r="AO7" s="433"/>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row>
    <row r="8" spans="1:101" ht="18.75" customHeight="1" x14ac:dyDescent="0.25">
      <c r="A8" s="343" t="s">
        <v>266</v>
      </c>
      <c r="B8" s="343"/>
      <c r="C8" s="344"/>
      <c r="D8" s="478"/>
      <c r="E8" s="478"/>
      <c r="F8" s="478"/>
      <c r="G8" s="478"/>
      <c r="H8" s="478"/>
      <c r="I8" s="478"/>
      <c r="J8" s="478"/>
      <c r="K8" s="478"/>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3"/>
      <c r="AK8" s="433"/>
      <c r="AL8" s="433"/>
      <c r="AM8" s="433"/>
      <c r="AN8" s="433"/>
      <c r="AO8" s="433"/>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row>
    <row r="9" spans="1:101" ht="15" customHeight="1" x14ac:dyDescent="0.25">
      <c r="C9" s="69"/>
      <c r="D9" s="478"/>
      <c r="E9" s="478"/>
      <c r="F9" s="478"/>
      <c r="G9" s="478"/>
      <c r="H9" s="478"/>
      <c r="I9" s="478"/>
      <c r="J9" s="478"/>
      <c r="K9" s="478"/>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row>
    <row r="10" spans="1:101" ht="15.75" thickBot="1" x14ac:dyDescent="0.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row>
    <row r="11" spans="1:101" ht="15" customHeight="1" x14ac:dyDescent="0.25">
      <c r="C11" s="69"/>
      <c r="D11" s="388" t="s">
        <v>4</v>
      </c>
      <c r="E11" s="388"/>
      <c r="F11" s="389"/>
      <c r="G11" s="426" t="s">
        <v>115</v>
      </c>
      <c r="H11" s="427"/>
      <c r="I11" s="427"/>
      <c r="J11" s="427"/>
      <c r="K11" s="427"/>
      <c r="L11" s="435" t="str">
        <f ca="1">IF(AND('Mapa final'!$Q$15="Muy Alta",'Mapa final'!$U$15="Leve"),CONCATENATE("R",'Mapa final'!$A$15),"")</f>
        <v/>
      </c>
      <c r="M11" s="436"/>
      <c r="N11" s="436" t="str">
        <f ca="1">IF(AND('Mapa final'!$Q$15="Muy Alta",'Mapa final'!$U$15="Leve"),CONCATENATE("R",'Mapa final'!$A$15),"")</f>
        <v/>
      </c>
      <c r="O11" s="436"/>
      <c r="P11" s="436" t="str">
        <f ca="1">IF(AND('Mapa final'!$Q$15="Muy Alta",'Mapa final'!$U$15="Leve"),CONCATENATE("R",'Mapa final'!$A$15),"")</f>
        <v/>
      </c>
      <c r="Q11" s="448"/>
      <c r="R11" s="436" t="str">
        <f ca="1">IF(AND('Mapa final'!$Q$15="Muy Alta",'Mapa final'!$U$15="Menor"),CONCATENATE("R",'Mapa final'!$A$15),"")</f>
        <v/>
      </c>
      <c r="S11" s="436"/>
      <c r="T11" s="436" t="str">
        <f>IF(AND('Mapa final'!$Q$16="Muy Alta",'Mapa final'!$U$16="Menor"),CONCATENATE("R",'Mapa final'!$A$16),"")</f>
        <v/>
      </c>
      <c r="U11" s="436"/>
      <c r="V11" s="436" t="str">
        <f ca="1">IF(AND('Mapa final'!$Q$17="Muy Alta",'Mapa final'!$U$17="Menor"),CONCATENATE("R",'Mapa final'!$A$17),"")</f>
        <v/>
      </c>
      <c r="W11" s="436"/>
      <c r="X11" s="435" t="str">
        <f ca="1">IF(AND('Mapa final'!$Q$15="Muy Alta",'Mapa final'!$U$15="Moderado"),CONCATENATE("R",'Mapa final'!$A$15),"")</f>
        <v/>
      </c>
      <c r="Y11" s="436"/>
      <c r="Z11" s="436" t="str">
        <f>IF(AND('Mapa final'!Q$16="Muy Alta",'Mapa final'!$U$16="Moderado"),CONCATENATE("R",'Mapa final'!$A$16),"")</f>
        <v/>
      </c>
      <c r="AA11" s="436"/>
      <c r="AB11" s="436" t="str">
        <f ca="1">IF(AND('Mapa final'!$Q$17="Muy Alta",'Mapa final'!$U$17="Moderado"),CONCATENATE("R",'Mapa final'!$A$17),"")</f>
        <v/>
      </c>
      <c r="AC11" s="436"/>
      <c r="AD11" s="435" t="str">
        <f ca="1">IF(AND('Mapa final'!$Q$15="Muy Alta",'Mapa final'!$U$15="Mayor"),CONCATENATE("R",'Mapa final'!$A$15),"")</f>
        <v/>
      </c>
      <c r="AE11" s="436"/>
      <c r="AF11" s="436" t="str">
        <f>IF(AND('Mapa final'!$Q$16="Muy Alta",'Mapa final'!$U$16="Mayor"),CONCATENATE("R",'Mapa final'!$A$16),"")</f>
        <v/>
      </c>
      <c r="AG11" s="436"/>
      <c r="AH11" s="436" t="str">
        <f ca="1">IF(AND('Mapa final'!$Q$17="Muy Alta",'Mapa final'!$U$17="Mayor"),CONCATENATE("R",'Mapa final'!$A$17),"")</f>
        <v/>
      </c>
      <c r="AI11" s="436"/>
      <c r="AJ11" s="454" t="str">
        <f ca="1">IF(AND('Mapa final'!$Q$15="Muy Alta",'Mapa final'!$U$15="Catastrófico"),CONCATENATE("R",'Mapa final'!$A$15),"")</f>
        <v/>
      </c>
      <c r="AK11" s="455"/>
      <c r="AL11" s="455" t="str">
        <f>IF(AND('Mapa final'!$Q$16="Muy Alta",'Mapa final'!$U$16="Catastrófico"),CONCATENATE("R",'Mapa final'!$A$16),"")</f>
        <v/>
      </c>
      <c r="AM11" s="455"/>
      <c r="AN11" s="455" t="str">
        <f ca="1">IF(AND('Mapa final'!$Q$17="Muy Alta",'Mapa final'!$U$17="Catastrófico"),CONCATENATE("R",'Mapa final'!$A$17),"")</f>
        <v/>
      </c>
      <c r="AO11" s="456"/>
      <c r="AQ11" s="390" t="s">
        <v>78</v>
      </c>
      <c r="AR11" s="391"/>
      <c r="AS11" s="391"/>
      <c r="AT11" s="391"/>
      <c r="AU11" s="391"/>
      <c r="AV11" s="392"/>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row>
    <row r="12" spans="1:101" ht="15" customHeight="1" x14ac:dyDescent="0.25">
      <c r="C12" s="69"/>
      <c r="D12" s="388"/>
      <c r="E12" s="388"/>
      <c r="F12" s="389"/>
      <c r="G12" s="428"/>
      <c r="H12" s="429"/>
      <c r="I12" s="429"/>
      <c r="J12" s="429"/>
      <c r="K12" s="430"/>
      <c r="L12" s="437"/>
      <c r="M12" s="434"/>
      <c r="N12" s="434"/>
      <c r="O12" s="434"/>
      <c r="P12" s="434"/>
      <c r="Q12" s="442"/>
      <c r="R12" s="434"/>
      <c r="S12" s="434"/>
      <c r="T12" s="434"/>
      <c r="U12" s="434"/>
      <c r="V12" s="434"/>
      <c r="W12" s="434"/>
      <c r="X12" s="437"/>
      <c r="Y12" s="434"/>
      <c r="Z12" s="434"/>
      <c r="AA12" s="434"/>
      <c r="AB12" s="434"/>
      <c r="AC12" s="434"/>
      <c r="AD12" s="437"/>
      <c r="AE12" s="434"/>
      <c r="AF12" s="434"/>
      <c r="AG12" s="434"/>
      <c r="AH12" s="434"/>
      <c r="AI12" s="434"/>
      <c r="AJ12" s="451"/>
      <c r="AK12" s="452"/>
      <c r="AL12" s="452"/>
      <c r="AM12" s="452"/>
      <c r="AN12" s="452"/>
      <c r="AO12" s="453"/>
      <c r="AP12" s="69"/>
      <c r="AQ12" s="393"/>
      <c r="AR12" s="394"/>
      <c r="AS12" s="394"/>
      <c r="AT12" s="394"/>
      <c r="AU12" s="394"/>
      <c r="AV12" s="395"/>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row>
    <row r="13" spans="1:101" ht="15" customHeight="1" x14ac:dyDescent="0.25">
      <c r="C13" s="69"/>
      <c r="D13" s="388"/>
      <c r="E13" s="388"/>
      <c r="F13" s="389"/>
      <c r="G13" s="428"/>
      <c r="H13" s="429"/>
      <c r="I13" s="429"/>
      <c r="J13" s="429"/>
      <c r="K13" s="430"/>
      <c r="L13" s="437" t="str">
        <f ca="1">IF(AND('Mapa final'!$Q$15="Muy Alta",'Mapa final'!$U$15="Leve"),CONCATENATE("R",'Mapa final'!$A$15),"")</f>
        <v/>
      </c>
      <c r="M13" s="434"/>
      <c r="N13" s="434" t="str">
        <f ca="1">IF(AND('Mapa final'!$Q$15="Muy Alta",'Mapa final'!$U$15="Leve"),CONCATENATE("R",'Mapa final'!$A$15),"")</f>
        <v/>
      </c>
      <c r="O13" s="434"/>
      <c r="P13" s="434" t="str">
        <f ca="1">IF(AND('Mapa final'!$Q$15="Muy Alta",'Mapa final'!$U$15="Leve"),CONCATENATE("R",'Mapa final'!$A$15),"")</f>
        <v/>
      </c>
      <c r="Q13" s="442"/>
      <c r="R13" s="434" t="str">
        <f>IF(AND('Mapa final'!$Q$18="Muy Alta",'Mapa final'!$U$18="Menor"),CONCATENATE("R",'Mapa final'!$A$18),"")</f>
        <v/>
      </c>
      <c r="S13" s="434"/>
      <c r="T13" s="434" t="str">
        <f ca="1">IF(AND('Mapa final'!$Q$19="Muy Alta",'Mapa final'!$U$19="Menor"),CONCATENATE("R",'Mapa final'!$A$19),"")</f>
        <v/>
      </c>
      <c r="U13" s="434"/>
      <c r="V13" s="434"/>
      <c r="W13" s="434"/>
      <c r="X13" s="437" t="str">
        <f>IF(AND('Mapa final'!$Q$18="Muy Alta",'Mapa final'!$U$18="Moderado"),CONCATENATE("R",'Mapa final'!$A$18),"")</f>
        <v/>
      </c>
      <c r="Y13" s="434"/>
      <c r="Z13" s="434" t="str">
        <f ca="1">IF(AND('Mapa final'!$Q$19="Muy Alta",'Mapa final'!$U$19="Moderado"),CONCATENATE("R",'Mapa final'!$A$19),"")</f>
        <v/>
      </c>
      <c r="AA13" s="434"/>
      <c r="AB13" s="434"/>
      <c r="AC13" s="434"/>
      <c r="AD13" s="437"/>
      <c r="AE13" s="434"/>
      <c r="AF13" s="434"/>
      <c r="AG13" s="434"/>
      <c r="AH13" s="434"/>
      <c r="AI13" s="434"/>
      <c r="AJ13" s="451"/>
      <c r="AK13" s="452"/>
      <c r="AL13" s="452"/>
      <c r="AM13" s="452"/>
      <c r="AN13" s="452"/>
      <c r="AO13" s="453"/>
      <c r="AP13" s="69"/>
      <c r="AQ13" s="393"/>
      <c r="AR13" s="394"/>
      <c r="AS13" s="394"/>
      <c r="AT13" s="394"/>
      <c r="AU13" s="394"/>
      <c r="AV13" s="395"/>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row>
    <row r="14" spans="1:101" ht="15" customHeight="1" x14ac:dyDescent="0.25">
      <c r="C14" s="69"/>
      <c r="D14" s="388"/>
      <c r="E14" s="388"/>
      <c r="F14" s="389"/>
      <c r="G14" s="428"/>
      <c r="H14" s="429"/>
      <c r="I14" s="429"/>
      <c r="J14" s="429"/>
      <c r="K14" s="430"/>
      <c r="L14" s="437"/>
      <c r="M14" s="434"/>
      <c r="N14" s="434"/>
      <c r="O14" s="434"/>
      <c r="P14" s="434"/>
      <c r="Q14" s="442"/>
      <c r="R14" s="434"/>
      <c r="S14" s="434"/>
      <c r="T14" s="434"/>
      <c r="U14" s="434"/>
      <c r="V14" s="434"/>
      <c r="W14" s="434"/>
      <c r="X14" s="437"/>
      <c r="Y14" s="434"/>
      <c r="Z14" s="434"/>
      <c r="AA14" s="434"/>
      <c r="AB14" s="434"/>
      <c r="AC14" s="434"/>
      <c r="AD14" s="437"/>
      <c r="AE14" s="434"/>
      <c r="AF14" s="434"/>
      <c r="AG14" s="434"/>
      <c r="AH14" s="434"/>
      <c r="AI14" s="434"/>
      <c r="AJ14" s="451"/>
      <c r="AK14" s="452"/>
      <c r="AL14" s="452"/>
      <c r="AM14" s="452"/>
      <c r="AN14" s="452"/>
      <c r="AO14" s="453"/>
      <c r="AP14" s="69"/>
      <c r="AQ14" s="393"/>
      <c r="AR14" s="394"/>
      <c r="AS14" s="394"/>
      <c r="AT14" s="394"/>
      <c r="AU14" s="394"/>
      <c r="AV14" s="395"/>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row>
    <row r="15" spans="1:101" ht="15" customHeight="1" x14ac:dyDescent="0.25">
      <c r="C15" s="69"/>
      <c r="D15" s="388"/>
      <c r="E15" s="388"/>
      <c r="F15" s="389"/>
      <c r="G15" s="428"/>
      <c r="H15" s="429"/>
      <c r="I15" s="429"/>
      <c r="J15" s="429"/>
      <c r="K15" s="430"/>
      <c r="L15" s="437" t="str">
        <f ca="1">IF(AND('Mapa final'!$Q$15="Muy Alta",'Mapa final'!$U$15="Leve"),CONCATENATE("R",'Mapa final'!$A$15),"")</f>
        <v/>
      </c>
      <c r="M15" s="434"/>
      <c r="N15" s="434" t="str">
        <f ca="1">IF(AND('Mapa final'!$Q$15="Muy Alta",'Mapa final'!$U$15="Leve"),CONCATENATE("R",'Mapa final'!$A$15),"")</f>
        <v/>
      </c>
      <c r="O15" s="434"/>
      <c r="P15" s="434" t="str">
        <f ca="1">IF(AND('Mapa final'!$Q$15="Muy Alta",'Mapa final'!$U$15="Leve"),CONCATENATE("R",'Mapa final'!$A$15),"")</f>
        <v/>
      </c>
      <c r="Q15" s="442"/>
      <c r="R15" s="434" t="str">
        <f ca="1">IF(AND('Mapa final'!$Q$20="Muy Alta",'Mapa final'!$U$20="Menor"),CONCATENATE("R",'Mapa final'!$A$20),"")</f>
        <v/>
      </c>
      <c r="S15" s="434"/>
      <c r="T15" s="434" t="str">
        <f ca="1">IF(AND('Mapa final'!$LR$22="Muy Alta",'Mapa final'!$U$22="Menor"),CONCATENATE("R",'Mapa final'!$A$22),"")</f>
        <v/>
      </c>
      <c r="U15" s="434"/>
      <c r="V15" s="434" t="str">
        <f>IF(AND('Mapa final'!$Q$23="Muy Alta",'Mapa final'!$U$23="Menor"),CONCATENATE("R",'Mapa final'!$A$23),"")</f>
        <v/>
      </c>
      <c r="W15" s="434"/>
      <c r="X15" s="437" t="str">
        <f ca="1">IF(AND('Mapa final'!$Q$20="Muy Alta",'Mapa final'!$U$20="Moderado"),CONCATENATE("R",'Mapa final'!$A$20),"")</f>
        <v/>
      </c>
      <c r="Y15" s="434"/>
      <c r="Z15" s="434" t="str">
        <f ca="1">IF(AND('Mapa final'!$Q$22="Muy Alta",'Mapa final'!$U$22="Moderado"),CONCATENATE("R",'Mapa final'!$A$22),"")</f>
        <v/>
      </c>
      <c r="AA15" s="434"/>
      <c r="AB15" s="434" t="str">
        <f>IF(AND('Mapa final'!$Q$23="Muy Alta",'Mapa final'!$U$23="Moderado"),CONCATENATE("R",'Mapa final'!$A$23),"")</f>
        <v/>
      </c>
      <c r="AC15" s="434"/>
      <c r="AD15" s="437" t="str">
        <f ca="1">IF(AND('Mapa final'!$Q$20="Muy Alta",'Mapa final'!$U$20="Mayor"),CONCATENATE("R",'Mapa final'!$A$20),"")</f>
        <v/>
      </c>
      <c r="AE15" s="434"/>
      <c r="AF15" s="434" t="str">
        <f ca="1">IF(AND('Mapa final'!$Q$22="Muy Alta",'Mapa final'!$U$22="Mayor"),CONCATENATE("R",'Mapa final'!$A$22),"")</f>
        <v/>
      </c>
      <c r="AG15" s="434"/>
      <c r="AH15" s="434" t="str">
        <f>IF(AND('Mapa final'!$Q$23="Muy Alta",'Mapa final'!$U$23="Mayor"),CONCATENATE("R",'Mapa final'!$A$23),"")</f>
        <v/>
      </c>
      <c r="AI15" s="434"/>
      <c r="AJ15" s="451" t="str">
        <f ca="1">IF(AND('Mapa final'!$Q$20="Muy Alta",'Mapa final'!$U$20="Catastrófico"),CONCATENATE("R",'Mapa final'!$A$20),"")</f>
        <v/>
      </c>
      <c r="AK15" s="452"/>
      <c r="AL15" s="452" t="str">
        <f ca="1">IF(AND('Mapa final'!$Q$22="Muy Alta",'Mapa final'!$U$22="Catastrófico"),CONCATENATE("R",'Mapa final'!$A$22),"")</f>
        <v/>
      </c>
      <c r="AM15" s="452"/>
      <c r="AN15" s="452" t="str">
        <f>IF(AND('Mapa final'!$Q$23="Muy Alta",'Mapa final'!$U$23="Catastrófico"),CONCATENATE("R",'Mapa final'!$A$23),"")</f>
        <v/>
      </c>
      <c r="AO15" s="453"/>
      <c r="AP15" s="69"/>
      <c r="AQ15" s="393"/>
      <c r="AR15" s="394"/>
      <c r="AS15" s="394"/>
      <c r="AT15" s="394"/>
      <c r="AU15" s="394"/>
      <c r="AV15" s="395"/>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row>
    <row r="16" spans="1:101" ht="15" customHeight="1" x14ac:dyDescent="0.25">
      <c r="C16" s="69"/>
      <c r="D16" s="388"/>
      <c r="E16" s="388"/>
      <c r="F16" s="389"/>
      <c r="G16" s="428"/>
      <c r="H16" s="429"/>
      <c r="I16" s="429"/>
      <c r="J16" s="429"/>
      <c r="K16" s="430"/>
      <c r="L16" s="437"/>
      <c r="M16" s="434"/>
      <c r="N16" s="434"/>
      <c r="O16" s="434"/>
      <c r="P16" s="434"/>
      <c r="Q16" s="442"/>
      <c r="R16" s="434"/>
      <c r="S16" s="434"/>
      <c r="T16" s="434"/>
      <c r="U16" s="434"/>
      <c r="V16" s="434"/>
      <c r="W16" s="434"/>
      <c r="X16" s="437"/>
      <c r="Y16" s="434"/>
      <c r="Z16" s="434"/>
      <c r="AA16" s="434"/>
      <c r="AB16" s="434"/>
      <c r="AC16" s="434"/>
      <c r="AD16" s="437"/>
      <c r="AE16" s="434"/>
      <c r="AF16" s="434"/>
      <c r="AG16" s="434"/>
      <c r="AH16" s="434"/>
      <c r="AI16" s="434"/>
      <c r="AJ16" s="451"/>
      <c r="AK16" s="452"/>
      <c r="AL16" s="452"/>
      <c r="AM16" s="452"/>
      <c r="AN16" s="452"/>
      <c r="AO16" s="453"/>
      <c r="AP16" s="69"/>
      <c r="AQ16" s="393"/>
      <c r="AR16" s="394"/>
      <c r="AS16" s="394"/>
      <c r="AT16" s="394"/>
      <c r="AU16" s="394"/>
      <c r="AV16" s="395"/>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row>
    <row r="17" spans="3:82" ht="15" customHeight="1" x14ac:dyDescent="0.25">
      <c r="C17" s="69"/>
      <c r="D17" s="388"/>
      <c r="E17" s="388"/>
      <c r="F17" s="389"/>
      <c r="G17" s="428"/>
      <c r="H17" s="429"/>
      <c r="I17" s="429"/>
      <c r="J17" s="429"/>
      <c r="K17" s="430"/>
      <c r="L17" s="437" t="str">
        <f ca="1">IF(AND('Mapa final'!$Q$15="Muy Alta",'Mapa final'!$U$15="Leve"),CONCATENATE("R",'Mapa final'!$A$15),"")</f>
        <v/>
      </c>
      <c r="M17" s="434"/>
      <c r="N17" s="434" t="str">
        <f ca="1">IF(AND('Mapa final'!$Q$15="Muy Alta",'Mapa final'!$U$15="Leve"),CONCATENATE("R",'Mapa final'!$A$15),"")</f>
        <v/>
      </c>
      <c r="O17" s="434"/>
      <c r="P17" s="434" t="str">
        <f ca="1">IF(AND('Mapa final'!$Q$15="Muy Alta",'Mapa final'!$U$15="Leve"),CONCATENATE("R",'Mapa final'!$A$15),"")</f>
        <v/>
      </c>
      <c r="Q17" s="442"/>
      <c r="R17" s="434" t="str">
        <f>IF(AND('Mapa final'!$Q$24="Muy Alta",'Mapa final'!$U$24="Menor"),CONCATENATE("R",'Mapa final'!$A$24),"")</f>
        <v/>
      </c>
      <c r="S17" s="434"/>
      <c r="T17" s="434" t="str">
        <f>IF(AND('Mapa final'!$Q$25="Muy Alta",'Mapa final'!$U$25="Menor"),CONCATENATE("R",'Mapa final'!$A$25),"")</f>
        <v/>
      </c>
      <c r="U17" s="434"/>
      <c r="V17" s="434" t="str">
        <f>IF(AND('Mapa final'!$Q$26="Muy Alta",'Mapa final'!$U$26="Menor"),CONCATENATE("R",'Mapa final'!$A$26),"")</f>
        <v/>
      </c>
      <c r="W17" s="434"/>
      <c r="X17" s="437" t="str">
        <f>IF(AND('Mapa final'!$Q$24="Muy Alta",'Mapa final'!$U$24="Moderado"),CONCATENATE("R",'Mapa final'!$A$24),"")</f>
        <v/>
      </c>
      <c r="Y17" s="434"/>
      <c r="Z17" s="434" t="str">
        <f>IF(AND('Mapa final'!$Q$25="Muy Alta",'Mapa final'!$U$25="Moderado"),CONCATENATE("R",'Mapa final'!$A$25),"")</f>
        <v/>
      </c>
      <c r="AA17" s="434"/>
      <c r="AB17" s="434" t="str">
        <f>IF(AND('Mapa final'!$Q$26="Muy Alta",'Mapa final'!$U$26="Moderado"),CONCATENATE("R",'Mapa final'!$A$26),"")</f>
        <v/>
      </c>
      <c r="AC17" s="434"/>
      <c r="AD17" s="437" t="str">
        <f>IF(AND('Mapa final'!$Q$24="Muy Alta",'Mapa final'!$U$24="Mayor"),CONCATENATE("R",'Mapa final'!$A$24),"")</f>
        <v/>
      </c>
      <c r="AE17" s="434"/>
      <c r="AF17" s="434" t="str">
        <f>IF(AND('Mapa final'!$Q$25="Muy Alta",'Mapa final'!$U$25="Mayor"),CONCATENATE("R",'Mapa final'!$A$25),"")</f>
        <v/>
      </c>
      <c r="AG17" s="434"/>
      <c r="AH17" s="434" t="str">
        <f>IF(AND('Mapa final'!$Q$26="Muy Alta",'Mapa final'!$U$26="Mayor"),CONCATENATE("R",'Mapa final'!$A$26),"")</f>
        <v/>
      </c>
      <c r="AI17" s="434"/>
      <c r="AJ17" s="451" t="str">
        <f>IF(AND('Mapa final'!$Q$24="Muy Alta",'Mapa final'!$U$24="Catastrófico"),CONCATENATE("R",'Mapa final'!$A$24),"")</f>
        <v/>
      </c>
      <c r="AK17" s="452"/>
      <c r="AL17" s="452" t="str">
        <f>IF(AND('Mapa final'!$Q$25="Muy Alta",'Mapa final'!$U$25="Catastrófico"),CONCATENATE("R",'Mapa final'!$A$25),"")</f>
        <v/>
      </c>
      <c r="AM17" s="452"/>
      <c r="AN17" s="452" t="str">
        <f>IF(AND('Mapa final'!$Q$26="Muy Alta",'Mapa final'!$U$26="Catastrófico"),CONCATENATE("R",'Mapa final'!$A$26),"")</f>
        <v/>
      </c>
      <c r="AO17" s="453"/>
      <c r="AP17" s="69"/>
      <c r="AQ17" s="393"/>
      <c r="AR17" s="394"/>
      <c r="AS17" s="394"/>
      <c r="AT17" s="394"/>
      <c r="AU17" s="394"/>
      <c r="AV17" s="395"/>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row>
    <row r="18" spans="3:82" ht="15.75" customHeight="1" thickBot="1" x14ac:dyDescent="0.3">
      <c r="C18" s="69"/>
      <c r="D18" s="388"/>
      <c r="E18" s="388"/>
      <c r="F18" s="389"/>
      <c r="G18" s="431"/>
      <c r="H18" s="432"/>
      <c r="I18" s="432"/>
      <c r="J18" s="432"/>
      <c r="K18" s="432"/>
      <c r="L18" s="449"/>
      <c r="M18" s="443"/>
      <c r="N18" s="443"/>
      <c r="O18" s="443"/>
      <c r="P18" s="443"/>
      <c r="Q18" s="444"/>
      <c r="R18" s="443"/>
      <c r="S18" s="443"/>
      <c r="T18" s="443"/>
      <c r="U18" s="443"/>
      <c r="V18" s="443"/>
      <c r="W18" s="443"/>
      <c r="X18" s="437"/>
      <c r="Y18" s="434"/>
      <c r="Z18" s="434"/>
      <c r="AA18" s="434"/>
      <c r="AB18" s="434"/>
      <c r="AC18" s="434"/>
      <c r="AD18" s="437"/>
      <c r="AE18" s="434"/>
      <c r="AF18" s="434"/>
      <c r="AG18" s="434"/>
      <c r="AH18" s="434"/>
      <c r="AI18" s="434"/>
      <c r="AJ18" s="451"/>
      <c r="AK18" s="452"/>
      <c r="AL18" s="452"/>
      <c r="AM18" s="452"/>
      <c r="AN18" s="452"/>
      <c r="AO18" s="453"/>
      <c r="AP18" s="69"/>
      <c r="AQ18" s="396"/>
      <c r="AR18" s="397"/>
      <c r="AS18" s="397"/>
      <c r="AT18" s="397"/>
      <c r="AU18" s="397"/>
      <c r="AV18" s="398"/>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row>
    <row r="19" spans="3:82" ht="15" customHeight="1" x14ac:dyDescent="0.25">
      <c r="C19" s="69"/>
      <c r="D19" s="388"/>
      <c r="E19" s="388"/>
      <c r="F19" s="389"/>
      <c r="G19" s="426" t="s">
        <v>114</v>
      </c>
      <c r="H19" s="427"/>
      <c r="I19" s="427"/>
      <c r="J19" s="427"/>
      <c r="K19" s="427"/>
      <c r="L19" s="445" t="str">
        <f ca="1">IF(AND('Mapa final'!$Q$15="Alta",'Mapa final'!$U$15="Leve"),CONCATENATE("R",'Mapa final'!$A$15),"")</f>
        <v/>
      </c>
      <c r="M19" s="446"/>
      <c r="N19" s="446" t="str">
        <f>IF(AND('Mapa final'!$L$16="Alta",'Mapa final'!$P$16="Leve"),CONCATENATE("R",'Mapa final'!$A$16),"")</f>
        <v/>
      </c>
      <c r="O19" s="446"/>
      <c r="P19" s="446" t="str">
        <f>IF(AND('Mapa final'!$L$17="Alta",'Mapa final'!$P$17="Leve"),CONCATENATE("R",'Mapa final'!$A$17),"")</f>
        <v/>
      </c>
      <c r="Q19" s="461"/>
      <c r="R19" s="466" t="str">
        <f ca="1">IF(AND('Mapa final'!$Q$15="Alta",'Mapa final'!$U$15="Menor"),CONCATENATE("R",'Mapa final'!$A$15),"")</f>
        <v/>
      </c>
      <c r="S19" s="467"/>
      <c r="T19" s="446" t="str">
        <f>IF(AND('Mapa final'!$Q$16="Alta",'Mapa final'!$U$16="Menor"),CONCATENATE("R",'Mapa final'!$A$16),"")</f>
        <v/>
      </c>
      <c r="U19" s="446"/>
      <c r="V19" s="446" t="str">
        <f ca="1">IF(AND('Mapa final'!$Q$17="Alta",'Mapa final'!$U$17="Menor"),CONCATENATE("R",'Mapa final'!$A$17),"")</f>
        <v/>
      </c>
      <c r="W19" s="446"/>
      <c r="X19" s="435" t="str">
        <f ca="1">IF(AND('Mapa final'!$Q$15="Alta",'Mapa final'!$U$15="Moderado"),CONCATENATE("R",'Mapa final'!$A$15),"")</f>
        <v/>
      </c>
      <c r="Y19" s="436"/>
      <c r="Z19" s="436" t="str">
        <f>IF(AND('Mapa final'!Q$16="Alta",'Mapa final'!$U$16="Moderado"),CONCATENATE("R",'Mapa final'!$A$16),"")</f>
        <v/>
      </c>
      <c r="AA19" s="436"/>
      <c r="AB19" s="436" t="str">
        <f ca="1">IF(AND('Mapa final'!$Q$17="Alta",'Mapa final'!$U$17="Moderado"),CONCATENATE("R",'Mapa final'!$A$17),"")</f>
        <v/>
      </c>
      <c r="AC19" s="436"/>
      <c r="AD19" s="435" t="str">
        <f ca="1">IF(AND('Mapa final'!$Q$15="Alta",'Mapa final'!$U$15="Mayor"),CONCATENATE("R",'Mapa final'!$A$15),"")</f>
        <v/>
      </c>
      <c r="AE19" s="436"/>
      <c r="AF19" s="436" t="str">
        <f>IF(AND('Mapa final'!$Q$16="Alta",'Mapa final'!$U$16="Mayor"),CONCATENATE("R",'Mapa final'!$A$16),"")</f>
        <v/>
      </c>
      <c r="AG19" s="436"/>
      <c r="AH19" s="436" t="str">
        <f ca="1">IF(AND('Mapa final'!$Q$17="Alta",'Mapa final'!$U$17="Mayor"),CONCATENATE("R",'Mapa final'!$A$17),"")</f>
        <v/>
      </c>
      <c r="AI19" s="436"/>
      <c r="AJ19" s="454" t="str">
        <f ca="1">IF(AND('Mapa final'!$Q$15="Alta",'Mapa final'!$U$15="Catastrófico"),CONCATENATE("R",'Mapa final'!$A$15),"")</f>
        <v/>
      </c>
      <c r="AK19" s="455"/>
      <c r="AL19" s="455" t="str">
        <f>IF(AND('Mapa final'!$Q$16="Alta",'Mapa final'!$U$16="Catastrófico"),CONCATENATE("R",'Mapa final'!$A$16),"")</f>
        <v/>
      </c>
      <c r="AM19" s="455"/>
      <c r="AN19" s="455" t="str">
        <f ca="1">IF(AND('Mapa final'!$Q$17="Alta",'Mapa final'!$U$17="Catastrófico"),CONCATENATE("R",'Mapa final'!$A$17),"")</f>
        <v/>
      </c>
      <c r="AO19" s="456"/>
      <c r="AP19" s="69"/>
      <c r="AQ19" s="399" t="s">
        <v>79</v>
      </c>
      <c r="AR19" s="400"/>
      <c r="AS19" s="400"/>
      <c r="AT19" s="400"/>
      <c r="AU19" s="400"/>
      <c r="AV19" s="401"/>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row>
    <row r="20" spans="3:82" ht="15" customHeight="1" x14ac:dyDescent="0.25">
      <c r="C20" s="69"/>
      <c r="D20" s="388"/>
      <c r="E20" s="388"/>
      <c r="F20" s="389"/>
      <c r="G20" s="428"/>
      <c r="H20" s="429"/>
      <c r="I20" s="429"/>
      <c r="J20" s="429"/>
      <c r="K20" s="429"/>
      <c r="L20" s="445"/>
      <c r="M20" s="446"/>
      <c r="N20" s="446"/>
      <c r="O20" s="446"/>
      <c r="P20" s="446"/>
      <c r="Q20" s="461"/>
      <c r="R20" s="445"/>
      <c r="S20" s="446"/>
      <c r="T20" s="465"/>
      <c r="U20" s="465"/>
      <c r="V20" s="465"/>
      <c r="W20" s="465"/>
      <c r="X20" s="437"/>
      <c r="Y20" s="434"/>
      <c r="Z20" s="434"/>
      <c r="AA20" s="434"/>
      <c r="AB20" s="434"/>
      <c r="AC20" s="434"/>
      <c r="AD20" s="437"/>
      <c r="AE20" s="434"/>
      <c r="AF20" s="434"/>
      <c r="AG20" s="434"/>
      <c r="AH20" s="434"/>
      <c r="AI20" s="434"/>
      <c r="AJ20" s="451"/>
      <c r="AK20" s="452"/>
      <c r="AL20" s="452"/>
      <c r="AM20" s="452"/>
      <c r="AN20" s="452"/>
      <c r="AO20" s="453"/>
      <c r="AP20" s="69"/>
      <c r="AQ20" s="402"/>
      <c r="AR20" s="403"/>
      <c r="AS20" s="403"/>
      <c r="AT20" s="403"/>
      <c r="AU20" s="403"/>
      <c r="AV20" s="404"/>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row>
    <row r="21" spans="3:82" ht="15" customHeight="1" x14ac:dyDescent="0.25">
      <c r="C21" s="69"/>
      <c r="D21" s="388"/>
      <c r="E21" s="388"/>
      <c r="F21" s="389"/>
      <c r="G21" s="428"/>
      <c r="H21" s="429"/>
      <c r="I21" s="429"/>
      <c r="J21" s="429"/>
      <c r="K21" s="429"/>
      <c r="L21" s="445" t="str">
        <f>IF(AND('Mapa final'!$Q$18="Alta",'Mapa final'!$U$18="Leve"),CONCATENATE("R",'Mapa final'!$A$18),"")</f>
        <v/>
      </c>
      <c r="M21" s="446"/>
      <c r="N21" s="446" t="str">
        <f>IF(AND('Mapa final'!$L$19="Alta",'Mapa final'!$P$19="Leve"),CONCATENATE("R",'Mapa final'!$A$19),"")</f>
        <v/>
      </c>
      <c r="O21" s="446"/>
      <c r="P21" s="446"/>
      <c r="Q21" s="461"/>
      <c r="R21" s="445" t="str">
        <f>IF(AND('Mapa final'!$Q$18="Alta",'Mapa final'!$U$18="Menor"),CONCATENATE("R",'Mapa final'!$A$18),"")</f>
        <v/>
      </c>
      <c r="S21" s="446"/>
      <c r="T21" s="446" t="str">
        <f ca="1">IF(AND('Mapa final'!$Q$19="Alta",'Mapa final'!$U$19="Menor"),CONCATENATE("R",'Mapa final'!$A$19),"")</f>
        <v/>
      </c>
      <c r="U21" s="446"/>
      <c r="V21" s="446"/>
      <c r="W21" s="446"/>
      <c r="X21" s="437"/>
      <c r="Y21" s="434"/>
      <c r="Z21" s="434"/>
      <c r="AA21" s="434"/>
      <c r="AB21" s="434"/>
      <c r="AC21" s="434"/>
      <c r="AD21" s="437"/>
      <c r="AE21" s="434"/>
      <c r="AF21" s="434"/>
      <c r="AG21" s="434"/>
      <c r="AH21" s="434"/>
      <c r="AI21" s="434"/>
      <c r="AJ21" s="451"/>
      <c r="AK21" s="452"/>
      <c r="AL21" s="452"/>
      <c r="AM21" s="452"/>
      <c r="AN21" s="452"/>
      <c r="AO21" s="453"/>
      <c r="AP21" s="69"/>
      <c r="AQ21" s="402"/>
      <c r="AR21" s="403"/>
      <c r="AS21" s="403"/>
      <c r="AT21" s="403"/>
      <c r="AU21" s="403"/>
      <c r="AV21" s="404"/>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row>
    <row r="22" spans="3:82" ht="15" customHeight="1" x14ac:dyDescent="0.25">
      <c r="C22" s="69"/>
      <c r="D22" s="388"/>
      <c r="E22" s="388"/>
      <c r="F22" s="389"/>
      <c r="G22" s="428"/>
      <c r="H22" s="429"/>
      <c r="I22" s="429"/>
      <c r="J22" s="429"/>
      <c r="K22" s="429"/>
      <c r="L22" s="445"/>
      <c r="M22" s="446"/>
      <c r="N22" s="446"/>
      <c r="O22" s="446"/>
      <c r="P22" s="446"/>
      <c r="Q22" s="461"/>
      <c r="R22" s="445"/>
      <c r="S22" s="446"/>
      <c r="T22" s="465"/>
      <c r="U22" s="465"/>
      <c r="V22" s="465"/>
      <c r="W22" s="465"/>
      <c r="X22" s="437"/>
      <c r="Y22" s="434"/>
      <c r="Z22" s="434"/>
      <c r="AA22" s="434"/>
      <c r="AB22" s="434"/>
      <c r="AC22" s="434"/>
      <c r="AD22" s="437"/>
      <c r="AE22" s="434"/>
      <c r="AF22" s="434"/>
      <c r="AG22" s="434"/>
      <c r="AH22" s="434"/>
      <c r="AI22" s="434"/>
      <c r="AJ22" s="451"/>
      <c r="AK22" s="452"/>
      <c r="AL22" s="452"/>
      <c r="AM22" s="452"/>
      <c r="AN22" s="452"/>
      <c r="AO22" s="453"/>
      <c r="AP22" s="69"/>
      <c r="AQ22" s="402"/>
      <c r="AR22" s="403"/>
      <c r="AS22" s="403"/>
      <c r="AT22" s="403"/>
      <c r="AU22" s="403"/>
      <c r="AV22" s="404"/>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row>
    <row r="23" spans="3:82" ht="15" customHeight="1" x14ac:dyDescent="0.25">
      <c r="C23" s="69"/>
      <c r="D23" s="388"/>
      <c r="E23" s="388"/>
      <c r="F23" s="389"/>
      <c r="G23" s="428"/>
      <c r="H23" s="429"/>
      <c r="I23" s="429"/>
      <c r="J23" s="429"/>
      <c r="K23" s="429"/>
      <c r="L23" s="445" t="str">
        <f ca="1">IF(AND('Mapa final'!$Q$20="Alta",'Mapa final'!$U$20="Leve"),CONCATENATE("R",'Mapa final'!$A$20),"")</f>
        <v/>
      </c>
      <c r="M23" s="446"/>
      <c r="N23" s="446" t="str">
        <f>IF(AND('Mapa final'!$L$22="Alta",'Mapa final'!$P$22="Leve"),CONCATENATE("R",'Mapa final'!$A$22),"")</f>
        <v/>
      </c>
      <c r="O23" s="446"/>
      <c r="P23" s="446" t="str">
        <f>IF(AND('Mapa final'!$L$23="Alta",'Mapa final'!$P$23="Leve"),CONCATENATE("R",'Mapa final'!$A$23),"")</f>
        <v/>
      </c>
      <c r="Q23" s="461"/>
      <c r="R23" s="445" t="str">
        <f ca="1">IF(AND('Mapa final'!$Q$20="Alta",'Mapa final'!$U$20="Menor"),CONCATENATE("R",'Mapa final'!$A$20),"")</f>
        <v/>
      </c>
      <c r="S23" s="446"/>
      <c r="T23" s="446" t="str">
        <f ca="1">IF(AND('Mapa final'!$LR$22="Alta",'Mapa final'!$U$22="Menor"),CONCATENATE("R",'Mapa final'!$A$22),"")</f>
        <v/>
      </c>
      <c r="U23" s="446"/>
      <c r="V23" s="446" t="str">
        <f>IF(AND('Mapa final'!$Q$23="Alta",'Mapa final'!$U$23="Menor"),CONCATENATE("R",'Mapa final'!$A$23),"")</f>
        <v/>
      </c>
      <c r="W23" s="446"/>
      <c r="X23" s="437" t="str">
        <f ca="1">IF(AND('Mapa final'!$Q$20="Alta",'Mapa final'!$U$20="Moderado"),CONCATENATE("R",'Mapa final'!$A$20),"")</f>
        <v/>
      </c>
      <c r="Y23" s="434"/>
      <c r="Z23" s="434" t="str">
        <f ca="1">IF(AND('Mapa final'!$Q$22="Alta",'Mapa final'!$U$22="Moderado"),CONCATENATE("R",'Mapa final'!$A$22),"")</f>
        <v/>
      </c>
      <c r="AA23" s="434"/>
      <c r="AB23" s="434" t="str">
        <f>IF(AND('Mapa final'!$Q$23="Alta",'Mapa final'!$U$23="Moderado"),CONCATENATE("R",'Mapa final'!$A$23),"")</f>
        <v/>
      </c>
      <c r="AC23" s="434"/>
      <c r="AD23" s="437" t="str">
        <f ca="1">IF(AND('Mapa final'!$Q$20="Alta",'Mapa final'!$U$20="Mayor"),CONCATENATE("R",'Mapa final'!$A$20),"")</f>
        <v/>
      </c>
      <c r="AE23" s="434"/>
      <c r="AF23" s="434" t="str">
        <f ca="1">IF(AND('Mapa final'!$Q$22="Alta",'Mapa final'!$U$22="Mayor"),CONCATENATE("R",'Mapa final'!$A$22),"")</f>
        <v/>
      </c>
      <c r="AG23" s="434"/>
      <c r="AH23" s="434" t="str">
        <f>IF(AND('Mapa final'!$Q$23="Alta",'Mapa final'!$U$23="Mayor"),CONCATENATE("R",'Mapa final'!$A$23),"")</f>
        <v/>
      </c>
      <c r="AI23" s="434"/>
      <c r="AJ23" s="451" t="str">
        <f ca="1">IF(AND('Mapa final'!$Q$20="Alta",'Mapa final'!$U$20="Catastrófico"),CONCATENATE("R",'Mapa final'!$A$20),"")</f>
        <v/>
      </c>
      <c r="AK23" s="452"/>
      <c r="AL23" s="452" t="str">
        <f ca="1">IF(AND('Mapa final'!$Q$22="Alta",'Mapa final'!$U$22="Catastrófico"),CONCATENATE("R",'Mapa final'!$A$22),"")</f>
        <v/>
      </c>
      <c r="AM23" s="452"/>
      <c r="AN23" s="452" t="str">
        <f>IF(AND('Mapa final'!$Q$23="Alta",'Mapa final'!$U$23="Catastrófico"),CONCATENATE("R",'Mapa final'!$A$23),"")</f>
        <v/>
      </c>
      <c r="AO23" s="453"/>
      <c r="AP23" s="69"/>
      <c r="AQ23" s="402"/>
      <c r="AR23" s="403"/>
      <c r="AS23" s="403"/>
      <c r="AT23" s="403"/>
      <c r="AU23" s="403"/>
      <c r="AV23" s="404"/>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row>
    <row r="24" spans="3:82" ht="15" customHeight="1" x14ac:dyDescent="0.25">
      <c r="C24" s="69"/>
      <c r="D24" s="388"/>
      <c r="E24" s="388"/>
      <c r="F24" s="389"/>
      <c r="G24" s="428"/>
      <c r="H24" s="429"/>
      <c r="I24" s="429"/>
      <c r="J24" s="429"/>
      <c r="K24" s="429"/>
      <c r="L24" s="445"/>
      <c r="M24" s="446"/>
      <c r="N24" s="446"/>
      <c r="O24" s="446"/>
      <c r="P24" s="446"/>
      <c r="Q24" s="461"/>
      <c r="R24" s="445"/>
      <c r="S24" s="446"/>
      <c r="T24" s="465"/>
      <c r="U24" s="465"/>
      <c r="V24" s="465"/>
      <c r="W24" s="465"/>
      <c r="X24" s="437"/>
      <c r="Y24" s="434"/>
      <c r="Z24" s="434"/>
      <c r="AA24" s="434"/>
      <c r="AB24" s="434"/>
      <c r="AC24" s="434"/>
      <c r="AD24" s="437"/>
      <c r="AE24" s="434"/>
      <c r="AF24" s="434"/>
      <c r="AG24" s="434"/>
      <c r="AH24" s="434"/>
      <c r="AI24" s="434"/>
      <c r="AJ24" s="451"/>
      <c r="AK24" s="452"/>
      <c r="AL24" s="452"/>
      <c r="AM24" s="452"/>
      <c r="AN24" s="452"/>
      <c r="AO24" s="453"/>
      <c r="AP24" s="69"/>
      <c r="AQ24" s="402"/>
      <c r="AR24" s="403"/>
      <c r="AS24" s="403"/>
      <c r="AT24" s="403"/>
      <c r="AU24" s="403"/>
      <c r="AV24" s="404"/>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row>
    <row r="25" spans="3:82" ht="15" customHeight="1" x14ac:dyDescent="0.25">
      <c r="C25" s="69"/>
      <c r="D25" s="388"/>
      <c r="E25" s="388"/>
      <c r="F25" s="389"/>
      <c r="G25" s="428"/>
      <c r="H25" s="429"/>
      <c r="I25" s="429"/>
      <c r="J25" s="429"/>
      <c r="K25" s="429"/>
      <c r="L25" s="445" t="str">
        <f>IF(AND('Mapa final'!$Q$24="Alta",'Mapa final'!$U$24="Leve"),CONCATENATE("R",'Mapa final'!$A$24),"")</f>
        <v/>
      </c>
      <c r="M25" s="446"/>
      <c r="N25" s="446" t="str">
        <f>IF(AND('Mapa final'!$L$25="Alta",'Mapa final'!$P$25="Leve"),CONCATENATE("R",'Mapa final'!$A$25),"")</f>
        <v/>
      </c>
      <c r="O25" s="446"/>
      <c r="P25" s="446" t="str">
        <f>IF(AND('Mapa final'!$L$26="Alta",'Mapa final'!$P$26="Leve"),CONCATENATE("R",'Mapa final'!$A$26),"")</f>
        <v/>
      </c>
      <c r="Q25" s="461"/>
      <c r="R25" s="445" t="str">
        <f>IF(AND('Mapa final'!$Q$24="Alta",'Mapa final'!$U$24="Menor"),CONCATENATE("R",'Mapa final'!$A$24),"")</f>
        <v/>
      </c>
      <c r="S25" s="446"/>
      <c r="T25" s="446" t="str">
        <f>IF(AND('Mapa final'!$Q$25="Alta",'Mapa final'!$U$25="Menor"),CONCATENATE("R",'Mapa final'!$A$25),"")</f>
        <v/>
      </c>
      <c r="U25" s="446"/>
      <c r="V25" s="446" t="str">
        <f>IF(AND('Mapa final'!$Q$26="Alta",'Mapa final'!$U$26="Menor"),CONCATENATE("R",'Mapa final'!$A$26),"")</f>
        <v/>
      </c>
      <c r="W25" s="446"/>
      <c r="X25" s="437" t="str">
        <f>IF(AND('Mapa final'!$Q$24="Alta",'Mapa final'!$U$24="Moderado"),CONCATENATE("R",'Mapa final'!$A$24),"")</f>
        <v/>
      </c>
      <c r="Y25" s="434"/>
      <c r="Z25" s="434" t="str">
        <f>IF(AND('Mapa final'!$Q$25="Alta",'Mapa final'!$U$25="Moderado"),CONCATENATE("R",'Mapa final'!$A$25),"")</f>
        <v/>
      </c>
      <c r="AA25" s="434"/>
      <c r="AB25" s="434" t="str">
        <f>IF(AND('Mapa final'!$Q$26="Alta",'Mapa final'!$U$26="Moderado"),CONCATENATE("R",'Mapa final'!$A$26),"")</f>
        <v/>
      </c>
      <c r="AC25" s="434"/>
      <c r="AD25" s="437" t="str">
        <f>IF(AND('Mapa final'!$Q$24="Alta",'Mapa final'!$U$24="Mayor"),CONCATENATE("R",'Mapa final'!$A$24),"")</f>
        <v/>
      </c>
      <c r="AE25" s="434"/>
      <c r="AF25" s="434" t="str">
        <f>IF(AND('Mapa final'!$Q$25="Alta",'Mapa final'!$U$25="Mayor"),CONCATENATE("R",'Mapa final'!$A$25),"")</f>
        <v/>
      </c>
      <c r="AG25" s="434"/>
      <c r="AH25" s="434" t="str">
        <f>IF(AND('Mapa final'!$Q$26="Alta",'Mapa final'!$U$26="Mayor"),CONCATENATE("R",'Mapa final'!$A$26),"")</f>
        <v/>
      </c>
      <c r="AI25" s="434"/>
      <c r="AJ25" s="451" t="str">
        <f>IF(AND('Mapa final'!$Q$24="Alta",'Mapa final'!$U$24="Catastrófico"),CONCATENATE("R",'Mapa final'!$A$24),"")</f>
        <v/>
      </c>
      <c r="AK25" s="452"/>
      <c r="AL25" s="452" t="str">
        <f>IF(AND('Mapa final'!$Q$25="Alta",'Mapa final'!$U$25="Catastrófico"),CONCATENATE("R",'Mapa final'!$A$25),"")</f>
        <v/>
      </c>
      <c r="AM25" s="452"/>
      <c r="AN25" s="452" t="str">
        <f>IF(AND('Mapa final'!$Q$26="Alta",'Mapa final'!$U$26="Catastrófico"),CONCATENATE("R",'Mapa final'!$A$26),"")</f>
        <v/>
      </c>
      <c r="AO25" s="453"/>
      <c r="AP25" s="69"/>
      <c r="AQ25" s="402"/>
      <c r="AR25" s="403"/>
      <c r="AS25" s="403"/>
      <c r="AT25" s="403"/>
      <c r="AU25" s="403"/>
      <c r="AV25" s="404"/>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row>
    <row r="26" spans="3:82" ht="15.75" customHeight="1" thickBot="1" x14ac:dyDescent="0.3">
      <c r="C26" s="69"/>
      <c r="D26" s="388"/>
      <c r="E26" s="388"/>
      <c r="F26" s="389"/>
      <c r="G26" s="431"/>
      <c r="H26" s="432"/>
      <c r="I26" s="432"/>
      <c r="J26" s="432"/>
      <c r="K26" s="432"/>
      <c r="L26" s="462"/>
      <c r="M26" s="463"/>
      <c r="N26" s="463"/>
      <c r="O26" s="463"/>
      <c r="P26" s="463"/>
      <c r="Q26" s="464"/>
      <c r="R26" s="462"/>
      <c r="S26" s="463"/>
      <c r="T26" s="465"/>
      <c r="U26" s="465"/>
      <c r="V26" s="465"/>
      <c r="W26" s="465"/>
      <c r="X26" s="437"/>
      <c r="Y26" s="434"/>
      <c r="Z26" s="434"/>
      <c r="AA26" s="434"/>
      <c r="AB26" s="434"/>
      <c r="AC26" s="434"/>
      <c r="AD26" s="437"/>
      <c r="AE26" s="434"/>
      <c r="AF26" s="434"/>
      <c r="AG26" s="434"/>
      <c r="AH26" s="434"/>
      <c r="AI26" s="434"/>
      <c r="AJ26" s="451"/>
      <c r="AK26" s="452"/>
      <c r="AL26" s="452"/>
      <c r="AM26" s="452"/>
      <c r="AN26" s="452"/>
      <c r="AO26" s="453"/>
      <c r="AP26" s="69"/>
      <c r="AQ26" s="405"/>
      <c r="AR26" s="406"/>
      <c r="AS26" s="406"/>
      <c r="AT26" s="406"/>
      <c r="AU26" s="406"/>
      <c r="AV26" s="407"/>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row>
    <row r="27" spans="3:82" ht="15" customHeight="1" x14ac:dyDescent="0.25">
      <c r="C27" s="69"/>
      <c r="D27" s="388"/>
      <c r="E27" s="388"/>
      <c r="F27" s="389"/>
      <c r="G27" s="426" t="s">
        <v>116</v>
      </c>
      <c r="H27" s="427"/>
      <c r="I27" s="427"/>
      <c r="J27" s="427"/>
      <c r="K27" s="427"/>
      <c r="L27" s="466" t="str">
        <f ca="1">IF(AND('Mapa final'!$Q$15="Media",'Mapa final'!$U$15="Leve"),CONCATENATE("R",'Mapa final'!$A$15),"")</f>
        <v/>
      </c>
      <c r="M27" s="467"/>
      <c r="N27" s="467" t="str">
        <f>IF(AND('Mapa final'!$L$16="Media",'Mapa final'!$P$16="Leve"),CONCATENATE("R",'Mapa final'!$A$16),"")</f>
        <v/>
      </c>
      <c r="O27" s="467"/>
      <c r="P27" s="467" t="str">
        <f>IF(AND('Mapa final'!$L$17="Media",'Mapa final'!$P$17="Leve"),CONCATENATE("R",'Mapa final'!$A$17),"")</f>
        <v/>
      </c>
      <c r="Q27" s="468"/>
      <c r="R27" s="466" t="str">
        <f ca="1">IF(AND('Mapa final'!$Q$15="Media",'Mapa final'!$U$15="Menor"),CONCATENATE("R",'Mapa final'!$A$15),"")</f>
        <v/>
      </c>
      <c r="S27" s="467"/>
      <c r="T27" s="467" t="str">
        <f>IF(AND('Mapa final'!$Q$16="Media",'Mapa final'!$U$16="Menor"),CONCATENATE("R",'Mapa final'!$A$16),"")</f>
        <v/>
      </c>
      <c r="U27" s="467"/>
      <c r="V27" s="467" t="str">
        <f ca="1">IF(AND('Mapa final'!$Q$17="Media",'Mapa final'!$U$17="Menor"),CONCATENATE("R",'Mapa final'!$A$17),"")</f>
        <v/>
      </c>
      <c r="W27" s="467"/>
      <c r="X27" s="466" t="str">
        <f ca="1">IF(AND('Mapa final'!$Q$15="Media",'Mapa final'!$U$15="Moderado"),CONCATENATE("R",'Mapa final'!$D$15),"")</f>
        <v>R1</v>
      </c>
      <c r="Y27" s="467"/>
      <c r="Z27" s="467" t="str">
        <f>IF(AND('Mapa final'!Q$16="Media",'Mapa final'!$U$16="Moderado"),CONCATENATE("R",'Mapa final'!$A$16),"")</f>
        <v/>
      </c>
      <c r="AA27" s="467"/>
      <c r="AB27" s="467" t="str">
        <f ca="1">IF(AND('Mapa final'!$Q$17="Media",'Mapa final'!$U$17="Moderado"),CONCATENATE("R",'Mapa final'!$D$17),"")</f>
        <v>R2</v>
      </c>
      <c r="AC27" s="467"/>
      <c r="AD27" s="435" t="str">
        <f ca="1">IF(AND('Mapa final'!$Q$15="Media",'Mapa final'!$U$15="Mayor"),CONCATENATE("R",'Mapa final'!$A$15),"")</f>
        <v/>
      </c>
      <c r="AE27" s="436"/>
      <c r="AF27" s="436" t="str">
        <f>IF(AND('Mapa final'!$Q$16="Media",'Mapa final'!$U$16="Mayor"),CONCATENATE("R",'Mapa final'!$A$16),"")</f>
        <v/>
      </c>
      <c r="AG27" s="436"/>
      <c r="AH27" s="436" t="str">
        <f ca="1">IF(AND('Mapa final'!$Q$17="Media",'Mapa final'!$U$17="Mayor"),CONCATENATE("R",'Mapa final'!$A$17),"")</f>
        <v/>
      </c>
      <c r="AI27" s="436"/>
      <c r="AJ27" s="454" t="str">
        <f ca="1">IF(AND('Mapa final'!$Q$15="Media",'Mapa final'!$U$15="Catastrófico"),CONCATENATE("R",'Mapa final'!$A$15),"")</f>
        <v/>
      </c>
      <c r="AK27" s="455"/>
      <c r="AL27" s="455" t="str">
        <f>IF(AND('Mapa final'!$Q$16="Media",'Mapa final'!$U$16="Catastrófico"),CONCATENATE("R",'Mapa final'!$A$16),"")</f>
        <v/>
      </c>
      <c r="AM27" s="455"/>
      <c r="AN27" s="455" t="str">
        <f ca="1">IF(AND('Mapa final'!$Q$17="Media",'Mapa final'!$U$17="Catastrófico"),CONCATENATE("R",'Mapa final'!$A$17),"")</f>
        <v/>
      </c>
      <c r="AO27" s="456"/>
      <c r="AP27" s="69"/>
      <c r="AQ27" s="408" t="s">
        <v>80</v>
      </c>
      <c r="AR27" s="409"/>
      <c r="AS27" s="409"/>
      <c r="AT27" s="409"/>
      <c r="AU27" s="409"/>
      <c r="AV27" s="410"/>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row>
    <row r="28" spans="3:82" ht="15" customHeight="1" x14ac:dyDescent="0.25">
      <c r="C28" s="69"/>
      <c r="D28" s="388"/>
      <c r="E28" s="388"/>
      <c r="F28" s="389"/>
      <c r="G28" s="428"/>
      <c r="H28" s="429"/>
      <c r="I28" s="429"/>
      <c r="J28" s="429"/>
      <c r="K28" s="430"/>
      <c r="L28" s="445"/>
      <c r="M28" s="446"/>
      <c r="N28" s="446"/>
      <c r="O28" s="446"/>
      <c r="P28" s="446"/>
      <c r="Q28" s="461"/>
      <c r="R28" s="445"/>
      <c r="S28" s="446"/>
      <c r="T28" s="446"/>
      <c r="U28" s="446"/>
      <c r="V28" s="446"/>
      <c r="W28" s="446"/>
      <c r="X28" s="445"/>
      <c r="Y28" s="446"/>
      <c r="Z28" s="446"/>
      <c r="AA28" s="446"/>
      <c r="AB28" s="446"/>
      <c r="AC28" s="446"/>
      <c r="AD28" s="437"/>
      <c r="AE28" s="434"/>
      <c r="AF28" s="434"/>
      <c r="AG28" s="434"/>
      <c r="AH28" s="434"/>
      <c r="AI28" s="434"/>
      <c r="AJ28" s="451"/>
      <c r="AK28" s="452"/>
      <c r="AL28" s="452"/>
      <c r="AM28" s="452"/>
      <c r="AN28" s="452"/>
      <c r="AO28" s="453"/>
      <c r="AP28" s="69"/>
      <c r="AQ28" s="411"/>
      <c r="AR28" s="412"/>
      <c r="AS28" s="412"/>
      <c r="AT28" s="412"/>
      <c r="AU28" s="412"/>
      <c r="AV28" s="413"/>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row>
    <row r="29" spans="3:82" ht="15" customHeight="1" x14ac:dyDescent="0.25">
      <c r="C29" s="69"/>
      <c r="D29" s="388"/>
      <c r="E29" s="388"/>
      <c r="F29" s="389"/>
      <c r="G29" s="428"/>
      <c r="H29" s="429"/>
      <c r="I29" s="429"/>
      <c r="J29" s="429"/>
      <c r="K29" s="430"/>
      <c r="L29" s="445" t="str">
        <f>IF(AND('Mapa final'!$Q$18="Media",'Mapa final'!$U$18="Leve"),CONCATENATE("R",'Mapa final'!$A$18),"")</f>
        <v/>
      </c>
      <c r="M29" s="446"/>
      <c r="N29" s="446" t="str">
        <f>IF(AND('Mapa final'!$L$19="Media",'Mapa final'!$P$19="Leve"),CONCATENATE("R",'Mapa final'!$A$19),"")</f>
        <v/>
      </c>
      <c r="O29" s="446"/>
      <c r="P29" s="446"/>
      <c r="Q29" s="461"/>
      <c r="R29" s="445" t="str">
        <f>IF(AND('Mapa final'!$Q$18="Media",'Mapa final'!$U$18="Menor"),CONCATENATE("R",'Mapa final'!$A$18),"")</f>
        <v/>
      </c>
      <c r="S29" s="446"/>
      <c r="T29" s="446" t="str">
        <f ca="1">IF(AND('Mapa final'!$Q$19="Media",'Mapa final'!$U$19="Menor"),CONCATENATE("R",'Mapa final'!$A$19),"")</f>
        <v/>
      </c>
      <c r="U29" s="446"/>
      <c r="V29" s="446"/>
      <c r="W29" s="446"/>
      <c r="X29" s="445" t="str">
        <f>IF(AND('Mapa final'!$Q$18="Media",'Mapa final'!$U$18="Moderado"),CONCATENATE("R",'Mapa final'!$A$18),"")</f>
        <v/>
      </c>
      <c r="Y29" s="446"/>
      <c r="Z29" s="446" t="str">
        <f ca="1">IF(AND('Mapa final'!$Q$19="Media",'Mapa final'!$U$19="Moderado"),CONCATENATE("R",'Mapa final'!$D$19),"")</f>
        <v>R3</v>
      </c>
      <c r="AA29" s="446"/>
      <c r="AB29" s="446"/>
      <c r="AC29" s="446"/>
      <c r="AD29" s="437"/>
      <c r="AE29" s="434"/>
      <c r="AF29" s="434"/>
      <c r="AG29" s="434"/>
      <c r="AH29" s="434"/>
      <c r="AI29" s="434"/>
      <c r="AJ29" s="451"/>
      <c r="AK29" s="452"/>
      <c r="AL29" s="452"/>
      <c r="AM29" s="452"/>
      <c r="AN29" s="452"/>
      <c r="AO29" s="453"/>
      <c r="AP29" s="69"/>
      <c r="AQ29" s="411"/>
      <c r="AR29" s="412"/>
      <c r="AS29" s="412"/>
      <c r="AT29" s="412"/>
      <c r="AU29" s="412"/>
      <c r="AV29" s="413"/>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row>
    <row r="30" spans="3:82" ht="15" customHeight="1" x14ac:dyDescent="0.25">
      <c r="C30" s="69"/>
      <c r="D30" s="388"/>
      <c r="E30" s="388"/>
      <c r="F30" s="389"/>
      <c r="G30" s="428"/>
      <c r="H30" s="429"/>
      <c r="I30" s="429"/>
      <c r="J30" s="429"/>
      <c r="K30" s="430"/>
      <c r="L30" s="445"/>
      <c r="M30" s="446"/>
      <c r="N30" s="446"/>
      <c r="O30" s="446"/>
      <c r="P30" s="446"/>
      <c r="Q30" s="461"/>
      <c r="R30" s="445"/>
      <c r="S30" s="446"/>
      <c r="T30" s="446"/>
      <c r="U30" s="446"/>
      <c r="V30" s="446"/>
      <c r="W30" s="446"/>
      <c r="X30" s="445"/>
      <c r="Y30" s="446"/>
      <c r="Z30" s="446"/>
      <c r="AA30" s="446"/>
      <c r="AB30" s="446"/>
      <c r="AC30" s="446"/>
      <c r="AD30" s="437"/>
      <c r="AE30" s="434"/>
      <c r="AF30" s="434"/>
      <c r="AG30" s="434"/>
      <c r="AH30" s="434"/>
      <c r="AI30" s="434"/>
      <c r="AJ30" s="451"/>
      <c r="AK30" s="452"/>
      <c r="AL30" s="452"/>
      <c r="AM30" s="452"/>
      <c r="AN30" s="452"/>
      <c r="AO30" s="453"/>
      <c r="AP30" s="69"/>
      <c r="AQ30" s="411"/>
      <c r="AR30" s="412"/>
      <c r="AS30" s="412"/>
      <c r="AT30" s="412"/>
      <c r="AU30" s="412"/>
      <c r="AV30" s="413"/>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row>
    <row r="31" spans="3:82" ht="15" customHeight="1" x14ac:dyDescent="0.25">
      <c r="C31" s="69"/>
      <c r="D31" s="388"/>
      <c r="E31" s="388"/>
      <c r="F31" s="389"/>
      <c r="G31" s="428"/>
      <c r="H31" s="429"/>
      <c r="I31" s="429"/>
      <c r="J31" s="429"/>
      <c r="K31" s="430"/>
      <c r="L31" s="445" t="str">
        <f ca="1">IF(AND('Mapa final'!$Q$20="Media",'Mapa final'!$U$20="Leve"),CONCATENATE("R",'Mapa final'!$A$20),"")</f>
        <v/>
      </c>
      <c r="M31" s="446"/>
      <c r="N31" s="446" t="str">
        <f>IF(AND('Mapa final'!$L$22="Media",'Mapa final'!$P$22="Leve"),CONCATENATE("R",'Mapa final'!$A$22),"")</f>
        <v/>
      </c>
      <c r="O31" s="446"/>
      <c r="P31" s="446" t="str">
        <f>IF(AND('Mapa final'!$L$23="Media",'Mapa final'!$P$23="Leve"),CONCATENATE("R",'Mapa final'!$A$23),"")</f>
        <v/>
      </c>
      <c r="Q31" s="461"/>
      <c r="R31" s="445" t="str">
        <f ca="1">IF(AND('Mapa final'!$Q$20="Media",'Mapa final'!$U$20="Menor"),CONCATENATE("R",'Mapa final'!$A$20),"")</f>
        <v/>
      </c>
      <c r="S31" s="446"/>
      <c r="T31" s="446" t="str">
        <f ca="1">IF(AND('Mapa final'!$LR$22="Media",'Mapa final'!$U$22="Menor"),CONCATENATE("R",'Mapa final'!$A$22),"")</f>
        <v/>
      </c>
      <c r="U31" s="446"/>
      <c r="V31" s="446" t="str">
        <f>IF(AND('Mapa final'!$Q$23="Media",'Mapa final'!$U$23="Menor"),CONCATENATE("R",'Mapa final'!$A$23),"")</f>
        <v/>
      </c>
      <c r="W31" s="446"/>
      <c r="X31" s="445" t="str">
        <f ca="1">IF(AND('Mapa final'!$Q$20="Media",'Mapa final'!$U$20="Moderado"),CONCATENATE("R",'Mapa final'!$A$20),"")</f>
        <v/>
      </c>
      <c r="Y31" s="446"/>
      <c r="Z31" s="446" t="str">
        <f ca="1">IF(AND('Mapa final'!$Q$22="Media",'Mapa final'!$U$22="Moderado"),CONCATENATE("R",'Mapa final'!$A$22),"")</f>
        <v/>
      </c>
      <c r="AA31" s="446"/>
      <c r="AB31" s="446" t="str">
        <f>IF(AND('Mapa final'!$Q$23="Media",'Mapa final'!$U$23="Moderado"),CONCATENATE("R",'Mapa final'!$A$23),"")</f>
        <v/>
      </c>
      <c r="AC31" s="446"/>
      <c r="AD31" s="437" t="str">
        <f ca="1">IF(AND('Mapa final'!$Q$20="Media",'Mapa final'!$U$20="Mayor"),CONCATENATE("R",'Mapa final'!$A$20),"")</f>
        <v/>
      </c>
      <c r="AE31" s="434"/>
      <c r="AF31" s="434" t="str">
        <f ca="1">IF(AND('Mapa final'!$Q$22="Media",'Mapa final'!$U$22="Mayor"),CONCATENATE("R",'Mapa final'!$A$22),"")</f>
        <v/>
      </c>
      <c r="AG31" s="434"/>
      <c r="AH31" s="434" t="str">
        <f>IF(AND('Mapa final'!$Q$23="Media",'Mapa final'!$U$23="Mayor"),CONCATENATE("R",'Mapa final'!$A$23),"")</f>
        <v/>
      </c>
      <c r="AI31" s="434"/>
      <c r="AJ31" s="451" t="str">
        <f ca="1">IF(AND('Mapa final'!$Q$20="Media",'Mapa final'!$U$20="Catastrófico"),CONCATENATE("R",'Mapa final'!$A$20),"")</f>
        <v/>
      </c>
      <c r="AK31" s="452"/>
      <c r="AL31" s="452" t="str">
        <f ca="1">IF(AND('Mapa final'!$Q$22="Media",'Mapa final'!$U$22="Catastrófico"),CONCATENATE("R",'Mapa final'!$A$22),"")</f>
        <v/>
      </c>
      <c r="AM31" s="452"/>
      <c r="AN31" s="452" t="str">
        <f>IF(AND('Mapa final'!$Q$23="Media",'Mapa final'!$U$23="Catastrófico"),CONCATENATE("R",'Mapa final'!$A$23),"")</f>
        <v/>
      </c>
      <c r="AO31" s="453"/>
      <c r="AP31" s="69"/>
      <c r="AQ31" s="411"/>
      <c r="AR31" s="412"/>
      <c r="AS31" s="412"/>
      <c r="AT31" s="412"/>
      <c r="AU31" s="412"/>
      <c r="AV31" s="413"/>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row>
    <row r="32" spans="3:82" ht="15" customHeight="1" x14ac:dyDescent="0.25">
      <c r="C32" s="69"/>
      <c r="D32" s="388"/>
      <c r="E32" s="388"/>
      <c r="F32" s="389"/>
      <c r="G32" s="428"/>
      <c r="H32" s="429"/>
      <c r="I32" s="429"/>
      <c r="J32" s="429"/>
      <c r="K32" s="430"/>
      <c r="L32" s="445"/>
      <c r="M32" s="446"/>
      <c r="N32" s="446"/>
      <c r="O32" s="446"/>
      <c r="P32" s="446"/>
      <c r="Q32" s="461"/>
      <c r="R32" s="445"/>
      <c r="S32" s="446"/>
      <c r="T32" s="446"/>
      <c r="U32" s="446"/>
      <c r="V32" s="446"/>
      <c r="W32" s="446"/>
      <c r="X32" s="445"/>
      <c r="Y32" s="446"/>
      <c r="Z32" s="446"/>
      <c r="AA32" s="446"/>
      <c r="AB32" s="446"/>
      <c r="AC32" s="446"/>
      <c r="AD32" s="437"/>
      <c r="AE32" s="434"/>
      <c r="AF32" s="434"/>
      <c r="AG32" s="434"/>
      <c r="AH32" s="434"/>
      <c r="AI32" s="434"/>
      <c r="AJ32" s="451"/>
      <c r="AK32" s="452"/>
      <c r="AL32" s="452"/>
      <c r="AM32" s="452"/>
      <c r="AN32" s="452"/>
      <c r="AO32" s="453"/>
      <c r="AP32" s="69"/>
      <c r="AQ32" s="411"/>
      <c r="AR32" s="412"/>
      <c r="AS32" s="412"/>
      <c r="AT32" s="412"/>
      <c r="AU32" s="412"/>
      <c r="AV32" s="413"/>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c r="BZ32" s="69"/>
      <c r="CA32" s="69"/>
      <c r="CB32" s="69"/>
      <c r="CC32" s="69"/>
      <c r="CD32" s="69"/>
    </row>
    <row r="33" spans="3:82" ht="15" customHeight="1" x14ac:dyDescent="0.25">
      <c r="C33" s="69"/>
      <c r="D33" s="388"/>
      <c r="E33" s="388"/>
      <c r="F33" s="389"/>
      <c r="G33" s="428"/>
      <c r="H33" s="429"/>
      <c r="I33" s="429"/>
      <c r="J33" s="429"/>
      <c r="K33" s="430"/>
      <c r="L33" s="445" t="str">
        <f>IF(AND('Mapa final'!$Q$24="Mediaa",'Mapa final'!$U$24="Leve"),CONCATENATE("R",'Mapa final'!$A$24),"")</f>
        <v/>
      </c>
      <c r="M33" s="446"/>
      <c r="N33" s="446" t="str">
        <f>IF(AND('Mapa final'!$L$25="Media",'Mapa final'!$P$25="Leve"),CONCATENATE("R",'Mapa final'!$A$25),"")</f>
        <v/>
      </c>
      <c r="O33" s="446"/>
      <c r="P33" s="446" t="str">
        <f>IF(AND('Mapa final'!$L$26="Media",'Mapa final'!$P$26="Leve"),CONCATENATE("R",'Mapa final'!$A$26),"")</f>
        <v/>
      </c>
      <c r="Q33" s="461"/>
      <c r="R33" s="445" t="str">
        <f>IF(AND('Mapa final'!$Q$24="Media",'Mapa final'!$U$24="Menor"),CONCATENATE("R",'Mapa final'!$A$24),"")</f>
        <v/>
      </c>
      <c r="S33" s="446"/>
      <c r="T33" s="446" t="str">
        <f>IF(AND('Mapa final'!$Q$25="Media",'Mapa final'!$U$25="Menor"),CONCATENATE("R",'Mapa final'!$A$25),"")</f>
        <v/>
      </c>
      <c r="U33" s="446"/>
      <c r="V33" s="446" t="str">
        <f>IF(AND('Mapa final'!$Q$26="Media",'Mapa final'!$U$26="Menor"),CONCATENATE("R",'Mapa final'!$A$26),"")</f>
        <v/>
      </c>
      <c r="W33" s="446"/>
      <c r="X33" s="445" t="str">
        <f>IF(AND('Mapa final'!$Q$24="Media",'Mapa final'!$U$24="Moderado"),CONCATENATE("R",'Mapa final'!$A$24),"")</f>
        <v/>
      </c>
      <c r="Y33" s="446"/>
      <c r="Z33" s="446" t="str">
        <f>IF(AND('Mapa final'!$Q$25="Media",'Mapa final'!$U$25="Moderado"),CONCATENATE("R",'Mapa final'!$A$25),"")</f>
        <v/>
      </c>
      <c r="AA33" s="446"/>
      <c r="AB33" s="446" t="str">
        <f>IF(AND('Mapa final'!$Q$26="Media",'Mapa final'!$U$26="Moderado"),CONCATENATE("R",'Mapa final'!$A$26),"")</f>
        <v/>
      </c>
      <c r="AC33" s="446"/>
      <c r="AD33" s="437" t="str">
        <f>IF(AND('Mapa final'!$Q$24="Media",'Mapa final'!$U$24="Mayor"),CONCATENATE("R",'Mapa final'!$A$24),"")</f>
        <v/>
      </c>
      <c r="AE33" s="434"/>
      <c r="AF33" s="434" t="str">
        <f>IF(AND('Mapa final'!$Q$25="Media",'Mapa final'!$U$25="Mayor"),CONCATENATE("R",'Mapa final'!$A$25),"")</f>
        <v/>
      </c>
      <c r="AG33" s="434"/>
      <c r="AH33" s="434" t="str">
        <f>IF(AND('Mapa final'!$Q$26="Media",'Mapa final'!$U$26="Mayor"),CONCATENATE("R",'Mapa final'!$A$26),"")</f>
        <v/>
      </c>
      <c r="AI33" s="434"/>
      <c r="AJ33" s="451" t="str">
        <f>IF(AND('Mapa final'!$Q$24="Media",'Mapa final'!$U$24="Catastrófico"),CONCATENATE("R",'Mapa final'!$A$24),"")</f>
        <v/>
      </c>
      <c r="AK33" s="452"/>
      <c r="AL33" s="452" t="str">
        <f>IF(AND('Mapa final'!$Q$25="Media",'Mapa final'!$U$25="Catastrófico"),CONCATENATE("R",'Mapa final'!$A$25),"")</f>
        <v/>
      </c>
      <c r="AM33" s="452"/>
      <c r="AN33" s="452" t="str">
        <f>IF(AND('Mapa final'!$Q$26="Media",'Mapa final'!$U$26="Catastrófico"),CONCATENATE("R",'Mapa final'!$A$26),"")</f>
        <v/>
      </c>
      <c r="AO33" s="453"/>
      <c r="AP33" s="69"/>
      <c r="AQ33" s="411"/>
      <c r="AR33" s="412"/>
      <c r="AS33" s="412"/>
      <c r="AT33" s="412"/>
      <c r="AU33" s="412"/>
      <c r="AV33" s="413"/>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row>
    <row r="34" spans="3:82" ht="15.75" customHeight="1" thickBot="1" x14ac:dyDescent="0.3">
      <c r="C34" s="69"/>
      <c r="D34" s="388"/>
      <c r="E34" s="388"/>
      <c r="F34" s="389"/>
      <c r="G34" s="431"/>
      <c r="H34" s="432"/>
      <c r="I34" s="432"/>
      <c r="J34" s="432"/>
      <c r="K34" s="432"/>
      <c r="L34" s="462"/>
      <c r="M34" s="463"/>
      <c r="N34" s="463"/>
      <c r="O34" s="463"/>
      <c r="P34" s="463"/>
      <c r="Q34" s="464"/>
      <c r="R34" s="462"/>
      <c r="S34" s="463"/>
      <c r="T34" s="463"/>
      <c r="U34" s="463"/>
      <c r="V34" s="463"/>
      <c r="W34" s="463"/>
      <c r="X34" s="462"/>
      <c r="Y34" s="463"/>
      <c r="Z34" s="463"/>
      <c r="AA34" s="463"/>
      <c r="AB34" s="463"/>
      <c r="AC34" s="463"/>
      <c r="AD34" s="449"/>
      <c r="AE34" s="443"/>
      <c r="AF34" s="443"/>
      <c r="AG34" s="443"/>
      <c r="AH34" s="443"/>
      <c r="AI34" s="443"/>
      <c r="AJ34" s="451"/>
      <c r="AK34" s="452"/>
      <c r="AL34" s="452"/>
      <c r="AM34" s="452"/>
      <c r="AN34" s="452"/>
      <c r="AO34" s="453"/>
      <c r="AP34" s="69"/>
      <c r="AQ34" s="414"/>
      <c r="AR34" s="415"/>
      <c r="AS34" s="415"/>
      <c r="AT34" s="415"/>
      <c r="AU34" s="415"/>
      <c r="AV34" s="416"/>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row>
    <row r="35" spans="3:82" ht="15" customHeight="1" x14ac:dyDescent="0.25">
      <c r="C35" s="69"/>
      <c r="D35" s="388"/>
      <c r="E35" s="388"/>
      <c r="F35" s="389"/>
      <c r="G35" s="426" t="s">
        <v>113</v>
      </c>
      <c r="H35" s="427"/>
      <c r="I35" s="427"/>
      <c r="J35" s="427"/>
      <c r="K35" s="427"/>
      <c r="L35" s="475" t="str">
        <f ca="1">IF(AND('Mapa final'!$Q$15="Baja",'Mapa final'!$U$15="Leve"),CONCATENATE("R",'Mapa final'!$A$15),"")</f>
        <v/>
      </c>
      <c r="M35" s="476"/>
      <c r="N35" s="476" t="str">
        <f>IF(AND('Mapa final'!$L$16="Baja",'Mapa final'!$P$16="Leve"),CONCATENATE("R",'Mapa final'!$A$16),"")</f>
        <v/>
      </c>
      <c r="O35" s="476"/>
      <c r="P35" s="476" t="str">
        <f>IF(AND('Mapa final'!$L$17="Baja",'Mapa final'!$P$17="Leve"),CONCATENATE("R",'Mapa final'!$A$17),"")</f>
        <v/>
      </c>
      <c r="Q35" s="477"/>
      <c r="R35" s="466" t="str">
        <f ca="1">IF(AND('Mapa final'!$Q$15="Baja",'Mapa final'!$U$15="Menor"),CONCATENATE("R",'Mapa final'!$A$15),"")</f>
        <v/>
      </c>
      <c r="S35" s="467"/>
      <c r="T35" s="446" t="str">
        <f>IF(AND('Mapa final'!$Q$16="Baja",'Mapa final'!$U$16="Menor"),CONCATENATE("R",'Mapa final'!$A$16),"")</f>
        <v/>
      </c>
      <c r="U35" s="446"/>
      <c r="V35" s="446" t="str">
        <f ca="1">IF(AND('Mapa final'!$Q$17="Baja",'Mapa final'!$U$17="Menor"),CONCATENATE("R",'Mapa final'!$A$17),"")</f>
        <v/>
      </c>
      <c r="W35" s="461"/>
      <c r="X35" s="445" t="str">
        <f ca="1">IF(AND('Mapa final'!$Q$15="Baja",'Mapa final'!$U$15="Moderado"),CONCATENATE("R",'Mapa final'!$A$15),"")</f>
        <v/>
      </c>
      <c r="Y35" s="446"/>
      <c r="Z35" s="446" t="str">
        <f>IF(AND('Mapa final'!Q$16="Baja",'Mapa final'!$U$16="Moderado"),CONCATENATE("R",'Mapa final'!$A$16),"")</f>
        <v/>
      </c>
      <c r="AA35" s="446"/>
      <c r="AB35" s="446" t="str">
        <f ca="1">IF(AND('Mapa final'!$Q$17="Baja",'Mapa final'!$U$17="Moderado"),CONCATENATE("R",'Mapa final'!$A$17),"")</f>
        <v/>
      </c>
      <c r="AC35" s="461"/>
      <c r="AD35" s="437" t="str">
        <f ca="1">IF(AND('Mapa final'!$Q$15="Baja",'Mapa final'!$U$15="Mayor"),CONCATENATE("R",'Mapa final'!$A$15),"")</f>
        <v/>
      </c>
      <c r="AE35" s="434"/>
      <c r="AF35" s="434" t="str">
        <f>IF(AND('Mapa final'!$Q$16="Baja",'Mapa final'!$U$16="Mayor"),CONCATENATE("R",'Mapa final'!$A$16),"")</f>
        <v/>
      </c>
      <c r="AG35" s="434"/>
      <c r="AH35" s="434" t="str">
        <f ca="1">IF(AND('Mapa final'!$Q$17="Baja",'Mapa final'!$U$17="Mayor"),CONCATENATE("R",'Mapa final'!$A$17),"")</f>
        <v/>
      </c>
      <c r="AI35" s="434"/>
      <c r="AJ35" s="454" t="str">
        <f ca="1">IF(AND('Mapa final'!$Q$15="Baja",'Mapa final'!$U$15="Catastrófico"),CONCATENATE("R",'Mapa final'!$A$15),"")</f>
        <v/>
      </c>
      <c r="AK35" s="455"/>
      <c r="AL35" s="455" t="str">
        <f>IF(AND('Mapa final'!$Q$16="Baja",'Mapa final'!$U$16="Catastrófico"),CONCATENATE("R",'Mapa final'!$A$16),"")</f>
        <v/>
      </c>
      <c r="AM35" s="455"/>
      <c r="AN35" s="455" t="str">
        <f ca="1">IF(AND('Mapa final'!$Q$17="Baja",'Mapa final'!$U$17="Catastrófico"),CONCATENATE("R",'Mapa final'!$A$17),"")</f>
        <v/>
      </c>
      <c r="AO35" s="456"/>
      <c r="AP35" s="69"/>
      <c r="AQ35" s="417" t="s">
        <v>81</v>
      </c>
      <c r="AR35" s="418"/>
      <c r="AS35" s="418"/>
      <c r="AT35" s="418"/>
      <c r="AU35" s="418"/>
      <c r="AV35" s="41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row>
    <row r="36" spans="3:82" ht="15" customHeight="1" x14ac:dyDescent="0.25">
      <c r="C36" s="69"/>
      <c r="D36" s="388"/>
      <c r="E36" s="388"/>
      <c r="F36" s="389"/>
      <c r="G36" s="428"/>
      <c r="H36" s="429"/>
      <c r="I36" s="429"/>
      <c r="J36" s="429"/>
      <c r="K36" s="429"/>
      <c r="L36" s="471"/>
      <c r="M36" s="469"/>
      <c r="N36" s="469"/>
      <c r="O36" s="469"/>
      <c r="P36" s="469"/>
      <c r="Q36" s="470"/>
      <c r="R36" s="445"/>
      <c r="S36" s="446"/>
      <c r="T36" s="465"/>
      <c r="U36" s="465"/>
      <c r="V36" s="465"/>
      <c r="W36" s="461"/>
      <c r="X36" s="445"/>
      <c r="Y36" s="465"/>
      <c r="Z36" s="465"/>
      <c r="AA36" s="465"/>
      <c r="AB36" s="465"/>
      <c r="AC36" s="461"/>
      <c r="AD36" s="437"/>
      <c r="AE36" s="450"/>
      <c r="AF36" s="450"/>
      <c r="AG36" s="450"/>
      <c r="AH36" s="450"/>
      <c r="AI36" s="434"/>
      <c r="AJ36" s="451"/>
      <c r="AK36" s="452"/>
      <c r="AL36" s="452"/>
      <c r="AM36" s="452"/>
      <c r="AN36" s="452"/>
      <c r="AO36" s="453"/>
      <c r="AP36" s="69"/>
      <c r="AQ36" s="420"/>
      <c r="AR36" s="421"/>
      <c r="AS36" s="421"/>
      <c r="AT36" s="421"/>
      <c r="AU36" s="421"/>
      <c r="AV36" s="422"/>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row>
    <row r="37" spans="3:82" ht="15" customHeight="1" x14ac:dyDescent="0.25">
      <c r="C37" s="69"/>
      <c r="D37" s="388"/>
      <c r="E37" s="388"/>
      <c r="F37" s="389"/>
      <c r="G37" s="428"/>
      <c r="H37" s="429"/>
      <c r="I37" s="429"/>
      <c r="J37" s="429"/>
      <c r="K37" s="429"/>
      <c r="L37" s="471" t="str">
        <f>IF(AND('Mapa final'!$Q$18="Baja",'Mapa final'!$U$18="Leve"),CONCATENATE("R",'Mapa final'!$A$18),"")</f>
        <v/>
      </c>
      <c r="M37" s="469"/>
      <c r="N37" s="469" t="str">
        <f>IF(AND('Mapa final'!$L$19="Baja",'Mapa final'!$P$19="Leve"),CONCATENATE("R",'Mapa final'!$A$19),"")</f>
        <v/>
      </c>
      <c r="O37" s="469"/>
      <c r="P37" s="469"/>
      <c r="Q37" s="470"/>
      <c r="R37" s="445" t="str">
        <f>IF(AND('Mapa final'!$Q$18="Baja",'Mapa final'!$U$18="Menor"),CONCATENATE("R",'Mapa final'!$A$18),"")</f>
        <v/>
      </c>
      <c r="S37" s="465"/>
      <c r="T37" s="465" t="str">
        <f ca="1">IF(AND('Mapa final'!$Q$19="Baja",'Mapa final'!$U$19="Menor"),CONCATENATE("R",'Mapa final'!$A$19),"")</f>
        <v/>
      </c>
      <c r="U37" s="465"/>
      <c r="V37" s="465"/>
      <c r="W37" s="461"/>
      <c r="X37" s="445"/>
      <c r="Y37" s="465"/>
      <c r="Z37" s="465"/>
      <c r="AA37" s="465"/>
      <c r="AB37" s="465"/>
      <c r="AC37" s="461"/>
      <c r="AD37" s="437"/>
      <c r="AE37" s="450"/>
      <c r="AF37" s="450"/>
      <c r="AG37" s="450"/>
      <c r="AH37" s="450"/>
      <c r="AI37" s="434"/>
      <c r="AJ37" s="451"/>
      <c r="AK37" s="452"/>
      <c r="AL37" s="452"/>
      <c r="AM37" s="452"/>
      <c r="AN37" s="452"/>
      <c r="AO37" s="453"/>
      <c r="AP37" s="69"/>
      <c r="AQ37" s="420"/>
      <c r="AR37" s="421"/>
      <c r="AS37" s="421"/>
      <c r="AT37" s="421"/>
      <c r="AU37" s="421"/>
      <c r="AV37" s="422"/>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c r="BZ37" s="69"/>
      <c r="CA37" s="69"/>
      <c r="CB37" s="69"/>
      <c r="CC37" s="69"/>
      <c r="CD37" s="69"/>
    </row>
    <row r="38" spans="3:82" ht="15" customHeight="1" x14ac:dyDescent="0.25">
      <c r="C38" s="69"/>
      <c r="D38" s="388"/>
      <c r="E38" s="388"/>
      <c r="F38" s="389"/>
      <c r="G38" s="428"/>
      <c r="H38" s="429"/>
      <c r="I38" s="429"/>
      <c r="J38" s="429"/>
      <c r="K38" s="429"/>
      <c r="L38" s="471"/>
      <c r="M38" s="469"/>
      <c r="N38" s="469"/>
      <c r="O38" s="469"/>
      <c r="P38" s="469"/>
      <c r="Q38" s="470"/>
      <c r="R38" s="445"/>
      <c r="S38" s="465"/>
      <c r="T38" s="465"/>
      <c r="U38" s="465"/>
      <c r="V38" s="465"/>
      <c r="W38" s="461"/>
      <c r="X38" s="445"/>
      <c r="Y38" s="465"/>
      <c r="Z38" s="465"/>
      <c r="AA38" s="465"/>
      <c r="AB38" s="465"/>
      <c r="AC38" s="461"/>
      <c r="AD38" s="437"/>
      <c r="AE38" s="450"/>
      <c r="AF38" s="450"/>
      <c r="AG38" s="450"/>
      <c r="AH38" s="450"/>
      <c r="AI38" s="434"/>
      <c r="AJ38" s="451"/>
      <c r="AK38" s="452"/>
      <c r="AL38" s="452"/>
      <c r="AM38" s="452"/>
      <c r="AN38" s="452"/>
      <c r="AO38" s="453"/>
      <c r="AP38" s="69"/>
      <c r="AQ38" s="420"/>
      <c r="AR38" s="421"/>
      <c r="AS38" s="421"/>
      <c r="AT38" s="421"/>
      <c r="AU38" s="421"/>
      <c r="AV38" s="422"/>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c r="BZ38" s="69"/>
      <c r="CA38" s="69"/>
      <c r="CB38" s="69"/>
      <c r="CC38" s="69"/>
      <c r="CD38" s="69"/>
    </row>
    <row r="39" spans="3:82" ht="15" customHeight="1" x14ac:dyDescent="0.25">
      <c r="C39" s="69"/>
      <c r="D39" s="388"/>
      <c r="E39" s="388"/>
      <c r="F39" s="389"/>
      <c r="G39" s="428"/>
      <c r="H39" s="429"/>
      <c r="I39" s="429"/>
      <c r="J39" s="429"/>
      <c r="K39" s="429"/>
      <c r="L39" s="471" t="str">
        <f ca="1">IF(AND('Mapa final'!$Q$20="Baja",'Mapa final'!$U$20="Leve"),CONCATENATE("R",'Mapa final'!$D$20),"")</f>
        <v>R4</v>
      </c>
      <c r="M39" s="469"/>
      <c r="N39" s="469" t="str">
        <f>IF(AND('Mapa final'!$L$22="Baja",'Mapa final'!$P$22="Leve"),CONCATENATE("R",'Mapa final'!$A$22),"")</f>
        <v/>
      </c>
      <c r="O39" s="469"/>
      <c r="P39" s="469" t="str">
        <f>IF(AND('Mapa final'!$L$23="Baja",'Mapa final'!$P$23="Leve"),CONCATENATE("R",'Mapa final'!$A$23),"")</f>
        <v/>
      </c>
      <c r="Q39" s="470"/>
      <c r="R39" s="445" t="str">
        <f ca="1">IF(AND('Mapa final'!$Q$20="Baja",'Mapa final'!$U$20="Menor"),CONCATENATE("R",'Mapa final'!$A$20),"")</f>
        <v/>
      </c>
      <c r="S39" s="465"/>
      <c r="T39" s="465" t="str">
        <f ca="1">IF(AND('Mapa final'!$LR$22="Baja",'Mapa final'!$U$22="Menor"),CONCATENATE("R",'Mapa final'!$A$22),"")</f>
        <v/>
      </c>
      <c r="U39" s="465"/>
      <c r="V39" s="465" t="str">
        <f>IF(AND('Mapa final'!$Q$23="Baja",'Mapa final'!$U$23="Menor"),CONCATENATE("R",'Mapa final'!$A$23),"")</f>
        <v/>
      </c>
      <c r="W39" s="461"/>
      <c r="X39" s="445" t="str">
        <f ca="1">IF(AND('Mapa final'!$Q$20="Baja",'Mapa final'!$U$20="Moderado"),CONCATENATE("R",'Mapa final'!$A$20),"")</f>
        <v/>
      </c>
      <c r="Y39" s="465"/>
      <c r="Z39" s="465" t="str">
        <f ca="1">IF(AND('Mapa final'!$Q$22="Baja",'Mapa final'!$U$22="Moderado"),CONCATENATE("R",'Mapa final'!$A$22),"")</f>
        <v/>
      </c>
      <c r="AA39" s="465"/>
      <c r="AB39" s="465" t="str">
        <f>IF(AND('Mapa final'!$Q$23="Baja",'Mapa final'!$U$23="Moderado"),CONCATENATE("R",'Mapa final'!$A$23),"")</f>
        <v/>
      </c>
      <c r="AC39" s="461"/>
      <c r="AD39" s="437" t="str">
        <f ca="1">IF(AND('Mapa final'!$Q$20="Baja",'Mapa final'!$U$20="Mayor"),CONCATENATE("R",'Mapa final'!$A$20),"")</f>
        <v/>
      </c>
      <c r="AE39" s="450"/>
      <c r="AF39" s="450" t="str">
        <f ca="1">IF(AND('Mapa final'!$Q$22="Baja",'Mapa final'!$U$22="Mayor"),CONCATENATE("R",'Mapa final'!$A$22),"")</f>
        <v/>
      </c>
      <c r="AG39" s="450"/>
      <c r="AH39" s="450" t="str">
        <f>IF(AND('Mapa final'!$Q$23="Baja",'Mapa final'!$U$23="Mayor"),CONCATENATE("R",'Mapa final'!$A$23),"")</f>
        <v/>
      </c>
      <c r="AI39" s="434"/>
      <c r="AJ39" s="451" t="str">
        <f ca="1">IF(AND('Mapa final'!$Q$20="Baja",'Mapa final'!$U$20="Catastrófico"),CONCATENATE("R",'Mapa final'!$A$20),"")</f>
        <v/>
      </c>
      <c r="AK39" s="452"/>
      <c r="AL39" s="452" t="str">
        <f ca="1">IF(AND('Mapa final'!$Q$22="Baja",'Mapa final'!$U$22="Catastrófico"),CONCATENATE("R",'Mapa final'!$A$22),"")</f>
        <v/>
      </c>
      <c r="AM39" s="452"/>
      <c r="AN39" s="452" t="str">
        <f>IF(AND('Mapa final'!$Q$23="Baja",'Mapa final'!$U$23="Catastrófico"),CONCATENATE("R",'Mapa final'!$A$23),"")</f>
        <v/>
      </c>
      <c r="AO39" s="453"/>
      <c r="AP39" s="69"/>
      <c r="AQ39" s="420"/>
      <c r="AR39" s="421"/>
      <c r="AS39" s="421"/>
      <c r="AT39" s="421"/>
      <c r="AU39" s="421"/>
      <c r="AV39" s="422"/>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row>
    <row r="40" spans="3:82" ht="15" customHeight="1" x14ac:dyDescent="0.25">
      <c r="C40" s="69"/>
      <c r="D40" s="388"/>
      <c r="E40" s="388"/>
      <c r="F40" s="389"/>
      <c r="G40" s="428"/>
      <c r="H40" s="429"/>
      <c r="I40" s="429"/>
      <c r="J40" s="429"/>
      <c r="K40" s="429"/>
      <c r="L40" s="471"/>
      <c r="M40" s="469"/>
      <c r="N40" s="469"/>
      <c r="O40" s="469"/>
      <c r="P40" s="469"/>
      <c r="Q40" s="470"/>
      <c r="R40" s="445"/>
      <c r="S40" s="465"/>
      <c r="T40" s="465"/>
      <c r="U40" s="465"/>
      <c r="V40" s="465"/>
      <c r="W40" s="461"/>
      <c r="X40" s="445"/>
      <c r="Y40" s="465"/>
      <c r="Z40" s="465"/>
      <c r="AA40" s="465"/>
      <c r="AB40" s="465"/>
      <c r="AC40" s="461"/>
      <c r="AD40" s="437"/>
      <c r="AE40" s="450"/>
      <c r="AF40" s="450"/>
      <c r="AG40" s="450"/>
      <c r="AH40" s="450"/>
      <c r="AI40" s="434"/>
      <c r="AJ40" s="451"/>
      <c r="AK40" s="452"/>
      <c r="AL40" s="452"/>
      <c r="AM40" s="452"/>
      <c r="AN40" s="452"/>
      <c r="AO40" s="453"/>
      <c r="AP40" s="69"/>
      <c r="AQ40" s="420"/>
      <c r="AR40" s="421"/>
      <c r="AS40" s="421"/>
      <c r="AT40" s="421"/>
      <c r="AU40" s="421"/>
      <c r="AV40" s="422"/>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row>
    <row r="41" spans="3:82" ht="15" customHeight="1" x14ac:dyDescent="0.25">
      <c r="C41" s="69"/>
      <c r="D41" s="388"/>
      <c r="E41" s="388"/>
      <c r="F41" s="389"/>
      <c r="G41" s="428"/>
      <c r="H41" s="429"/>
      <c r="I41" s="429"/>
      <c r="J41" s="429"/>
      <c r="K41" s="429"/>
      <c r="L41" s="471" t="str">
        <f>IF(AND('Mapa final'!$Q$24="Baja",'Mapa final'!$U$24="Leve"),CONCATENATE("R",'Mapa final'!$A$24),"")</f>
        <v/>
      </c>
      <c r="M41" s="469"/>
      <c r="N41" s="469" t="str">
        <f>IF(AND('Mapa final'!$L$25="Baja",'Mapa final'!$P$25="Leve"),CONCATENATE("R",'Mapa final'!$A$25),"")</f>
        <v/>
      </c>
      <c r="O41" s="469"/>
      <c r="P41" s="469" t="str">
        <f>IF(AND('Mapa final'!$L$26="Baja",'Mapa final'!$P$26="Leve"),CONCATENATE("R",'Mapa final'!$A$26),"")</f>
        <v/>
      </c>
      <c r="Q41" s="470"/>
      <c r="R41" s="445" t="str">
        <f>IF(AND('Mapa final'!$Q$24="Baja",'Mapa final'!$U$24="Menor"),CONCATENATE("R",'Mapa final'!$A$24),"")</f>
        <v/>
      </c>
      <c r="S41" s="465"/>
      <c r="T41" s="465" t="str">
        <f>IF(AND('Mapa final'!$Q$25="Baja",'Mapa final'!$U$25="Menor"),CONCATENATE("R",'Mapa final'!$A$25),"")</f>
        <v/>
      </c>
      <c r="U41" s="465"/>
      <c r="V41" s="465" t="str">
        <f>IF(AND('Mapa final'!$Q$26="Baja",'Mapa final'!$U$26="Menor"),CONCATENATE("R",'Mapa final'!$A$26),"")</f>
        <v/>
      </c>
      <c r="W41" s="461"/>
      <c r="X41" s="445" t="str">
        <f>IF(AND('Mapa final'!$Q$24="Baja",'Mapa final'!$U$24="Moderado"),CONCATENATE("R",'Mapa final'!$A$24),"")</f>
        <v/>
      </c>
      <c r="Y41" s="465"/>
      <c r="Z41" s="465" t="str">
        <f>IF(AND('Mapa final'!$Q$25="Baja",'Mapa final'!$U$25="Moderado"),CONCATENATE("R",'Mapa final'!$A$25),"")</f>
        <v/>
      </c>
      <c r="AA41" s="465"/>
      <c r="AB41" s="465" t="str">
        <f>IF(AND('Mapa final'!$Q$26="Baja",'Mapa final'!$U$26="Moderado"),CONCATENATE("R",'Mapa final'!$A$26),"")</f>
        <v/>
      </c>
      <c r="AC41" s="461"/>
      <c r="AD41" s="437" t="str">
        <f>IF(AND('Mapa final'!$Q$24="Baja",'Mapa final'!$U$24="Mayor"),CONCATENATE("R",'Mapa final'!$A$24),"")</f>
        <v/>
      </c>
      <c r="AE41" s="450"/>
      <c r="AF41" s="450" t="str">
        <f>IF(AND('Mapa final'!$Q$25="Baja",'Mapa final'!$U$25="Mayor"),CONCATENATE("R",'Mapa final'!$A$25),"")</f>
        <v/>
      </c>
      <c r="AG41" s="450"/>
      <c r="AH41" s="450" t="str">
        <f>IF(AND('Mapa final'!$Q$26="Baja",'Mapa final'!$U$26="Mayor"),CONCATENATE("R",'Mapa final'!$A$26),"")</f>
        <v/>
      </c>
      <c r="AI41" s="434"/>
      <c r="AJ41" s="451" t="str">
        <f>IF(AND('Mapa final'!$Q$24="Baja",'Mapa final'!$U$24="Catastrófico"),CONCATENATE("R",'Mapa final'!$A$24),"")</f>
        <v/>
      </c>
      <c r="AK41" s="452"/>
      <c r="AL41" s="452" t="str">
        <f>IF(AND('Mapa final'!$Q$25="Baja",'Mapa final'!$U$25="Catastrófico"),CONCATENATE("R",'Mapa final'!$A$25),"")</f>
        <v/>
      </c>
      <c r="AM41" s="452"/>
      <c r="AN41" s="452" t="str">
        <f>IF(AND('Mapa final'!$Q$26="Baja",'Mapa final'!$U$26="Catastrófico"),CONCATENATE("R",'Mapa final'!$A$26),"")</f>
        <v/>
      </c>
      <c r="AO41" s="453"/>
      <c r="AP41" s="69"/>
      <c r="AQ41" s="420"/>
      <c r="AR41" s="421"/>
      <c r="AS41" s="421"/>
      <c r="AT41" s="421"/>
      <c r="AU41" s="421"/>
      <c r="AV41" s="422"/>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c r="BZ41" s="69"/>
      <c r="CA41" s="69"/>
      <c r="CB41" s="69"/>
      <c r="CC41" s="69"/>
      <c r="CD41" s="69"/>
    </row>
    <row r="42" spans="3:82" ht="15.75" customHeight="1" thickBot="1" x14ac:dyDescent="0.3">
      <c r="C42" s="69"/>
      <c r="D42" s="388"/>
      <c r="E42" s="388"/>
      <c r="F42" s="389"/>
      <c r="G42" s="431"/>
      <c r="H42" s="432"/>
      <c r="I42" s="432"/>
      <c r="J42" s="432"/>
      <c r="K42" s="432"/>
      <c r="L42" s="472"/>
      <c r="M42" s="473"/>
      <c r="N42" s="473"/>
      <c r="O42" s="473"/>
      <c r="P42" s="473"/>
      <c r="Q42" s="474"/>
      <c r="R42" s="462"/>
      <c r="S42" s="463"/>
      <c r="T42" s="463"/>
      <c r="U42" s="463"/>
      <c r="V42" s="463"/>
      <c r="W42" s="464"/>
      <c r="X42" s="462"/>
      <c r="Y42" s="463"/>
      <c r="Z42" s="463"/>
      <c r="AA42" s="463"/>
      <c r="AB42" s="463"/>
      <c r="AC42" s="464"/>
      <c r="AD42" s="449"/>
      <c r="AE42" s="443"/>
      <c r="AF42" s="443"/>
      <c r="AG42" s="443"/>
      <c r="AH42" s="443"/>
      <c r="AI42" s="443"/>
      <c r="AJ42" s="457"/>
      <c r="AK42" s="458"/>
      <c r="AL42" s="458"/>
      <c r="AM42" s="458"/>
      <c r="AN42" s="458"/>
      <c r="AO42" s="459"/>
      <c r="AP42" s="69"/>
      <c r="AQ42" s="423"/>
      <c r="AR42" s="424"/>
      <c r="AS42" s="424"/>
      <c r="AT42" s="424"/>
      <c r="AU42" s="424"/>
      <c r="AV42" s="425"/>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c r="BZ42" s="69"/>
      <c r="CA42" s="69"/>
      <c r="CB42" s="69"/>
      <c r="CC42" s="69"/>
      <c r="CD42" s="69"/>
    </row>
    <row r="43" spans="3:82" ht="15" customHeight="1" x14ac:dyDescent="0.25">
      <c r="C43" s="69"/>
      <c r="D43" s="388"/>
      <c r="E43" s="388"/>
      <c r="F43" s="389"/>
      <c r="G43" s="426" t="s">
        <v>112</v>
      </c>
      <c r="H43" s="427"/>
      <c r="I43" s="427"/>
      <c r="J43" s="427"/>
      <c r="K43" s="427"/>
      <c r="L43" s="475" t="str">
        <f ca="1">IF(AND('Mapa final'!$Q$15="Muy Baja",'Mapa final'!$U$15="Leve"),CONCATENATE("R",'Mapa final'!$A$15),"")</f>
        <v/>
      </c>
      <c r="M43" s="476"/>
      <c r="N43" s="476" t="str">
        <f>IF(AND('Mapa final'!$L$16="Muy Baja",'Mapa final'!$P$16="Leve"),CONCATENATE("R",'Mapa final'!$A$16),"")</f>
        <v/>
      </c>
      <c r="O43" s="476"/>
      <c r="P43" s="476" t="str">
        <f>IF(AND('Mapa final'!$L$17="Muy Baja",'Mapa final'!$P$17="Leve"),CONCATENATE("R",'Mapa final'!$A$17),"")</f>
        <v/>
      </c>
      <c r="Q43" s="477"/>
      <c r="R43" s="475" t="str">
        <f ca="1">IF(AND('Mapa final'!$Q$15="Muy Baja",'Mapa final'!$U$15="Menor"),CONCATENATE("R",'Mapa final'!$A$15),"")</f>
        <v/>
      </c>
      <c r="S43" s="476"/>
      <c r="T43" s="476" t="str">
        <f>IF(AND('Mapa final'!$Q$16="Muy Baja",'Mapa final'!$U$16="Menor"),CONCATENATE("R",'Mapa final'!$A$16),"")</f>
        <v/>
      </c>
      <c r="U43" s="476"/>
      <c r="V43" s="476" t="str">
        <f ca="1">IF(AND('Mapa final'!$Q$17="Muy Baja",'Mapa final'!$U$17="Menor"),CONCATENATE("R",'Mapa final'!$A$17),"")</f>
        <v/>
      </c>
      <c r="W43" s="477"/>
      <c r="X43" s="466" t="str">
        <f ca="1">IF(AND('Mapa final'!$Q$15="Muy Baja",'Mapa final'!$U$15="Moderado"),CONCATENATE("R",'Mapa final'!$A$15),"")</f>
        <v/>
      </c>
      <c r="Y43" s="467"/>
      <c r="Z43" s="467" t="str">
        <f>IF(AND('Mapa final'!Q$16="Muy Baja",'Mapa final'!$U$16="Moderado"),CONCATENATE("R",'Mapa final'!$A$16),"")</f>
        <v/>
      </c>
      <c r="AA43" s="467"/>
      <c r="AB43" s="467" t="str">
        <f ca="1">IF(AND('Mapa final'!$Q$17="Muy Baja",'Mapa final'!$U$17="Moderado"),CONCATENATE("R",'Mapa final'!$A$17),"")</f>
        <v/>
      </c>
      <c r="AC43" s="468"/>
      <c r="AD43" s="435" t="str">
        <f ca="1">IF(AND('Mapa final'!$Q$15="Muy Baja",'Mapa final'!$U$15="Mayor"),CONCATENATE("R",'Mapa final'!$A$15),"")</f>
        <v/>
      </c>
      <c r="AE43" s="436"/>
      <c r="AF43" s="436" t="str">
        <f>IF(AND('Mapa final'!$Q$16="Muy Baja",'Mapa final'!$U$16="Mayor"),CONCATENATE("R",'Mapa final'!$A$16),"")</f>
        <v/>
      </c>
      <c r="AG43" s="436"/>
      <c r="AH43" s="436" t="str">
        <f ca="1">IF(AND('Mapa final'!$Q$17="Muy Baja",'Mapa final'!$U$17="Mayor"),CONCATENATE("R",'Mapa final'!$A$17),"")</f>
        <v/>
      </c>
      <c r="AI43" s="448"/>
      <c r="AJ43" s="451" t="str">
        <f ca="1">IF(AND('Mapa final'!$Q$15="Muy Baja",'Mapa final'!$U$15="Catastrófico"),CONCATENATE("R",'Mapa final'!$A$15),"")</f>
        <v/>
      </c>
      <c r="AK43" s="452"/>
      <c r="AL43" s="452" t="str">
        <f>IF(AND('Mapa final'!$Q$16="Muy Baja",'Mapa final'!$U$16="Catastrófico"),CONCATENATE("R",'Mapa final'!$A$16),"")</f>
        <v/>
      </c>
      <c r="AM43" s="452"/>
      <c r="AN43" s="452" t="str">
        <f ca="1">IF(AND('Mapa final'!$Q$17="Muy Baja",'Mapa final'!$U$17="Catastrófico"),CONCATENATE("R",'Mapa final'!$A$17),"")</f>
        <v/>
      </c>
      <c r="AO43" s="453"/>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c r="BZ43" s="69"/>
      <c r="CA43" s="69"/>
      <c r="CB43" s="69"/>
      <c r="CC43" s="69"/>
      <c r="CD43" s="69"/>
    </row>
    <row r="44" spans="3:82" ht="15" customHeight="1" x14ac:dyDescent="0.25">
      <c r="C44" s="69"/>
      <c r="D44" s="388"/>
      <c r="E44" s="388"/>
      <c r="F44" s="389"/>
      <c r="G44" s="428"/>
      <c r="H44" s="429"/>
      <c r="I44" s="429"/>
      <c r="J44" s="429"/>
      <c r="K44" s="430"/>
      <c r="L44" s="471"/>
      <c r="M44" s="469"/>
      <c r="N44" s="469"/>
      <c r="O44" s="469"/>
      <c r="P44" s="469"/>
      <c r="Q44" s="470"/>
      <c r="R44" s="471"/>
      <c r="S44" s="469"/>
      <c r="T44" s="479"/>
      <c r="U44" s="479"/>
      <c r="V44" s="479"/>
      <c r="W44" s="470"/>
      <c r="X44" s="445"/>
      <c r="Y44" s="465"/>
      <c r="Z44" s="465"/>
      <c r="AA44" s="465"/>
      <c r="AB44" s="465"/>
      <c r="AC44" s="461"/>
      <c r="AD44" s="437"/>
      <c r="AE44" s="450"/>
      <c r="AF44" s="450"/>
      <c r="AG44" s="450"/>
      <c r="AH44" s="450"/>
      <c r="AI44" s="442"/>
      <c r="AJ44" s="451"/>
      <c r="AK44" s="460"/>
      <c r="AL44" s="460"/>
      <c r="AM44" s="460"/>
      <c r="AN44" s="460"/>
      <c r="AO44" s="453"/>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c r="BZ44" s="69"/>
      <c r="CA44" s="69"/>
      <c r="CB44" s="69"/>
      <c r="CC44" s="69"/>
      <c r="CD44" s="69"/>
    </row>
    <row r="45" spans="3:82" ht="15" customHeight="1" x14ac:dyDescent="0.25">
      <c r="C45" s="69"/>
      <c r="D45" s="388"/>
      <c r="E45" s="388"/>
      <c r="F45" s="389"/>
      <c r="G45" s="428"/>
      <c r="H45" s="429"/>
      <c r="I45" s="429"/>
      <c r="J45" s="429"/>
      <c r="K45" s="430"/>
      <c r="L45" s="471" t="str">
        <f>IF(AND('Mapa final'!$Q$18="Muy Baja",'Mapa final'!$U$18="Leve"),CONCATENATE("R",'Mapa final'!$A$18),"")</f>
        <v/>
      </c>
      <c r="M45" s="469"/>
      <c r="N45" s="469" t="str">
        <f>IF(AND('Mapa final'!$L$19="Muy Baja",'Mapa final'!$P$19="Leve"),CONCATENATE("R",'Mapa final'!$A$19),"")</f>
        <v/>
      </c>
      <c r="O45" s="469"/>
      <c r="P45" s="469"/>
      <c r="Q45" s="470"/>
      <c r="R45" s="471" t="str">
        <f>IF(AND('Mapa final'!$Q$18="Muy Baja",'Mapa final'!$U$18="Menor"),CONCATENATE("R",'Mapa final'!$A$18),"")</f>
        <v/>
      </c>
      <c r="S45" s="469"/>
      <c r="T45" s="479" t="str">
        <f ca="1">IF(AND('Mapa final'!$Q$19="Muy Baja",'Mapa final'!$U$19="Menor"),CONCATENATE("R",'Mapa final'!$A$19),"")</f>
        <v/>
      </c>
      <c r="U45" s="479"/>
      <c r="V45" s="479"/>
      <c r="W45" s="470"/>
      <c r="X45" s="445"/>
      <c r="Y45" s="465"/>
      <c r="Z45" s="465"/>
      <c r="AA45" s="465"/>
      <c r="AB45" s="465"/>
      <c r="AC45" s="461"/>
      <c r="AD45" s="437"/>
      <c r="AE45" s="450"/>
      <c r="AF45" s="450"/>
      <c r="AG45" s="450"/>
      <c r="AH45" s="450"/>
      <c r="AI45" s="442"/>
      <c r="AJ45" s="451"/>
      <c r="AK45" s="460"/>
      <c r="AL45" s="460"/>
      <c r="AM45" s="460"/>
      <c r="AN45" s="460"/>
      <c r="AO45" s="453"/>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c r="BZ45" s="69"/>
      <c r="CA45" s="69"/>
      <c r="CB45" s="69"/>
      <c r="CC45" s="69"/>
      <c r="CD45" s="69"/>
    </row>
    <row r="46" spans="3:82" ht="15" customHeight="1" x14ac:dyDescent="0.25">
      <c r="C46" s="69"/>
      <c r="D46" s="388"/>
      <c r="E46" s="388"/>
      <c r="F46" s="389"/>
      <c r="G46" s="428"/>
      <c r="H46" s="429"/>
      <c r="I46" s="429"/>
      <c r="J46" s="429"/>
      <c r="K46" s="430"/>
      <c r="L46" s="471"/>
      <c r="M46" s="469"/>
      <c r="N46" s="469"/>
      <c r="O46" s="469"/>
      <c r="P46" s="469"/>
      <c r="Q46" s="470"/>
      <c r="R46" s="471"/>
      <c r="S46" s="469"/>
      <c r="T46" s="479"/>
      <c r="U46" s="479"/>
      <c r="V46" s="479"/>
      <c r="W46" s="470"/>
      <c r="X46" s="445"/>
      <c r="Y46" s="465"/>
      <c r="Z46" s="465"/>
      <c r="AA46" s="465"/>
      <c r="AB46" s="465"/>
      <c r="AC46" s="461"/>
      <c r="AD46" s="437"/>
      <c r="AE46" s="450"/>
      <c r="AF46" s="450"/>
      <c r="AG46" s="450"/>
      <c r="AH46" s="450"/>
      <c r="AI46" s="442"/>
      <c r="AJ46" s="451"/>
      <c r="AK46" s="460"/>
      <c r="AL46" s="460"/>
      <c r="AM46" s="460"/>
      <c r="AN46" s="460"/>
      <c r="AO46" s="453"/>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c r="BZ46" s="69"/>
      <c r="CA46" s="69"/>
      <c r="CB46" s="69"/>
      <c r="CC46" s="69"/>
      <c r="CD46" s="69"/>
    </row>
    <row r="47" spans="3:82" ht="15" customHeight="1" x14ac:dyDescent="0.25">
      <c r="C47" s="69"/>
      <c r="D47" s="388"/>
      <c r="E47" s="388"/>
      <c r="F47" s="389"/>
      <c r="G47" s="428"/>
      <c r="H47" s="429"/>
      <c r="I47" s="429"/>
      <c r="J47" s="429"/>
      <c r="K47" s="430"/>
      <c r="L47" s="471" t="str">
        <f ca="1">IF(AND('Mapa final'!$Q$20="Muy Baja",'Mapa final'!$U$20="Leve"),CONCATENATE("R",'Mapa final'!$A$20),"")</f>
        <v/>
      </c>
      <c r="M47" s="469"/>
      <c r="N47" s="469" t="str">
        <f>IF(AND('Mapa final'!$L$22="Muy Baja",'Mapa final'!$P$22="Leve"),CONCATENATE("R",'Mapa final'!$A$22),"")</f>
        <v/>
      </c>
      <c r="O47" s="469"/>
      <c r="P47" s="469" t="str">
        <f>IF(AND('Mapa final'!$L$23="Muy Baja",'Mapa final'!$P$23="Leve"),CONCATENATE("R",'Mapa final'!$A$23),"")</f>
        <v/>
      </c>
      <c r="Q47" s="470"/>
      <c r="R47" s="471" t="str">
        <f ca="1">IF(AND('Mapa final'!$Q$20="Muy Baja",'Mapa final'!$U$20="Menor"),CONCATENATE("R",'Mapa final'!$A$20),"")</f>
        <v/>
      </c>
      <c r="S47" s="469"/>
      <c r="T47" s="479" t="str">
        <f ca="1">IF(AND('Mapa final'!$LR$22="Muy Baja",'Mapa final'!$U$22="Menor"),CONCATENATE("R",'Mapa final'!$A$22),"")</f>
        <v/>
      </c>
      <c r="U47" s="479"/>
      <c r="V47" s="479" t="str">
        <f>IF(AND('Mapa final'!$Q$23="Muy Baja",'Mapa final'!$U$23="Menor"),CONCATENATE("R",'Mapa final'!$A$23),"")</f>
        <v/>
      </c>
      <c r="W47" s="470"/>
      <c r="X47" s="445" t="str">
        <f ca="1">IF(AND('Mapa final'!$Q$20="Muy Baja",'Mapa final'!$U$20="Moderado"),CONCATENATE("R",'Mapa final'!$A$20),"")</f>
        <v/>
      </c>
      <c r="Y47" s="465"/>
      <c r="Z47" s="465" t="str">
        <f ca="1">IF(AND('Mapa final'!$Q$22="Muy Baja",'Mapa final'!$U$22="Moderado"),CONCATENATE("R",'Mapa final'!$A$22),"")</f>
        <v/>
      </c>
      <c r="AA47" s="465"/>
      <c r="AB47" s="465" t="str">
        <f>IF(AND('Mapa final'!$Q$23="Muy Baja",'Mapa final'!$U$23="Moderado"),CONCATENATE("R",'Mapa final'!$A$23),"")</f>
        <v/>
      </c>
      <c r="AC47" s="461"/>
      <c r="AD47" s="437" t="str">
        <f ca="1">IF(AND('Mapa final'!$Q$20="Muy Baja",'Mapa final'!$U$20="Mayor"),CONCATENATE("R",'Mapa final'!$A$20),"")</f>
        <v/>
      </c>
      <c r="AE47" s="450"/>
      <c r="AF47" s="450" t="str">
        <f ca="1">IF(AND('Mapa final'!$Q$22="Muy Baja",'Mapa final'!$U$22="Mayor"),CONCATENATE("R",'Mapa final'!$A$22),"")</f>
        <v/>
      </c>
      <c r="AG47" s="450"/>
      <c r="AH47" s="450" t="str">
        <f>IF(AND('Mapa final'!$Q$23="Muy Baja",'Mapa final'!$U$23="Mayor"),CONCATENATE("R",'Mapa final'!$A$23),"")</f>
        <v/>
      </c>
      <c r="AI47" s="442"/>
      <c r="AJ47" s="451" t="str">
        <f ca="1">IF(AND('Mapa final'!$Q$20="Muy Baja",'Mapa final'!$U$20="Catastrófico"),CONCATENATE("R",'Mapa final'!$A$20),"")</f>
        <v/>
      </c>
      <c r="AK47" s="460"/>
      <c r="AL47" s="460" t="str">
        <f ca="1">IF(AND('Mapa final'!$Q$22="Muy Baja",'Mapa final'!$U$22="Catastrófico"),CONCATENATE("R",'Mapa final'!$A$22),"")</f>
        <v/>
      </c>
      <c r="AM47" s="460"/>
      <c r="AN47" s="460" t="str">
        <f>IF(AND('Mapa final'!$Q$23="Muy Baja",'Mapa final'!$U$23="Catastrófico"),CONCATENATE("R",'Mapa final'!$A$23),"")</f>
        <v/>
      </c>
      <c r="AO47" s="453"/>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c r="BZ47" s="69"/>
      <c r="CA47" s="69"/>
      <c r="CB47" s="69"/>
      <c r="CC47" s="69"/>
      <c r="CD47" s="69"/>
    </row>
    <row r="48" spans="3:82" ht="15" customHeight="1" x14ac:dyDescent="0.25">
      <c r="C48" s="69"/>
      <c r="D48" s="388"/>
      <c r="E48" s="388"/>
      <c r="F48" s="389"/>
      <c r="G48" s="428"/>
      <c r="H48" s="429"/>
      <c r="I48" s="429"/>
      <c r="J48" s="429"/>
      <c r="K48" s="430"/>
      <c r="L48" s="471"/>
      <c r="M48" s="469"/>
      <c r="N48" s="469"/>
      <c r="O48" s="469"/>
      <c r="P48" s="469"/>
      <c r="Q48" s="470"/>
      <c r="R48" s="471"/>
      <c r="S48" s="469"/>
      <c r="T48" s="479"/>
      <c r="U48" s="479"/>
      <c r="V48" s="479"/>
      <c r="W48" s="470"/>
      <c r="X48" s="445"/>
      <c r="Y48" s="465"/>
      <c r="Z48" s="465"/>
      <c r="AA48" s="465"/>
      <c r="AB48" s="465"/>
      <c r="AC48" s="461"/>
      <c r="AD48" s="437"/>
      <c r="AE48" s="450"/>
      <c r="AF48" s="450"/>
      <c r="AG48" s="450"/>
      <c r="AH48" s="450"/>
      <c r="AI48" s="442"/>
      <c r="AJ48" s="451"/>
      <c r="AK48" s="460"/>
      <c r="AL48" s="460"/>
      <c r="AM48" s="460"/>
      <c r="AN48" s="460"/>
      <c r="AO48" s="453"/>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c r="BZ48" s="69"/>
      <c r="CA48" s="69"/>
      <c r="CB48" s="69"/>
      <c r="CC48" s="69"/>
      <c r="CD48" s="69"/>
    </row>
    <row r="49" spans="3:82" ht="15" customHeight="1" x14ac:dyDescent="0.25">
      <c r="C49" s="69"/>
      <c r="D49" s="388"/>
      <c r="E49" s="388"/>
      <c r="F49" s="389"/>
      <c r="G49" s="428"/>
      <c r="H49" s="429"/>
      <c r="I49" s="429"/>
      <c r="J49" s="429"/>
      <c r="K49" s="430"/>
      <c r="L49" s="471" t="str">
        <f>IF(AND('Mapa final'!$Q$24="Muy Baja",'Mapa final'!$U$24="Leve"),CONCATENATE("R",'Mapa final'!$A$24),"")</f>
        <v/>
      </c>
      <c r="M49" s="469"/>
      <c r="N49" s="469" t="str">
        <f>IF(AND('Mapa final'!$L$25="Muy Baja",'Mapa final'!$P$25="Leve"),CONCATENATE("R",'Mapa final'!$A$25),"")</f>
        <v/>
      </c>
      <c r="O49" s="469"/>
      <c r="P49" s="469" t="str">
        <f>IF(AND('Mapa final'!$L$26="Muy Baja",'Mapa final'!$P$26="Leve"),CONCATENATE("R",'Mapa final'!$A$26),"")</f>
        <v/>
      </c>
      <c r="Q49" s="470"/>
      <c r="R49" s="469" t="str">
        <f>IF(AND('Mapa final'!$Q$24="Muy Baja",'Mapa final'!$U$24="Menor"),CONCATENATE("R",'Mapa final'!$A$24),"")</f>
        <v/>
      </c>
      <c r="S49" s="479"/>
      <c r="T49" s="479" t="str">
        <f>IF(AND('Mapa final'!$Q$25="Muy Baja",'Mapa final'!$U$25="Menor"),CONCATENATE("R",'Mapa final'!$A$25),"")</f>
        <v/>
      </c>
      <c r="U49" s="479"/>
      <c r="V49" s="479" t="str">
        <f>IF(AND('Mapa final'!$Q$26="Muy Baja",'Mapa final'!$U$26="Menor"),CONCATENATE("R",'Mapa final'!$A$26),"")</f>
        <v/>
      </c>
      <c r="W49" s="470"/>
      <c r="X49" s="445" t="str">
        <f>IF(AND('Mapa final'!$Q$24="Muy Baja",'Mapa final'!$U$24="Moderado"),CONCATENATE("R",'Mapa final'!$A$24),"")</f>
        <v/>
      </c>
      <c r="Y49" s="465"/>
      <c r="Z49" s="465" t="str">
        <f>IF(AND('Mapa final'!$Q$25="Muy Baja",'Mapa final'!$U$25="Moderado"),CONCATENATE("R",'Mapa final'!$A$25),"")</f>
        <v/>
      </c>
      <c r="AA49" s="465"/>
      <c r="AB49" s="465" t="str">
        <f>IF(AND('Mapa final'!$Q$26="Muy Baja",'Mapa final'!$U$26="Moderado"),CONCATENATE("R",'Mapa final'!$A$26),"")</f>
        <v/>
      </c>
      <c r="AC49" s="461"/>
      <c r="AD49" s="437" t="str">
        <f>IF(AND('Mapa final'!$Q$24="Muy Baja",'Mapa final'!$U$24="Mayor"),CONCATENATE("R",'Mapa final'!$A$24),"")</f>
        <v/>
      </c>
      <c r="AE49" s="450"/>
      <c r="AF49" s="450" t="str">
        <f>IF(AND('Mapa final'!$Q$25="Muy Baja",'Mapa final'!$U$25="Mayor"),CONCATENATE("R",'Mapa final'!$A$25),"")</f>
        <v/>
      </c>
      <c r="AG49" s="450"/>
      <c r="AH49" s="450" t="str">
        <f>IF(AND('Mapa final'!$Q$26="Muy Baja",'Mapa final'!$U$26="Mayor"),CONCATENATE("R",'Mapa final'!$A$26),"")</f>
        <v/>
      </c>
      <c r="AI49" s="442"/>
      <c r="AJ49" s="451" t="str">
        <f>IF(AND('Mapa final'!$Q$24="Muy Baja",'Mapa final'!$U$24="Catastrófico"),CONCATENATE("R",'Mapa final'!$A$24),"")</f>
        <v/>
      </c>
      <c r="AK49" s="460"/>
      <c r="AL49" s="460" t="str">
        <f>IF(AND('Mapa final'!$Q$25="Muy Baja",'Mapa final'!$U$25="Catastrófico"),CONCATENATE("R",'Mapa final'!$A$25),"")</f>
        <v/>
      </c>
      <c r="AM49" s="460"/>
      <c r="AN49" s="460" t="str">
        <f>IF(AND('Mapa final'!$Q$26="Muy Baja",'Mapa final'!$U$26="Catastrófico"),CONCATENATE("R",'Mapa final'!$A$26),"")</f>
        <v/>
      </c>
      <c r="AO49" s="453"/>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row>
    <row r="50" spans="3:82" ht="15.75" customHeight="1" thickBot="1" x14ac:dyDescent="0.3">
      <c r="C50" s="69"/>
      <c r="D50" s="388"/>
      <c r="E50" s="388"/>
      <c r="F50" s="389"/>
      <c r="G50" s="431"/>
      <c r="H50" s="432"/>
      <c r="I50" s="432"/>
      <c r="J50" s="432"/>
      <c r="K50" s="432"/>
      <c r="L50" s="472"/>
      <c r="M50" s="473"/>
      <c r="N50" s="473"/>
      <c r="O50" s="473"/>
      <c r="P50" s="473"/>
      <c r="Q50" s="474"/>
      <c r="R50" s="473"/>
      <c r="S50" s="473"/>
      <c r="T50" s="473"/>
      <c r="U50" s="473"/>
      <c r="V50" s="473"/>
      <c r="W50" s="474"/>
      <c r="X50" s="462"/>
      <c r="Y50" s="463"/>
      <c r="Z50" s="463"/>
      <c r="AA50" s="463"/>
      <c r="AB50" s="463"/>
      <c r="AC50" s="464"/>
      <c r="AD50" s="449"/>
      <c r="AE50" s="443"/>
      <c r="AF50" s="443"/>
      <c r="AG50" s="443"/>
      <c r="AH50" s="443"/>
      <c r="AI50" s="444"/>
      <c r="AJ50" s="457"/>
      <c r="AK50" s="458"/>
      <c r="AL50" s="458"/>
      <c r="AM50" s="458"/>
      <c r="AN50" s="458"/>
      <c r="AO50" s="45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row>
    <row r="51" spans="3:82" x14ac:dyDescent="0.25">
      <c r="C51" s="69"/>
      <c r="D51" s="69"/>
      <c r="E51" s="69"/>
      <c r="F51" s="69"/>
      <c r="G51" s="69"/>
      <c r="H51" s="69"/>
      <c r="I51" s="69"/>
      <c r="J51" s="69"/>
      <c r="K51" s="69"/>
      <c r="L51" s="438" t="s">
        <v>111</v>
      </c>
      <c r="M51" s="430"/>
      <c r="N51" s="430"/>
      <c r="O51" s="430"/>
      <c r="P51" s="430"/>
      <c r="Q51" s="439"/>
      <c r="R51" s="426" t="s">
        <v>110</v>
      </c>
      <c r="S51" s="427"/>
      <c r="T51" s="427"/>
      <c r="U51" s="427"/>
      <c r="V51" s="427"/>
      <c r="W51" s="441"/>
      <c r="X51" s="426" t="s">
        <v>109</v>
      </c>
      <c r="Y51" s="427"/>
      <c r="Z51" s="427"/>
      <c r="AA51" s="427"/>
      <c r="AB51" s="427"/>
      <c r="AC51" s="441"/>
      <c r="AD51" s="426" t="s">
        <v>108</v>
      </c>
      <c r="AE51" s="447"/>
      <c r="AF51" s="427"/>
      <c r="AG51" s="427"/>
      <c r="AH51" s="427"/>
      <c r="AI51" s="441"/>
      <c r="AJ51" s="426" t="s">
        <v>107</v>
      </c>
      <c r="AK51" s="427"/>
      <c r="AL51" s="427"/>
      <c r="AM51" s="427"/>
      <c r="AN51" s="427"/>
      <c r="AO51" s="441"/>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row>
    <row r="52" spans="3:82" x14ac:dyDescent="0.25">
      <c r="C52" s="69"/>
      <c r="D52" s="69"/>
      <c r="E52" s="69"/>
      <c r="F52" s="69"/>
      <c r="G52" s="69"/>
      <c r="H52" s="69"/>
      <c r="I52" s="69"/>
      <c r="J52" s="69"/>
      <c r="K52" s="69"/>
      <c r="L52" s="428"/>
      <c r="M52" s="429"/>
      <c r="N52" s="429"/>
      <c r="O52" s="429"/>
      <c r="P52" s="429"/>
      <c r="Q52" s="439"/>
      <c r="R52" s="428"/>
      <c r="S52" s="429"/>
      <c r="T52" s="429"/>
      <c r="U52" s="429"/>
      <c r="V52" s="429"/>
      <c r="W52" s="439"/>
      <c r="X52" s="428"/>
      <c r="Y52" s="429"/>
      <c r="Z52" s="429"/>
      <c r="AA52" s="429"/>
      <c r="AB52" s="429"/>
      <c r="AC52" s="439"/>
      <c r="AD52" s="428"/>
      <c r="AE52" s="429"/>
      <c r="AF52" s="429"/>
      <c r="AG52" s="429"/>
      <c r="AH52" s="429"/>
      <c r="AI52" s="439"/>
      <c r="AJ52" s="428"/>
      <c r="AK52" s="429"/>
      <c r="AL52" s="429"/>
      <c r="AM52" s="429"/>
      <c r="AN52" s="429"/>
      <c r="AO52" s="43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c r="CD52" s="69"/>
    </row>
    <row r="53" spans="3:82" x14ac:dyDescent="0.25">
      <c r="C53" s="69"/>
      <c r="D53" s="69"/>
      <c r="E53" s="69"/>
      <c r="F53" s="69"/>
      <c r="G53" s="69"/>
      <c r="H53" s="69"/>
      <c r="I53" s="69"/>
      <c r="J53" s="69"/>
      <c r="K53" s="69"/>
      <c r="L53" s="428"/>
      <c r="M53" s="429"/>
      <c r="N53" s="429"/>
      <c r="O53" s="429"/>
      <c r="P53" s="429"/>
      <c r="Q53" s="439"/>
      <c r="R53" s="428"/>
      <c r="S53" s="429"/>
      <c r="T53" s="429"/>
      <c r="U53" s="429"/>
      <c r="V53" s="429"/>
      <c r="W53" s="439"/>
      <c r="X53" s="428"/>
      <c r="Y53" s="429"/>
      <c r="Z53" s="429"/>
      <c r="AA53" s="429"/>
      <c r="AB53" s="429"/>
      <c r="AC53" s="439"/>
      <c r="AD53" s="428"/>
      <c r="AE53" s="429"/>
      <c r="AF53" s="429"/>
      <c r="AG53" s="429"/>
      <c r="AH53" s="429"/>
      <c r="AI53" s="439"/>
      <c r="AJ53" s="428"/>
      <c r="AK53" s="429"/>
      <c r="AL53" s="429"/>
      <c r="AM53" s="429"/>
      <c r="AN53" s="429"/>
      <c r="AO53" s="43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row>
    <row r="54" spans="3:82" x14ac:dyDescent="0.25">
      <c r="C54" s="69"/>
      <c r="D54" s="69"/>
      <c r="E54" s="69"/>
      <c r="F54" s="69"/>
      <c r="G54" s="69"/>
      <c r="H54" s="69"/>
      <c r="I54" s="69"/>
      <c r="J54" s="69"/>
      <c r="K54" s="69"/>
      <c r="L54" s="428"/>
      <c r="M54" s="429"/>
      <c r="N54" s="429"/>
      <c r="O54" s="429"/>
      <c r="P54" s="429"/>
      <c r="Q54" s="439"/>
      <c r="R54" s="428"/>
      <c r="S54" s="429"/>
      <c r="T54" s="429"/>
      <c r="U54" s="429"/>
      <c r="V54" s="429"/>
      <c r="W54" s="439"/>
      <c r="X54" s="428"/>
      <c r="Y54" s="429"/>
      <c r="Z54" s="429"/>
      <c r="AA54" s="429"/>
      <c r="AB54" s="429"/>
      <c r="AC54" s="439"/>
      <c r="AD54" s="428"/>
      <c r="AE54" s="429"/>
      <c r="AF54" s="429"/>
      <c r="AG54" s="429"/>
      <c r="AH54" s="429"/>
      <c r="AI54" s="439"/>
      <c r="AJ54" s="428"/>
      <c r="AK54" s="429"/>
      <c r="AL54" s="429"/>
      <c r="AM54" s="429"/>
      <c r="AN54" s="429"/>
      <c r="AO54" s="43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c r="CD54" s="69"/>
    </row>
    <row r="55" spans="3:82" x14ac:dyDescent="0.25">
      <c r="C55" s="69"/>
      <c r="D55" s="69"/>
      <c r="E55" s="69"/>
      <c r="F55" s="69"/>
      <c r="G55" s="69"/>
      <c r="H55" s="69"/>
      <c r="I55" s="69"/>
      <c r="J55" s="69"/>
      <c r="K55" s="69"/>
      <c r="L55" s="428"/>
      <c r="M55" s="429"/>
      <c r="N55" s="429"/>
      <c r="O55" s="429"/>
      <c r="P55" s="429"/>
      <c r="Q55" s="439"/>
      <c r="R55" s="428"/>
      <c r="S55" s="429"/>
      <c r="T55" s="429"/>
      <c r="U55" s="429"/>
      <c r="V55" s="429"/>
      <c r="W55" s="439"/>
      <c r="X55" s="428"/>
      <c r="Y55" s="429"/>
      <c r="Z55" s="429"/>
      <c r="AA55" s="429"/>
      <c r="AB55" s="429"/>
      <c r="AC55" s="439"/>
      <c r="AD55" s="428"/>
      <c r="AE55" s="429"/>
      <c r="AF55" s="429"/>
      <c r="AG55" s="429"/>
      <c r="AH55" s="429"/>
      <c r="AI55" s="439"/>
      <c r="AJ55" s="428"/>
      <c r="AK55" s="429"/>
      <c r="AL55" s="429"/>
      <c r="AM55" s="429"/>
      <c r="AN55" s="429"/>
      <c r="AO55" s="43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c r="CD55" s="69"/>
    </row>
    <row r="56" spans="3:82" ht="15.75" thickBot="1" x14ac:dyDescent="0.3">
      <c r="C56" s="69"/>
      <c r="D56" s="69"/>
      <c r="E56" s="69"/>
      <c r="F56" s="69"/>
      <c r="G56" s="69"/>
      <c r="H56" s="69"/>
      <c r="I56" s="69"/>
      <c r="J56" s="69"/>
      <c r="K56" s="69"/>
      <c r="L56" s="431"/>
      <c r="M56" s="432"/>
      <c r="N56" s="432"/>
      <c r="O56" s="432"/>
      <c r="P56" s="432"/>
      <c r="Q56" s="440"/>
      <c r="R56" s="431"/>
      <c r="S56" s="432"/>
      <c r="T56" s="432"/>
      <c r="U56" s="432"/>
      <c r="V56" s="432"/>
      <c r="W56" s="440"/>
      <c r="X56" s="431"/>
      <c r="Y56" s="432"/>
      <c r="Z56" s="432"/>
      <c r="AA56" s="432"/>
      <c r="AB56" s="432"/>
      <c r="AC56" s="440"/>
      <c r="AD56" s="431"/>
      <c r="AE56" s="432"/>
      <c r="AF56" s="432"/>
      <c r="AG56" s="432"/>
      <c r="AH56" s="432"/>
      <c r="AI56" s="440"/>
      <c r="AJ56" s="431"/>
      <c r="AK56" s="432"/>
      <c r="AL56" s="432"/>
      <c r="AM56" s="432"/>
      <c r="AN56" s="432"/>
      <c r="AO56" s="440"/>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c r="CD56" s="69"/>
    </row>
    <row r="57" spans="3:82" x14ac:dyDescent="0.25">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row>
    <row r="58" spans="3:82" ht="15" customHeight="1" x14ac:dyDescent="0.25">
      <c r="C58" s="69"/>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row>
    <row r="59" spans="3:82" ht="15" customHeight="1" x14ac:dyDescent="0.25">
      <c r="C59" s="69"/>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row>
    <row r="60" spans="3:82" x14ac:dyDescent="0.25">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row>
    <row r="61" spans="3:82" x14ac:dyDescent="0.25">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row>
    <row r="62" spans="3:82" x14ac:dyDescent="0.25">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row>
    <row r="63" spans="3:82" x14ac:dyDescent="0.25">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c r="CD63" s="69"/>
    </row>
    <row r="64" spans="3:82" x14ac:dyDescent="0.25">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c r="CD64" s="69"/>
    </row>
    <row r="65" spans="3:82" x14ac:dyDescent="0.25">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row>
    <row r="66" spans="3:82" x14ac:dyDescent="0.25">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row>
    <row r="67" spans="3:82" x14ac:dyDescent="0.25">
      <c r="C67" s="69"/>
      <c r="D67" s="69"/>
      <c r="E67" s="69"/>
      <c r="F67" s="69"/>
      <c r="G67" s="69"/>
      <c r="H67" s="69" t="s">
        <v>306</v>
      </c>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row>
    <row r="68" spans="3:82" x14ac:dyDescent="0.25">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69"/>
      <c r="BV68" s="69"/>
      <c r="BW68" s="69"/>
      <c r="BX68" s="69"/>
      <c r="BY68" s="69"/>
      <c r="BZ68" s="69"/>
      <c r="CA68" s="69"/>
      <c r="CB68" s="69"/>
      <c r="CC68" s="69"/>
      <c r="CD68" s="69"/>
    </row>
    <row r="69" spans="3:82" x14ac:dyDescent="0.25">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row>
    <row r="70" spans="3:82" x14ac:dyDescent="0.25">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row>
    <row r="71" spans="3:82" x14ac:dyDescent="0.25">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row>
    <row r="72" spans="3:82" x14ac:dyDescent="0.25">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row>
    <row r="73" spans="3:82" x14ac:dyDescent="0.25">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c r="BJ73" s="69"/>
      <c r="BK73" s="69"/>
      <c r="BL73" s="69"/>
      <c r="BM73" s="69"/>
      <c r="BN73" s="69"/>
      <c r="BO73" s="69"/>
      <c r="BP73" s="69"/>
      <c r="BQ73" s="69"/>
      <c r="BR73" s="69"/>
      <c r="BS73" s="69"/>
      <c r="BT73" s="69"/>
      <c r="BU73" s="69"/>
      <c r="BV73" s="69"/>
      <c r="BW73" s="69"/>
      <c r="BX73" s="69"/>
      <c r="BY73" s="69"/>
      <c r="BZ73" s="69"/>
      <c r="CA73" s="69"/>
      <c r="CB73" s="69"/>
      <c r="CC73" s="69"/>
      <c r="CD73" s="69"/>
    </row>
    <row r="74" spans="3:82" x14ac:dyDescent="0.25">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row>
    <row r="75" spans="3:82" x14ac:dyDescent="0.25">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c r="BJ75" s="69"/>
      <c r="BK75" s="69"/>
      <c r="BL75" s="69"/>
      <c r="BM75" s="69"/>
      <c r="BN75" s="69"/>
      <c r="BO75" s="69"/>
      <c r="BP75" s="69"/>
      <c r="BQ75" s="69"/>
      <c r="BR75" s="69"/>
      <c r="BS75" s="69"/>
      <c r="BT75" s="69"/>
      <c r="BU75" s="69"/>
      <c r="BV75" s="69"/>
      <c r="BW75" s="69"/>
      <c r="BX75" s="69"/>
      <c r="BY75" s="69"/>
      <c r="BZ75" s="69"/>
      <c r="CA75" s="69"/>
      <c r="CB75" s="69"/>
      <c r="CC75" s="69"/>
      <c r="CD75" s="69"/>
    </row>
    <row r="76" spans="3:82" x14ac:dyDescent="0.25">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69"/>
      <c r="BL76" s="69"/>
      <c r="BM76" s="69"/>
      <c r="BN76" s="69"/>
      <c r="BO76" s="69"/>
      <c r="BP76" s="69"/>
      <c r="BQ76" s="69"/>
      <c r="BR76" s="69"/>
      <c r="BS76" s="69"/>
      <c r="BT76" s="69"/>
      <c r="BU76" s="69"/>
      <c r="BV76" s="69"/>
      <c r="BW76" s="69"/>
      <c r="BX76" s="69"/>
      <c r="BY76" s="69"/>
      <c r="BZ76" s="69"/>
      <c r="CA76" s="69"/>
      <c r="CB76" s="69"/>
      <c r="CC76" s="69"/>
      <c r="CD76" s="69"/>
    </row>
    <row r="77" spans="3:82" x14ac:dyDescent="0.25">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s="69"/>
      <c r="BL77" s="69"/>
      <c r="BM77" s="69"/>
      <c r="BN77" s="69"/>
      <c r="BO77" s="69"/>
      <c r="BP77" s="69"/>
      <c r="BQ77" s="69"/>
      <c r="BR77" s="69"/>
      <c r="BS77" s="69"/>
      <c r="BT77" s="69"/>
      <c r="BU77" s="69"/>
      <c r="BV77" s="69"/>
      <c r="BW77" s="69"/>
      <c r="BX77" s="69"/>
      <c r="BY77" s="69"/>
      <c r="BZ77" s="69"/>
      <c r="CA77" s="69"/>
      <c r="CB77" s="69"/>
      <c r="CC77" s="69"/>
      <c r="CD77" s="69"/>
    </row>
    <row r="78" spans="3:82" x14ac:dyDescent="0.25">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c r="BJ78" s="69"/>
      <c r="BK78" s="69"/>
      <c r="BL78" s="69"/>
      <c r="BM78" s="69"/>
      <c r="BN78" s="69"/>
      <c r="BO78" s="69"/>
      <c r="BP78" s="69"/>
      <c r="BQ78" s="69"/>
      <c r="BR78" s="69"/>
      <c r="BS78" s="69"/>
      <c r="BT78" s="69"/>
      <c r="BU78" s="69"/>
      <c r="BV78" s="69"/>
      <c r="BW78" s="69"/>
      <c r="BX78" s="69"/>
      <c r="BY78" s="69"/>
      <c r="BZ78" s="69"/>
      <c r="CA78" s="69"/>
      <c r="CB78" s="69"/>
      <c r="CC78" s="69"/>
      <c r="CD78" s="69"/>
    </row>
    <row r="79" spans="3:82" x14ac:dyDescent="0.25">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row>
    <row r="80" spans="3:82" x14ac:dyDescent="0.25">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c r="BJ80" s="69"/>
      <c r="BK80" s="69"/>
      <c r="BL80" s="69"/>
      <c r="BM80" s="69"/>
      <c r="BN80" s="69"/>
      <c r="BO80" s="69"/>
      <c r="BP80" s="69"/>
      <c r="BQ80" s="69"/>
      <c r="BR80" s="69"/>
      <c r="BS80" s="69"/>
      <c r="BT80" s="69"/>
      <c r="BU80" s="69"/>
      <c r="BV80" s="69"/>
      <c r="BW80" s="69"/>
      <c r="BX80" s="69"/>
      <c r="BY80" s="69"/>
      <c r="BZ80" s="69"/>
      <c r="CA80" s="69"/>
      <c r="CB80" s="69"/>
      <c r="CC80" s="69"/>
      <c r="CD80" s="69"/>
    </row>
    <row r="81" spans="3:82" x14ac:dyDescent="0.25">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c r="BJ81" s="69"/>
      <c r="BK81" s="69"/>
      <c r="BL81" s="69"/>
      <c r="BM81" s="69"/>
      <c r="BN81" s="69"/>
      <c r="BO81" s="69"/>
      <c r="BP81" s="69"/>
      <c r="BQ81" s="69"/>
      <c r="BR81" s="69"/>
      <c r="BS81" s="69"/>
      <c r="BT81" s="69"/>
      <c r="BU81" s="69"/>
      <c r="BV81" s="69"/>
      <c r="BW81" s="69"/>
      <c r="BX81" s="69"/>
      <c r="BY81" s="69"/>
      <c r="BZ81" s="69"/>
      <c r="CA81" s="69"/>
      <c r="CB81" s="69"/>
      <c r="CC81" s="69"/>
      <c r="CD81" s="69"/>
    </row>
    <row r="82" spans="3:82" x14ac:dyDescent="0.25">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row>
    <row r="83" spans="3:82" x14ac:dyDescent="0.25">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c r="BJ83" s="69"/>
      <c r="BK83" s="69"/>
      <c r="BL83" s="69"/>
      <c r="BM83" s="69"/>
      <c r="BN83" s="69"/>
      <c r="BO83" s="69"/>
      <c r="BP83" s="69"/>
      <c r="BQ83" s="69"/>
      <c r="BR83" s="69"/>
      <c r="BS83" s="69"/>
      <c r="BT83" s="69"/>
      <c r="BU83" s="69"/>
      <c r="BV83" s="69"/>
      <c r="BW83" s="69"/>
      <c r="BX83" s="69"/>
      <c r="BY83" s="69"/>
      <c r="BZ83" s="69"/>
      <c r="CA83" s="69"/>
      <c r="CB83" s="69"/>
      <c r="CC83" s="69"/>
      <c r="CD83" s="69"/>
    </row>
    <row r="84" spans="3:82" x14ac:dyDescent="0.25">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c r="BJ84" s="69"/>
      <c r="BK84" s="69"/>
      <c r="BL84" s="69"/>
      <c r="BM84" s="69"/>
    </row>
    <row r="85" spans="3:82" x14ac:dyDescent="0.25">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c r="BJ85" s="69"/>
      <c r="BK85" s="69"/>
      <c r="BL85" s="69"/>
      <c r="BM85" s="69"/>
    </row>
    <row r="86" spans="3:82" x14ac:dyDescent="0.25">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c r="BJ86" s="69"/>
      <c r="BK86" s="69"/>
      <c r="BL86" s="69"/>
      <c r="BM86" s="69"/>
    </row>
    <row r="87" spans="3:82" x14ac:dyDescent="0.25">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c r="BJ87" s="69"/>
      <c r="BK87" s="69"/>
      <c r="BL87" s="69"/>
      <c r="BM87" s="69"/>
    </row>
    <row r="88" spans="3:82" x14ac:dyDescent="0.25">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c r="BJ88" s="69"/>
      <c r="BK88" s="69"/>
      <c r="BL88" s="69"/>
      <c r="BM88" s="69"/>
    </row>
    <row r="89" spans="3:82" x14ac:dyDescent="0.25">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c r="BJ89" s="69"/>
      <c r="BK89" s="69"/>
      <c r="BL89" s="69"/>
      <c r="BM89" s="69"/>
    </row>
    <row r="90" spans="3:82" x14ac:dyDescent="0.25">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c r="BJ90" s="69"/>
      <c r="BK90" s="69"/>
      <c r="BL90" s="69"/>
      <c r="BM90" s="69"/>
    </row>
    <row r="91" spans="3:82" x14ac:dyDescent="0.25">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c r="BJ91" s="69"/>
      <c r="BK91" s="69"/>
      <c r="BL91" s="69"/>
      <c r="BM91" s="69"/>
    </row>
    <row r="92" spans="3:82" x14ac:dyDescent="0.25">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c r="BJ92" s="69"/>
      <c r="BK92" s="69"/>
      <c r="BL92" s="69"/>
      <c r="BM92" s="69"/>
    </row>
    <row r="93" spans="3:82" x14ac:dyDescent="0.25">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c r="BJ93" s="69"/>
      <c r="BK93" s="69"/>
      <c r="BL93" s="69"/>
      <c r="BM93" s="69"/>
    </row>
    <row r="94" spans="3:82" x14ac:dyDescent="0.25">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c r="BJ94" s="69"/>
      <c r="BK94" s="69"/>
      <c r="BL94" s="69"/>
      <c r="BM94" s="69"/>
    </row>
    <row r="95" spans="3:82" x14ac:dyDescent="0.25">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c r="BJ95" s="69"/>
      <c r="BK95" s="69"/>
      <c r="BL95" s="69"/>
      <c r="BM95" s="69"/>
    </row>
    <row r="96" spans="3:82" x14ac:dyDescent="0.25">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c r="BJ96" s="69"/>
      <c r="BK96" s="69"/>
      <c r="BL96" s="69"/>
      <c r="BM96" s="69"/>
    </row>
    <row r="97" spans="3:65" x14ac:dyDescent="0.25">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c r="BJ97" s="69"/>
      <c r="BK97" s="69"/>
      <c r="BL97" s="69"/>
      <c r="BM97" s="69"/>
    </row>
    <row r="98" spans="3:65" x14ac:dyDescent="0.25">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c r="BJ98" s="69"/>
      <c r="BK98" s="69"/>
      <c r="BL98" s="69"/>
      <c r="BM98" s="69"/>
    </row>
    <row r="99" spans="3:65" x14ac:dyDescent="0.25">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c r="BJ99" s="69"/>
      <c r="BK99" s="69"/>
      <c r="BL99" s="69"/>
      <c r="BM99" s="69"/>
    </row>
    <row r="100" spans="3:65" x14ac:dyDescent="0.25">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c r="BJ100" s="69"/>
      <c r="BK100" s="69"/>
      <c r="BL100" s="69"/>
      <c r="BM100" s="69"/>
    </row>
    <row r="101" spans="3:65" x14ac:dyDescent="0.25">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c r="BJ101" s="69"/>
      <c r="BK101" s="69"/>
      <c r="BL101" s="69"/>
      <c r="BM101" s="69"/>
    </row>
    <row r="102" spans="3:65" x14ac:dyDescent="0.25">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c r="BJ102" s="69"/>
      <c r="BK102" s="69"/>
      <c r="BL102" s="69"/>
      <c r="BM102" s="69"/>
    </row>
    <row r="103" spans="3:65" x14ac:dyDescent="0.25">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c r="BJ103" s="69"/>
      <c r="BK103" s="69"/>
      <c r="BL103" s="69"/>
      <c r="BM103" s="69"/>
    </row>
    <row r="104" spans="3:65" x14ac:dyDescent="0.25">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c r="BJ104" s="69"/>
      <c r="BK104" s="69"/>
      <c r="BL104" s="69"/>
      <c r="BM104" s="69"/>
    </row>
    <row r="105" spans="3:65" x14ac:dyDescent="0.25">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c r="BJ105" s="69"/>
      <c r="BK105" s="69"/>
      <c r="BL105" s="69"/>
      <c r="BM105" s="69"/>
    </row>
    <row r="106" spans="3:65" x14ac:dyDescent="0.25">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c r="BJ106" s="69"/>
      <c r="BK106" s="69"/>
      <c r="BL106" s="69"/>
      <c r="BM106" s="69"/>
    </row>
    <row r="107" spans="3:65" x14ac:dyDescent="0.25">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c r="BJ107" s="69"/>
      <c r="BK107" s="69"/>
      <c r="BL107" s="69"/>
      <c r="BM107" s="69"/>
    </row>
    <row r="108" spans="3:65" x14ac:dyDescent="0.25">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c r="BJ108" s="69"/>
      <c r="BK108" s="69"/>
      <c r="BL108" s="69"/>
      <c r="BM108" s="69"/>
    </row>
    <row r="109" spans="3:65" x14ac:dyDescent="0.25">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c r="BJ109" s="69"/>
      <c r="BK109" s="69"/>
      <c r="BL109" s="69"/>
      <c r="BM109" s="69"/>
    </row>
    <row r="110" spans="3:65" x14ac:dyDescent="0.25">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c r="BJ110" s="69"/>
      <c r="BK110" s="69"/>
      <c r="BL110" s="69"/>
      <c r="BM110" s="69"/>
    </row>
    <row r="111" spans="3:65" x14ac:dyDescent="0.25">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c r="BJ111" s="69"/>
      <c r="BK111" s="69"/>
      <c r="BL111" s="69"/>
      <c r="BM111" s="69"/>
    </row>
    <row r="112" spans="3:65" x14ac:dyDescent="0.25">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c r="BJ112" s="69"/>
      <c r="BK112" s="69"/>
      <c r="BL112" s="69"/>
      <c r="BM112" s="69"/>
    </row>
    <row r="113" spans="3:65" x14ac:dyDescent="0.25">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c r="BJ113" s="69"/>
      <c r="BK113" s="69"/>
      <c r="BL113" s="69"/>
      <c r="BM113" s="69"/>
    </row>
    <row r="114" spans="3:65" x14ac:dyDescent="0.25">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c r="BJ114" s="69"/>
      <c r="BK114" s="69"/>
      <c r="BL114" s="69"/>
      <c r="BM114" s="69"/>
    </row>
    <row r="115" spans="3:65" x14ac:dyDescent="0.25">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c r="BJ115" s="69"/>
      <c r="BK115" s="69"/>
      <c r="BL115" s="69"/>
      <c r="BM115" s="69"/>
    </row>
    <row r="116" spans="3:65" x14ac:dyDescent="0.25">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c r="BJ116" s="69"/>
      <c r="BK116" s="69"/>
      <c r="BL116" s="69"/>
      <c r="BM116" s="69"/>
    </row>
    <row r="117" spans="3:65" x14ac:dyDescent="0.25">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c r="BJ117" s="69"/>
      <c r="BK117" s="69"/>
      <c r="BL117" s="69"/>
      <c r="BM117" s="69"/>
    </row>
    <row r="118" spans="3:65" x14ac:dyDescent="0.25">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c r="BJ118" s="69"/>
      <c r="BK118" s="69"/>
      <c r="BL118" s="69"/>
      <c r="BM118" s="69"/>
    </row>
    <row r="119" spans="3:65" x14ac:dyDescent="0.25">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c r="BJ119" s="69"/>
      <c r="BK119" s="69"/>
      <c r="BL119" s="69"/>
      <c r="BM119" s="69"/>
    </row>
    <row r="120" spans="3:65" x14ac:dyDescent="0.25">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row>
    <row r="121" spans="3:65" x14ac:dyDescent="0.25">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c r="BJ121" s="69"/>
      <c r="BK121" s="69"/>
      <c r="BL121" s="69"/>
      <c r="BM121" s="69"/>
    </row>
    <row r="122" spans="3:65" x14ac:dyDescent="0.25">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c r="BJ122" s="69"/>
      <c r="BK122" s="69"/>
      <c r="BL122" s="69"/>
      <c r="BM122" s="69"/>
    </row>
    <row r="123" spans="3:65" x14ac:dyDescent="0.25">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c r="BM123" s="69"/>
    </row>
    <row r="124" spans="3:65" x14ac:dyDescent="0.25">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c r="BJ124" s="69"/>
      <c r="BK124" s="69"/>
      <c r="BL124" s="69"/>
      <c r="BM124" s="69"/>
    </row>
    <row r="125" spans="3:65" x14ac:dyDescent="0.25">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c r="BJ125" s="69"/>
      <c r="BK125" s="69"/>
      <c r="BL125" s="69"/>
      <c r="BM125" s="69"/>
    </row>
    <row r="126" spans="3:65" x14ac:dyDescent="0.25">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c r="BJ126" s="69"/>
      <c r="BK126" s="69"/>
      <c r="BL126" s="69"/>
      <c r="BM126" s="69"/>
    </row>
    <row r="127" spans="3:65" x14ac:dyDescent="0.25">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c r="BJ127" s="69"/>
      <c r="BK127" s="69"/>
      <c r="BL127" s="69"/>
      <c r="BM127" s="69"/>
    </row>
    <row r="128" spans="3:65" x14ac:dyDescent="0.25">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c r="BJ128" s="69"/>
      <c r="BK128" s="69"/>
      <c r="BL128" s="69"/>
      <c r="BM128" s="69"/>
    </row>
    <row r="129" spans="4:65" x14ac:dyDescent="0.25">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c r="BJ129" s="69"/>
      <c r="BK129" s="69"/>
      <c r="BL129" s="69"/>
      <c r="BM129" s="69"/>
    </row>
    <row r="130" spans="4:65" x14ac:dyDescent="0.25">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c r="BJ130" s="69"/>
      <c r="BK130" s="69"/>
      <c r="BL130" s="69"/>
      <c r="BM130" s="69"/>
    </row>
    <row r="131" spans="4:65" x14ac:dyDescent="0.25">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c r="BJ131" s="69"/>
      <c r="BK131" s="69"/>
      <c r="BL131" s="69"/>
      <c r="BM131" s="69"/>
    </row>
    <row r="132" spans="4:65" x14ac:dyDescent="0.25">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c r="BJ132" s="69"/>
      <c r="BK132" s="69"/>
      <c r="BL132" s="69"/>
      <c r="BM132" s="69"/>
    </row>
    <row r="133" spans="4:65" x14ac:dyDescent="0.25">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c r="BJ133" s="69"/>
      <c r="BK133" s="69"/>
      <c r="BL133" s="69"/>
      <c r="BM133" s="69"/>
    </row>
    <row r="134" spans="4:65" x14ac:dyDescent="0.25">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c r="BJ134" s="69"/>
      <c r="BK134" s="69"/>
      <c r="BL134" s="69"/>
      <c r="BM134" s="69"/>
    </row>
    <row r="135" spans="4:65" x14ac:dyDescent="0.25">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c r="BJ135" s="69"/>
      <c r="BK135" s="69"/>
      <c r="BL135" s="69"/>
      <c r="BM135" s="69"/>
    </row>
    <row r="136" spans="4:65" x14ac:dyDescent="0.25">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c r="BJ136" s="69"/>
      <c r="BK136" s="69"/>
      <c r="BL136" s="69"/>
      <c r="BM136" s="69"/>
    </row>
    <row r="137" spans="4:65" x14ac:dyDescent="0.25">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c r="BJ137" s="69"/>
      <c r="BK137" s="69"/>
      <c r="BL137" s="69"/>
      <c r="BM137" s="69"/>
    </row>
    <row r="138" spans="4:65" x14ac:dyDescent="0.25">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c r="BJ138" s="69"/>
      <c r="BK138" s="69"/>
      <c r="BL138" s="69"/>
      <c r="BM138" s="69"/>
    </row>
    <row r="139" spans="4:65" x14ac:dyDescent="0.25">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c r="BJ139" s="69"/>
      <c r="BK139" s="69"/>
      <c r="BL139" s="69"/>
      <c r="BM139" s="69"/>
    </row>
    <row r="140" spans="4:65" x14ac:dyDescent="0.25">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c r="BJ140" s="69"/>
      <c r="BK140" s="69"/>
      <c r="BL140" s="69"/>
      <c r="BM140" s="69"/>
    </row>
    <row r="141" spans="4:65" x14ac:dyDescent="0.25">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c r="BJ141" s="69"/>
      <c r="BK141" s="69"/>
      <c r="BL141" s="69"/>
      <c r="BM141" s="69"/>
    </row>
    <row r="142" spans="4:65" x14ac:dyDescent="0.25">
      <c r="D142" s="69"/>
      <c r="E142" s="69"/>
      <c r="F142" s="69"/>
      <c r="G142" s="69"/>
      <c r="H142" s="69"/>
      <c r="I142" s="69"/>
      <c r="J142" s="69"/>
      <c r="K142" s="69"/>
    </row>
    <row r="143" spans="4:65" x14ac:dyDescent="0.25">
      <c r="D143" s="69"/>
      <c r="E143" s="69"/>
      <c r="F143" s="69"/>
      <c r="G143" s="69"/>
      <c r="H143" s="69"/>
      <c r="I143" s="69"/>
      <c r="J143" s="69"/>
      <c r="K143" s="69"/>
    </row>
    <row r="144" spans="4:65" x14ac:dyDescent="0.25">
      <c r="D144" s="69"/>
      <c r="E144" s="69"/>
      <c r="F144" s="69"/>
      <c r="G144" s="69"/>
      <c r="H144" s="69"/>
      <c r="I144" s="69"/>
      <c r="J144" s="69"/>
      <c r="K144" s="69"/>
    </row>
    <row r="145" spans="4:11" x14ac:dyDescent="0.25">
      <c r="D145" s="69"/>
      <c r="E145" s="69"/>
      <c r="F145" s="69"/>
      <c r="G145" s="69"/>
      <c r="H145" s="69"/>
      <c r="I145" s="69"/>
      <c r="J145" s="69"/>
      <c r="K145" s="69"/>
    </row>
  </sheetData>
  <mergeCells count="324">
    <mergeCell ref="A8:C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27" activePane="bottomLeft" state="frozen"/>
      <selection pane="bottomLeft" activeCell="W42" sqref="W42"/>
    </sheetView>
  </sheetViews>
  <sheetFormatPr baseColWidth="10" defaultRowHeight="15" x14ac:dyDescent="0.25"/>
  <cols>
    <col min="3" max="10" width="5.7109375" customWidth="1"/>
    <col min="11" max="11" width="8.85546875" customWidth="1"/>
    <col min="12" max="12" width="7.85546875" customWidth="1"/>
    <col min="13" max="13" width="5.7109375" customWidth="1"/>
    <col min="14" max="14" width="7.85546875" customWidth="1"/>
    <col min="15" max="15" width="5.7109375" customWidth="1"/>
    <col min="16" max="16" width="9" customWidth="1"/>
    <col min="17" max="19" width="5.7109375" customWidth="1"/>
    <col min="20" max="20" width="6.7109375" customWidth="1"/>
    <col min="21" max="21" width="5.7109375" customWidth="1"/>
    <col min="22" max="22" width="8.140625" customWidth="1"/>
    <col min="23" max="23" width="10.140625" customWidth="1"/>
    <col min="24" max="24" width="5.7109375" customWidth="1"/>
    <col min="25" max="25" width="8.42578125" customWidth="1"/>
    <col min="26" max="26" width="5.7109375" customWidth="1"/>
    <col min="27" max="27" width="9"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1:92" ht="15.75" thickBot="1" x14ac:dyDescent="0.3"/>
    <row r="2" spans="1:92" x14ac:dyDescent="0.25">
      <c r="C2" s="379" t="s">
        <v>251</v>
      </c>
      <c r="D2" s="380"/>
      <c r="E2" s="380"/>
      <c r="F2" s="380"/>
      <c r="G2" s="380"/>
      <c r="H2" s="380"/>
      <c r="I2" s="380"/>
      <c r="J2" s="381"/>
      <c r="K2" s="370" t="s">
        <v>205</v>
      </c>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c r="AM2" s="371"/>
      <c r="AN2" s="372"/>
      <c r="AO2" s="284" t="s">
        <v>377</v>
      </c>
      <c r="AP2" s="367"/>
      <c r="AQ2" s="367"/>
      <c r="AR2" s="367"/>
      <c r="AS2" s="367"/>
      <c r="AT2" s="367"/>
      <c r="AU2" s="257"/>
    </row>
    <row r="3" spans="1:92" x14ac:dyDescent="0.25">
      <c r="C3" s="382"/>
      <c r="D3" s="383"/>
      <c r="E3" s="383"/>
      <c r="F3" s="383"/>
      <c r="G3" s="383"/>
      <c r="H3" s="383"/>
      <c r="I3" s="383"/>
      <c r="J3" s="384"/>
      <c r="K3" s="373"/>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5"/>
      <c r="AO3" s="285" t="s">
        <v>264</v>
      </c>
      <c r="AP3" s="368"/>
      <c r="AQ3" s="368"/>
      <c r="AR3" s="368"/>
      <c r="AS3" s="368"/>
      <c r="AT3" s="368"/>
      <c r="AU3" s="259"/>
    </row>
    <row r="4" spans="1:92" x14ac:dyDescent="0.25">
      <c r="C4" s="382"/>
      <c r="D4" s="383"/>
      <c r="E4" s="383"/>
      <c r="F4" s="383"/>
      <c r="G4" s="383"/>
      <c r="H4" s="383"/>
      <c r="I4" s="383"/>
      <c r="J4" s="384"/>
      <c r="K4" s="373"/>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5"/>
      <c r="AO4" s="285" t="s">
        <v>389</v>
      </c>
      <c r="AP4" s="368" t="s">
        <v>263</v>
      </c>
      <c r="AQ4" s="368"/>
      <c r="AR4" s="368"/>
      <c r="AS4" s="368"/>
      <c r="AT4" s="368"/>
      <c r="AU4" s="259"/>
    </row>
    <row r="5" spans="1:92" ht="15.75" thickBot="1" x14ac:dyDescent="0.3">
      <c r="C5" s="385"/>
      <c r="D5" s="386"/>
      <c r="E5" s="386"/>
      <c r="F5" s="386"/>
      <c r="G5" s="386"/>
      <c r="H5" s="386"/>
      <c r="I5" s="386"/>
      <c r="J5" s="387"/>
      <c r="K5" s="376"/>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8"/>
      <c r="AO5" s="286" t="s">
        <v>245</v>
      </c>
      <c r="AP5" s="369" t="s">
        <v>245</v>
      </c>
      <c r="AQ5" s="369"/>
      <c r="AR5" s="369"/>
      <c r="AS5" s="369"/>
      <c r="AT5" s="369"/>
      <c r="AU5" s="261"/>
    </row>
    <row r="7" spans="1:92" x14ac:dyDescent="0.2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row>
    <row r="8" spans="1:92" ht="18" customHeight="1" x14ac:dyDescent="0.25">
      <c r="A8" s="530" t="s">
        <v>266</v>
      </c>
      <c r="B8" s="530"/>
      <c r="C8" s="508" t="s">
        <v>156</v>
      </c>
      <c r="D8" s="509"/>
      <c r="E8" s="509"/>
      <c r="F8" s="509"/>
      <c r="G8" s="509"/>
      <c r="H8" s="509"/>
      <c r="I8" s="509"/>
      <c r="J8" s="509"/>
      <c r="K8" s="510" t="s">
        <v>2</v>
      </c>
      <c r="L8" s="510"/>
      <c r="M8" s="510"/>
      <c r="N8" s="510"/>
      <c r="O8" s="510"/>
      <c r="P8" s="510"/>
      <c r="Q8" s="510"/>
      <c r="R8" s="510"/>
      <c r="S8" s="510"/>
      <c r="T8" s="510"/>
      <c r="U8" s="510"/>
      <c r="V8" s="510"/>
      <c r="W8" s="510"/>
      <c r="X8" s="510"/>
      <c r="Y8" s="510"/>
      <c r="Z8" s="510"/>
      <c r="AA8" s="510"/>
      <c r="AB8" s="510"/>
      <c r="AC8" s="510"/>
      <c r="AD8" s="510"/>
      <c r="AE8" s="510"/>
      <c r="AF8" s="510"/>
      <c r="AG8" s="510"/>
      <c r="AH8" s="510"/>
      <c r="AI8" s="510"/>
      <c r="AJ8" s="510"/>
      <c r="AK8" s="510"/>
      <c r="AL8" s="510"/>
      <c r="AM8" s="510"/>
      <c r="AN8" s="510"/>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row>
    <row r="9" spans="1:92" ht="18.75" customHeight="1" x14ac:dyDescent="0.25">
      <c r="B9" s="69"/>
      <c r="C9" s="509"/>
      <c r="D9" s="509"/>
      <c r="E9" s="509"/>
      <c r="F9" s="509"/>
      <c r="G9" s="509"/>
      <c r="H9" s="509"/>
      <c r="I9" s="509"/>
      <c r="J9" s="509"/>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row>
    <row r="10" spans="1:92" ht="15" customHeight="1" x14ac:dyDescent="0.25">
      <c r="B10" s="69"/>
      <c r="C10" s="509"/>
      <c r="D10" s="509"/>
      <c r="E10" s="509"/>
      <c r="F10" s="509"/>
      <c r="G10" s="509"/>
      <c r="H10" s="509"/>
      <c r="I10" s="509"/>
      <c r="J10" s="509"/>
      <c r="K10" s="510"/>
      <c r="L10" s="510"/>
      <c r="M10" s="510"/>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row>
    <row r="11" spans="1:92" ht="15.75" thickBot="1" x14ac:dyDescent="0.3">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row>
    <row r="12" spans="1:92" ht="15" customHeight="1" x14ac:dyDescent="0.25">
      <c r="B12" s="69"/>
      <c r="C12" s="388" t="s">
        <v>4</v>
      </c>
      <c r="D12" s="388"/>
      <c r="E12" s="389"/>
      <c r="F12" s="480" t="s">
        <v>115</v>
      </c>
      <c r="G12" s="481"/>
      <c r="H12" s="481"/>
      <c r="I12" s="481"/>
      <c r="J12" s="481"/>
      <c r="K12" s="32" t="str">
        <f ca="1">IF(AND('Mapa final'!$AJ$15="Muy Alta",'Mapa final'!$AL$15="Leve"),CONCATENATE("R2C",'Mapa final'!$S$15),"")</f>
        <v/>
      </c>
      <c r="L12" s="33" t="str">
        <f>IF(AND('Mapa final'!$AJ$16="Muy Alta",'Mapa final'!$AL$16="Leve"),CONCATENATE("R2C",'Mapa final'!$S$16),"")</f>
        <v/>
      </c>
      <c r="M12" s="33" t="str">
        <f ca="1">IF(AND('Mapa final'!$AJ$17="Muy Alta",'Mapa final'!$AL$17="Leve"),CONCATENATE("R2C",'Mapa final'!$S$17),"")</f>
        <v/>
      </c>
      <c r="N12" s="33" t="str">
        <f>IF(AND('Mapa final'!$AJ$18="Muy Alta",'Mapa final'!$AL$18="Leve"),CONCATENATE("R2C",'Mapa final'!$S$18),"")</f>
        <v/>
      </c>
      <c r="O12" s="33" t="str">
        <f ca="1">IF(AND('Mapa final'!$AJ$19="Muy Alta",'Mapa final'!$AL$19="Leve"),CONCATENATE("R2C",'Mapa final'!$S$19),"")</f>
        <v/>
      </c>
      <c r="P12" s="34" t="str">
        <f ca="1">IF(AND('Mapa final'!$AJ$20="Muy alta",'Mapa final'!$AL$20="Leve"),CONCATENATE("R2C",'Mapa final'!$D$20),"")</f>
        <v/>
      </c>
      <c r="Q12" s="33" t="str">
        <f ca="1">IF(AND('Mapa final'!$AJ$15="Muy Alta",'Mapa final'!$AL$15="Menor"),CONCATENATE("R2C",'Mapa final'!$S$15),"")</f>
        <v/>
      </c>
      <c r="R12" s="33" t="str">
        <f>IF(AND('Mapa final'!$AJ$16="Muy Alta",'Mapa final'!$AL$16="Menore"),CONCATENATE("R2C",'Mapa final'!$S$16),"")</f>
        <v/>
      </c>
      <c r="S12" s="33" t="str">
        <f ca="1">IF(AND('Mapa final'!$AJ$17="Muy Alta",'Mapa final'!$AL$17="Menor"),CONCATENATE("R2C",'Mapa final'!$S$17),"")</f>
        <v/>
      </c>
      <c r="T12" s="33" t="str">
        <f>IF(AND('Mapa final'!$AJ$18="Muy Alta",'Mapa final'!$AL$18="Menor"),CONCATENATE("R2C",'Mapa final'!$S$18),"")</f>
        <v/>
      </c>
      <c r="U12" s="33" t="str">
        <f ca="1">IF(AND('Mapa final'!$AJ$19="Muy Alta",'Mapa final'!$AL$19="Menor"),CONCATENATE("R2C",'Mapa final'!$S$19),"")</f>
        <v/>
      </c>
      <c r="V12" s="34" t="str">
        <f ca="1">IF(AND('Mapa final'!$AJ$20="Muy Alta",'Mapa final'!$AL$20="Leve"),CONCATENATE("R2C",'Mapa final'!$D$20),"")</f>
        <v/>
      </c>
      <c r="W12" s="32" t="str">
        <f ca="1">IF(AND('Mapa final'!$AJ$15="Muy Alta",'Mapa final'!$AL$15="Moderado"),CONCATENATE("R2C",'Mapa final'!$S$15),"")</f>
        <v/>
      </c>
      <c r="X12" s="33" t="str">
        <f>IF(AND('Mapa final'!$AJ$16="Muy Alta",'Mapa final'!$AL$16="Moderado"),CONCATENATE("R2C",'Mapa final'!$S$16),"")</f>
        <v/>
      </c>
      <c r="Y12" s="33"/>
      <c r="Z12" s="33" t="str">
        <f>IF(AND('Mapa final'!$AJ$18="Muy Alta",'Mapa final'!$AL$18="Moderado"),CONCATENATE("R2C",'Mapa final'!$S$18),"")</f>
        <v/>
      </c>
      <c r="AA12" s="33" t="str">
        <f ca="1">IF(AND('Mapa final'!$AJ$19="Muy Alta",'Mapa final'!$AL$19="Moderado"),CONCATENATE("R2C",'Mapa final'!$S$19),"")</f>
        <v/>
      </c>
      <c r="AB12" s="34" t="str">
        <f ca="1">IF(AND('Mapa final'!$AJ$20="Muy Alta",'Mapa final'!$AL$20="Moderado"),CONCATENATE("R2C",'Mapa final'!$D$20),"")</f>
        <v/>
      </c>
      <c r="AC12" s="32" t="str">
        <f ca="1">IF(AND('Mapa final'!$AJ$15="Muy Alta",'Mapa final'!$AL$15="Mayor"),CONCATENATE("R2C",'Mapa final'!$S$15),"")</f>
        <v/>
      </c>
      <c r="AD12" s="33" t="str">
        <f>IF(AND('Mapa final'!$AJ$16="Muy Alta",'Mapa final'!$AL$16="Mayor"),CONCATENATE("R2C",'Mapa final'!$S$16),"")</f>
        <v/>
      </c>
      <c r="AE12" s="33" t="str">
        <f ca="1">IF(AND('Mapa final'!$AJ$17="Muy Alta",'Mapa final'!$AL$17="Mayor"),CONCATENATE("R2C",'Mapa final'!$S$17),"")</f>
        <v/>
      </c>
      <c r="AF12" s="33" t="str">
        <f>IF(AND('Mapa final'!$AJ$18="Muy Alta",'Mapa final'!$AL$18="Mayor"),CONCATENATE("R2C",'Mapa final'!$S$18),"")</f>
        <v/>
      </c>
      <c r="AG12" s="33" t="str">
        <f ca="1">IF(AND('Mapa final'!$AJ$19="Muy Alta",'Mapa final'!$AL$19="Mayor"),CONCATENATE("R2C",'Mapa final'!$S$19),"")</f>
        <v/>
      </c>
      <c r="AH12" s="34" t="str">
        <f ca="1">IF(AND('Mapa final'!$AJ$20="Muy Alta",'Mapa final'!$AL$20="Mayor"),CONCATENATE("R2C",'Mapa final'!$D$20),"")</f>
        <v/>
      </c>
      <c r="AI12" s="35" t="str">
        <f ca="1">IF(AND('Mapa final'!$AJ$15="Muy Alta",'Mapa final'!$AL$15="Catastrófico"),CONCATENATE("R2C",'Mapa final'!$S$15),"")</f>
        <v/>
      </c>
      <c r="AJ12" s="36" t="str">
        <f>IF(AND('Mapa final'!$AJ$16="Muy Alta",'Mapa final'!$AL$16="Catastrófico"),CONCATENATE("R2C",'Mapa final'!$S$16),"")</f>
        <v/>
      </c>
      <c r="AK12" s="36" t="str">
        <f ca="1">IF(AND('Mapa final'!$AJ$17="Muy Alta",'Mapa final'!$AL$17="Catastrófico"),CONCATENATE("R2C",'Mapa final'!$S$17),"")</f>
        <v/>
      </c>
      <c r="AL12" s="36" t="str">
        <f>IF(AND('Mapa final'!$AJ$18="Muy Alta",'Mapa final'!$AL$18="Catastrófico"),CONCATENATE("R2C",'Mapa final'!$S$18),"")</f>
        <v/>
      </c>
      <c r="AM12" s="36" t="str">
        <f ca="1">IF(AND('Mapa final'!$AJ$19="Muy Alta",'Mapa final'!$AL$19="Catastrófico"),CONCATENATE("R2C",'Mapa final'!$S$19),"")</f>
        <v/>
      </c>
      <c r="AN12" s="37" t="str">
        <f ca="1">IF(AND('Mapa final'!$AJ$20="Muy Alta",'Mapa final'!$AL$20="Catastrófico"),CONCATENATE("R2C",'Mapa final'!$D$20),"")</f>
        <v/>
      </c>
      <c r="AO12" s="69"/>
      <c r="AP12" s="499" t="s">
        <v>78</v>
      </c>
      <c r="AQ12" s="500"/>
      <c r="AR12" s="500"/>
      <c r="AS12" s="500"/>
      <c r="AT12" s="500"/>
      <c r="AU12" s="501"/>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row>
    <row r="13" spans="1:92" ht="15" customHeight="1" x14ac:dyDescent="0.25">
      <c r="B13" s="69"/>
      <c r="C13" s="388"/>
      <c r="D13" s="388"/>
      <c r="E13" s="389"/>
      <c r="F13" s="483"/>
      <c r="G13" s="484"/>
      <c r="H13" s="484"/>
      <c r="I13" s="484"/>
      <c r="J13" s="511"/>
      <c r="K13" s="38" t="str">
        <f ca="1">IF(AND('Mapa final'!$AJ$20="Muy Alta",'Mapa final'!$AL$20="Leve"),CONCATENATE("R2C",'Mapa final'!$S$20),"")</f>
        <v/>
      </c>
      <c r="L13" s="178" t="str">
        <f>IF(AND('Mapa final'!$AJ$22="Muy Alta",'Mapa final'!$AL$22="Leve"),CONCATENATE("R2C",'Mapa final'!$S$22),"")</f>
        <v/>
      </c>
      <c r="M13" s="178" t="str">
        <f>IF(AND('Mapa final'!$AJ$23="Muy Alta",'Mapa final'!$AL$23="Leve"),CONCATENATE("R2C",'Mapa final'!$S$23),"")</f>
        <v/>
      </c>
      <c r="N13" s="178" t="str">
        <f>IF(AND('Mapa final'!$AJ$24="Muy Alta",'Mapa final'!$AL$24="Leve"),CONCATENATE("R2C",'Mapa final'!$S$24),"")</f>
        <v/>
      </c>
      <c r="O13" s="178" t="str">
        <f>IF(AND('Mapa final'!$AJ$25="Muy Alta",'Mapa final'!$AL$25="Leve"),CONCATENATE("R2C",'Mapa final'!$S$25),"")</f>
        <v/>
      </c>
      <c r="P13" s="40" t="str">
        <f>IF(AND('Mapa final'!$AJ$26="Muy Alta",'Mapa final'!$AL$26="Leve"),CONCATENATE("R2C",'Mapa final'!$S$26),"")</f>
        <v/>
      </c>
      <c r="Q13" s="178" t="str">
        <f ca="1">IF(AND('Mapa final'!$AJ$20="Muy Alta",'Mapa final'!$AL$20="Menor"),CONCATENATE("R2C",'Mapa final'!$S$20),"")</f>
        <v/>
      </c>
      <c r="R13" s="39" t="str">
        <f>IF(AND('Mapa final'!$AJ$22="Muy Alta",'Mapa final'!$AL$22="Menor"),CONCATENATE("R2C",'Mapa final'!$S$22),"")</f>
        <v/>
      </c>
      <c r="S13" s="39" t="str">
        <f>IF(AND('Mapa final'!$AJ$23="Muy Alta",'Mapa final'!$AL$23="Menor"),CONCATENATE("R2C",'Mapa final'!$S$23),"")</f>
        <v/>
      </c>
      <c r="T13" s="39" t="str">
        <f>IF(AND('Mapa final'!$AJ$24="Muy Alta",'Mapa final'!$AL$24="Menor"),CONCATENATE("R2C",'Mapa final'!$S$24),"")</f>
        <v/>
      </c>
      <c r="U13" s="39" t="str">
        <f>IF(AND('Mapa final'!$AJ$25="Muy Alta",'Mapa final'!$AL$25="Menor"),CONCATENATE("R2C",'Mapa final'!$S$25),"")</f>
        <v/>
      </c>
      <c r="V13" s="40" t="str">
        <f>IF(AND('Mapa final'!$AJ$26="Muy Alta",'Mapa final'!$AL$26="Menor"),CONCATENATE("R2C",'Mapa final'!$S$26),"")</f>
        <v/>
      </c>
      <c r="W13" s="38" t="str">
        <f ca="1">IF(AND('Mapa final'!$AJ$20="Muy Alta",'Mapa final'!$AL$20="Moderado"),CONCATENATE("R2C",'Mapa final'!$S$20),"")</f>
        <v/>
      </c>
      <c r="X13" s="39" t="str">
        <f>IF(AND('Mapa final'!$AJ$22="Muy Alta",'Mapa final'!$AL$22="Moderado"),CONCATENATE("R2C",'Mapa final'!$S$22),"")</f>
        <v/>
      </c>
      <c r="Y13" s="39" t="str">
        <f>IF(AND('Mapa final'!$AJ$23="Muy Alta",'Mapa final'!$AL$23="Moderado"),CONCATENATE("R2C",'Mapa final'!$S$23),"")</f>
        <v/>
      </c>
      <c r="Z13" s="39" t="str">
        <f>IF(AND('Mapa final'!$AJ$24="Muy Alta",'Mapa final'!$AL$24="Moderado"),CONCATENATE("R2C",'Mapa final'!$S$24),"")</f>
        <v/>
      </c>
      <c r="AA13" s="39" t="str">
        <f>IF(AND('Mapa final'!$AJ$25="Muy Alta",'Mapa final'!$AL$25="Moderado"),CONCATENATE("R2C",'Mapa final'!$S$25),"")</f>
        <v/>
      </c>
      <c r="AB13" s="40" t="str">
        <f>IF(AND('Mapa final'!$AJ$26="Muy Alta",'Mapa final'!$AL$26="Moderado"),CONCATENATE("R2C",'Mapa final'!$S$26),"")</f>
        <v/>
      </c>
      <c r="AC13" s="38" t="str">
        <f ca="1">IF(AND('Mapa final'!$AJ$20="Muy Alta",'Mapa final'!$AL$20="Mayor"),CONCATENATE("R2C",'Mapa final'!$S$20),"")</f>
        <v/>
      </c>
      <c r="AD13" s="39" t="str">
        <f>IF(AND('Mapa final'!$AJ$22="Muy Alta",'Mapa final'!$AL$22="Mayor"),CONCATENATE("R2C",'Mapa final'!$S$22),"")</f>
        <v/>
      </c>
      <c r="AE13" s="39" t="str">
        <f>IF(AND('Mapa final'!$AJ$23="Muy Alta",'Mapa final'!$AL$23="Mayor"),CONCATENATE("R2C",'Mapa final'!$S$23),"")</f>
        <v/>
      </c>
      <c r="AF13" s="39" t="str">
        <f>IF(AND('Mapa final'!$AJ$24="Muy Alta",'Mapa final'!$AL$24="Mayor"),CONCATENATE("R2C",'Mapa final'!$S$24),"")</f>
        <v/>
      </c>
      <c r="AG13" s="39" t="str">
        <f>IF(AND('Mapa final'!$AJ$25="Muy Alta",'Mapa final'!$AL$25="Mayor"),CONCATENATE("R2C",'Mapa final'!$S$25),"")</f>
        <v/>
      </c>
      <c r="AH13" s="40" t="str">
        <f>IF(AND('Mapa final'!$AJ$26="Muy Alta",'Mapa final'!$AL$26="Mayor"),CONCATENATE("R2C",'Mapa final'!$S$26),"")</f>
        <v/>
      </c>
      <c r="AI13" s="41" t="str">
        <f ca="1">IF(AND('Mapa final'!$AJ$20="Muy Alta",'Mapa final'!$AL$20="Catastrófico"),CONCATENATE("R2C",'Mapa final'!$S$20),"")</f>
        <v/>
      </c>
      <c r="AJ13" s="42" t="str">
        <f>IF(AND('Mapa final'!$AJ$22="Muy Alta",'Mapa final'!$AL$22="Catastrófico"),CONCATENATE("R2C",'Mapa final'!$S$22),"")</f>
        <v/>
      </c>
      <c r="AK13" s="42" t="str">
        <f>IF(AND('Mapa final'!$AJ$23="Muy Alta",'Mapa final'!$AL$23="Catastrófico"),CONCATENATE("R2C",'Mapa final'!$S$23),"")</f>
        <v/>
      </c>
      <c r="AL13" s="42" t="str">
        <f>IF(AND('Mapa final'!$AJ$24="Muy Alta",'Mapa final'!$AL$24="Catastrófico"),CONCATENATE("R2C",'Mapa final'!$S$24),"")</f>
        <v/>
      </c>
      <c r="AM13" s="42" t="str">
        <f>IF(AND('Mapa final'!$AJ$25="Muy Alta",'Mapa final'!$AL$25="Catastrófico"),CONCATENATE("R2C",'Mapa final'!$S$25),"")</f>
        <v/>
      </c>
      <c r="AN13" s="43" t="str">
        <f>IF(AND('Mapa final'!$AJ$26="Muy Alta",'Mapa final'!$AL$26="Catastrófico"),CONCATENATE("R2C",'Mapa final'!$S$26),"")</f>
        <v/>
      </c>
      <c r="AO13" s="69"/>
      <c r="AP13" s="502"/>
      <c r="AQ13" s="503"/>
      <c r="AR13" s="503"/>
      <c r="AS13" s="503"/>
      <c r="AT13" s="503"/>
      <c r="AU13" s="504"/>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row>
    <row r="14" spans="1:92" ht="15" customHeight="1" x14ac:dyDescent="0.25">
      <c r="B14" s="69"/>
      <c r="C14" s="388"/>
      <c r="D14" s="388"/>
      <c r="E14" s="389"/>
      <c r="F14" s="483"/>
      <c r="G14" s="484"/>
      <c r="H14" s="484"/>
      <c r="I14" s="484"/>
      <c r="J14" s="511"/>
      <c r="K14" s="38" t="str">
        <f>IF(AND('Mapa final'!$AJ$27="Muy Alta",'Mapa final'!$AL$27="Leve"),CONCATENATE("R2C",'Mapa final'!$S$27),"")</f>
        <v/>
      </c>
      <c r="L14" s="178" t="str">
        <f>IF(AND('Mapa final'!$AJ$28="Muy Alta",'Mapa final'!$AL$28="Leve"),CONCATENATE("R2C",'Mapa final'!$S$28),"")</f>
        <v/>
      </c>
      <c r="M14" s="178" t="str">
        <f>IF(AND('Mapa final'!$AJ$29="Muy Alta",'Mapa final'!$AL$29="Leve"),CONCATENATE("R2C",'Mapa final'!$S$29),"")</f>
        <v/>
      </c>
      <c r="N14" s="178" t="str">
        <f>IF(AND('Mapa final'!$AJ$30="Muy Alta",'Mapa final'!$AL$30="Leve"),CONCATENATE("R2C",'Mapa final'!$S$30),"")</f>
        <v/>
      </c>
      <c r="O14" s="178" t="str">
        <f>IF(AND('Mapa final'!$AJ$31="Muy Alta",'Mapa final'!$AL$31="Leve"),CONCATENATE("R2C",'Mapa final'!$S$31),"")</f>
        <v/>
      </c>
      <c r="P14" s="40" t="str">
        <f>IF(AND('Mapa final'!$AJ$32="Muy Alta",'Mapa final'!$AL$32="Leve"),CONCATENATE("R2C",'Mapa final'!$S$32),"")</f>
        <v/>
      </c>
      <c r="Q14" s="178" t="str">
        <f>IF(AND('Mapa final'!$AJ$27="Muy Alta",'Mapa final'!$AL$27="Menor"),CONCATENATE("R2C",'Mapa final'!$S$27),"")</f>
        <v/>
      </c>
      <c r="R14" s="39" t="str">
        <f>IF(AND('Mapa final'!$AJ$28="Muy Alta",'Mapa final'!$AL$28="Menor"),CONCATENATE("R2C",'Mapa final'!$S$28),"")</f>
        <v/>
      </c>
      <c r="S14" s="39" t="str">
        <f>IF(AND('Mapa final'!$AJ$29="Muy Alta",'Mapa final'!$AL$29="Menor"),CONCATENATE("R2C",'Mapa final'!$S$29),"")</f>
        <v/>
      </c>
      <c r="T14" s="39" t="str">
        <f>IF(AND('Mapa final'!$AJ$30="Muy Alta",'Mapa final'!$AL$30="Menor"),CONCATENATE("R2C",'Mapa final'!$S$30),"")</f>
        <v/>
      </c>
      <c r="U14" s="39" t="str">
        <f>IF(AND('Mapa final'!$AJ$31="Muy Alta",'Mapa final'!$AL$31="Menor"),CONCATENATE("R2C",'Mapa final'!$S$31),"")</f>
        <v/>
      </c>
      <c r="V14" s="40" t="str">
        <f>IF(AND('Mapa final'!$AJ$32="Muy Alta",'Mapa final'!$AL$32="Menor"),CONCATENATE("R2C",'Mapa final'!$S$32),"")</f>
        <v/>
      </c>
      <c r="W14" s="38" t="str">
        <f>IF(AND('Mapa final'!$AJ$27="Muy Alta",'Mapa final'!$AL$27="Moderado"),CONCATENATE("R2C",'Mapa final'!$S$27),"")</f>
        <v/>
      </c>
      <c r="X14" s="39" t="str">
        <f>IF(AND('Mapa final'!$AJ$28="Muy Alta",'Mapa final'!$AL$28="Moderado"),CONCATENATE("R2C",'Mapa final'!$S$28),"")</f>
        <v/>
      </c>
      <c r="Y14" s="39" t="str">
        <f>IF(AND('Mapa final'!$AJ$29="Muy Alta",'Mapa final'!$AL$29="Moderado"),CONCATENATE("R2C",'Mapa final'!$S$29),"")</f>
        <v/>
      </c>
      <c r="Z14" s="39" t="str">
        <f>IF(AND('Mapa final'!$AJ$30="Muy Alta",'Mapa final'!$AL$30="Moderado"),CONCATENATE("R2C",'Mapa final'!$S$30),"")</f>
        <v/>
      </c>
      <c r="AA14" s="39" t="str">
        <f>IF(AND('Mapa final'!$AJ$31="Muy Alta",'Mapa final'!$AL$31="Moderado"),CONCATENATE("R2C",'Mapa final'!$S$31),"")</f>
        <v/>
      </c>
      <c r="AB14" s="40" t="str">
        <f>IF(AND('Mapa final'!$AJ$32="Muy Alta",'Mapa final'!$AL$32="Moderado"),CONCATENATE("R2C",'Mapa final'!$S$32),"")</f>
        <v/>
      </c>
      <c r="AC14" s="38" t="str">
        <f>IF(AND('Mapa final'!$AJ$27="Muy Alta",'Mapa final'!$AL$27="Mayor"),CONCATENATE("R2C",'Mapa final'!$S$27),"")</f>
        <v/>
      </c>
      <c r="AD14" s="39" t="str">
        <f>IF(AND('Mapa final'!$AJ$28="Muy Alta",'Mapa final'!$AL$28="Mayor"),CONCATENATE("R2C",'Mapa final'!$S$28),"")</f>
        <v/>
      </c>
      <c r="AE14" s="39" t="str">
        <f>IF(AND('Mapa final'!$AJ$29="Muy Alta",'Mapa final'!$AL$29="Mayor"),CONCATENATE("R2C",'Mapa final'!$S$29),"")</f>
        <v/>
      </c>
      <c r="AF14" s="39" t="str">
        <f>IF(AND('Mapa final'!$AJ$30="Muy Alta",'Mapa final'!$AL$30="Mayor"),CONCATENATE("R2C",'Mapa final'!$S$30),"")</f>
        <v/>
      </c>
      <c r="AG14" s="39" t="str">
        <f>IF(AND('Mapa final'!$AJ$31="Muy Alta",'Mapa final'!$AL$31="Mayor"),CONCATENATE("R2C",'Mapa final'!$S$31),"")</f>
        <v/>
      </c>
      <c r="AH14" s="40" t="str">
        <f>IF(AND('Mapa final'!$AJ$32="Muy Alta",'Mapa final'!$AL$32="Mayor"),CONCATENATE("R2C",'Mapa final'!$S$32),"")</f>
        <v/>
      </c>
      <c r="AI14" s="41" t="str">
        <f>IF(AND('Mapa final'!$AJ$27="Muy Alta",'Mapa final'!$AL$27="Catastrófico"),CONCATENATE("R2C",'Mapa final'!$S$27),"")</f>
        <v/>
      </c>
      <c r="AJ14" s="42" t="str">
        <f>IF(AND('Mapa final'!$AJ$28="Muy Alta",'Mapa final'!$AL$28="Catastrófico"),CONCATENATE("R2C",'Mapa final'!$S$28),"")</f>
        <v/>
      </c>
      <c r="AK14" s="42" t="str">
        <f>IF(AND('Mapa final'!$AJ$29="Muy Alta",'Mapa final'!$AL$29="Catastrófico"),CONCATENATE("R2C",'Mapa final'!$S$29),"")</f>
        <v/>
      </c>
      <c r="AL14" s="42" t="str">
        <f>IF(AND('Mapa final'!$AJ$30="Muy Alta",'Mapa final'!$AL$30="Catastrófico"),CONCATENATE("R2C",'Mapa final'!$S$30),"")</f>
        <v/>
      </c>
      <c r="AM14" s="42" t="str">
        <f>IF(AND('Mapa final'!$AJ$31="Muy Alta",'Mapa final'!$AL$31="Catastrófico"),CONCATENATE("R2C",'Mapa final'!$S$31),"")</f>
        <v/>
      </c>
      <c r="AN14" s="43" t="str">
        <f>IF(AND('Mapa final'!$AJ$32="Muy Alta",'Mapa final'!$AL$32="Catastrófico"),CONCATENATE("R2C",'Mapa final'!$S$32),"")</f>
        <v/>
      </c>
      <c r="AO14" s="69"/>
      <c r="AP14" s="502"/>
      <c r="AQ14" s="503"/>
      <c r="AR14" s="503"/>
      <c r="AS14" s="503"/>
      <c r="AT14" s="503"/>
      <c r="AU14" s="504"/>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row>
    <row r="15" spans="1:92" ht="15" customHeight="1" x14ac:dyDescent="0.25">
      <c r="B15" s="69"/>
      <c r="C15" s="388"/>
      <c r="D15" s="388"/>
      <c r="E15" s="389"/>
      <c r="F15" s="483"/>
      <c r="G15" s="484"/>
      <c r="H15" s="484"/>
      <c r="I15" s="484"/>
      <c r="J15" s="511"/>
      <c r="K15" s="38" t="str">
        <f>IF(AND('Mapa final'!$AJ$33="Muy Alta",'Mapa final'!$AL$33="Leve"),CONCATENATE("R2C",'Mapa final'!$S$33),"")</f>
        <v/>
      </c>
      <c r="L15" s="178" t="str">
        <f>IF(AND('Mapa final'!$AJ$34="Muy Alta",'Mapa final'!$AL$34="Leve"),CONCATENATE("R2C",'Mapa final'!$S$34),"")</f>
        <v/>
      </c>
      <c r="M15" s="178" t="str">
        <f>IF(AND('Mapa final'!$AJ$35="Muy Alta",'Mapa final'!$AL$35="Leve"),CONCATENATE("R2C",'Mapa final'!$S$35),"")</f>
        <v/>
      </c>
      <c r="N15" s="178" t="str">
        <f>IF(AND('Mapa final'!$AJ$36="Muy Alta",'Mapa final'!$AL$36="Leve"),CONCATENATE("R2C",'Mapa final'!$S$36),"")</f>
        <v/>
      </c>
      <c r="O15" s="178" t="str">
        <f>IF(AND('Mapa final'!$AJ$37="Muy Alta",'Mapa final'!$AL$37="Leve"),CONCATENATE("R2C",'Mapa final'!$S$37),"")</f>
        <v/>
      </c>
      <c r="P15" s="40" t="str">
        <f>IF(AND('Mapa final'!$AJ$38="Muy Alta",'Mapa final'!$AL$38="Leve"),CONCATENATE("R2C",'Mapa final'!$S$38),"")</f>
        <v/>
      </c>
      <c r="Q15" s="178" t="str">
        <f>IF(AND('Mapa final'!$AJ$33="Muy Alta",'Mapa final'!$AL$33="Menor"),CONCATENATE("R2C",'Mapa final'!$S$33),"")</f>
        <v/>
      </c>
      <c r="R15" s="39" t="str">
        <f>IF(AND('Mapa final'!$AJ$34="Muy Alta",'Mapa final'!$AL$34="Menor"),CONCATENATE("R2C",'Mapa final'!$S$34),"")</f>
        <v/>
      </c>
      <c r="S15" s="39" t="str">
        <f>IF(AND('Mapa final'!$AJ$35="Muy Alta",'Mapa final'!$AL$35="Menor"),CONCATENATE("R2C",'Mapa final'!$S$35),"")</f>
        <v/>
      </c>
      <c r="T15" s="39" t="str">
        <f>IF(AND('Mapa final'!$AJ$36="Muy Alta",'Mapa final'!$AL$36="Menor"),CONCATENATE("R2C",'Mapa final'!$S$36),"")</f>
        <v/>
      </c>
      <c r="U15" s="39" t="str">
        <f>IF(AND('Mapa final'!$AJ$37="Muy Alta",'Mapa final'!$AL$37="LMenor"),CONCATENATE("R2C",'Mapa final'!$S$37),"")</f>
        <v/>
      </c>
      <c r="V15" s="40" t="str">
        <f>IF(AND('Mapa final'!$AJ$38="Muy Alta",'Mapa final'!$AL$38="Menor"),CONCATENATE("R2C",'Mapa final'!$S$38),"")</f>
        <v/>
      </c>
      <c r="W15" s="38" t="str">
        <f>IF(AND('Mapa final'!$AJ$33="Muy Alta",'Mapa final'!$AL$33="Moderado"),CONCATENATE("R2C",'Mapa final'!$S$33),"")</f>
        <v/>
      </c>
      <c r="X15" s="39" t="str">
        <f>IF(AND('Mapa final'!$AJ$34="Muy Alta",'Mapa final'!$AL$34="Moderado"),CONCATENATE("R2C",'Mapa final'!$S$34),"")</f>
        <v/>
      </c>
      <c r="Y15" s="39" t="str">
        <f>IF(AND('Mapa final'!$AJ$35="Muy Alta",'Mapa final'!$AL$35="Moderado"),CONCATENATE("R2C",'Mapa final'!$S$35),"")</f>
        <v/>
      </c>
      <c r="Z15" s="39" t="str">
        <f>IF(AND('Mapa final'!$AJ$36="Muy Alta",'Mapa final'!$AL$36="Moderado"),CONCATENATE("R2C",'Mapa final'!$S$36),"")</f>
        <v/>
      </c>
      <c r="AA15" s="39" t="str">
        <f>IF(AND('Mapa final'!$AJ$37="Muy Alta",'Mapa final'!$AL$37="Moderado"),CONCATENATE("R2C",'Mapa final'!$S$37),"")</f>
        <v/>
      </c>
      <c r="AB15" s="40" t="str">
        <f>IF(AND('Mapa final'!$AJ$38="Muy Alta",'Mapa final'!$AL$38="Moderado"),CONCATENATE("R2C",'Mapa final'!$S$38),"")</f>
        <v/>
      </c>
      <c r="AC15" s="38" t="str">
        <f>IF(AND('Mapa final'!$AJ$33="Muy Alta",'Mapa final'!$AL$33="Mayor"),CONCATENATE("R2C",'Mapa final'!$S$33),"")</f>
        <v/>
      </c>
      <c r="AD15" s="39" t="str">
        <f>IF(AND('Mapa final'!$AJ$34="Muy Alta",'Mapa final'!$AL$34="Mayor"),CONCATENATE("R2C",'Mapa final'!$S$34),"")</f>
        <v/>
      </c>
      <c r="AE15" s="39" t="str">
        <f>IF(AND('Mapa final'!$AJ$35="Muy Alta",'Mapa final'!$AL$35="Mayor"),CONCATENATE("R2C",'Mapa final'!$S$35),"")</f>
        <v/>
      </c>
      <c r="AF15" s="39" t="str">
        <f>IF(AND('Mapa final'!$AJ$36="Muy Alta",'Mapa final'!$AL$36="Mayor"),CONCATENATE("R2C",'Mapa final'!$S$36),"")</f>
        <v/>
      </c>
      <c r="AG15" s="39" t="str">
        <f>IF(AND('Mapa final'!$AJ$37="Muy Alta",'Mapa final'!$AL$37="Mayor"),CONCATENATE("R2C",'Mapa final'!$S$37),"")</f>
        <v/>
      </c>
      <c r="AH15" s="40" t="str">
        <f>IF(AND('Mapa final'!$AJ$38="Muy Alta",'Mapa final'!$AL$38="Mayor"),CONCATENATE("R2C",'Mapa final'!$S$38),"")</f>
        <v/>
      </c>
      <c r="AI15" s="41" t="str">
        <f>IF(AND('Mapa final'!$AJ$33="Muy Alta",'Mapa final'!$AL$33="Catastrófico"),CONCATENATE("R2C",'Mapa final'!$S$33),"")</f>
        <v/>
      </c>
      <c r="AJ15" s="42" t="str">
        <f>IF(AND('Mapa final'!$AJ$34="Muy Alta",'Mapa final'!$AL$34="Catastrófico"),CONCATENATE("R2C",'Mapa final'!$S$34),"")</f>
        <v/>
      </c>
      <c r="AK15" s="42" t="str">
        <f>IF(AND('Mapa final'!$AJ$35="Muy Alta",'Mapa final'!$AL$35="Catastrófico"),CONCATENATE("R2C",'Mapa final'!$S$35),"")</f>
        <v/>
      </c>
      <c r="AL15" s="42" t="str">
        <f>IF(AND('Mapa final'!$AJ$36="Muy Alta",'Mapa final'!$AL$36="Catastrófico"),CONCATENATE("R2C",'Mapa final'!$S$36),"")</f>
        <v/>
      </c>
      <c r="AM15" s="42" t="str">
        <f>IF(AND('Mapa final'!$AJ$37="Muy Alta",'Mapa final'!$AL$37="LCatastrófico"),CONCATENATE("R2C",'Mapa final'!$S$37),"")</f>
        <v/>
      </c>
      <c r="AN15" s="43" t="str">
        <f>IF(AND('Mapa final'!$AJ$38="Muy Alta",'Mapa final'!$AL$38="Catastrófico"),CONCATENATE("R2C",'Mapa final'!$S$38),"")</f>
        <v/>
      </c>
      <c r="AO15" s="69"/>
      <c r="AP15" s="502"/>
      <c r="AQ15" s="503"/>
      <c r="AR15" s="503"/>
      <c r="AS15" s="503"/>
      <c r="AT15" s="503"/>
      <c r="AU15" s="504"/>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row>
    <row r="16" spans="1:92" ht="15" customHeight="1" x14ac:dyDescent="0.25">
      <c r="B16" s="69"/>
      <c r="C16" s="388"/>
      <c r="D16" s="388"/>
      <c r="E16" s="389"/>
      <c r="F16" s="483"/>
      <c r="G16" s="484"/>
      <c r="H16" s="484"/>
      <c r="I16" s="484"/>
      <c r="J16" s="511"/>
      <c r="K16" s="38" t="str">
        <f>IF(AND('Mapa final'!$AJ$39="Muy Alta",'Mapa final'!$AL$39="Leve"),CONCATENATE("R2C",'Mapa final'!$S$39),"")</f>
        <v/>
      </c>
      <c r="L16" s="178" t="str">
        <f>IF(AND('Mapa final'!$AJ$40="Muy Alta",'Mapa final'!$AL$40="Leve"),CONCATENATE("R2C",'Mapa final'!$S$40),"")</f>
        <v/>
      </c>
      <c r="M16" s="178" t="str">
        <f>IF(AND('Mapa final'!$AJ$41="Muy Alta",'Mapa final'!$AL$41="Leve"),CONCATENATE("R2C",'Mapa final'!$S$41),"")</f>
        <v/>
      </c>
      <c r="N16" s="178" t="str">
        <f>IF(AND('Mapa final'!$AJ$42="Muy Alta",'Mapa final'!$AL$42="Leve"),CONCATENATE("R2C",'Mapa final'!$S$42),"")</f>
        <v/>
      </c>
      <c r="O16" s="178" t="str">
        <f>IF(AND('Mapa final'!$AJ$43="Muy Alta",'Mapa final'!$AL$43="Leve"),CONCATENATE("R2C",'Mapa final'!$S$43),"")</f>
        <v/>
      </c>
      <c r="P16" s="40" t="str">
        <f>IF(AND('Mapa final'!$AJ$44="Muy Alta",'Mapa final'!$AL$44="Leve"),CONCATENATE("R2C",'Mapa final'!$S$44),"")</f>
        <v/>
      </c>
      <c r="Q16" s="178" t="str">
        <f>IF(AND('Mapa final'!$AJ$39="Muy Alta",'Mapa final'!$AL$39="Menor"),CONCATENATE("R2C",'Mapa final'!$S$39),"")</f>
        <v/>
      </c>
      <c r="R16" s="39" t="str">
        <f>IF(AND('Mapa final'!$AJ$40="Muy Alta",'Mapa final'!$AL$40="Menor"),CONCATENATE("R2C",'Mapa final'!$S$40),"")</f>
        <v/>
      </c>
      <c r="S16" s="39" t="str">
        <f>IF(AND('Mapa final'!$AJ$41="Muy Alta",'Mapa final'!$AL$41="Menor"),CONCATENATE("R2C",'Mapa final'!$S$41),"")</f>
        <v/>
      </c>
      <c r="T16" s="39" t="str">
        <f>IF(AND('Mapa final'!$AJ$42="Muy Alta",'Mapa final'!$AL$42="Menor"),CONCATENATE("R2C",'Mapa final'!$S$42),"")</f>
        <v/>
      </c>
      <c r="U16" s="39" t="str">
        <f>IF(AND('Mapa final'!$AJ$43="Muy Alta",'Mapa final'!$AL$43="Menor"),CONCATENATE("R2C",'Mapa final'!$S$43),"")</f>
        <v/>
      </c>
      <c r="V16" s="40" t="str">
        <f>IF(AND('Mapa final'!$AJ$44="Muy Alta",'Mapa final'!$AL$44="Menor"),CONCATENATE("R2C",'Mapa final'!$S$44),"")</f>
        <v/>
      </c>
      <c r="W16" s="38" t="str">
        <f>IF(AND('Mapa final'!$AJ$39="Muy Alta",'Mapa final'!$AL$39="Moderado"),CONCATENATE("R2C",'Mapa final'!$S$39),"")</f>
        <v/>
      </c>
      <c r="X16" s="39" t="str">
        <f>IF(AND('Mapa final'!$AJ$40="Muy Alta",'Mapa final'!$AL$40="Moderado"),CONCATENATE("R2C",'Mapa final'!$S$40),"")</f>
        <v/>
      </c>
      <c r="Y16" s="39" t="str">
        <f>IF(AND('Mapa final'!$AJ$41="Muy Alta",'Mapa final'!$AL$41="Moderado"),CONCATENATE("R2C",'Mapa final'!$S$41),"")</f>
        <v/>
      </c>
      <c r="Z16" s="39" t="str">
        <f>IF(AND('Mapa final'!$AJ$42="Muy Alta",'Mapa final'!$AL$42="Moderado"),CONCATENATE("R2C",'Mapa final'!$S$42),"")</f>
        <v/>
      </c>
      <c r="AA16" s="39" t="str">
        <f>IF(AND('Mapa final'!$AJ$43="Muy Alta",'Mapa final'!$AL$43="Moderado"),CONCATENATE("R2C",'Mapa final'!$S$43),"")</f>
        <v/>
      </c>
      <c r="AB16" s="40" t="str">
        <f>IF(AND('Mapa final'!$AJ$44="Muy Alta",'Mapa final'!$AL$44="Moderado"),CONCATENATE("R2C",'Mapa final'!$S$44),"")</f>
        <v/>
      </c>
      <c r="AC16" s="38" t="str">
        <f>IF(AND('Mapa final'!$AJ$39="Muy Alta",'Mapa final'!$AL$39="Mayor"),CONCATENATE("R2C",'Mapa final'!$S$39),"")</f>
        <v/>
      </c>
      <c r="AD16" s="39" t="str">
        <f>IF(AND('Mapa final'!$AJ$40="Muy Alta",'Mapa final'!$AL$40="Mayor"),CONCATENATE("R2C",'Mapa final'!$S$40),"")</f>
        <v/>
      </c>
      <c r="AE16" s="39" t="str">
        <f>IF(AND('Mapa final'!$AJ$41="Muy Alta",'Mapa final'!$AL$41="Mayor"),CONCATENATE("R2C",'Mapa final'!$S$41),"")</f>
        <v/>
      </c>
      <c r="AF16" s="39" t="str">
        <f>IF(AND('Mapa final'!$AJ$42="Muy Alta",'Mapa final'!$AL$42="Mayor"),CONCATENATE("R2C",'Mapa final'!$S$42),"")</f>
        <v/>
      </c>
      <c r="AG16" s="39" t="str">
        <f>IF(AND('Mapa final'!$AJ$43="Muy Alta",'Mapa final'!$AL$43="Mayor"),CONCATENATE("R2C",'Mapa final'!$S$43),"")</f>
        <v/>
      </c>
      <c r="AH16" s="40" t="str">
        <f>IF(AND('Mapa final'!$AJ$44="Muy Alta",'Mapa final'!$AL$44="Mayor"),CONCATENATE("R2C",'Mapa final'!$S$44),"")</f>
        <v/>
      </c>
      <c r="AI16" s="41" t="str">
        <f>IF(AND('Mapa final'!$AJ$39="Muy Alta",'Mapa final'!$AL$39="Catastrófico"),CONCATENATE("R2C",'Mapa final'!$S$39),"")</f>
        <v/>
      </c>
      <c r="AJ16" s="42" t="str">
        <f>IF(AND('Mapa final'!$AJ$40="Muy Alta",'Mapa final'!$AL$40="Catastrófico"),CONCATENATE("R2C",'Mapa final'!$S$40),"")</f>
        <v/>
      </c>
      <c r="AK16" s="42" t="str">
        <f>IF(AND('Mapa final'!$AJ$41="Muy Alta",'Mapa final'!$AL$41="Catastrófico"),CONCATENATE("R2C",'Mapa final'!$S$41),"")</f>
        <v/>
      </c>
      <c r="AL16" s="42" t="str">
        <f>IF(AND('Mapa final'!$AJ$42="Muy Alta",'Mapa final'!$AL$42="Catastrófico"),CONCATENATE("R2C",'Mapa final'!$S$42),"")</f>
        <v/>
      </c>
      <c r="AM16" s="42" t="str">
        <f>IF(AND('Mapa final'!$AJ$43="Muy Alta",'Mapa final'!$AL$43="Catastrófico"),CONCATENATE("R2C",'Mapa final'!$S$43),"")</f>
        <v/>
      </c>
      <c r="AN16" s="43" t="str">
        <f>IF(AND('Mapa final'!$AJ$44="Muy Alta",'Mapa final'!$AL$44="Catastrófico"),CONCATENATE("R2C",'Mapa final'!$S$44),"")</f>
        <v/>
      </c>
      <c r="AO16" s="69"/>
      <c r="AP16" s="502"/>
      <c r="AQ16" s="503"/>
      <c r="AR16" s="503"/>
      <c r="AS16" s="503"/>
      <c r="AT16" s="503"/>
      <c r="AU16" s="504"/>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row>
    <row r="17" spans="2:77" ht="15" customHeight="1" x14ac:dyDescent="0.25">
      <c r="B17" s="69"/>
      <c r="C17" s="388"/>
      <c r="D17" s="388"/>
      <c r="E17" s="389"/>
      <c r="F17" s="483"/>
      <c r="G17" s="484"/>
      <c r="H17" s="484"/>
      <c r="I17" s="484"/>
      <c r="J17" s="511"/>
      <c r="K17" s="38" t="str">
        <f>IF(AND('Mapa final'!$AJ$45="Muy Alta",'Mapa final'!$AL$45="Leve"),CONCATENATE("R2C",'Mapa final'!$S$45),"")</f>
        <v/>
      </c>
      <c r="L17" s="178" t="str">
        <f>IF(AND('Mapa final'!$AJ$46="Muy Alta",'Mapa final'!$AL$46="Leve"),CONCATENATE("R2C",'Mapa final'!$S$46),"")</f>
        <v/>
      </c>
      <c r="M17" s="178" t="str">
        <f>IF(AND('Mapa final'!$AJ$47="Muy Alta",'Mapa final'!$AL$47="Leve"),CONCATENATE("R2C",'Mapa final'!$S$47),"")</f>
        <v/>
      </c>
      <c r="N17" s="178" t="str">
        <f>IF(AND('Mapa final'!$AJ$48="Muy Alta",'Mapa final'!$AL$48="Leve"),CONCATENATE("R2C",'Mapa final'!$S$48),"")</f>
        <v/>
      </c>
      <c r="O17" s="178" t="str">
        <f>IF(AND('Mapa final'!$AJ$49="Muy Alta",'Mapa final'!$AL$49="Leve"),CONCATENATE("R2C",'Mapa final'!$S$49),"")</f>
        <v/>
      </c>
      <c r="P17" s="40" t="str">
        <f>IF(AND('Mapa final'!$AJ$60="Muy Alta",'Mapa final'!$AL$50="Leve"),CONCATENATE("R2C",'Mapa final'!$S$50),"")</f>
        <v/>
      </c>
      <c r="Q17" s="178" t="str">
        <f>IF(AND('Mapa final'!$AJ$45="Muy Alta",'Mapa final'!$AL$45="Menor"),CONCATENATE("R2C",'Mapa final'!$S$45),"")</f>
        <v/>
      </c>
      <c r="R17" s="39" t="str">
        <f>IF(AND('Mapa final'!$AJ$46="Muy Alta",'Mapa final'!$AL$46="Menor"),CONCATENATE("R2C",'Mapa final'!$S$46),"")</f>
        <v/>
      </c>
      <c r="S17" s="39" t="str">
        <f>IF(AND('Mapa final'!$AJ$47="Muy Alta",'Mapa final'!$AL$47="Menor"),CONCATENATE("R2C",'Mapa final'!$S$47),"")</f>
        <v/>
      </c>
      <c r="T17" s="39" t="str">
        <f>IF(AND('Mapa final'!$AJ$48="Muy Alta",'Mapa final'!$AL$48="Menor"),CONCATENATE("R2C",'Mapa final'!$S$48),"")</f>
        <v/>
      </c>
      <c r="U17" s="39" t="str">
        <f>IF(AND('Mapa final'!$AJ$49="Muy Alta",'Mapa final'!$AL$49="Menor"),CONCATENATE("R2C",'Mapa final'!$S$49),"")</f>
        <v/>
      </c>
      <c r="V17" s="40" t="str">
        <f>IF(AND('Mapa final'!$AJ$60="Muy Alta",'Mapa final'!$AL$50="Menor"),CONCATENATE("R2C",'Mapa final'!$S$50),"")</f>
        <v/>
      </c>
      <c r="W17" s="38" t="str">
        <f>IF(AND('Mapa final'!$AJ$45="Muy Alta",'Mapa final'!$AL$45="Moderado"),CONCATENATE("R2C",'Mapa final'!$S$45),"")</f>
        <v/>
      </c>
      <c r="X17" s="39" t="str">
        <f>IF(AND('Mapa final'!$AJ$46="Muy Alta",'Mapa final'!$AL$46="Moderado"),CONCATENATE("R2C",'Mapa final'!$S$46),"")</f>
        <v/>
      </c>
      <c r="Y17" s="39" t="str">
        <f>IF(AND('Mapa final'!$AJ$47="Muy Alta",'Mapa final'!$AL$47="Moderado"),CONCATENATE("R2C",'Mapa final'!$S$47),"")</f>
        <v/>
      </c>
      <c r="Z17" s="39" t="str">
        <f>IF(AND('Mapa final'!$AJ$48="Muy Alta",'Mapa final'!$AL$48="Moderado"),CONCATENATE("R2C",'Mapa final'!$S$48),"")</f>
        <v/>
      </c>
      <c r="AA17" s="39" t="str">
        <f>IF(AND('Mapa final'!$AJ$49="Muy Alta",'Mapa final'!$AL$49="Moderado"),CONCATENATE("R2C",'Mapa final'!$S$49),"")</f>
        <v/>
      </c>
      <c r="AB17" s="40" t="str">
        <f>IF(AND('Mapa final'!$AJ$60="Muy Alta",'Mapa final'!$AL$50="Moderado"),CONCATENATE("R2C",'Mapa final'!$S$50),"")</f>
        <v/>
      </c>
      <c r="AC17" s="38" t="str">
        <f>IF(AND('Mapa final'!$AJ$45="Muy Alta",'Mapa final'!$AL$45="Mayor"),CONCATENATE("R2C",'Mapa final'!$S$45),"")</f>
        <v/>
      </c>
      <c r="AD17" s="39" t="str">
        <f>IF(AND('Mapa final'!$AJ$46="Muy Alta",'Mapa final'!$AL$46="Mayor"),CONCATENATE("R2C",'Mapa final'!$S$46),"")</f>
        <v/>
      </c>
      <c r="AE17" s="39" t="str">
        <f>IF(AND('Mapa final'!$AJ$47="Muy Alta",'Mapa final'!$AL$47="Mayor"),CONCATENATE("R2C",'Mapa final'!$S$47),"")</f>
        <v/>
      </c>
      <c r="AF17" s="39" t="str">
        <f>IF(AND('Mapa final'!$AJ$48="Muy Alta",'Mapa final'!$AL$48="Mayor"),CONCATENATE("R2C",'Mapa final'!$S$48),"")</f>
        <v/>
      </c>
      <c r="AG17" s="39" t="str">
        <f>IF(AND('Mapa final'!$AJ$49="Muy Alta",'Mapa final'!$AL$49="Mayor"),CONCATENATE("R2C",'Mapa final'!$S$49),"")</f>
        <v/>
      </c>
      <c r="AH17" s="40" t="str">
        <f>IF(AND('Mapa final'!$AJ$60="Muy Alta",'Mapa final'!$AL$50="Mayor"),CONCATENATE("R2C",'Mapa final'!$S$50),"")</f>
        <v/>
      </c>
      <c r="AI17" s="41" t="str">
        <f>IF(AND('Mapa final'!$AJ$45="Muy Alta",'Mapa final'!$AL$45="Catastrófico"),CONCATENATE("R2C",'Mapa final'!$S$45),"")</f>
        <v/>
      </c>
      <c r="AJ17" s="42" t="str">
        <f>IF(AND('Mapa final'!$AJ$46="Muy Alta",'Mapa final'!$AL$46="Catastrófico"),CONCATENATE("R2C",'Mapa final'!$S$46),"")</f>
        <v/>
      </c>
      <c r="AK17" s="42" t="str">
        <f>IF(AND('Mapa final'!$AJ$47="Muy Alta",'Mapa final'!$AL$47="Catastrófico"),CONCATENATE("R2C",'Mapa final'!$S$47),"")</f>
        <v/>
      </c>
      <c r="AL17" s="42" t="str">
        <f>IF(AND('Mapa final'!$AJ$48="Muy Alta",'Mapa final'!$AL$48="Catastrófico"),CONCATENATE("R2C",'Mapa final'!$S$48),"")</f>
        <v/>
      </c>
      <c r="AM17" s="42" t="str">
        <f>IF(AND('Mapa final'!$AJ$49="Muy Alta",'Mapa final'!$AL$49="Catastrófico"),CONCATENATE("R2C",'Mapa final'!$S$49),"")</f>
        <v/>
      </c>
      <c r="AN17" s="43" t="str">
        <f>IF(AND('Mapa final'!$AJ$60="Muy Alta",'Mapa final'!$AL$50="Catastrófico"),CONCATENATE("R2C",'Mapa final'!$S$50),"")</f>
        <v/>
      </c>
      <c r="AO17" s="69"/>
      <c r="AP17" s="502"/>
      <c r="AQ17" s="503"/>
      <c r="AR17" s="503"/>
      <c r="AS17" s="503"/>
      <c r="AT17" s="503"/>
      <c r="AU17" s="504"/>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row>
    <row r="18" spans="2:77" ht="15" customHeight="1" x14ac:dyDescent="0.25">
      <c r="B18" s="69"/>
      <c r="C18" s="388"/>
      <c r="D18" s="388"/>
      <c r="E18" s="389"/>
      <c r="F18" s="483"/>
      <c r="G18" s="484"/>
      <c r="H18" s="484"/>
      <c r="I18" s="484"/>
      <c r="J18" s="511"/>
      <c r="K18" s="38" t="str">
        <f>IF(AND('Mapa final'!$AJ$51="Muy Alta",'Mapa final'!$AL$51="Leve"),CONCATENATE("R2C",'Mapa final'!$S$51),"")</f>
        <v/>
      </c>
      <c r="L18" s="178" t="str">
        <f>IF(AND('Mapa final'!$AJ$52="Muy Alta",'Mapa final'!$AL$52="Leve"),CONCATENATE("R2C",'Mapa final'!$S$52),"")</f>
        <v/>
      </c>
      <c r="M18" s="178" t="str">
        <f>IF(AND('Mapa final'!$AJ$53="Muy Alta",'Mapa final'!$AL$53="Leve"),CONCATENATE("R2C",'Mapa final'!$S$53),"")</f>
        <v/>
      </c>
      <c r="N18" s="178" t="str">
        <f>IF(AND('Mapa final'!$AJ$54="Muy Alta",'Mapa final'!$AL$54="Leve"),CONCATENATE("R2C",'Mapa final'!$S$54),"")</f>
        <v/>
      </c>
      <c r="O18" s="178" t="str">
        <f>IF(AND('Mapa final'!$AJ$55="Muy Alta",'Mapa final'!$AL$55="Leve"),CONCATENATE("R2C",'Mapa final'!$S$55),"")</f>
        <v/>
      </c>
      <c r="P18" s="40" t="str">
        <f>IF(AND('Mapa final'!$AJ$56="Muy Alta",'Mapa final'!$AL$56="Leve"),CONCATENATE("R2C",'Mapa final'!$S$56),"")</f>
        <v/>
      </c>
      <c r="Q18" s="178" t="str">
        <f>IF(AND('Mapa final'!$AJ$51="Muy Alta",'Mapa final'!$AL$51="Menor"),CONCATENATE("R2C",'Mapa final'!$S$51),"")</f>
        <v/>
      </c>
      <c r="R18" s="39" t="str">
        <f>IF(AND('Mapa final'!$AJ$52="Muy Alta",'Mapa final'!$AL$52="Menor"),CONCATENATE("R2C",'Mapa final'!$S$52),"")</f>
        <v/>
      </c>
      <c r="S18" s="39" t="str">
        <f>IF(AND('Mapa final'!$AJ$53="Muy Alta",'Mapa final'!$AL$53="Menor"),CONCATENATE("R2C",'Mapa final'!$S$53),"")</f>
        <v/>
      </c>
      <c r="T18" s="39" t="str">
        <f>IF(AND('Mapa final'!$AJ$54="Muy Alta",'Mapa final'!$AL$54="Menor"),CONCATENATE("R2C",'Mapa final'!$S$54),"")</f>
        <v/>
      </c>
      <c r="U18" s="39" t="str">
        <f>IF(AND('Mapa final'!$AJ$55="Muy Alta",'Mapa final'!$AL$55="Menor"),CONCATENATE("R2C",'Mapa final'!$S$55),"")</f>
        <v/>
      </c>
      <c r="V18" s="40" t="str">
        <f>IF(AND('Mapa final'!$AJ$56="Muy Alta",'Mapa final'!$AL$56="Menor"),CONCATENATE("R2C",'Mapa final'!$S$56),"")</f>
        <v/>
      </c>
      <c r="W18" s="38" t="str">
        <f>IF(AND('Mapa final'!$AJ$51="Muy Alta",'Mapa final'!$AL$51="Moderado"),CONCATENATE("R2C",'Mapa final'!$S$51),"")</f>
        <v/>
      </c>
      <c r="X18" s="39" t="str">
        <f>IF(AND('Mapa final'!$AJ$52="Muy Alta",'Mapa final'!$AL$52="Moderado"),CONCATENATE("R2C",'Mapa final'!$S$52),"")</f>
        <v/>
      </c>
      <c r="Y18" s="39" t="str">
        <f>IF(AND('Mapa final'!$AJ$53="Muy Alta",'Mapa final'!$AL$53="Moderado"),CONCATENATE("R2C",'Mapa final'!$S$53),"")</f>
        <v/>
      </c>
      <c r="Z18" s="39" t="str">
        <f>IF(AND('Mapa final'!$AJ$54="Muy Alta",'Mapa final'!$AL$54="Moderado"),CONCATENATE("R2C",'Mapa final'!$S$54),"")</f>
        <v/>
      </c>
      <c r="AA18" s="39" t="str">
        <f>IF(AND('Mapa final'!$AJ$55="Muy Alta",'Mapa final'!$AL$55="Moderado"),CONCATENATE("R2C",'Mapa final'!$S$55),"")</f>
        <v/>
      </c>
      <c r="AB18" s="40" t="str">
        <f>IF(AND('Mapa final'!$AJ$56="Muy Alta",'Mapa final'!$AL$56="Moderado"),CONCATENATE("R2C",'Mapa final'!$S$56),"")</f>
        <v/>
      </c>
      <c r="AC18" s="38" t="str">
        <f>IF(AND('Mapa final'!$AJ$51="Muy Alta",'Mapa final'!$AL$51="Mayor"),CONCATENATE("R2C",'Mapa final'!$S$51),"")</f>
        <v/>
      </c>
      <c r="AD18" s="39" t="str">
        <f>IF(AND('Mapa final'!$AJ$52="Muy Alta",'Mapa final'!$AL$52="Mayor"),CONCATENATE("R2C",'Mapa final'!$S$52),"")</f>
        <v/>
      </c>
      <c r="AE18" s="39" t="str">
        <f>IF(AND('Mapa final'!$AJ$53="Muy Alta",'Mapa final'!$AL$53="Mayor"),CONCATENATE("R2C",'Mapa final'!$S$53),"")</f>
        <v/>
      </c>
      <c r="AF18" s="39" t="str">
        <f>IF(AND('Mapa final'!$AJ$54="Muy Alta",'Mapa final'!$AL$54="Mayor"),CONCATENATE("R2C",'Mapa final'!$S$54),"")</f>
        <v/>
      </c>
      <c r="AG18" s="39" t="str">
        <f>IF(AND('Mapa final'!$AJ$55="Muy Alta",'Mapa final'!$AL$55="Mayor"),CONCATENATE("R2C",'Mapa final'!$S$55),"")</f>
        <v/>
      </c>
      <c r="AH18" s="40" t="str">
        <f>IF(AND('Mapa final'!$AJ$56="Muy Alta",'Mapa final'!$AL$56="Mayor"),CONCATENATE("R2C",'Mapa final'!$S$56),"")</f>
        <v/>
      </c>
      <c r="AI18" s="41" t="str">
        <f>IF(AND('Mapa final'!$AJ$51="Muy Alta",'Mapa final'!$AL$51="Catastrófico"),CONCATENATE("R2C",'Mapa final'!$S$51),"")</f>
        <v/>
      </c>
      <c r="AJ18" s="42" t="str">
        <f>IF(AND('Mapa final'!$AJ$52="Muy Alta",'Mapa final'!$AL$52="Catastrófico"),CONCATENATE("R2C",'Mapa final'!$S$52),"")</f>
        <v/>
      </c>
      <c r="AK18" s="42" t="str">
        <f>IF(AND('Mapa final'!$AJ$53="Muy Alta",'Mapa final'!$AL$53="Catastrófico"),CONCATENATE("R2C",'Mapa final'!$S$53),"")</f>
        <v/>
      </c>
      <c r="AL18" s="42" t="str">
        <f>IF(AND('Mapa final'!$AJ$54="Muy Alta",'Mapa final'!$AL$54="Catastrófico"),CONCATENATE("R2C",'Mapa final'!$S$54),"")</f>
        <v/>
      </c>
      <c r="AM18" s="42" t="str">
        <f>IF(AND('Mapa final'!$AJ$55="Muy Alta",'Mapa final'!$AL$55="Catastrófico"),CONCATENATE("R2C",'Mapa final'!$S$55),"")</f>
        <v/>
      </c>
      <c r="AN18" s="43" t="str">
        <f>IF(AND('Mapa final'!$AJ$56="Muy Alta",'Mapa final'!$AL$56="Catastrófico"),CONCATENATE("R2C",'Mapa final'!$S$56),"")</f>
        <v/>
      </c>
      <c r="AO18" s="69"/>
      <c r="AP18" s="502"/>
      <c r="AQ18" s="503"/>
      <c r="AR18" s="503"/>
      <c r="AS18" s="503"/>
      <c r="AT18" s="503"/>
      <c r="AU18" s="504"/>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row>
    <row r="19" spans="2:77" ht="15" customHeight="1" x14ac:dyDescent="0.25">
      <c r="B19" s="69"/>
      <c r="C19" s="388"/>
      <c r="D19" s="388"/>
      <c r="E19" s="389"/>
      <c r="F19" s="483"/>
      <c r="G19" s="484"/>
      <c r="H19" s="484"/>
      <c r="I19" s="484"/>
      <c r="J19" s="511"/>
      <c r="K19" s="38" t="str">
        <f>IF(AND('Mapa final'!$AJ$57="Muy Alta",'Mapa final'!$AL$57="Leve"),CONCATENATE("R2C",'Mapa final'!$S$57),"")</f>
        <v/>
      </c>
      <c r="L19" s="178" t="str">
        <f>IF(AND('Mapa final'!$AJ$58="Muy Alta",'Mapa final'!$AL$58="Leve"),CONCATENATE("R2C",'Mapa final'!$S$58),"")</f>
        <v/>
      </c>
      <c r="M19" s="178" t="str">
        <f>IF(AND('Mapa final'!$AJ$59="Muy Alta",'Mapa final'!$AL$59="Leve"),CONCATENATE("R2C",'Mapa final'!$S$59),"")</f>
        <v/>
      </c>
      <c r="N19" s="178" t="str">
        <f>IF(AND('Mapa final'!$AJ$60="Muy Alta",'Mapa final'!$AL$60="Leve"),CONCATENATE("R2C",'Mapa final'!$S$60),"")</f>
        <v/>
      </c>
      <c r="O19" s="178" t="str">
        <f>IF(AND('Mapa final'!$AJ$61="Muy Alta",'Mapa final'!$AL$61="Leve"),CONCATENATE("R2C",'Mapa final'!$S$61),"")</f>
        <v/>
      </c>
      <c r="P19" s="40" t="str">
        <f>IF(AND('Mapa final'!$AJ$62="Muy Alta",'Mapa final'!$AL$62="Leve"),CONCATENATE("R2C",'Mapa final'!$S$62),"")</f>
        <v/>
      </c>
      <c r="Q19" s="178" t="str">
        <f>IF(AND('Mapa final'!$AJ$57="Muy Alta",'Mapa final'!$AL$57="Menor"),CONCATENATE("R2C",'Mapa final'!$S$57),"")</f>
        <v/>
      </c>
      <c r="R19" s="39" t="str">
        <f>IF(AND('Mapa final'!$AJ$58="Muy Alta",'Mapa final'!$AL$58="Menor"),CONCATENATE("R2C",'Mapa final'!$S$58),"")</f>
        <v/>
      </c>
      <c r="S19" s="39" t="str">
        <f>IF(AND('Mapa final'!$AJ$59="Muy Alta",'Mapa final'!$AL$59="Menor"),CONCATENATE("R2C",'Mapa final'!$S$59),"")</f>
        <v/>
      </c>
      <c r="T19" s="39" t="str">
        <f>IF(AND('Mapa final'!$AJ$60="Muy Alta",'Mapa final'!$AL$60="Menor"),CONCATENATE("R2C",'Mapa final'!$S$60),"")</f>
        <v/>
      </c>
      <c r="U19" s="39" t="str">
        <f>IF(AND('Mapa final'!$AJ$61="Muy Alta",'Mapa final'!$AL$61="Menor"),CONCATENATE("R2C",'Mapa final'!$S$61),"")</f>
        <v/>
      </c>
      <c r="V19" s="40" t="str">
        <f>IF(AND('Mapa final'!$AJ$62="Muy Alta",'Mapa final'!$AL$62="Menor"),CONCATENATE("R2C",'Mapa final'!$S$62),"")</f>
        <v/>
      </c>
      <c r="W19" s="38" t="str">
        <f>IF(AND('Mapa final'!$AJ$57="Muy Alta",'Mapa final'!$AL$57="Moderado"),CONCATENATE("R2C",'Mapa final'!$S$57),"")</f>
        <v/>
      </c>
      <c r="X19" s="39" t="str">
        <f>IF(AND('Mapa final'!$AJ$58="Muy Alta",'Mapa final'!$AL$58="Moderado"),CONCATENATE("R2C",'Mapa final'!$S$58),"")</f>
        <v/>
      </c>
      <c r="Y19" s="39" t="str">
        <f>IF(AND('Mapa final'!$AJ$59="Muy Alta",'Mapa final'!$AL$59="Moderado"),CONCATENATE("R2C",'Mapa final'!$S$59),"")</f>
        <v/>
      </c>
      <c r="Z19" s="39" t="str">
        <f>IF(AND('Mapa final'!$AJ$60="Muy Alta",'Mapa final'!$AL$60="Moderado"),CONCATENATE("R2C",'Mapa final'!$S$60),"")</f>
        <v/>
      </c>
      <c r="AA19" s="39" t="str">
        <f>IF(AND('Mapa final'!$AJ$61="Muy Alta",'Mapa final'!$AL$61="Moderado"),CONCATENATE("R2C",'Mapa final'!$S$61),"")</f>
        <v/>
      </c>
      <c r="AB19" s="40" t="str">
        <f>IF(AND('Mapa final'!$AJ$62="Muy Alta",'Mapa final'!$AL$62="Moderado"),CONCATENATE("R2C",'Mapa final'!$S$62),"")</f>
        <v/>
      </c>
      <c r="AC19" s="38" t="str">
        <f>IF(AND('Mapa final'!$AJ$57="Muy Alta",'Mapa final'!$AL$57="Mayor"),CONCATENATE("R2C",'Mapa final'!$S$57),"")</f>
        <v/>
      </c>
      <c r="AD19" s="39" t="str">
        <f>IF(AND('Mapa final'!$AJ$58="Muy Alta",'Mapa final'!$AL$58="Mayor"),CONCATENATE("R2C",'Mapa final'!$S$58),"")</f>
        <v/>
      </c>
      <c r="AE19" s="39" t="str">
        <f>IF(AND('Mapa final'!$AJ$59="Muy Alta",'Mapa final'!$AL$59="Mayor"),CONCATENATE("R2C",'Mapa final'!$S$59),"")</f>
        <v/>
      </c>
      <c r="AF19" s="39" t="str">
        <f>IF(AND('Mapa final'!$AJ$60="Muy Alta",'Mapa final'!$AL$60="Mayor"),CONCATENATE("R2C",'Mapa final'!$S$60),"")</f>
        <v/>
      </c>
      <c r="AG19" s="39" t="str">
        <f>IF(AND('Mapa final'!$AJ$61="Muy Alta",'Mapa final'!$AL$61="Mayor"),CONCATENATE("R2C",'Mapa final'!$S$61),"")</f>
        <v/>
      </c>
      <c r="AH19" s="40" t="str">
        <f>IF(AND('Mapa final'!$AJ$62="Muy Alta",'Mapa final'!$AL$62="Mayor"),CONCATENATE("R2C",'Mapa final'!$S$62),"")</f>
        <v/>
      </c>
      <c r="AI19" s="41" t="str">
        <f>IF(AND('Mapa final'!$AJ$57="Muy Alta",'Mapa final'!$AL$57="Catastrófico"),CONCATENATE("R2C",'Mapa final'!$S$57),"")</f>
        <v/>
      </c>
      <c r="AJ19" s="42" t="str">
        <f>IF(AND('Mapa final'!$AJ$58="Muy Alta",'Mapa final'!$AL$58="Catastrófico"),CONCATENATE("R2C",'Mapa final'!$S$58),"")</f>
        <v/>
      </c>
      <c r="AK19" s="42" t="str">
        <f>IF(AND('Mapa final'!$AJ$59="Muy Alta",'Mapa final'!$AL$59="Catastrófico"),CONCATENATE("R2C",'Mapa final'!$S$59),"")</f>
        <v/>
      </c>
      <c r="AL19" s="42" t="str">
        <f>IF(AND('Mapa final'!$AJ$60="Muy Alta",'Mapa final'!$AL$60="Catastrófico"),CONCATENATE("R2C",'Mapa final'!$S$60),"")</f>
        <v/>
      </c>
      <c r="AM19" s="42" t="str">
        <f>IF(AND('Mapa final'!$AJ$61="Muy Alta",'Mapa final'!$AL$61="Catastrófico"),CONCATENATE("R2C",'Mapa final'!$S$61),"")</f>
        <v/>
      </c>
      <c r="AN19" s="43" t="str">
        <f>IF(AND('Mapa final'!$AJ$62="Muy Alta",'Mapa final'!$AL$62="Catastrófico"),CONCATENATE("R2C",'Mapa final'!$S$62),"")</f>
        <v/>
      </c>
      <c r="AO19" s="69"/>
      <c r="AP19" s="502"/>
      <c r="AQ19" s="503"/>
      <c r="AR19" s="503"/>
      <c r="AS19" s="503"/>
      <c r="AT19" s="503"/>
      <c r="AU19" s="504"/>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row>
    <row r="20" spans="2:77" ht="15" customHeight="1" x14ac:dyDescent="0.25">
      <c r="B20" s="69"/>
      <c r="C20" s="388"/>
      <c r="D20" s="388"/>
      <c r="E20" s="389"/>
      <c r="F20" s="483"/>
      <c r="G20" s="484"/>
      <c r="H20" s="484"/>
      <c r="I20" s="484"/>
      <c r="J20" s="511"/>
      <c r="K20" s="38" t="str">
        <f>IF(AND('Mapa final'!$AJ$63="Muy Alta",'Mapa final'!$AL$63="Leve"),CONCATENATE("R2C",'Mapa final'!$S$63),"")</f>
        <v/>
      </c>
      <c r="L20" s="178" t="str">
        <f>IF(AND('Mapa final'!$AJ$64="Muy Alta",'Mapa final'!$AL$64="Leve"),CONCATENATE("R2C",'Mapa final'!$S$64),"")</f>
        <v/>
      </c>
      <c r="M20" s="178" t="str">
        <f>IF(AND('Mapa final'!$AJ$65="Muy Alta",'Mapa final'!$AL$65="Leve"),CONCATENATE("R2C",'Mapa final'!$S$65),"")</f>
        <v/>
      </c>
      <c r="N20" s="178" t="str">
        <f>IF(AND('Mapa final'!$AJ$66="Muy Alta",'Mapa final'!$AL$66="Leve"),CONCATENATE("R2C",'Mapa final'!$S$66),"")</f>
        <v/>
      </c>
      <c r="O20" s="178" t="str">
        <f>IF(AND('Mapa final'!$AJ$67="Muy Alta",'Mapa final'!$AL$67="Leve"),CONCATENATE("R2C",'Mapa final'!$S$67),"")</f>
        <v/>
      </c>
      <c r="P20" s="40" t="str">
        <f>IF(AND('Mapa final'!$AJ$68="Muy Alta",'Mapa final'!$AL$68="Leve"),CONCATENATE("R2C",'Mapa final'!$S$68),"")</f>
        <v/>
      </c>
      <c r="Q20" s="178" t="str">
        <f>IF(AND('Mapa final'!$AJ$63="Muy Alta",'Mapa final'!$AL$63="Menor"),CONCATENATE("R2C",'Mapa final'!$S$63),"")</f>
        <v/>
      </c>
      <c r="R20" s="39" t="str">
        <f>IF(AND('Mapa final'!$AJ$64="Muy Alta",'Mapa final'!$AL$64="Menor"),CONCATENATE("R2C",'Mapa final'!$S$64),"")</f>
        <v/>
      </c>
      <c r="S20" s="39" t="str">
        <f>IF(AND('Mapa final'!$AJ$65="Muy Alta",'Mapa final'!$AL$65="Menor"),CONCATENATE("R2C",'Mapa final'!$S$65),"")</f>
        <v/>
      </c>
      <c r="T20" s="39" t="str">
        <f>IF(AND('Mapa final'!$AJ$66="Muy Alta",'Mapa final'!$AL$66="Menor"),CONCATENATE("R2C",'Mapa final'!$S$66),"")</f>
        <v/>
      </c>
      <c r="U20" s="39" t="str">
        <f>IF(AND('Mapa final'!$AJ$67="Muy Alta",'Mapa final'!$AL$67="Menor"),CONCATENATE("R2C",'Mapa final'!$S$67),"")</f>
        <v/>
      </c>
      <c r="V20" s="40" t="str">
        <f>IF(AND('Mapa final'!$AJ$68="Muy Alta",'Mapa final'!$AL$68="Menor"),CONCATENATE("R2C",'Mapa final'!$S$68),"")</f>
        <v/>
      </c>
      <c r="W20" s="38" t="str">
        <f>IF(AND('Mapa final'!$AJ$63="Muy Alta",'Mapa final'!$AL$63="Moderado"),CONCATENATE("R2C",'Mapa final'!$S$63),"")</f>
        <v/>
      </c>
      <c r="X20" s="39" t="str">
        <f>IF(AND('Mapa final'!$AJ$64="Muy Alta",'Mapa final'!$AL$64="Moderado"),CONCATENATE("R2C",'Mapa final'!$S$64),"")</f>
        <v/>
      </c>
      <c r="Y20" s="39" t="str">
        <f>IF(AND('Mapa final'!$AJ$65="Muy Alta",'Mapa final'!$AL$65="Moderado"),CONCATENATE("R2C",'Mapa final'!$S$65),"")</f>
        <v/>
      </c>
      <c r="Z20" s="39" t="str">
        <f>IF(AND('Mapa final'!$AJ$66="Muy Alta",'Mapa final'!$AL$66="Moderado"),CONCATENATE("R2C",'Mapa final'!$S$66),"")</f>
        <v/>
      </c>
      <c r="AA20" s="39" t="str">
        <f>IF(AND('Mapa final'!$AJ$67="Muy Alta",'Mapa final'!$AL$67="Moderado"),CONCATENATE("R2C",'Mapa final'!$S$67),"")</f>
        <v/>
      </c>
      <c r="AB20" s="40" t="str">
        <f>IF(AND('Mapa final'!$AJ$68="Muy Alta",'Mapa final'!$AL$68="Moderado"),CONCATENATE("R2C",'Mapa final'!$S$68),"")</f>
        <v/>
      </c>
      <c r="AC20" s="38" t="str">
        <f>IF(AND('Mapa final'!$AJ$63="Muy Alta",'Mapa final'!$AL$63="Mayor"),CONCATENATE("R2C",'Mapa final'!$S$63),"")</f>
        <v/>
      </c>
      <c r="AD20" s="39" t="str">
        <f>IF(AND('Mapa final'!$AJ$64="Muy Alta",'Mapa final'!$AL$64="Mayor"),CONCATENATE("R2C",'Mapa final'!$S$64),"")</f>
        <v/>
      </c>
      <c r="AE20" s="39" t="str">
        <f>IF(AND('Mapa final'!$AJ$65="Muy Alta",'Mapa final'!$AL$65="Mayor"),CONCATENATE("R2C",'Mapa final'!$S$65),"")</f>
        <v/>
      </c>
      <c r="AF20" s="39" t="str">
        <f>IF(AND('Mapa final'!$AJ$66="Muy Alta",'Mapa final'!$AL$66="Mayor"),CONCATENATE("R2C",'Mapa final'!$S$66),"")</f>
        <v/>
      </c>
      <c r="AG20" s="39" t="str">
        <f>IF(AND('Mapa final'!$AJ$67="Muy Alta",'Mapa final'!$AL$67="Mayor"),CONCATENATE("R2C",'Mapa final'!$S$67),"")</f>
        <v/>
      </c>
      <c r="AH20" s="40" t="str">
        <f>IF(AND('Mapa final'!$AJ$68="Muy Alta",'Mapa final'!$AL$68="Mayor"),CONCATENATE("R2C",'Mapa final'!$S$68),"")</f>
        <v/>
      </c>
      <c r="AI20" s="41" t="str">
        <f>IF(AND('Mapa final'!$AJ$63="Muy Alta",'Mapa final'!$AL$63="Catastrófico"),CONCATENATE("R2C",'Mapa final'!$S$63),"")</f>
        <v/>
      </c>
      <c r="AJ20" s="42" t="str">
        <f>IF(AND('Mapa final'!$AJ$64="Muy Alta",'Mapa final'!$AL$64="Catastrófico"),CONCATENATE("R2C",'Mapa final'!$S$64),"")</f>
        <v/>
      </c>
      <c r="AK20" s="42" t="str">
        <f>IF(AND('Mapa final'!$AJ$65="Muy Alta",'Mapa final'!$AL$65="Catastrófico"),CONCATENATE("R2C",'Mapa final'!$S$65),"")</f>
        <v/>
      </c>
      <c r="AL20" s="42" t="str">
        <f>IF(AND('Mapa final'!$AJ$66="Muy Alta",'Mapa final'!$AL$66="Catastrófico"),CONCATENATE("R2C",'Mapa final'!$S$66),"")</f>
        <v/>
      </c>
      <c r="AM20" s="42" t="str">
        <f>IF(AND('Mapa final'!$AJ$67="Muy Alta",'Mapa final'!$AL$67="Catastrófico"),CONCATENATE("R2C",'Mapa final'!$S$67),"")</f>
        <v/>
      </c>
      <c r="AN20" s="43" t="str">
        <f>IF(AND('Mapa final'!$AJ$68="Muy Alta",'Mapa final'!$AL$68="Catastrófico"),CONCATENATE("R2C",'Mapa final'!$S$68),"")</f>
        <v/>
      </c>
      <c r="AO20" s="69"/>
      <c r="AP20" s="502"/>
      <c r="AQ20" s="503"/>
      <c r="AR20" s="503"/>
      <c r="AS20" s="503"/>
      <c r="AT20" s="503"/>
      <c r="AU20" s="504"/>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row>
    <row r="21" spans="2:77" ht="15.75" customHeight="1" thickBot="1" x14ac:dyDescent="0.3">
      <c r="B21" s="69"/>
      <c r="C21" s="388"/>
      <c r="D21" s="388"/>
      <c r="E21" s="389"/>
      <c r="F21" s="486"/>
      <c r="G21" s="487"/>
      <c r="H21" s="487"/>
      <c r="I21" s="487"/>
      <c r="J21" s="487"/>
      <c r="K21" s="44" t="str">
        <f>IF(AND('Mapa final'!$AJ$69="Muy Alta",'Mapa final'!$AL$69="Leve"),CONCATENATE("R2C",'Mapa final'!$S$69),"")</f>
        <v/>
      </c>
      <c r="L21" s="45" t="str">
        <f>IF(AND('Mapa final'!$AJ$70="Muy Alta",'Mapa final'!$AL$70="Leve"),CONCATENATE("R2C",'Mapa final'!$S$70),"")</f>
        <v/>
      </c>
      <c r="M21" s="45" t="str">
        <f>IF(AND('Mapa final'!$AJ$71="Muy Alta",'Mapa final'!$AL$71="Leve"),CONCATENATE("R2C",'Mapa final'!$S$71),"")</f>
        <v/>
      </c>
      <c r="N21" s="45" t="str">
        <f>IF(AND('Mapa final'!$AJ$72="Muy Alta",'Mapa final'!$AL$72="Leve"),CONCATENATE("R2C",'Mapa final'!$S$72),"")</f>
        <v/>
      </c>
      <c r="O21" s="45" t="str">
        <f>IF(AND('Mapa final'!$AJ$74="Muy Alta",'Mapa final'!$AL$74="Leve"),CONCATENATE("R2C",'Mapa final'!$S$74),"")</f>
        <v/>
      </c>
      <c r="P21" s="46" t="str">
        <f>IF(AND('Mapa final'!$AJ$75="Muy Alta",'Mapa final'!$AL$75="Leve"),CONCATENATE("R2C",'Mapa final'!$S$75),"")</f>
        <v/>
      </c>
      <c r="Q21" s="178" t="str">
        <f>IF(AND('Mapa final'!$AJ$69="Muy Alta",'Mapa final'!$AL$69="Menor"),CONCATENATE("R2C",'Mapa final'!$S$69),"")</f>
        <v/>
      </c>
      <c r="R21" s="39" t="str">
        <f>IF(AND('Mapa final'!$AJ$70="Muy Alta",'Mapa final'!$AL$70="Menor"),CONCATENATE("R2C",'Mapa final'!$S$70),"")</f>
        <v/>
      </c>
      <c r="S21" s="39" t="str">
        <f>IF(AND('Mapa final'!$AJ$71="Muy Alta",'Mapa final'!$AL$71="Menor"),CONCATENATE("R2C",'Mapa final'!$S$71),"")</f>
        <v/>
      </c>
      <c r="T21" s="39" t="str">
        <f>IF(AND('Mapa final'!$AJ$72="Muy Alta",'Mapa final'!$AL$72="Menor"),CONCATENATE("R2C",'Mapa final'!$S$72),"")</f>
        <v/>
      </c>
      <c r="U21" s="39" t="str">
        <f>IF(AND('Mapa final'!$AJ$74="Muy Alta",'Mapa final'!$AL$74="Menor"),CONCATENATE("R2C",'Mapa final'!$S$74),"")</f>
        <v/>
      </c>
      <c r="V21" s="40" t="str">
        <f>IF(AND('Mapa final'!$AJ$75="Muy Alta",'Mapa final'!$AL$75="Menor"),CONCATENATE("R2C",'Mapa final'!$S$75),"")</f>
        <v/>
      </c>
      <c r="W21" s="44" t="str">
        <f>IF(AND('Mapa final'!$AJ$69="Muy Alta",'Mapa final'!$AL$69="Moderado"),CONCATENATE("R2C",'Mapa final'!$S$69),"")</f>
        <v/>
      </c>
      <c r="X21" s="45" t="str">
        <f>IF(AND('Mapa final'!$AJ$70="Muy Alta",'Mapa final'!$AL$70="Moderado"),CONCATENATE("R2C",'Mapa final'!$S$70),"")</f>
        <v/>
      </c>
      <c r="Y21" s="45" t="str">
        <f>IF(AND('Mapa final'!$AJ$71="Muy Alta",'Mapa final'!$AL$71="Moderado"),CONCATENATE("R2C",'Mapa final'!$S$71),"")</f>
        <v/>
      </c>
      <c r="Z21" s="45" t="str">
        <f>IF(AND('Mapa final'!$AJ$72="Muy Alta",'Mapa final'!$AL$72="Moderado"),CONCATENATE("R2C",'Mapa final'!$S$72),"")</f>
        <v/>
      </c>
      <c r="AA21" s="45" t="str">
        <f>IF(AND('Mapa final'!$AJ$74="Muy Alta",'Mapa final'!$AL$74="Moderado"),CONCATENATE("R2C",'Mapa final'!$S$74),"")</f>
        <v/>
      </c>
      <c r="AB21" s="46" t="str">
        <f>IF(AND('Mapa final'!$AJ$75="Muy Alta",'Mapa final'!$AL$75="Moderado"),CONCATENATE("R2C",'Mapa final'!$S$75),"")</f>
        <v/>
      </c>
      <c r="AC21" s="38" t="str">
        <f>IF(AND('Mapa final'!$AJ$69="Muy Alta",'Mapa final'!$AL$69="Mayor"),CONCATENATE("R2C",'Mapa final'!$S$69),"")</f>
        <v/>
      </c>
      <c r="AD21" s="39" t="str">
        <f>IF(AND('Mapa final'!$AJ$70="Muy Alta",'Mapa final'!$AL$70="Mayor"),CONCATENATE("R2C",'Mapa final'!$S$70),"")</f>
        <v/>
      </c>
      <c r="AE21" s="39" t="str">
        <f>IF(AND('Mapa final'!$AJ$71="Muy Alta",'Mapa final'!$AL$71="Mayor"),CONCATENATE("R2C",'Mapa final'!$S$71),"")</f>
        <v/>
      </c>
      <c r="AF21" s="39" t="str">
        <f>IF(AND('Mapa final'!$AJ$72="Muy Alta",'Mapa final'!$AL$72="Mayor"),CONCATENATE("R2C",'Mapa final'!$S$72),"")</f>
        <v/>
      </c>
      <c r="AG21" s="39" t="str">
        <f>IF(AND('Mapa final'!$AJ$74="Muy Alta",'Mapa final'!$AL$74="Mayor"),CONCATENATE("R2C",'Mapa final'!$S$74),"")</f>
        <v/>
      </c>
      <c r="AH21" s="40" t="str">
        <f>IF(AND('Mapa final'!$AJ$75="Muy Alta",'Mapa final'!$AL$75="Mayor"),CONCATENATE("R2C",'Mapa final'!$S$75),"")</f>
        <v/>
      </c>
      <c r="AI21" s="47" t="str">
        <f>IF(AND('Mapa final'!$AJ$69="Muy Alta",'Mapa final'!$AL$69="Catastrófico"),CONCATENATE("R2C",'Mapa final'!$S$69),"")</f>
        <v/>
      </c>
      <c r="AJ21" s="48" t="str">
        <f>IF(AND('Mapa final'!$AJ$70="Muy Alta",'Mapa final'!$AL$70="Catastrófico"),CONCATENATE("R2C",'Mapa final'!$S$70),"")</f>
        <v/>
      </c>
      <c r="AK21" s="48" t="str">
        <f>IF(AND('Mapa final'!$AJ$71="Muy Alta",'Mapa final'!$AL$71="Catastrófico"),CONCATENATE("R2C",'Mapa final'!$S$71),"")</f>
        <v/>
      </c>
      <c r="AL21" s="48" t="str">
        <f>IF(AND('Mapa final'!$AJ$72="Muy Alta",'Mapa final'!$AL$72="Catastrófico"),CONCATENATE("R2C",'Mapa final'!$S$72),"")</f>
        <v/>
      </c>
      <c r="AM21" s="48" t="str">
        <f>IF(AND('Mapa final'!$AJ$74="Muy Alta",'Mapa final'!$AL$74="Catastrófico"),CONCATENATE("R2C",'Mapa final'!$S$74),"")</f>
        <v/>
      </c>
      <c r="AN21" s="49" t="str">
        <f>IF(AND('Mapa final'!$AJ$75="Muy Alta",'Mapa final'!$AL$75="Catastrófico"),CONCATENATE("R2C",'Mapa final'!$S$75),"")</f>
        <v/>
      </c>
      <c r="AO21" s="69"/>
      <c r="AP21" s="505"/>
      <c r="AQ21" s="506"/>
      <c r="AR21" s="506"/>
      <c r="AS21" s="506"/>
      <c r="AT21" s="506"/>
      <c r="AU21" s="507"/>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row>
    <row r="22" spans="2:77" ht="15" customHeight="1" x14ac:dyDescent="0.25">
      <c r="B22" s="69"/>
      <c r="C22" s="388"/>
      <c r="D22" s="388"/>
      <c r="E22" s="389"/>
      <c r="F22" s="480" t="s">
        <v>114</v>
      </c>
      <c r="G22" s="481"/>
      <c r="H22" s="481"/>
      <c r="I22" s="481"/>
      <c r="J22" s="481"/>
      <c r="K22" s="53" t="str">
        <f ca="1">IF(AND('Mapa final'!$AJ$15="Alta",'Mapa final'!$AL$15="Leve"),CONCATENATE("R2C",'Mapa final'!$S$15),"")</f>
        <v/>
      </c>
      <c r="L22" s="179" t="str">
        <f>IF(AND('Mapa final'!$AJ$16="Alta",'Mapa final'!$AL$16="Leve"),CONCATENATE("R2C",'Mapa final'!$S$16),"")</f>
        <v/>
      </c>
      <c r="M22" s="179" t="str">
        <f ca="1">IF(AND('Mapa final'!$AJ$17="Alta",'Mapa final'!$AL$17="Leve"),CONCATENATE("R2C",'Mapa final'!$S$17),"")</f>
        <v/>
      </c>
      <c r="N22" s="179" t="str">
        <f>IF(AND('Mapa final'!$AJ$18="Alta",'Mapa final'!$AL$18="Leve"),CONCATENATE("R2C",'Mapa final'!$S$18),"")</f>
        <v/>
      </c>
      <c r="O22" s="179" t="str">
        <f ca="1">IF(AND('Mapa final'!$AJ$19="Alta",'Mapa final'!$AL$19="Leve"),CONCATENATE("R2C",'Mapa final'!$S$19),"")</f>
        <v/>
      </c>
      <c r="P22" s="52" t="str">
        <f ca="1">IF(AND('Mapa final'!$AJ$20="Alta",'Mapa final'!$AL$20="Leve"),CONCATENATE("R2C",'Mapa final'!$D$20),"")</f>
        <v/>
      </c>
      <c r="Q22" s="50" t="str">
        <f ca="1">IF(AND('Mapa final'!$AJ$15="Alta",'Mapa final'!$AL$15="Menor"),CONCATENATE("R2C",'Mapa final'!$S$15),"")</f>
        <v/>
      </c>
      <c r="R22" s="51" t="str">
        <f>IF(AND('Mapa final'!$AJ$16="Alta",'Mapa final'!$AL$16="Menore"),CONCATENATE("R2C",'Mapa final'!$S$16),"")</f>
        <v/>
      </c>
      <c r="S22" s="51" t="str">
        <f ca="1">IF(AND('Mapa final'!$AJ$17="Alta",'Mapa final'!$AL$17="Menor"),CONCATENATE("R2C",'Mapa final'!$S$17),"")</f>
        <v/>
      </c>
      <c r="T22" s="51" t="str">
        <f>IF(AND('Mapa final'!$AJ$18="Alta",'Mapa final'!$AL$18="Menor"),CONCATENATE("R2C",'Mapa final'!$S$18),"")</f>
        <v/>
      </c>
      <c r="U22" s="51" t="str">
        <f ca="1">IF(AND('Mapa final'!$AJ$19="Alta",'Mapa final'!$AL$19="Menor"),CONCATENATE("R2C",'Mapa final'!$S$19),"")</f>
        <v/>
      </c>
      <c r="V22" s="52" t="str">
        <f ca="1">IF(AND('Mapa final'!$AJ$20="Muy Alta",'Mapa final'!$AL$20="Menor"),CONCATENATE("R2C",'Mapa final'!$D$20),"")</f>
        <v/>
      </c>
      <c r="W22" s="32" t="str">
        <f ca="1">IF(AND('Mapa final'!$AJ$15="Alta",'Mapa final'!$AL$15="Moderado"),CONCATENATE("R2C",'Mapa final'!$S$15),"")</f>
        <v/>
      </c>
      <c r="X22" s="33" t="str">
        <f>IF(AND('Mapa final'!$AJ$16="Alta",'Mapa final'!$AL$16="Moderado"),CONCATENATE("R2C",'Mapa final'!$S$16),"")</f>
        <v/>
      </c>
      <c r="Y22" s="33"/>
      <c r="Z22" s="33" t="str">
        <f>IF(AND('Mapa final'!$AJ$18="Alta",'Mapa final'!$AL$18="Moderado"),CONCATENATE("R2C",'Mapa final'!$S$18),"")</f>
        <v/>
      </c>
      <c r="AA22" s="33" t="str">
        <f ca="1">IF(AND('Mapa final'!$AJ$19="Alta",'Mapa final'!$AL$19="Moderado"),CONCATENATE("R2C",'Mapa final'!$S$19),"")</f>
        <v/>
      </c>
      <c r="AB22" s="34" t="str">
        <f ca="1">IF(AND('Mapa final'!$AJ$20="Alta",'Mapa final'!$AL$20="Moderado"),CONCATENATE("R2C",'Mapa final'!$D$20),"")</f>
        <v/>
      </c>
      <c r="AC22" s="32" t="str">
        <f ca="1">IF(AND('Mapa final'!$AJ$15="Alta",'Mapa final'!$AL$15="Mayor"),CONCATENATE("R2C",'Mapa final'!$S$15),"")</f>
        <v/>
      </c>
      <c r="AD22" s="33" t="str">
        <f>IF(AND('Mapa final'!$AJ$16="Alta",'Mapa final'!$AL$16="Mayor"),CONCATENATE("R2C",'Mapa final'!$S$16),"")</f>
        <v/>
      </c>
      <c r="AE22" s="33" t="str">
        <f ca="1">IF(AND('Mapa final'!$AJ$17="Alta",'Mapa final'!$AL$17="Mayor"),CONCATENATE("R2C",'Mapa final'!$S$17),"")</f>
        <v/>
      </c>
      <c r="AF22" s="33" t="str">
        <f>IF(AND('Mapa final'!$AJ$18="Alta",'Mapa final'!$AL$18="Mayor"),CONCATENATE("R2C",'Mapa final'!$S$18),"")</f>
        <v/>
      </c>
      <c r="AG22" s="33" t="str">
        <f ca="1">IF(AND('Mapa final'!$AJ$19="Alta",'Mapa final'!$AL$19="Mayor"),CONCATENATE("R2C",'Mapa final'!$S$19),"")</f>
        <v/>
      </c>
      <c r="AH22" s="34" t="str">
        <f ca="1">IF(AND('Mapa final'!$AJ$20="Alta",'Mapa final'!$AL$20="Mayor"),CONCATENATE("R2C",'Mapa final'!$D$20),"")</f>
        <v/>
      </c>
      <c r="AI22" s="35" t="str">
        <f ca="1">IF(AND('Mapa final'!$AJ$15="Alta",'Mapa final'!$AL$15="Catastrófico"),CONCATENATE("R2C",'Mapa final'!$S$15),"")</f>
        <v/>
      </c>
      <c r="AJ22" s="36" t="str">
        <f>IF(AND('Mapa final'!$AJ$16="Alta",'Mapa final'!$AL$16="Catastrófico"),CONCATENATE("R2C",'Mapa final'!$S$16),"")</f>
        <v/>
      </c>
      <c r="AK22" s="36" t="str">
        <f ca="1">IF(AND('Mapa final'!$AJ$17="Alta",'Mapa final'!$AL$17="Catastrófico"),CONCATENATE("R2C",'Mapa final'!$S$17),"")</f>
        <v/>
      </c>
      <c r="AL22" s="36" t="str">
        <f>IF(AND('Mapa final'!$AJ$18="Alta",'Mapa final'!$AL$18="Catastrófico"),CONCATENATE("R2C",'Mapa final'!$S$18),"")</f>
        <v/>
      </c>
      <c r="AM22" s="36" t="str">
        <f ca="1">IF(AND('Mapa final'!$AJ$19="Alta",'Mapa final'!$AL$19="Catastrófico"),CONCATENATE("R2C",'Mapa final'!$S$19),"")</f>
        <v/>
      </c>
      <c r="AN22" s="37" t="str">
        <f ca="1">IF(AND('Mapa final'!$AJ$20="Alta",'Mapa final'!$AL$20="Catastrófico"),CONCATENATE("R2C",'Mapa final'!$D$20),"")</f>
        <v/>
      </c>
      <c r="AO22" s="69"/>
      <c r="AP22" s="489" t="s">
        <v>79</v>
      </c>
      <c r="AQ22" s="490"/>
      <c r="AR22" s="490"/>
      <c r="AS22" s="490"/>
      <c r="AT22" s="490"/>
      <c r="AU22" s="491"/>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row>
    <row r="23" spans="2:77" ht="15" customHeight="1" x14ac:dyDescent="0.25">
      <c r="B23" s="69"/>
      <c r="C23" s="388"/>
      <c r="D23" s="388"/>
      <c r="E23" s="389"/>
      <c r="F23" s="498"/>
      <c r="G23" s="484"/>
      <c r="H23" s="484"/>
      <c r="I23" s="484"/>
      <c r="J23" s="484"/>
      <c r="K23" s="53" t="str">
        <f ca="1">IF(AND('Mapa final'!$AJ$20="Alta",'Mapa final'!$AL$20="Leve"),CONCATENATE("R2C",'Mapa final'!$S$20),"")</f>
        <v/>
      </c>
      <c r="L23" s="54" t="str">
        <f>IF(AND('Mapa final'!$AJ$22="Alta",'Mapa final'!$AL$22="Leve"),CONCATENATE("R2C",'Mapa final'!$S$22),"")</f>
        <v/>
      </c>
      <c r="M23" s="54" t="str">
        <f>IF(AND('Mapa final'!$AJ$23="Alta",'Mapa final'!$AL$23="Leve"),CONCATENATE("R2C",'Mapa final'!$S$23),"")</f>
        <v/>
      </c>
      <c r="N23" s="54" t="str">
        <f>IF(AND('Mapa final'!$AJ$24="Alta",'Mapa final'!$AL$24="Leve"),CONCATENATE("R2C",'Mapa final'!$S$24),"")</f>
        <v/>
      </c>
      <c r="O23" s="54" t="str">
        <f>IF(AND('Mapa final'!$AJ$25="Alta",'Mapa final'!$AL$25="Leve"),CONCATENATE("R2C",'Mapa final'!$S$25),"")</f>
        <v/>
      </c>
      <c r="P23" s="55" t="str">
        <f>IF(AND('Mapa final'!$AJ$26="Alta",'Mapa final'!$AL$26="Leve"),CONCATENATE("R2C",'Mapa final'!$S$26),"")</f>
        <v/>
      </c>
      <c r="Q23" s="53" t="str">
        <f ca="1">IF(AND('Mapa final'!$AJ$20="Alta",'Mapa final'!$AL$20="Menor"),CONCATENATE("R2C",'Mapa final'!$S$20),"")</f>
        <v/>
      </c>
      <c r="R23" s="54" t="str">
        <f>IF(AND('Mapa final'!$AJ$22="Alta",'Mapa final'!$AL$22="Menor"),CONCATENATE("R2C",'Mapa final'!$S$22),"")</f>
        <v/>
      </c>
      <c r="S23" s="54" t="str">
        <f>IF(AND('Mapa final'!$AJ$23="Alta",'Mapa final'!$AL$23="Menor"),CONCATENATE("R2C",'Mapa final'!$S$23),"")</f>
        <v/>
      </c>
      <c r="T23" s="54" t="str">
        <f>IF(AND('Mapa final'!$AJ$24="Alta",'Mapa final'!$AL$24="Menor"),CONCATENATE("R2C",'Mapa final'!$S$24),"")</f>
        <v/>
      </c>
      <c r="U23" s="54" t="str">
        <f>IF(AND('Mapa final'!$AJ$25="Alta",'Mapa final'!$AL$25="Menor"),CONCATENATE("R2C",'Mapa final'!$S$25),"")</f>
        <v/>
      </c>
      <c r="V23" s="55" t="str">
        <f>IF(AND('Mapa final'!$AJ$26="Alta",'Mapa final'!$AL$26="Menor"),CONCATENATE("R2C",'Mapa final'!$S$26),"")</f>
        <v/>
      </c>
      <c r="W23" s="38" t="str">
        <f ca="1">IF(AND('Mapa final'!$AJ$20="Alta",'Mapa final'!$AL$20="Moderado"),CONCATENATE("R2C",'Mapa final'!$S$20),"")</f>
        <v/>
      </c>
      <c r="X23" s="39" t="str">
        <f>IF(AND('Mapa final'!$AJ$22="Alta",'Mapa final'!$AL$22="Moderado"),CONCATENATE("R2C",'Mapa final'!$S$22),"")</f>
        <v/>
      </c>
      <c r="Y23" s="39" t="str">
        <f>IF(AND('Mapa final'!$AJ$23="Alta",'Mapa final'!$AL$23="Moderado"),CONCATENATE("R2C",'Mapa final'!$S$23),"")</f>
        <v/>
      </c>
      <c r="Z23" s="39" t="str">
        <f>IF(AND('Mapa final'!$AJ$24="Alta",'Mapa final'!$AL$24="Moderado"),CONCATENATE("R2C",'Mapa final'!$S$24),"")</f>
        <v/>
      </c>
      <c r="AA23" s="39" t="str">
        <f>IF(AND('Mapa final'!$AJ$25="Alta",'Mapa final'!$AL$25="Moderado"),CONCATENATE("R2C",'Mapa final'!$S$25),"")</f>
        <v/>
      </c>
      <c r="AB23" s="40" t="str">
        <f>IF(AND('Mapa final'!$AJ$26="Alta",'Mapa final'!$AL$26="Moderado"),CONCATENATE("R2C",'Mapa final'!$S$26),"")</f>
        <v/>
      </c>
      <c r="AC23" s="38" t="str">
        <f ca="1">IF(AND('Mapa final'!$AJ$20="Alta",'Mapa final'!$AL$20="Mayor"),CONCATENATE("R2C",'Mapa final'!$S$20),"")</f>
        <v/>
      </c>
      <c r="AD23" s="39" t="str">
        <f>IF(AND('Mapa final'!$AJ$22="Alta",'Mapa final'!$AL$22="Mayor"),CONCATENATE("R2C",'Mapa final'!$S$22),"")</f>
        <v/>
      </c>
      <c r="AE23" s="39" t="str">
        <f>IF(AND('Mapa final'!$AJ$23="Alta",'Mapa final'!$AL$23="Mayor"),CONCATENATE("R2C",'Mapa final'!$S$23),"")</f>
        <v/>
      </c>
      <c r="AF23" s="39" t="str">
        <f>IF(AND('Mapa final'!$AJ$24="Alta",'Mapa final'!$AL$24="Mayor"),CONCATENATE("R2C",'Mapa final'!$S$24),"")</f>
        <v/>
      </c>
      <c r="AG23" s="39" t="str">
        <f>IF(AND('Mapa final'!$AJ$25="Alta",'Mapa final'!$AL$25="Mayor"),CONCATENATE("R2C",'Mapa final'!$S$25),"")</f>
        <v/>
      </c>
      <c r="AH23" s="40" t="str">
        <f>IF(AND('Mapa final'!$AJ$26="Alta",'Mapa final'!$AL$26="Mayor"),CONCATENATE("R2C",'Mapa final'!$S$26),"")</f>
        <v/>
      </c>
      <c r="AI23" s="41" t="str">
        <f ca="1">IF(AND('Mapa final'!$AJ$20="Alta",'Mapa final'!$AL$20="Catastrófico"),CONCATENATE("R2C",'Mapa final'!$S$20),"")</f>
        <v/>
      </c>
      <c r="AJ23" s="42" t="str">
        <f>IF(AND('Mapa final'!$AJ$22="Alta",'Mapa final'!$AL$22="Catastrófico"),CONCATENATE("R2C",'Mapa final'!$S$22),"")</f>
        <v/>
      </c>
      <c r="AK23" s="42" t="str">
        <f>IF(AND('Mapa final'!$AJ$23="Alta",'Mapa final'!$AL$23="Catastrófico"),CONCATENATE("R2C",'Mapa final'!$S$23),"")</f>
        <v/>
      </c>
      <c r="AL23" s="42" t="str">
        <f>IF(AND('Mapa final'!$AJ$24="Alta",'Mapa final'!$AL$24="Catastrófico"),CONCATENATE("R2C",'Mapa final'!$S$24),"")</f>
        <v/>
      </c>
      <c r="AM23" s="42" t="str">
        <f>IF(AND('Mapa final'!$AJ$25="Alta",'Mapa final'!$AL$25="Catastrófico"),CONCATENATE("R2C",'Mapa final'!$S$25),"")</f>
        <v/>
      </c>
      <c r="AN23" s="43" t="str">
        <f>IF(AND('Mapa final'!$AJ$26="Alta",'Mapa final'!$AL$26="Catastrófico"),CONCATENATE("R2C",'Mapa final'!$S$26),"")</f>
        <v/>
      </c>
      <c r="AO23" s="69"/>
      <c r="AP23" s="492"/>
      <c r="AQ23" s="493"/>
      <c r="AR23" s="493"/>
      <c r="AS23" s="493"/>
      <c r="AT23" s="493"/>
      <c r="AU23" s="494"/>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row>
    <row r="24" spans="2:77" ht="15" customHeight="1" x14ac:dyDescent="0.25">
      <c r="B24" s="69"/>
      <c r="C24" s="388"/>
      <c r="D24" s="388"/>
      <c r="E24" s="389"/>
      <c r="F24" s="483"/>
      <c r="G24" s="484"/>
      <c r="H24" s="484"/>
      <c r="I24" s="484"/>
      <c r="J24" s="484"/>
      <c r="K24" s="53" t="str">
        <f>IF(AND('Mapa final'!$AJ$27="Alta",'Mapa final'!$AL$27="Leve"),CONCATENATE("R2C",'Mapa final'!$S$27),"")</f>
        <v/>
      </c>
      <c r="L24" s="54" t="str">
        <f>IF(AND('Mapa final'!$AJ$28="Alta",'Mapa final'!$AL$28="Leve"),CONCATENATE("R2C",'Mapa final'!$S$28),"")</f>
        <v/>
      </c>
      <c r="M24" s="54" t="str">
        <f>IF(AND('Mapa final'!$AJ$29="Alta",'Mapa final'!$AL$29="Leve"),CONCATENATE("R2C",'Mapa final'!$S$29),"")</f>
        <v/>
      </c>
      <c r="N24" s="54" t="str">
        <f>IF(AND('Mapa final'!$AJ$30="Alta",'Mapa final'!$AL$30="Leve"),CONCATENATE("R2C",'Mapa final'!$S$30),"")</f>
        <v/>
      </c>
      <c r="O24" s="54" t="str">
        <f>IF(AND('Mapa final'!$AJ$31="Alta",'Mapa final'!$AL$31="Leve"),CONCATENATE("R2C",'Mapa final'!$S$31),"")</f>
        <v/>
      </c>
      <c r="P24" s="55" t="str">
        <f>IF(AND('Mapa final'!$AJ$32="Alta",'Mapa final'!$AL$32="Leve"),CONCATENATE("R2C",'Mapa final'!$S$32),"")</f>
        <v/>
      </c>
      <c r="Q24" s="53" t="str">
        <f>IF(AND('Mapa final'!$AJ$27="Alta",'Mapa final'!$AL$27="Menor"),CONCATENATE("R2C",'Mapa final'!$S$27),"")</f>
        <v/>
      </c>
      <c r="R24" s="54" t="str">
        <f>IF(AND('Mapa final'!$AJ$28="Alta",'Mapa final'!$AL$28="Menor"),CONCATENATE("R2C",'Mapa final'!$S$28),"")</f>
        <v/>
      </c>
      <c r="S24" s="54" t="str">
        <f>IF(AND('Mapa final'!$AJ$29="Alta",'Mapa final'!$AL$29="Menor"),CONCATENATE("R2C",'Mapa final'!$S$29),"")</f>
        <v/>
      </c>
      <c r="T24" s="54" t="str">
        <f>IF(AND('Mapa final'!$AJ$30="Alta",'Mapa final'!$AL$30="Menor"),CONCATENATE("R2C",'Mapa final'!$S$30),"")</f>
        <v/>
      </c>
      <c r="U24" s="54" t="str">
        <f>IF(AND('Mapa final'!$AJ$31="Alta",'Mapa final'!$AL$31="Menor"),CONCATENATE("R2C",'Mapa final'!$S$31),"")</f>
        <v/>
      </c>
      <c r="V24" s="55" t="str">
        <f>IF(AND('Mapa final'!$AJ$32="Alta",'Mapa final'!$AL$32="Menor"),CONCATENATE("R2C",'Mapa final'!$S$32),"")</f>
        <v/>
      </c>
      <c r="W24" s="38" t="str">
        <f>IF(AND('Mapa final'!$AJ$27="Alta",'Mapa final'!$AL$27="Moderado"),CONCATENATE("R2C",'Mapa final'!$S$27),"")</f>
        <v/>
      </c>
      <c r="X24" s="39" t="str">
        <f>IF(AND('Mapa final'!$AJ$28="Alta",'Mapa final'!$AL$28="Moderado"),CONCATENATE("R2C",'Mapa final'!$S$28),"")</f>
        <v/>
      </c>
      <c r="Y24" s="39" t="str">
        <f>IF(AND('Mapa final'!$AJ$29="Alta",'Mapa final'!$AL$29="Moderado"),CONCATENATE("R2C",'Mapa final'!$S$29),"")</f>
        <v/>
      </c>
      <c r="Z24" s="39" t="str">
        <f>IF(AND('Mapa final'!$AJ$30="Alta",'Mapa final'!$AL$30="Moderado"),CONCATENATE("R2C",'Mapa final'!$S$30),"")</f>
        <v/>
      </c>
      <c r="AA24" s="39" t="str">
        <f>IF(AND('Mapa final'!$AJ$31="Alta",'Mapa final'!$AL$31="Moderado"),CONCATENATE("R2C",'Mapa final'!$S$31),"")</f>
        <v/>
      </c>
      <c r="AB24" s="40" t="str">
        <f>IF(AND('Mapa final'!$AJ$32="Alta",'Mapa final'!$AL$32="Moderado"),CONCATENATE("R2C",'Mapa final'!$S$32),"")</f>
        <v/>
      </c>
      <c r="AC24" s="38" t="str">
        <f>IF(AND('Mapa final'!$AJ$27="Alta",'Mapa final'!$AL$27="Mayor"),CONCATENATE("R2C",'Mapa final'!$S$27),"")</f>
        <v/>
      </c>
      <c r="AD24" s="39" t="str">
        <f>IF(AND('Mapa final'!$AJ$28="Alta",'Mapa final'!$AL$28="Mayor"),CONCATENATE("R2C",'Mapa final'!$S$28),"")</f>
        <v/>
      </c>
      <c r="AE24" s="39" t="str">
        <f>IF(AND('Mapa final'!$AJ$29="Alta",'Mapa final'!$AL$29="Mayor"),CONCATENATE("R2C",'Mapa final'!$S$29),"")</f>
        <v/>
      </c>
      <c r="AF24" s="39" t="str">
        <f>IF(AND('Mapa final'!$AJ$30="Alta",'Mapa final'!$AL$30="Mayor"),CONCATENATE("R2C",'Mapa final'!$S$30),"")</f>
        <v/>
      </c>
      <c r="AG24" s="39" t="str">
        <f>IF(AND('Mapa final'!$AJ$31="Alta",'Mapa final'!$AL$31="Mayor"),CONCATENATE("R2C",'Mapa final'!$S$31),"")</f>
        <v/>
      </c>
      <c r="AH24" s="40" t="str">
        <f>IF(AND('Mapa final'!$AJ$32="Alta",'Mapa final'!$AL$32="Mayor"),CONCATENATE("R2C",'Mapa final'!$S$32),"")</f>
        <v/>
      </c>
      <c r="AI24" s="41" t="str">
        <f>IF(AND('Mapa final'!$AJ$27="Alta",'Mapa final'!$AL$27="Catastrófico"),CONCATENATE("R2C",'Mapa final'!$S$27),"")</f>
        <v/>
      </c>
      <c r="AJ24" s="42" t="str">
        <f>IF(AND('Mapa final'!$AJ$28="Alta",'Mapa final'!$AL$28="Catastrófico"),CONCATENATE("R2C",'Mapa final'!$S$28),"")</f>
        <v/>
      </c>
      <c r="AK24" s="42" t="str">
        <f>IF(AND('Mapa final'!$AJ$29="Alta",'Mapa final'!$AL$29="Catastrófico"),CONCATENATE("R2C",'Mapa final'!$S$29),"")</f>
        <v/>
      </c>
      <c r="AL24" s="42" t="str">
        <f>IF(AND('Mapa final'!$AJ$30="Alta",'Mapa final'!$AL$30="Catastrófico"),CONCATENATE("R2C",'Mapa final'!$S$30),"")</f>
        <v/>
      </c>
      <c r="AM24" s="42" t="str">
        <f>IF(AND('Mapa final'!$AJ$31="Alta",'Mapa final'!$AL$31="Catastrófico"),CONCATENATE("R2C",'Mapa final'!$S$31),"")</f>
        <v/>
      </c>
      <c r="AN24" s="43" t="str">
        <f>IF(AND('Mapa final'!$AJ$32="Alta",'Mapa final'!$AL$32="Catastrófico"),CONCATENATE("R2C",'Mapa final'!$S$32),"")</f>
        <v/>
      </c>
      <c r="AO24" s="69"/>
      <c r="AP24" s="492"/>
      <c r="AQ24" s="493"/>
      <c r="AR24" s="493"/>
      <c r="AS24" s="493"/>
      <c r="AT24" s="493"/>
      <c r="AU24" s="494"/>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row>
    <row r="25" spans="2:77" ht="15" customHeight="1" x14ac:dyDescent="0.25">
      <c r="B25" s="69"/>
      <c r="C25" s="388"/>
      <c r="D25" s="388"/>
      <c r="E25" s="389"/>
      <c r="F25" s="483"/>
      <c r="G25" s="484"/>
      <c r="H25" s="484"/>
      <c r="I25" s="484"/>
      <c r="J25" s="484"/>
      <c r="K25" s="53" t="str">
        <f>IF(AND('Mapa final'!$AJ$33="Alta",'Mapa final'!$AL$33="Leve"),CONCATENATE("R2C",'Mapa final'!$S$33),"")</f>
        <v/>
      </c>
      <c r="L25" s="54" t="str">
        <f>IF(AND('Mapa final'!$AJ$34="Alta",'Mapa final'!$AL$34="Leve"),CONCATENATE("R2C",'Mapa final'!$S$34),"")</f>
        <v/>
      </c>
      <c r="M25" s="54" t="str">
        <f>IF(AND('Mapa final'!$AJ$35="Alta",'Mapa final'!$AL$35="Leve"),CONCATENATE("R2C",'Mapa final'!$S$35),"")</f>
        <v/>
      </c>
      <c r="N25" s="54" t="str">
        <f>IF(AND('Mapa final'!$AJ$36="Alta",'Mapa final'!$AL$36="Leve"),CONCATENATE("R2C",'Mapa final'!$S$36),"")</f>
        <v/>
      </c>
      <c r="O25" s="54" t="str">
        <f>IF(AND('Mapa final'!$AJ$37="Alta",'Mapa final'!$AL$37="Leve"),CONCATENATE("R2C",'Mapa final'!$S$37),"")</f>
        <v/>
      </c>
      <c r="P25" s="55" t="str">
        <f>IF(AND('Mapa final'!$AJ$38="Alta",'Mapa final'!$AL$38="Leve"),CONCATENATE("R2C",'Mapa final'!$S$38),"")</f>
        <v/>
      </c>
      <c r="Q25" s="53" t="str">
        <f>IF(AND('Mapa final'!$AJ$33="Alta",'Mapa final'!$AL$33="Menor"),CONCATENATE("R2C",'Mapa final'!$S$33),"")</f>
        <v/>
      </c>
      <c r="R25" s="54" t="str">
        <f>IF(AND('Mapa final'!$AJ$34="Alta",'Mapa final'!$AL$34="Menor"),CONCATENATE("R2C",'Mapa final'!$S$34),"")</f>
        <v/>
      </c>
      <c r="S25" s="54" t="str">
        <f>IF(AND('Mapa final'!$AJ$35="Alta",'Mapa final'!$AL$35="Menor"),CONCATENATE("R2C",'Mapa final'!$S$35),"")</f>
        <v/>
      </c>
      <c r="T25" s="54" t="str">
        <f>IF(AND('Mapa final'!$AJ$36="Alta",'Mapa final'!$AL$36="Menor"),CONCATENATE("R2C",'Mapa final'!$S$36),"")</f>
        <v/>
      </c>
      <c r="U25" s="54" t="str">
        <f>IF(AND('Mapa final'!$AJ$37="Alta",'Mapa final'!$AL$37="LMenor"),CONCATENATE("R2C",'Mapa final'!$S$37),"")</f>
        <v/>
      </c>
      <c r="V25" s="55" t="str">
        <f>IF(AND('Mapa final'!$AJ$38="Alta",'Mapa final'!$AL$38="Menor"),CONCATENATE("R2C",'Mapa final'!$S$38),"")</f>
        <v/>
      </c>
      <c r="W25" s="38" t="str">
        <f>IF(AND('Mapa final'!$AJ$33="Alta",'Mapa final'!$AL$33="Moderado"),CONCATENATE("R2C",'Mapa final'!$S$33),"")</f>
        <v/>
      </c>
      <c r="X25" s="39" t="str">
        <f>IF(AND('Mapa final'!$AJ$34="Alta",'Mapa final'!$AL$34="Moderado"),CONCATENATE("R2C",'Mapa final'!$S$34),"")</f>
        <v/>
      </c>
      <c r="Y25" s="39" t="str">
        <f>IF(AND('Mapa final'!$AJ$35="Alta",'Mapa final'!$AL$35="Moderado"),CONCATENATE("R2C",'Mapa final'!$S$35),"")</f>
        <v/>
      </c>
      <c r="Z25" s="39" t="str">
        <f>IF(AND('Mapa final'!$AJ$36="Alta",'Mapa final'!$AL$36="Moderado"),CONCATENATE("R2C",'Mapa final'!$S$36),"")</f>
        <v/>
      </c>
      <c r="AA25" s="39" t="str">
        <f>IF(AND('Mapa final'!$AJ$37="Alta",'Mapa final'!$AL$37="Moderado"),CONCATENATE("R2C",'Mapa final'!$S$37),"")</f>
        <v/>
      </c>
      <c r="AB25" s="40" t="str">
        <f>IF(AND('Mapa final'!$AJ$38="Alta",'Mapa final'!$AL$38="Moderado"),CONCATENATE("R2C",'Mapa final'!$S$38),"")</f>
        <v/>
      </c>
      <c r="AC25" s="38" t="str">
        <f>IF(AND('Mapa final'!$AJ$33="Alta",'Mapa final'!$AL$33="Mayor"),CONCATENATE("R2C",'Mapa final'!$S$33),"")</f>
        <v/>
      </c>
      <c r="AD25" s="39" t="str">
        <f>IF(AND('Mapa final'!$AJ$34="Alta",'Mapa final'!$AL$34="Mayor"),CONCATENATE("R2C",'Mapa final'!$S$34),"")</f>
        <v/>
      </c>
      <c r="AE25" s="39" t="str">
        <f>IF(AND('Mapa final'!$AJ$35="Alta",'Mapa final'!$AL$35="Mayor"),CONCATENATE("R2C",'Mapa final'!$S$35),"")</f>
        <v/>
      </c>
      <c r="AF25" s="39" t="str">
        <f>IF(AND('Mapa final'!$AJ$36="Alta",'Mapa final'!$AL$36="Mayor"),CONCATENATE("R2C",'Mapa final'!$S$36),"")</f>
        <v/>
      </c>
      <c r="AG25" s="39" t="str">
        <f>IF(AND('Mapa final'!$AJ$37="Alta",'Mapa final'!$AL$37="Mayor"),CONCATENATE("R2C",'Mapa final'!$S$37),"")</f>
        <v/>
      </c>
      <c r="AH25" s="40" t="str">
        <f>IF(AND('Mapa final'!$AJ$38="Alta",'Mapa final'!$AL$38="Mayor"),CONCATENATE("R2C",'Mapa final'!$S$38),"")</f>
        <v/>
      </c>
      <c r="AI25" s="41" t="str">
        <f>IF(AND('Mapa final'!$AJ$33="Alta",'Mapa final'!$AL$33="Catastrófico"),CONCATENATE("R2C",'Mapa final'!$S$33),"")</f>
        <v/>
      </c>
      <c r="AJ25" s="42" t="str">
        <f>IF(AND('Mapa final'!$AJ$34="Alta",'Mapa final'!$AL$34="Catastrófico"),CONCATENATE("R2C",'Mapa final'!$S$34),"")</f>
        <v/>
      </c>
      <c r="AK25" s="42" t="str">
        <f>IF(AND('Mapa final'!$AJ$35="Alta",'Mapa final'!$AL$35="Catastrófico"),CONCATENATE("R2C",'Mapa final'!$S$35),"")</f>
        <v/>
      </c>
      <c r="AL25" s="42" t="str">
        <f>IF(AND('Mapa final'!$AJ$36="Alta",'Mapa final'!$AL$36="Catastrófico"),CONCATENATE("R2C",'Mapa final'!$S$36),"")</f>
        <v/>
      </c>
      <c r="AM25" s="42" t="str">
        <f>IF(AND('Mapa final'!$AJ$37="Alta",'Mapa final'!$AL$37="LCatastrófico"),CONCATENATE("R2C",'Mapa final'!$S$37),"")</f>
        <v/>
      </c>
      <c r="AN25" s="43" t="str">
        <f>IF(AND('Mapa final'!$AJ$38="Alta",'Mapa final'!$AL$38="Catastrófico"),CONCATENATE("R2C",'Mapa final'!$S$38),"")</f>
        <v/>
      </c>
      <c r="AO25" s="69"/>
      <c r="AP25" s="492"/>
      <c r="AQ25" s="493"/>
      <c r="AR25" s="493"/>
      <c r="AS25" s="493"/>
      <c r="AT25" s="493"/>
      <c r="AU25" s="494"/>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row>
    <row r="26" spans="2:77" ht="15" customHeight="1" x14ac:dyDescent="0.25">
      <c r="B26" s="69"/>
      <c r="C26" s="388"/>
      <c r="D26" s="388"/>
      <c r="E26" s="389"/>
      <c r="F26" s="483"/>
      <c r="G26" s="484"/>
      <c r="H26" s="484"/>
      <c r="I26" s="484"/>
      <c r="J26" s="484"/>
      <c r="K26" s="53" t="str">
        <f>IF(AND('Mapa final'!$AJ$39="Alta",'Mapa final'!$AL$39="Leve"),CONCATENATE("R2C",'Mapa final'!$S$39),"")</f>
        <v/>
      </c>
      <c r="L26" s="54" t="str">
        <f>IF(AND('Mapa final'!$AJ$40="Alta",'Mapa final'!$AL$40="Leve"),CONCATENATE("R2C",'Mapa final'!$S$40),"")</f>
        <v/>
      </c>
      <c r="M26" s="54" t="str">
        <f>IF(AND('Mapa final'!$AJ$41="Alta",'Mapa final'!$AL$41="Leve"),CONCATENATE("R2C",'Mapa final'!$S$41),"")</f>
        <v/>
      </c>
      <c r="N26" s="54" t="str">
        <f>IF(AND('Mapa final'!$AJ$42="Alta",'Mapa final'!$AL$42="Leve"),CONCATENATE("R2C",'Mapa final'!$S$42),"")</f>
        <v/>
      </c>
      <c r="O26" s="54" t="str">
        <f>IF(AND('Mapa final'!$AJ$43="Alta",'Mapa final'!$AL$43="Leve"),CONCATENATE("R2C",'Mapa final'!$S$43),"")</f>
        <v/>
      </c>
      <c r="P26" s="55" t="str">
        <f>IF(AND('Mapa final'!$AJ$44="Alta",'Mapa final'!$AL$44="Leve"),CONCATENATE("R2C",'Mapa final'!$S$44),"")</f>
        <v/>
      </c>
      <c r="Q26" s="53" t="str">
        <f>IF(AND('Mapa final'!$AJ$39="Alta",'Mapa final'!$AL$39="Menor"),CONCATENATE("R2C",'Mapa final'!$S$39),"")</f>
        <v/>
      </c>
      <c r="R26" s="54" t="str">
        <f>IF(AND('Mapa final'!$AJ$40="Alta",'Mapa final'!$AL$40="Menor"),CONCATENATE("R2C",'Mapa final'!$S$40),"")</f>
        <v/>
      </c>
      <c r="S26" s="54" t="str">
        <f>IF(AND('Mapa final'!$AJ$41="Alta",'Mapa final'!$AL$41="Menor"),CONCATENATE("R2C",'Mapa final'!$S$41),"")</f>
        <v/>
      </c>
      <c r="T26" s="54" t="str">
        <f>IF(AND('Mapa final'!$AJ$42="Alta",'Mapa final'!$AL$42="Menor"),CONCATENATE("R2C",'Mapa final'!$S$42),"")</f>
        <v/>
      </c>
      <c r="U26" s="54" t="str">
        <f>IF(AND('Mapa final'!$AJ$43="Alta",'Mapa final'!$AL$43="Menor"),CONCATENATE("R2C",'Mapa final'!$S$43),"")</f>
        <v/>
      </c>
      <c r="V26" s="55" t="str">
        <f>IF(AND('Mapa final'!$AJ$44="Alta",'Mapa final'!$AL$44="Menor"),CONCATENATE("R2C",'Mapa final'!$S$44),"")</f>
        <v/>
      </c>
      <c r="W26" s="38" t="str">
        <f>IF(AND('Mapa final'!$AJ$39="Alta",'Mapa final'!$AL$39="Moderado"),CONCATENATE("R2C",'Mapa final'!$S$39),"")</f>
        <v/>
      </c>
      <c r="X26" s="39" t="str">
        <f>IF(AND('Mapa final'!$AJ$40="Alta",'Mapa final'!$AL$40="Moderado"),CONCATENATE("R2C",'Mapa final'!$S$40),"")</f>
        <v/>
      </c>
      <c r="Y26" s="39" t="str">
        <f>IF(AND('Mapa final'!$AJ$41="Alta",'Mapa final'!$AL$41="Moderado"),CONCATENATE("R2C",'Mapa final'!$S$41),"")</f>
        <v/>
      </c>
      <c r="Z26" s="39" t="str">
        <f>IF(AND('Mapa final'!$AJ$42="Alta",'Mapa final'!$AL$42="Moderado"),CONCATENATE("R2C",'Mapa final'!$S$42),"")</f>
        <v/>
      </c>
      <c r="AA26" s="39" t="str">
        <f>IF(AND('Mapa final'!$AJ$43="Alta",'Mapa final'!$AL$43="Moderado"),CONCATENATE("R2C",'Mapa final'!$S$43),"")</f>
        <v/>
      </c>
      <c r="AB26" s="40" t="str">
        <f>IF(AND('Mapa final'!$AJ$44="Alta",'Mapa final'!$AL$44="Moderado"),CONCATENATE("R2C",'Mapa final'!$S$44),"")</f>
        <v/>
      </c>
      <c r="AC26" s="38" t="str">
        <f>IF(AND('Mapa final'!$AJ$39="Alta",'Mapa final'!$AL$39="Mayor"),CONCATENATE("R2C",'Mapa final'!$S$39),"")</f>
        <v/>
      </c>
      <c r="AD26" s="39" t="str">
        <f>IF(AND('Mapa final'!$AJ$40="Alta",'Mapa final'!$AL$40="Mayor"),CONCATENATE("R2C",'Mapa final'!$S$40),"")</f>
        <v/>
      </c>
      <c r="AE26" s="39" t="str">
        <f>IF(AND('Mapa final'!$AJ$41="Alta",'Mapa final'!$AL$41="Mayor"),CONCATENATE("R2C",'Mapa final'!$S$41),"")</f>
        <v/>
      </c>
      <c r="AF26" s="39" t="str">
        <f>IF(AND('Mapa final'!$AJ$42="Alta",'Mapa final'!$AL$42="Mayor"),CONCATENATE("R2C",'Mapa final'!$S$42),"")</f>
        <v/>
      </c>
      <c r="AG26" s="39" t="str">
        <f>IF(AND('Mapa final'!$AJ$43="Alta",'Mapa final'!$AL$43="Mayor"),CONCATENATE("R2C",'Mapa final'!$S$43),"")</f>
        <v/>
      </c>
      <c r="AH26" s="40" t="str">
        <f>IF(AND('Mapa final'!$AJ$44="Alta",'Mapa final'!$AL$44="Mayor"),CONCATENATE("R2C",'Mapa final'!$S$44),"")</f>
        <v/>
      </c>
      <c r="AI26" s="41" t="str">
        <f>IF(AND('Mapa final'!$AJ$39="Alta",'Mapa final'!$AL$39="Catastrófico"),CONCATENATE("R2C",'Mapa final'!$S$39),"")</f>
        <v/>
      </c>
      <c r="AJ26" s="42" t="str">
        <f>IF(AND('Mapa final'!$AJ$40="Alta",'Mapa final'!$AL$40="Catastrófico"),CONCATENATE("R2C",'Mapa final'!$S$40),"")</f>
        <v/>
      </c>
      <c r="AK26" s="42" t="str">
        <f>IF(AND('Mapa final'!$AJ$41="Alta",'Mapa final'!$AL$41="Catastrófico"),CONCATENATE("R2C",'Mapa final'!$S$41),"")</f>
        <v/>
      </c>
      <c r="AL26" s="42" t="str">
        <f>IF(AND('Mapa final'!$AJ$42="Alta",'Mapa final'!$AL$42="Catastrófico"),CONCATENATE("R2C",'Mapa final'!$S$42),"")</f>
        <v/>
      </c>
      <c r="AM26" s="42" t="str">
        <f>IF(AND('Mapa final'!$AJ$43="Alta",'Mapa final'!$AL$43="Catastrófico"),CONCATENATE("R2C",'Mapa final'!$S$43),"")</f>
        <v/>
      </c>
      <c r="AN26" s="43" t="str">
        <f>IF(AND('Mapa final'!$AJ$44="Alta",'Mapa final'!$AL$44="Catastrófico"),CONCATENATE("R2C",'Mapa final'!$S$44),"")</f>
        <v/>
      </c>
      <c r="AO26" s="69"/>
      <c r="AP26" s="492"/>
      <c r="AQ26" s="493"/>
      <c r="AR26" s="493"/>
      <c r="AS26" s="493"/>
      <c r="AT26" s="493"/>
      <c r="AU26" s="494"/>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row>
    <row r="27" spans="2:77" ht="15" customHeight="1" x14ac:dyDescent="0.25">
      <c r="B27" s="69"/>
      <c r="C27" s="388"/>
      <c r="D27" s="388"/>
      <c r="E27" s="389"/>
      <c r="F27" s="483"/>
      <c r="G27" s="484"/>
      <c r="H27" s="484"/>
      <c r="I27" s="484"/>
      <c r="J27" s="484"/>
      <c r="K27" s="53" t="str">
        <f>IF(AND('Mapa final'!$AJ$45="Alta",'Mapa final'!$AL$45="Leve"),CONCATENATE("R2C",'Mapa final'!$S$45),"")</f>
        <v/>
      </c>
      <c r="L27" s="54" t="str">
        <f>IF(AND('Mapa final'!$AJ$46="Alta",'Mapa final'!$AL$46="Leve"),CONCATENATE("R2C",'Mapa final'!$S$46),"")</f>
        <v/>
      </c>
      <c r="M27" s="54" t="str">
        <f>IF(AND('Mapa final'!$AJ$47="Alta",'Mapa final'!$AL$47="Leve"),CONCATENATE("R2C",'Mapa final'!$S$47),"")</f>
        <v/>
      </c>
      <c r="N27" s="54" t="str">
        <f>IF(AND('Mapa final'!$AJ$48="Alta",'Mapa final'!$AL$48="Leve"),CONCATENATE("R2C",'Mapa final'!$S$48),"")</f>
        <v/>
      </c>
      <c r="O27" s="54" t="str">
        <f>IF(AND('Mapa final'!$AJ$49="Alta",'Mapa final'!$AL$49="Leve"),CONCATENATE("R2C",'Mapa final'!$S$49),"")</f>
        <v/>
      </c>
      <c r="P27" s="55" t="str">
        <f>IF(AND('Mapa final'!$AJ$60="Alta",'Mapa final'!$AL$50="Leve"),CONCATENATE("R2C",'Mapa final'!$S$50),"")</f>
        <v/>
      </c>
      <c r="Q27" s="53" t="str">
        <f>IF(AND('Mapa final'!$AJ$45="Alta",'Mapa final'!$AL$45="Menor"),CONCATENATE("R2C",'Mapa final'!$S$45),"")</f>
        <v/>
      </c>
      <c r="R27" s="54" t="str">
        <f>IF(AND('Mapa final'!$AJ$46="Alta",'Mapa final'!$AL$46="Menor"),CONCATENATE("R2C",'Mapa final'!$S$46),"")</f>
        <v/>
      </c>
      <c r="S27" s="54" t="str">
        <f>IF(AND('Mapa final'!$AJ$47="Alta",'Mapa final'!$AL$47="Menor"),CONCATENATE("R2C",'Mapa final'!$S$47),"")</f>
        <v/>
      </c>
      <c r="T27" s="54" t="str">
        <f>IF(AND('Mapa final'!$AJ$48="Alta",'Mapa final'!$AL$48="Menor"),CONCATENATE("R2C",'Mapa final'!$S$48),"")</f>
        <v/>
      </c>
      <c r="U27" s="54" t="str">
        <f>IF(AND('Mapa final'!$AJ$49="Alta",'Mapa final'!$AL$49="Menor"),CONCATENATE("R2C",'Mapa final'!$S$49),"")</f>
        <v/>
      </c>
      <c r="V27" s="55" t="str">
        <f>IF(AND('Mapa final'!$AJ$60="Alta",'Mapa final'!$AL$50="Menor"),CONCATENATE("R2C",'Mapa final'!$S$50),"")</f>
        <v/>
      </c>
      <c r="W27" s="38" t="str">
        <f>IF(AND('Mapa final'!$AJ$45="Alta",'Mapa final'!$AL$45="Moderado"),CONCATENATE("R2C",'Mapa final'!$S$45),"")</f>
        <v/>
      </c>
      <c r="X27" s="39" t="str">
        <f>IF(AND('Mapa final'!$AJ$46="Alta",'Mapa final'!$AL$46="Moderado"),CONCATENATE("R2C",'Mapa final'!$S$46),"")</f>
        <v/>
      </c>
      <c r="Y27" s="39" t="str">
        <f>IF(AND('Mapa final'!$AJ$47="Alta",'Mapa final'!$AL$47="Moderado"),CONCATENATE("R2C",'Mapa final'!$S$47),"")</f>
        <v/>
      </c>
      <c r="Z27" s="39" t="str">
        <f>IF(AND('Mapa final'!$AJ$48="Alta",'Mapa final'!$AL$48="Moderado"),CONCATENATE("R2C",'Mapa final'!$S$48),"")</f>
        <v/>
      </c>
      <c r="AA27" s="39" t="str">
        <f>IF(AND('Mapa final'!$AJ$49="Alta",'Mapa final'!$AL$49="Moderado"),CONCATENATE("R2C",'Mapa final'!$S$49),"")</f>
        <v/>
      </c>
      <c r="AB27" s="40" t="str">
        <f>IF(AND('Mapa final'!$AJ$60="Alta",'Mapa final'!$AL$50="Moderado"),CONCATENATE("R2C",'Mapa final'!$S$50),"")</f>
        <v/>
      </c>
      <c r="AC27" s="38" t="str">
        <f>IF(AND('Mapa final'!$AJ$45="Alta",'Mapa final'!$AL$45="Mayor"),CONCATENATE("R2C",'Mapa final'!$S$45),"")</f>
        <v/>
      </c>
      <c r="AD27" s="39" t="str">
        <f>IF(AND('Mapa final'!$AJ$46="Alta",'Mapa final'!$AL$46="Mayor"),CONCATENATE("R2C",'Mapa final'!$S$46),"")</f>
        <v/>
      </c>
      <c r="AE27" s="39" t="str">
        <f>IF(AND('Mapa final'!$AJ$47="Alta",'Mapa final'!$AL$47="Mayor"),CONCATENATE("R2C",'Mapa final'!$S$47),"")</f>
        <v/>
      </c>
      <c r="AF27" s="39" t="str">
        <f>IF(AND('Mapa final'!$AJ$48="Alta",'Mapa final'!$AL$48="Mayor"),CONCATENATE("R2C",'Mapa final'!$S$48),"")</f>
        <v/>
      </c>
      <c r="AG27" s="39" t="str">
        <f>IF(AND('Mapa final'!$AJ$49="Alta",'Mapa final'!$AL$49="Mayor"),CONCATENATE("R2C",'Mapa final'!$S$49),"")</f>
        <v/>
      </c>
      <c r="AH27" s="40" t="str">
        <f>IF(AND('Mapa final'!$AJ$60="Alta",'Mapa final'!$AL$50="Mayor"),CONCATENATE("R2C",'Mapa final'!$S$50),"")</f>
        <v/>
      </c>
      <c r="AI27" s="41" t="str">
        <f>IF(AND('Mapa final'!$AJ$45="Alta",'Mapa final'!$AL$45="Catastrófico"),CONCATENATE("R2C",'Mapa final'!$S$45),"")</f>
        <v/>
      </c>
      <c r="AJ27" s="42" t="str">
        <f>IF(AND('Mapa final'!$AJ$46="Alta",'Mapa final'!$AL$46="Catastrófico"),CONCATENATE("R2C",'Mapa final'!$S$46),"")</f>
        <v/>
      </c>
      <c r="AK27" s="42" t="str">
        <f>IF(AND('Mapa final'!$AJ$47="Alta",'Mapa final'!$AL$47="Catastrófico"),CONCATENATE("R2C",'Mapa final'!$S$47),"")</f>
        <v/>
      </c>
      <c r="AL27" s="42" t="str">
        <f>IF(AND('Mapa final'!$AJ$48="Alta",'Mapa final'!$AL$48="Catastrófico"),CONCATENATE("R2C",'Mapa final'!$S$48),"")</f>
        <v/>
      </c>
      <c r="AM27" s="42" t="str">
        <f>IF(AND('Mapa final'!$AJ$49="Alta",'Mapa final'!$AL$49="Catastrófico"),CONCATENATE("R2C",'Mapa final'!$S$49),"")</f>
        <v/>
      </c>
      <c r="AN27" s="43" t="str">
        <f>IF(AND('Mapa final'!$AJ$60="Alta",'Mapa final'!$AL$50="Catastrófico"),CONCATENATE("R2C",'Mapa final'!$S$50),"")</f>
        <v/>
      </c>
      <c r="AO27" s="69"/>
      <c r="AP27" s="492"/>
      <c r="AQ27" s="493"/>
      <c r="AR27" s="493"/>
      <c r="AS27" s="493"/>
      <c r="AT27" s="493"/>
      <c r="AU27" s="494"/>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row>
    <row r="28" spans="2:77" ht="15" customHeight="1" x14ac:dyDescent="0.25">
      <c r="B28" s="69"/>
      <c r="C28" s="388"/>
      <c r="D28" s="388"/>
      <c r="E28" s="389"/>
      <c r="F28" s="483"/>
      <c r="G28" s="484"/>
      <c r="H28" s="484"/>
      <c r="I28" s="484"/>
      <c r="J28" s="484"/>
      <c r="K28" s="53" t="str">
        <f>IF(AND('Mapa final'!$AJ$51="Alta",'Mapa final'!$AL$51="Leve"),CONCATENATE("R2C",'Mapa final'!$S$51),"")</f>
        <v/>
      </c>
      <c r="L28" s="54" t="str">
        <f>IF(AND('Mapa final'!$AJ$52="Alta",'Mapa final'!$AL$52="Leve"),CONCATENATE("R2C",'Mapa final'!$S$52),"")</f>
        <v/>
      </c>
      <c r="M28" s="54" t="str">
        <f>IF(AND('Mapa final'!$AJ$53="Alta",'Mapa final'!$AL$53="Leve"),CONCATENATE("R2C",'Mapa final'!$S$53),"")</f>
        <v/>
      </c>
      <c r="N28" s="54" t="str">
        <f>IF(AND('Mapa final'!$AJ$54="Alta",'Mapa final'!$AL$54="Leve"),CONCATENATE("R2C",'Mapa final'!$S$54),"")</f>
        <v/>
      </c>
      <c r="O28" s="54" t="str">
        <f>IF(AND('Mapa final'!$AJ$55="Alta",'Mapa final'!$AL$55="Leve"),CONCATENATE("R2C",'Mapa final'!$S$55),"")</f>
        <v/>
      </c>
      <c r="P28" s="55" t="str">
        <f>IF(AND('Mapa final'!$AJ$56="Alta",'Mapa final'!$AL$56="Leve"),CONCATENATE("R2C",'Mapa final'!$S$56),"")</f>
        <v/>
      </c>
      <c r="Q28" s="53" t="str">
        <f>IF(AND('Mapa final'!$AJ$51="Alta",'Mapa final'!$AL$51="Menor"),CONCATENATE("R2C",'Mapa final'!$S$51),"")</f>
        <v/>
      </c>
      <c r="R28" s="54" t="str">
        <f>IF(AND('Mapa final'!$AJ$52="Alta",'Mapa final'!$AL$52="Menor"),CONCATENATE("R2C",'Mapa final'!$S$52),"")</f>
        <v/>
      </c>
      <c r="S28" s="54" t="str">
        <f>IF(AND('Mapa final'!$AJ$53="Alta",'Mapa final'!$AL$53="Menor"),CONCATENATE("R2C",'Mapa final'!$S$53),"")</f>
        <v/>
      </c>
      <c r="T28" s="54" t="str">
        <f>IF(AND('Mapa final'!$AJ$54="Alta",'Mapa final'!$AL$54="Menor"),CONCATENATE("R2C",'Mapa final'!$S$54),"")</f>
        <v/>
      </c>
      <c r="U28" s="54" t="str">
        <f>IF(AND('Mapa final'!$AJ$55="Alta",'Mapa final'!$AL$55="Menor"),CONCATENATE("R2C",'Mapa final'!$S$55),"")</f>
        <v/>
      </c>
      <c r="V28" s="55" t="str">
        <f>IF(AND('Mapa final'!$AJ$56="Alta",'Mapa final'!$AL$56="Menor"),CONCATENATE("R2C",'Mapa final'!$S$56),"")</f>
        <v/>
      </c>
      <c r="W28" s="38" t="str">
        <f>IF(AND('Mapa final'!$AJ$51="Alta",'Mapa final'!$AL$51="Moderado"),CONCATENATE("R2C",'Mapa final'!$S$51),"")</f>
        <v/>
      </c>
      <c r="X28" s="39" t="str">
        <f>IF(AND('Mapa final'!$AJ$52="Alta",'Mapa final'!$AL$52="Moderado"),CONCATENATE("R2C",'Mapa final'!$S$52),"")</f>
        <v/>
      </c>
      <c r="Y28" s="39" t="str">
        <f>IF(AND('Mapa final'!$AJ$53="Alta",'Mapa final'!$AL$53="Moderado"),CONCATENATE("R2C",'Mapa final'!$S$53),"")</f>
        <v/>
      </c>
      <c r="Z28" s="39" t="str">
        <f>IF(AND('Mapa final'!$AJ$54="Alta",'Mapa final'!$AL$54="Moderado"),CONCATENATE("R2C",'Mapa final'!$S$54),"")</f>
        <v/>
      </c>
      <c r="AA28" s="39" t="str">
        <f>IF(AND('Mapa final'!$AJ$55="Alta",'Mapa final'!$AL$55="Moderado"),CONCATENATE("R2C",'Mapa final'!$S$55),"")</f>
        <v/>
      </c>
      <c r="AB28" s="40" t="str">
        <f>IF(AND('Mapa final'!$AJ$56="Alta",'Mapa final'!$AL$56="Moderado"),CONCATENATE("R2C",'Mapa final'!$S$56),"")</f>
        <v/>
      </c>
      <c r="AC28" s="38" t="str">
        <f>IF(AND('Mapa final'!$AJ$51="Alta",'Mapa final'!$AL$51="Mayor"),CONCATENATE("R2C",'Mapa final'!$S$51),"")</f>
        <v/>
      </c>
      <c r="AD28" s="39" t="str">
        <f>IF(AND('Mapa final'!$AJ$52="Alta",'Mapa final'!$AL$52="Mayor"),CONCATENATE("R2C",'Mapa final'!$S$52),"")</f>
        <v/>
      </c>
      <c r="AE28" s="39" t="str">
        <f>IF(AND('Mapa final'!$AJ$53="Alta",'Mapa final'!$AL$53="Mayor"),CONCATENATE("R2C",'Mapa final'!$S$53),"")</f>
        <v/>
      </c>
      <c r="AF28" s="39" t="str">
        <f>IF(AND('Mapa final'!$AJ$54="Alta",'Mapa final'!$AL$54="Mayor"),CONCATENATE("R2C",'Mapa final'!$S$54),"")</f>
        <v/>
      </c>
      <c r="AG28" s="39" t="str">
        <f>IF(AND('Mapa final'!$AJ$55="Alta",'Mapa final'!$AL$55="Mayor"),CONCATENATE("R2C",'Mapa final'!$S$55),"")</f>
        <v/>
      </c>
      <c r="AH28" s="40" t="str">
        <f>IF(AND('Mapa final'!$AJ$56="Alta",'Mapa final'!$AL$56="Mayor"),CONCATENATE("R2C",'Mapa final'!$S$56),"")</f>
        <v/>
      </c>
      <c r="AI28" s="41" t="str">
        <f>IF(AND('Mapa final'!$AJ$51="Alta",'Mapa final'!$AL$51="Catastrófico"),CONCATENATE("R2C",'Mapa final'!$S$51),"")</f>
        <v/>
      </c>
      <c r="AJ28" s="42" t="str">
        <f>IF(AND('Mapa final'!$AJ$52="Alta",'Mapa final'!$AL$52="Catastrófico"),CONCATENATE("R2C",'Mapa final'!$S$52),"")</f>
        <v/>
      </c>
      <c r="AK28" s="42" t="str">
        <f>IF(AND('Mapa final'!$AJ$53="Alta",'Mapa final'!$AL$53="Catastrófico"),CONCATENATE("R2C",'Mapa final'!$S$53),"")</f>
        <v/>
      </c>
      <c r="AL28" s="42" t="str">
        <f>IF(AND('Mapa final'!$AJ$54="Alta",'Mapa final'!$AL$54="Catastrófico"),CONCATENATE("R2C",'Mapa final'!$S$54),"")</f>
        <v/>
      </c>
      <c r="AM28" s="42" t="str">
        <f>IF(AND('Mapa final'!$AJ$55="Alta",'Mapa final'!$AL$55="Catastrófico"),CONCATENATE("R2C",'Mapa final'!$S$55),"")</f>
        <v/>
      </c>
      <c r="AN28" s="43" t="str">
        <f>IF(AND('Mapa final'!$AJ$56="Alta",'Mapa final'!$AL$56="Catastrófico"),CONCATENATE("R2C",'Mapa final'!$S$56),"")</f>
        <v/>
      </c>
      <c r="AO28" s="69"/>
      <c r="AP28" s="492"/>
      <c r="AQ28" s="493"/>
      <c r="AR28" s="493"/>
      <c r="AS28" s="493"/>
      <c r="AT28" s="493"/>
      <c r="AU28" s="494"/>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row>
    <row r="29" spans="2:77" ht="15" customHeight="1" x14ac:dyDescent="0.25">
      <c r="B29" s="69"/>
      <c r="C29" s="388"/>
      <c r="D29" s="388"/>
      <c r="E29" s="389"/>
      <c r="F29" s="483"/>
      <c r="G29" s="484"/>
      <c r="H29" s="484"/>
      <c r="I29" s="484"/>
      <c r="J29" s="484"/>
      <c r="K29" s="53" t="str">
        <f>IF(AND('Mapa final'!$AJ$57="Alta",'Mapa final'!$AL$57="Leve"),CONCATENATE("R2C",'Mapa final'!$S$57),"")</f>
        <v/>
      </c>
      <c r="L29" s="54" t="str">
        <f>IF(AND('Mapa final'!$AJ$58="Alta",'Mapa final'!$AL$58="Leve"),CONCATENATE("R2C",'Mapa final'!$S$58),"")</f>
        <v/>
      </c>
      <c r="M29" s="54" t="str">
        <f>IF(AND('Mapa final'!$AJ$59="Alta",'Mapa final'!$AL$59="Leve"),CONCATENATE("R2C",'Mapa final'!$S$59),"")</f>
        <v/>
      </c>
      <c r="N29" s="54" t="str">
        <f>IF(AND('Mapa final'!$AJ$60="Alta",'Mapa final'!$AL$60="Leve"),CONCATENATE("R2C",'Mapa final'!$S$60),"")</f>
        <v/>
      </c>
      <c r="O29" s="54" t="str">
        <f>IF(AND('Mapa final'!$AJ$61="Alta",'Mapa final'!$AL$61="Leve"),CONCATENATE("R2C",'Mapa final'!$S$61),"")</f>
        <v/>
      </c>
      <c r="P29" s="55" t="str">
        <f>IF(AND('Mapa final'!$AJ$62="Alta",'Mapa final'!$AL$62="Leve"),CONCATENATE("R2C",'Mapa final'!$S$62),"")</f>
        <v/>
      </c>
      <c r="Q29" s="53" t="str">
        <f>IF(AND('Mapa final'!$AJ$57="Alta",'Mapa final'!$AL$57="Menor"),CONCATENATE("R2C",'Mapa final'!$S$57),"")</f>
        <v/>
      </c>
      <c r="R29" s="54" t="str">
        <f>IF(AND('Mapa final'!$AJ$58="Alta",'Mapa final'!$AL$58="Menor"),CONCATENATE("R2C",'Mapa final'!$S$58),"")</f>
        <v/>
      </c>
      <c r="S29" s="54" t="str">
        <f>IF(AND('Mapa final'!$AJ$59="Alta",'Mapa final'!$AL$59="Menor"),CONCATENATE("R2C",'Mapa final'!$S$59),"")</f>
        <v/>
      </c>
      <c r="T29" s="54" t="str">
        <f>IF(AND('Mapa final'!$AJ$60="Alta",'Mapa final'!$AL$60="Menor"),CONCATENATE("R2C",'Mapa final'!$S$60),"")</f>
        <v/>
      </c>
      <c r="U29" s="54" t="str">
        <f>IF(AND('Mapa final'!$AJ$61="Alta",'Mapa final'!$AL$61="Menor"),CONCATENATE("R2C",'Mapa final'!$S$61),"")</f>
        <v/>
      </c>
      <c r="V29" s="55" t="str">
        <f>IF(AND('Mapa final'!$AJ$62="Alta",'Mapa final'!$AL$62="Menor"),CONCATENATE("R2C",'Mapa final'!$S$62),"")</f>
        <v/>
      </c>
      <c r="W29" s="38" t="str">
        <f>IF(AND('Mapa final'!$AJ$57="Alta",'Mapa final'!$AL$57="Moderado"),CONCATENATE("R2C",'Mapa final'!$S$57),"")</f>
        <v/>
      </c>
      <c r="X29" s="39" t="str">
        <f>IF(AND('Mapa final'!$AJ$58="Alta",'Mapa final'!$AL$58="Moderado"),CONCATENATE("R2C",'Mapa final'!$S$58),"")</f>
        <v/>
      </c>
      <c r="Y29" s="39" t="str">
        <f>IF(AND('Mapa final'!$AJ$59="Alta",'Mapa final'!$AL$59="Moderado"),CONCATENATE("R2C",'Mapa final'!$S$59),"")</f>
        <v/>
      </c>
      <c r="Z29" s="39" t="str">
        <f>IF(AND('Mapa final'!$AJ$60="Alta",'Mapa final'!$AL$60="Moderado"),CONCATENATE("R2C",'Mapa final'!$S$60),"")</f>
        <v/>
      </c>
      <c r="AA29" s="39" t="str">
        <f>IF(AND('Mapa final'!$AJ$61="Alta",'Mapa final'!$AL$61="Moderado"),CONCATENATE("R2C",'Mapa final'!$S$61),"")</f>
        <v/>
      </c>
      <c r="AB29" s="40" t="str">
        <f>IF(AND('Mapa final'!$AJ$62="Alta",'Mapa final'!$AL$62="Moderado"),CONCATENATE("R2C",'Mapa final'!$S$62),"")</f>
        <v/>
      </c>
      <c r="AC29" s="38" t="str">
        <f>IF(AND('Mapa final'!$AJ$57="Alta",'Mapa final'!$AL$57="Mayor"),CONCATENATE("R2C",'Mapa final'!$S$57),"")</f>
        <v/>
      </c>
      <c r="AD29" s="39" t="str">
        <f>IF(AND('Mapa final'!$AJ$58="Alta",'Mapa final'!$AL$58="Mayor"),CONCATENATE("R2C",'Mapa final'!$S$58),"")</f>
        <v/>
      </c>
      <c r="AE29" s="39" t="str">
        <f>IF(AND('Mapa final'!$AJ$59="Alta",'Mapa final'!$AL$59="Mayor"),CONCATENATE("R2C",'Mapa final'!$S$59),"")</f>
        <v/>
      </c>
      <c r="AF29" s="39" t="str">
        <f>IF(AND('Mapa final'!$AJ$60="Alta",'Mapa final'!$AL$60="Mayor"),CONCATENATE("R2C",'Mapa final'!$S$60),"")</f>
        <v/>
      </c>
      <c r="AG29" s="39" t="str">
        <f>IF(AND('Mapa final'!$AJ$61="Alta",'Mapa final'!$AL$61="Mayor"),CONCATENATE("R2C",'Mapa final'!$S$61),"")</f>
        <v/>
      </c>
      <c r="AH29" s="40" t="str">
        <f>IF(AND('Mapa final'!$AJ$62="Alta",'Mapa final'!$AL$62="Mayor"),CONCATENATE("R2C",'Mapa final'!$S$62),"")</f>
        <v/>
      </c>
      <c r="AI29" s="41" t="str">
        <f>IF(AND('Mapa final'!$AJ$57="Alta",'Mapa final'!$AL$57="Catastrófico"),CONCATENATE("R2C",'Mapa final'!$S$57),"")</f>
        <v/>
      </c>
      <c r="AJ29" s="42" t="str">
        <f>IF(AND('Mapa final'!$AJ$58="Alta",'Mapa final'!$AL$58="Catastrófico"),CONCATENATE("R2C",'Mapa final'!$S$58),"")</f>
        <v/>
      </c>
      <c r="AK29" s="42" t="str">
        <f>IF(AND('Mapa final'!$AJ$59="Alta",'Mapa final'!$AL$59="Catastrófico"),CONCATENATE("R2C",'Mapa final'!$S$59),"")</f>
        <v/>
      </c>
      <c r="AL29" s="42" t="str">
        <f>IF(AND('Mapa final'!$AJ$60="Alta",'Mapa final'!$AL$60="Catastrófico"),CONCATENATE("R2C",'Mapa final'!$S$60),"")</f>
        <v/>
      </c>
      <c r="AM29" s="42" t="str">
        <f>IF(AND('Mapa final'!$AJ$61="Alta",'Mapa final'!$AL$61="Catastrófico"),CONCATENATE("R2C",'Mapa final'!$S$61),"")</f>
        <v/>
      </c>
      <c r="AN29" s="43" t="str">
        <f>IF(AND('Mapa final'!$AJ$62="Alta",'Mapa final'!$AL$62="Catastrófico"),CONCATENATE("R2C",'Mapa final'!$S$62),"")</f>
        <v/>
      </c>
      <c r="AO29" s="69"/>
      <c r="AP29" s="492"/>
      <c r="AQ29" s="493"/>
      <c r="AR29" s="493"/>
      <c r="AS29" s="493"/>
      <c r="AT29" s="493"/>
      <c r="AU29" s="494"/>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row>
    <row r="30" spans="2:77" ht="15" customHeight="1" x14ac:dyDescent="0.25">
      <c r="B30" s="69"/>
      <c r="C30" s="388"/>
      <c r="D30" s="388"/>
      <c r="E30" s="389"/>
      <c r="F30" s="483"/>
      <c r="G30" s="484"/>
      <c r="H30" s="484"/>
      <c r="I30" s="484"/>
      <c r="J30" s="484"/>
      <c r="K30" s="53" t="str">
        <f>IF(AND('Mapa final'!$AJ$63="Alta",'Mapa final'!$AL$63="Leve"),CONCATENATE("R2C",'Mapa final'!$S$63),"")</f>
        <v/>
      </c>
      <c r="L30" s="54" t="str">
        <f>IF(AND('Mapa final'!$AJ$64="Alta",'Mapa final'!$AL$64="Leve"),CONCATENATE("R2C",'Mapa final'!$S$64),"")</f>
        <v/>
      </c>
      <c r="M30" s="54" t="str">
        <f>IF(AND('Mapa final'!$AJ$65="Alta",'Mapa final'!$AL$65="Leve"),CONCATENATE("R2C",'Mapa final'!$S$65),"")</f>
        <v/>
      </c>
      <c r="N30" s="54" t="str">
        <f>IF(AND('Mapa final'!$AJ$66="Alta",'Mapa final'!$AL$66="Leve"),CONCATENATE("R2C",'Mapa final'!$S$66),"")</f>
        <v/>
      </c>
      <c r="O30" s="54" t="str">
        <f>IF(AND('Mapa final'!$AJ$67="Alta",'Mapa final'!$AL$67="Leve"),CONCATENATE("R2C",'Mapa final'!$S$67),"")</f>
        <v/>
      </c>
      <c r="P30" s="55" t="str">
        <f>IF(AND('Mapa final'!$AJ$68="Alta",'Mapa final'!$AL$68="Leve"),CONCATENATE("R2C",'Mapa final'!$S$68),"")</f>
        <v/>
      </c>
      <c r="Q30" s="53" t="str">
        <f>IF(AND('Mapa final'!$AJ$63="Alta",'Mapa final'!$AL$63="Menor"),CONCATENATE("R2C",'Mapa final'!$S$63),"")</f>
        <v/>
      </c>
      <c r="R30" s="54" t="str">
        <f>IF(AND('Mapa final'!$AJ$64="Alta",'Mapa final'!$AL$64="Menor"),CONCATENATE("R2C",'Mapa final'!$S$64),"")</f>
        <v/>
      </c>
      <c r="S30" s="54" t="str">
        <f>IF(AND('Mapa final'!$AJ$65="Alta",'Mapa final'!$AL$65="Menor"),CONCATENATE("R2C",'Mapa final'!$S$65),"")</f>
        <v/>
      </c>
      <c r="T30" s="54" t="str">
        <f>IF(AND('Mapa final'!$AJ$66="Alta",'Mapa final'!$AL$66="Menor"),CONCATENATE("R2C",'Mapa final'!$S$66),"")</f>
        <v/>
      </c>
      <c r="U30" s="54" t="str">
        <f>IF(AND('Mapa final'!$AJ$67="Alta",'Mapa final'!$AL$67="Menor"),CONCATENATE("R2C",'Mapa final'!$S$67),"")</f>
        <v/>
      </c>
      <c r="V30" s="55" t="str">
        <f>IF(AND('Mapa final'!$AJ$68="Alta",'Mapa final'!$AL$68="Menor"),CONCATENATE("R2C",'Mapa final'!$S$68),"")</f>
        <v/>
      </c>
      <c r="W30" s="38" t="str">
        <f>IF(AND('Mapa final'!$AJ$63="Alta",'Mapa final'!$AL$63="Moderado"),CONCATENATE("R2C",'Mapa final'!$S$63),"")</f>
        <v/>
      </c>
      <c r="X30" s="39" t="str">
        <f>IF(AND('Mapa final'!$AJ$64="Alta",'Mapa final'!$AL$64="Moderado"),CONCATENATE("R2C",'Mapa final'!$S$64),"")</f>
        <v/>
      </c>
      <c r="Y30" s="39" t="str">
        <f>IF(AND('Mapa final'!$AJ$65="Alta",'Mapa final'!$AL$65="Moderado"),CONCATENATE("R2C",'Mapa final'!$S$65),"")</f>
        <v/>
      </c>
      <c r="Z30" s="39" t="str">
        <f>IF(AND('Mapa final'!$AJ$66="Alta",'Mapa final'!$AL$66="Moderado"),CONCATENATE("R2C",'Mapa final'!$S$66),"")</f>
        <v/>
      </c>
      <c r="AA30" s="39" t="str">
        <f>IF(AND('Mapa final'!$AJ$67="Alta",'Mapa final'!$AL$67="Moderado"),CONCATENATE("R2C",'Mapa final'!$S$67),"")</f>
        <v/>
      </c>
      <c r="AB30" s="40" t="str">
        <f>IF(AND('Mapa final'!$AJ$68="Alta",'Mapa final'!$AL$68="Moderado"),CONCATENATE("R2C",'Mapa final'!$S$68),"")</f>
        <v/>
      </c>
      <c r="AC30" s="38" t="str">
        <f>IF(AND('Mapa final'!$AJ$63="Alta",'Mapa final'!$AL$63="Mayor"),CONCATENATE("R2C",'Mapa final'!$S$63),"")</f>
        <v/>
      </c>
      <c r="AD30" s="39" t="str">
        <f>IF(AND('Mapa final'!$AJ$64="Alta",'Mapa final'!$AL$64="Mayor"),CONCATENATE("R2C",'Mapa final'!$S$64),"")</f>
        <v/>
      </c>
      <c r="AE30" s="39" t="str">
        <f>IF(AND('Mapa final'!$AJ$65="Alta",'Mapa final'!$AL$65="Mayor"),CONCATENATE("R2C",'Mapa final'!$S$65),"")</f>
        <v/>
      </c>
      <c r="AF30" s="39" t="str">
        <f>IF(AND('Mapa final'!$AJ$66="Alta",'Mapa final'!$AL$66="Mayor"),CONCATENATE("R2C",'Mapa final'!$S$66),"")</f>
        <v/>
      </c>
      <c r="AG30" s="39" t="str">
        <f>IF(AND('Mapa final'!$AJ$67="Alta",'Mapa final'!$AL$67="Mayor"),CONCATENATE("R2C",'Mapa final'!$S$67),"")</f>
        <v/>
      </c>
      <c r="AH30" s="40" t="str">
        <f>IF(AND('Mapa final'!$AJ$68="Alta",'Mapa final'!$AL$68="Mayor"),CONCATENATE("R2C",'Mapa final'!$S$68),"")</f>
        <v/>
      </c>
      <c r="AI30" s="41" t="str">
        <f>IF(AND('Mapa final'!$AJ$63="Alta",'Mapa final'!$AL$63="Catastrófico"),CONCATENATE("R2C",'Mapa final'!$S$63),"")</f>
        <v/>
      </c>
      <c r="AJ30" s="42" t="str">
        <f>IF(AND('Mapa final'!$AJ$64="Alta",'Mapa final'!$AL$64="Catastrófico"),CONCATENATE("R2C",'Mapa final'!$S$64),"")</f>
        <v/>
      </c>
      <c r="AK30" s="42" t="str">
        <f>IF(AND('Mapa final'!$AJ$65="Alta",'Mapa final'!$AL$65="Catastrófico"),CONCATENATE("R2C",'Mapa final'!$S$65),"")</f>
        <v/>
      </c>
      <c r="AL30" s="42" t="str">
        <f>IF(AND('Mapa final'!$AJ$66="Alta",'Mapa final'!$AL$66="Catastrófico"),CONCATENATE("R2C",'Mapa final'!$S$66),"")</f>
        <v/>
      </c>
      <c r="AM30" s="42" t="str">
        <f>IF(AND('Mapa final'!$AJ$67="Alta",'Mapa final'!$AL$67="Catastrófico"),CONCATENATE("R2C",'Mapa final'!$S$67),"")</f>
        <v/>
      </c>
      <c r="AN30" s="43" t="str">
        <f>IF(AND('Mapa final'!$AJ$68="Alta",'Mapa final'!$AL$68="Catastrófico"),CONCATENATE("R2C",'Mapa final'!$S$68),"")</f>
        <v/>
      </c>
      <c r="AO30" s="69"/>
      <c r="AP30" s="492"/>
      <c r="AQ30" s="493"/>
      <c r="AR30" s="493"/>
      <c r="AS30" s="493"/>
      <c r="AT30" s="493"/>
      <c r="AU30" s="494"/>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row>
    <row r="31" spans="2:77" ht="15.75" customHeight="1" thickBot="1" x14ac:dyDescent="0.3">
      <c r="B31" s="69"/>
      <c r="C31" s="388"/>
      <c r="D31" s="388"/>
      <c r="E31" s="389"/>
      <c r="F31" s="486"/>
      <c r="G31" s="487"/>
      <c r="H31" s="487"/>
      <c r="I31" s="487"/>
      <c r="J31" s="487"/>
      <c r="K31" s="56" t="str">
        <f>IF(AND('Mapa final'!$AJ$69="Alta",'Mapa final'!$AL$69="Leve"),CONCATENATE("R2C",'Mapa final'!$S$69),"")</f>
        <v/>
      </c>
      <c r="L31" s="57" t="str">
        <f>IF(AND('Mapa final'!$AJ$70="Alta",'Mapa final'!$AL$70="Leve"),CONCATENATE("R2C",'Mapa final'!$S$70),"")</f>
        <v/>
      </c>
      <c r="M31" s="57" t="str">
        <f>IF(AND('Mapa final'!$AJ$71="Alta",'Mapa final'!$AL$71="Leve"),CONCATENATE("R2C",'Mapa final'!$S$71),"")</f>
        <v/>
      </c>
      <c r="N31" s="57" t="str">
        <f>IF(AND('Mapa final'!$AJ$72="Alta",'Mapa final'!$AL$72="Leve"),CONCATENATE("R2C",'Mapa final'!$S$72),"")</f>
        <v/>
      </c>
      <c r="O31" s="57" t="str">
        <f>IF(AND('Mapa final'!$AJ$74="Alta",'Mapa final'!$AL$74="Leve"),CONCATENATE("R2C",'Mapa final'!$S$74),"")</f>
        <v/>
      </c>
      <c r="P31" s="58" t="str">
        <f>IF(AND('Mapa final'!$AJ$75="Alta",'Mapa final'!$AL$75="Leve"),CONCATENATE("R2C",'Mapa final'!$S$75),"")</f>
        <v/>
      </c>
      <c r="Q31" s="56" t="str">
        <f>IF(AND('Mapa final'!$AJ$69="Alta",'Mapa final'!$AL$69="Menor"),CONCATENATE("R2C",'Mapa final'!$S$69),"")</f>
        <v/>
      </c>
      <c r="R31" s="57" t="str">
        <f>IF(AND('Mapa final'!$AJ$70="Alta",'Mapa final'!$AL$70="Menor"),CONCATENATE("R2C",'Mapa final'!$S$70),"")</f>
        <v/>
      </c>
      <c r="S31" s="57" t="str">
        <f>IF(AND('Mapa final'!$AJ$71="Alta",'Mapa final'!$AL$71="Menor"),CONCATENATE("R2C",'Mapa final'!$S$71),"")</f>
        <v/>
      </c>
      <c r="T31" s="57" t="str">
        <f>IF(AND('Mapa final'!$AJ$72="Alta",'Mapa final'!$AL$72="Menor"),CONCATENATE("R2C",'Mapa final'!$S$72),"")</f>
        <v/>
      </c>
      <c r="U31" s="57" t="str">
        <f>IF(AND('Mapa final'!$AJ$74="Alta",'Mapa final'!$AL$74="Menor"),CONCATENATE("R2C",'Mapa final'!$S$74),"")</f>
        <v/>
      </c>
      <c r="V31" s="58" t="str">
        <f>IF(AND('Mapa final'!$AJ$75="Alta",'Mapa final'!$AL$75="Menor"),CONCATENATE("R2C",'Mapa final'!$S$75),"")</f>
        <v/>
      </c>
      <c r="W31" s="44" t="str">
        <f>IF(AND('Mapa final'!$AJ$69="Alta",'Mapa final'!$AL$69="Moderado"),CONCATENATE("R2C",'Mapa final'!$S$69),"")</f>
        <v/>
      </c>
      <c r="X31" s="45" t="str">
        <f>IF(AND('Mapa final'!$AJ$70="Alta",'Mapa final'!$AL$70="Moderado"),CONCATENATE("R2C",'Mapa final'!$S$70),"")</f>
        <v/>
      </c>
      <c r="Y31" s="45" t="str">
        <f>IF(AND('Mapa final'!$AJ$71="Alta",'Mapa final'!$AL$71="Moderado"),CONCATENATE("R2C",'Mapa final'!$S$71),"")</f>
        <v/>
      </c>
      <c r="Z31" s="45" t="str">
        <f>IF(AND('Mapa final'!$AJ$72="Alta",'Mapa final'!$AL$72="Moderado"),CONCATENATE("R2C",'Mapa final'!$S$72),"")</f>
        <v/>
      </c>
      <c r="AA31" s="45" t="str">
        <f>IF(AND('Mapa final'!$AJ$74="Alta",'Mapa final'!$AL$74="Moderado"),CONCATENATE("R2C",'Mapa final'!$S$74),"")</f>
        <v/>
      </c>
      <c r="AB31" s="46" t="str">
        <f>IF(AND('Mapa final'!$AJ$75="Alta",'Mapa final'!$AL$75="Moderado"),CONCATENATE("R2C",'Mapa final'!$S$75),"")</f>
        <v/>
      </c>
      <c r="AC31" s="44" t="str">
        <f>IF(AND('Mapa final'!$AJ$69="Alta",'Mapa final'!$AL$69="Mayor"),CONCATENATE("R2C",'Mapa final'!$S$69),"")</f>
        <v/>
      </c>
      <c r="AD31" s="45" t="str">
        <f>IF(AND('Mapa final'!$AJ$70="Alta",'Mapa final'!$AL$70="Mayor"),CONCATENATE("R2C",'Mapa final'!$S$70),"")</f>
        <v/>
      </c>
      <c r="AE31" s="45" t="str">
        <f>IF(AND('Mapa final'!$AJ$71="Alta",'Mapa final'!$AL$71="Mayor"),CONCATENATE("R2C",'Mapa final'!$S$71),"")</f>
        <v/>
      </c>
      <c r="AF31" s="45" t="str">
        <f>IF(AND('Mapa final'!$AJ$72="Alta",'Mapa final'!$AL$72="Mayor"),CONCATENATE("R2C",'Mapa final'!$S$72),"")</f>
        <v/>
      </c>
      <c r="AG31" s="45" t="str">
        <f>IF(AND('Mapa final'!$AJ$74="Alta",'Mapa final'!$AL$74="Mayor"),CONCATENATE("R2C",'Mapa final'!$S$74),"")</f>
        <v/>
      </c>
      <c r="AH31" s="46" t="str">
        <f>IF(AND('Mapa final'!$AJ$75="Alta",'Mapa final'!$AL$75="Mayor"),CONCATENATE("R2C",'Mapa final'!$S$75),"")</f>
        <v/>
      </c>
      <c r="AI31" s="47" t="str">
        <f>IF(AND('Mapa final'!$AJ$69="Alta",'Mapa final'!$AL$69="Catastrófico"),CONCATENATE("R2C",'Mapa final'!$S$69),"")</f>
        <v/>
      </c>
      <c r="AJ31" s="48" t="str">
        <f>IF(AND('Mapa final'!$AJ$70="Alta",'Mapa final'!$AL$70="Catastrófico"),CONCATENATE("R2C",'Mapa final'!$S$70),"")</f>
        <v/>
      </c>
      <c r="AK31" s="48" t="str">
        <f>IF(AND('Mapa final'!$AJ$71="Alta",'Mapa final'!$AL$71="Catastrófico"),CONCATENATE("R2C",'Mapa final'!$S$71),"")</f>
        <v/>
      </c>
      <c r="AL31" s="48" t="str">
        <f>IF(AND('Mapa final'!$AJ$72="Alta",'Mapa final'!$AL$72="Catastrófico"),CONCATENATE("R2C",'Mapa final'!$S$72),"")</f>
        <v/>
      </c>
      <c r="AM31" s="48" t="str">
        <f>IF(AND('Mapa final'!$AJ$74="Alta",'Mapa final'!$AL$74="Catastrófico"),CONCATENATE("R2C",'Mapa final'!$S$74),"")</f>
        <v/>
      </c>
      <c r="AN31" s="49" t="str">
        <f>IF(AND('Mapa final'!$AJ$75="Muy Alta",'Mapa final'!$AL$75="Catastrófico"),CONCATENATE("R2C",'Mapa final'!$S$75),"")</f>
        <v/>
      </c>
      <c r="AO31" s="69"/>
      <c r="AP31" s="495"/>
      <c r="AQ31" s="496"/>
      <c r="AR31" s="496"/>
      <c r="AS31" s="496"/>
      <c r="AT31" s="496"/>
      <c r="AU31" s="497"/>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row>
    <row r="32" spans="2:77" ht="15" customHeight="1" x14ac:dyDescent="0.25">
      <c r="B32" s="69"/>
      <c r="C32" s="388"/>
      <c r="D32" s="388"/>
      <c r="E32" s="389"/>
      <c r="F32" s="480" t="s">
        <v>116</v>
      </c>
      <c r="G32" s="481"/>
      <c r="H32" s="481"/>
      <c r="I32" s="481"/>
      <c r="J32" s="482"/>
      <c r="K32" s="50" t="str">
        <f ca="1">IF(AND('Mapa final'!$AJ$15="Media",'Mapa final'!$AL$15="Leve"),CONCATENATE("R2C",'Mapa final'!$S$15),"")</f>
        <v/>
      </c>
      <c r="L32" s="51" t="str">
        <f>IF(AND('Mapa final'!$AJ$16="Media",'Mapa final'!$AL$16="Leve"),CONCATENATE("R2C",'Mapa final'!$S$16),"")</f>
        <v/>
      </c>
      <c r="M32" s="51" t="str">
        <f ca="1">IF(AND('Mapa final'!$AJ$17="Media",'Mapa final'!$AL$17="Leve"),CONCATENATE("R2C",'Mapa final'!$S$17),"")</f>
        <v/>
      </c>
      <c r="N32" s="51" t="str">
        <f>IF(AND('Mapa final'!$AJ$18="Media",'Mapa final'!$AL$18="Leve"),CONCATENATE("R2C",'Mapa final'!$S$18),"")</f>
        <v/>
      </c>
      <c r="O32" s="51" t="str">
        <f ca="1">IF(AND('Mapa final'!$AJ$19="Media",'Mapa final'!$AL$19="Leve"),CONCATENATE("R2C",'Mapa final'!$S$19),"")</f>
        <v/>
      </c>
      <c r="P32" s="52" t="str">
        <f ca="1">IF(AND('Mapa final'!$AJ$20="media",'Mapa final'!$AL$20="Leve"),CONCATENATE("R2C",'Mapa final'!$D$20),"")</f>
        <v/>
      </c>
      <c r="Q32" s="50" t="str">
        <f ca="1">IF(AND('Mapa final'!$AJ$15="Media",'Mapa final'!$AL$15="Menor"),CONCATENATE("R2C",'Mapa final'!$S$15),"")</f>
        <v/>
      </c>
      <c r="R32" s="51" t="str">
        <f>IF(AND('Mapa final'!$AJ$16="Media",'Mapa final'!$AL$16="Menore"),CONCATENATE("R2C",'Mapa final'!$S$16),"")</f>
        <v/>
      </c>
      <c r="S32" s="51" t="str">
        <f ca="1">IF(AND('Mapa final'!$AJ$17="Media",'Mapa final'!$AL$17="Menor"),CONCATENATE("R2C",'Mapa final'!$S$17),"")</f>
        <v/>
      </c>
      <c r="T32" s="51" t="str">
        <f>IF(AND('Mapa final'!$AJ$18="Media",'Mapa final'!$AL$18="Menor"),CONCATENATE("R2C",'Mapa final'!$S$18),"")</f>
        <v/>
      </c>
      <c r="U32" s="51" t="str">
        <f ca="1">IF(AND('Mapa final'!$AJ$19="Media",'Mapa final'!$AL$19="Menor"),CONCATENATE("R2C",'Mapa final'!$S$19),"")</f>
        <v/>
      </c>
      <c r="V32" s="52" t="str">
        <f ca="1">IF(AND('Mapa final'!$AJ$20="Media",'Mapa final'!$AL$20="Menor"),CONCATENATE("R2C",'Mapa final'!$D$20),"")</f>
        <v/>
      </c>
      <c r="W32" s="50" t="str">
        <f ca="1">IF(AND('Mapa final'!$AJ$15="Media",'Mapa final'!$AL$15="Moderado"),CONCATENATE("R2C",'Mapa final'!$S$15),"")</f>
        <v/>
      </c>
      <c r="X32" s="51" t="str">
        <f>IF(AND('Mapa final'!$AJ$16="Media",'Mapa final'!$AL$16="Moderado"),CONCATENATE("R2C",'Mapa final'!$S$16),"")</f>
        <v/>
      </c>
      <c r="Y32" s="51" t="str">
        <f>IF(AND('Mapa final'!$AJ$16="Media",'Mapa final'!$AL$16="Moderado"),CONCATENATE("R2C",'Mapa final'!$S$16),"")</f>
        <v/>
      </c>
      <c r="Z32" s="51" t="str">
        <f ca="1">IF(AND('Mapa final'!$AJ$17="Media",'Mapa final'!$AL$17="Moderado"),CONCATENATE("R2C",'Mapa final'!$S$17),"")</f>
        <v/>
      </c>
      <c r="AA32" s="51" t="str">
        <f ca="1">IF(AND('Mapa final'!$AJ$19="Media",'Mapa final'!$AL$19="Moderado"),CONCATENATE("R2C",'Mapa final'!$D$19),"")</f>
        <v>R2C3</v>
      </c>
      <c r="AB32" s="52" t="str">
        <f ca="1">IF(AND('Mapa final'!$AJ$20="Madia",'Mapa final'!$AL$20="Moderado"),CONCATENATE("R2C",'Mapa final'!$D$20),"")</f>
        <v/>
      </c>
      <c r="AC32" s="32" t="str">
        <f ca="1">IF(AND('Mapa final'!$AJ$15="Media",'Mapa final'!$AL$15="Mayor"),CONCATENATE("R2C",'Mapa final'!$S$15),"")</f>
        <v/>
      </c>
      <c r="AD32" s="33" t="str">
        <f>IF(AND('Mapa final'!$AJ$16="Media",'Mapa final'!$AL$16="Mayor"),CONCATENATE("R2C",'Mapa final'!$S$16),"")</f>
        <v/>
      </c>
      <c r="AE32" s="33" t="str">
        <f ca="1">IF(AND('Mapa final'!$AJ$17="Media",'Mapa final'!$AL$17="Mayor"),CONCATENATE("R2C",'Mapa final'!$S$17),"")</f>
        <v/>
      </c>
      <c r="AF32" s="33" t="str">
        <f>IF(AND('Mapa final'!$AJ$18="Media",'Mapa final'!$AL$18="Mayor"),CONCATENATE("R2C",'Mapa final'!$S$18),"")</f>
        <v/>
      </c>
      <c r="AG32" s="33" t="str">
        <f ca="1">IF(AND('Mapa final'!$AJ$19="Media",'Mapa final'!$AL$19="Mayor"),CONCATENATE("R2C",'Mapa final'!$S$19),"")</f>
        <v/>
      </c>
      <c r="AH32" s="34" t="str">
        <f ca="1">IF(AND('Mapa final'!$AJ$20="Madia",'Mapa final'!$AL$20="Mayor"),CONCATENATE("R2C",'Mapa final'!$D$20),"")</f>
        <v/>
      </c>
      <c r="AI32" s="35" t="str">
        <f ca="1">IF(AND('Mapa final'!$AJ$15="Media",'Mapa final'!$AL$15="Catastrófico"),CONCATENATE("R2C",'Mapa final'!$S$15),"")</f>
        <v/>
      </c>
      <c r="AJ32" s="36" t="str">
        <f>IF(AND('Mapa final'!$AJ$16="Media",'Mapa final'!$AL$16="Catastrófico"),CONCATENATE("R2C",'Mapa final'!$S$16),"")</f>
        <v/>
      </c>
      <c r="AK32" s="36" t="str">
        <f ca="1">IF(AND('Mapa final'!$AJ$17="Media",'Mapa final'!$AL$17="Catastrófico"),CONCATENATE("R2C",'Mapa final'!$S$17),"")</f>
        <v/>
      </c>
      <c r="AL32" s="36" t="str">
        <f>IF(AND('Mapa final'!$AJ$18="Media",'Mapa final'!$AL$18="Catastrófico"),CONCATENATE("R2C",'Mapa final'!$S$18),"")</f>
        <v/>
      </c>
      <c r="AM32" s="36" t="str">
        <f ca="1">IF(AND('Mapa final'!$AJ$19="Media",'Mapa final'!$AL$19="Catastrófico"),CONCATENATE("R2C",'Mapa final'!$S$19),"")</f>
        <v/>
      </c>
      <c r="AN32" s="37" t="str">
        <f ca="1">IF(AND('Mapa final'!$AJ$20="Media",'Mapa final'!$AL$20="Catastrófico"),CONCATENATE("R2C",'Mapa final'!$D$20),"")</f>
        <v/>
      </c>
      <c r="AO32" s="69"/>
      <c r="AP32" s="521" t="s">
        <v>80</v>
      </c>
      <c r="AQ32" s="522"/>
      <c r="AR32" s="522"/>
      <c r="AS32" s="522"/>
      <c r="AT32" s="522"/>
      <c r="AU32" s="523"/>
      <c r="AV32" s="69"/>
      <c r="AW32" s="69"/>
      <c r="AX32" s="69"/>
      <c r="AY32" s="69"/>
      <c r="AZ32" s="69"/>
      <c r="BA32" s="69"/>
      <c r="BB32" s="69"/>
      <c r="BC32" s="69"/>
      <c r="BD32" s="69"/>
      <c r="BE32" s="69"/>
      <c r="BF32" s="69"/>
      <c r="BG32" s="69"/>
      <c r="BH32" s="69"/>
      <c r="BI32" s="69"/>
      <c r="BJ32" s="69"/>
      <c r="BK32" s="69"/>
      <c r="BL32" s="69"/>
      <c r="BM32" s="69"/>
      <c r="BN32" s="69"/>
      <c r="BO32" s="69"/>
      <c r="BP32" s="69"/>
      <c r="BQ32" s="69"/>
      <c r="BR32" s="69"/>
      <c r="BS32" s="69"/>
      <c r="BT32" s="69"/>
      <c r="BU32" s="69"/>
      <c r="BV32" s="69"/>
      <c r="BW32" s="69"/>
      <c r="BX32" s="69"/>
      <c r="BY32" s="69"/>
    </row>
    <row r="33" spans="2:77" ht="15" customHeight="1" x14ac:dyDescent="0.25">
      <c r="B33" s="69"/>
      <c r="C33" s="388"/>
      <c r="D33" s="388"/>
      <c r="E33" s="389"/>
      <c r="F33" s="498"/>
      <c r="G33" s="484"/>
      <c r="H33" s="484"/>
      <c r="I33" s="484"/>
      <c r="J33" s="485"/>
      <c r="K33" s="53" t="str">
        <f ca="1">IF(AND('Mapa final'!$AJ$20="Media",'Mapa final'!$AL$20="Leve"),CONCATENATE("R2C",'Mapa final'!$S$20),"")</f>
        <v/>
      </c>
      <c r="L33" s="54" t="str">
        <f>IF(AND('Mapa final'!$AJ$22="Media",'Mapa final'!$AL$22="Leve"),CONCATENATE("R2C",'Mapa final'!$S$22),"")</f>
        <v/>
      </c>
      <c r="M33" s="54" t="str">
        <f>IF(AND('Mapa final'!$AJ$23="Media",'Mapa final'!$AL$23="Leve"),CONCATENATE("R2C",'Mapa final'!$S$23),"")</f>
        <v/>
      </c>
      <c r="N33" s="54" t="str">
        <f>IF(AND('Mapa final'!$AJ$24="Media",'Mapa final'!$AL$24="Leve"),CONCATENATE("R2C",'Mapa final'!$S$24),"")</f>
        <v/>
      </c>
      <c r="O33" s="54" t="str">
        <f>IF(AND('Mapa final'!$AJ$25="Media",'Mapa final'!$AL$25="Leve"),CONCATENATE("R2C",'Mapa final'!$S$25),"")</f>
        <v/>
      </c>
      <c r="P33" s="55" t="str">
        <f>IF(AND('Mapa final'!$AJ$26="Media",'Mapa final'!$AL$26="Leve"),CONCATENATE("R2C",'Mapa final'!$S$26),"")</f>
        <v/>
      </c>
      <c r="Q33" s="53" t="str">
        <f ca="1">IF(AND('Mapa final'!$AJ$20="Media",'Mapa final'!$AL$20="Menor"),CONCATENATE("R2C",'Mapa final'!$S$20),"")</f>
        <v/>
      </c>
      <c r="R33" s="54" t="str">
        <f>IF(AND('Mapa final'!$AJ$22="Media",'Mapa final'!$AL$22="Menor"),CONCATENATE("R2C",'Mapa final'!$S$22),"")</f>
        <v/>
      </c>
      <c r="S33" s="54" t="str">
        <f>IF(AND('Mapa final'!$AJ$23="Media",'Mapa final'!$AL$23="Menor"),CONCATENATE("R2C",'Mapa final'!$S$23),"")</f>
        <v/>
      </c>
      <c r="T33" s="54" t="str">
        <f>IF(AND('Mapa final'!$AJ$24="Media",'Mapa final'!$AL$24="Menor"),CONCATENATE("R2C",'Mapa final'!$S$24),"")</f>
        <v/>
      </c>
      <c r="U33" s="54" t="str">
        <f>IF(AND('Mapa final'!$AJ$25="Media",'Mapa final'!$AL$25="Menor"),CONCATENATE("R2C",'Mapa final'!$S$25),"")</f>
        <v/>
      </c>
      <c r="V33" s="55" t="str">
        <f>IF(AND('Mapa final'!$AJ$26="Media",'Mapa final'!$AL$26="Menor"),CONCATENATE("R2C",'Mapa final'!$S$26),"")</f>
        <v/>
      </c>
      <c r="W33" s="53" t="str">
        <f ca="1">IF(AND('Mapa final'!$AJ$20="Media",'Mapa final'!$AL$20="Moderado"),CONCATENATE("R2C",'Mapa final'!$S$20),"")</f>
        <v/>
      </c>
      <c r="X33" s="54" t="str">
        <f>IF(AND('Mapa final'!$AJ$22="Media",'Mapa final'!$AL$22="Moderado"),CONCATENATE("R2C",'Mapa final'!$S$22),"")</f>
        <v/>
      </c>
      <c r="Y33" s="54" t="str">
        <f>IF(AND('Mapa final'!$AJ$23="Media",'Mapa final'!$AL$23="Moderado"),CONCATENATE("R2C",'Mapa final'!$S$23),"")</f>
        <v/>
      </c>
      <c r="Z33" s="54" t="str">
        <f>IF(AND('Mapa final'!$AJ$24="Media",'Mapa final'!$AL$24="Moderado"),CONCATENATE("R2C",'Mapa final'!$S$24),"")</f>
        <v/>
      </c>
      <c r="AA33" s="54" t="str">
        <f>IF(AND('Mapa final'!$AJ$25="Media",'Mapa final'!$AL$25="Moderado"),CONCATENATE("R2C",'Mapa final'!$S$25),"")</f>
        <v/>
      </c>
      <c r="AB33" s="55" t="str">
        <f>IF(AND('Mapa final'!$AJ$26="Media",'Mapa final'!$AL$26="Moderado"),CONCATENATE("R2C",'Mapa final'!$S$26),"")</f>
        <v/>
      </c>
      <c r="AC33" s="38" t="str">
        <f ca="1">IF(AND('Mapa final'!$AJ$20="Media",'Mapa final'!$AL$20="Mayor"),CONCATENATE("R2C",'Mapa final'!$S$20),"")</f>
        <v/>
      </c>
      <c r="AD33" s="39" t="str">
        <f>IF(AND('Mapa final'!$AJ$22="Muy Alta",'Mapa final'!$AL$22="Mayor"),CONCATENATE("R2C",'Mapa final'!$S$22),"")</f>
        <v/>
      </c>
      <c r="AE33" s="39" t="str">
        <f>IF(AND('Mapa final'!$AJ$23="Media",'Mapa final'!$AL$23="Mayor"),CONCATENATE("R2C",'Mapa final'!$S$23),"")</f>
        <v/>
      </c>
      <c r="AF33" s="39" t="str">
        <f>IF(AND('Mapa final'!$AJ$24="Media",'Mapa final'!$AL$24="Mayor"),CONCATENATE("R2C",'Mapa final'!$S$24),"")</f>
        <v/>
      </c>
      <c r="AG33" s="39" t="str">
        <f>IF(AND('Mapa final'!$AJ$25="Media",'Mapa final'!$AL$25="Mayor"),CONCATENATE("R2C",'Mapa final'!$S$25),"")</f>
        <v/>
      </c>
      <c r="AH33" s="40" t="str">
        <f>IF(AND('Mapa final'!$AJ$26="Media",'Mapa final'!$AL$26="Mayor"),CONCATENATE("R2C",'Mapa final'!$S$26),"")</f>
        <v/>
      </c>
      <c r="AI33" s="41" t="str">
        <f ca="1">IF(AND('Mapa final'!$AJ$20="Media",'Mapa final'!$AL$20="Catastrófico"),CONCATENATE("R2C",'Mapa final'!$S$20),"")</f>
        <v/>
      </c>
      <c r="AJ33" s="42" t="str">
        <f>IF(AND('Mapa final'!$AJ$22="Media",'Mapa final'!$AL$22="Catastrófico"),CONCATENATE("R2C",'Mapa final'!$S$22),"")</f>
        <v/>
      </c>
      <c r="AK33" s="42" t="str">
        <f>IF(AND('Mapa final'!$AJ$23="Media",'Mapa final'!$AL$23="Catastrófico"),CONCATENATE("R2C",'Mapa final'!$S$23),"")</f>
        <v/>
      </c>
      <c r="AL33" s="42" t="str">
        <f>IF(AND('Mapa final'!$AJ$24="Media",'Mapa final'!$AL$24="Catastrófico"),CONCATENATE("R2C",'Mapa final'!$S$24),"")</f>
        <v/>
      </c>
      <c r="AM33" s="42" t="str">
        <f>IF(AND('Mapa final'!$AJ$25="Media",'Mapa final'!$AL$25="Catastrófico"),CONCATENATE("R2C",'Mapa final'!$S$25),"")</f>
        <v/>
      </c>
      <c r="AN33" s="43" t="str">
        <f>IF(AND('Mapa final'!$AJ$26="Media",'Mapa final'!$AL$26="Catastrófico"),CONCATENATE("R2C",'Mapa final'!$S$26),"")</f>
        <v/>
      </c>
      <c r="AO33" s="69"/>
      <c r="AP33" s="524"/>
      <c r="AQ33" s="525"/>
      <c r="AR33" s="525"/>
      <c r="AS33" s="525"/>
      <c r="AT33" s="525"/>
      <c r="AU33" s="526"/>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row>
    <row r="34" spans="2:77" ht="15" customHeight="1" x14ac:dyDescent="0.25">
      <c r="B34" s="69"/>
      <c r="C34" s="388"/>
      <c r="D34" s="388"/>
      <c r="E34" s="389"/>
      <c r="F34" s="483"/>
      <c r="G34" s="484"/>
      <c r="H34" s="484"/>
      <c r="I34" s="484"/>
      <c r="J34" s="485"/>
      <c r="K34" s="53" t="str">
        <f>IF(AND('Mapa final'!$AJ$27="Media",'Mapa final'!$AL$27="Leve"),CONCATENATE("R2C",'Mapa final'!$S$27),"")</f>
        <v/>
      </c>
      <c r="L34" s="54" t="str">
        <f>IF(AND('Mapa final'!$AJ$28="Media",'Mapa final'!$AL$28="Leve"),CONCATENATE("R2C",'Mapa final'!$S$28),"")</f>
        <v/>
      </c>
      <c r="M34" s="54" t="str">
        <f>IF(AND('Mapa final'!$AJ$29="Media",'Mapa final'!$AL$29="Leve"),CONCATENATE("R2C",'Mapa final'!$S$29),"")</f>
        <v/>
      </c>
      <c r="N34" s="54" t="str">
        <f>IF(AND('Mapa final'!$AJ$30="Media",'Mapa final'!$AL$30="Leve"),CONCATENATE("R2C",'Mapa final'!$S$30),"")</f>
        <v/>
      </c>
      <c r="O34" s="54" t="str">
        <f>IF(AND('Mapa final'!$AJ$31="Media",'Mapa final'!$AL$31="Leve"),CONCATENATE("R2C",'Mapa final'!$S$31),"")</f>
        <v/>
      </c>
      <c r="P34" s="55" t="str">
        <f>IF(AND('Mapa final'!$AJ$32="Media",'Mapa final'!$AL$32="Leve"),CONCATENATE("R2C",'Mapa final'!$S$32),"")</f>
        <v/>
      </c>
      <c r="Q34" s="53" t="str">
        <f>IF(AND('Mapa final'!$AJ$27="Media",'Mapa final'!$AL$27="Menor"),CONCATENATE("R2C",'Mapa final'!$S$27),"")</f>
        <v/>
      </c>
      <c r="R34" s="54" t="str">
        <f>IF(AND('Mapa final'!$AJ$28="Media",'Mapa final'!$AL$28="Menor"),CONCATENATE("R2C",'Mapa final'!$S$28),"")</f>
        <v/>
      </c>
      <c r="S34" s="54" t="str">
        <f>IF(AND('Mapa final'!$AJ$29="Media",'Mapa final'!$AL$29="Menor"),CONCATENATE("R2C",'Mapa final'!$S$29),"")</f>
        <v/>
      </c>
      <c r="T34" s="54" t="str">
        <f>IF(AND('Mapa final'!$AJ$30="Media",'Mapa final'!$AL$30="Menor"),CONCATENATE("R2C",'Mapa final'!$S$30),"")</f>
        <v/>
      </c>
      <c r="U34" s="54" t="str">
        <f>IF(AND('Mapa final'!$AJ$31="Media",'Mapa final'!$AL$31="Menor"),CONCATENATE("R2C",'Mapa final'!$S$31),"")</f>
        <v/>
      </c>
      <c r="V34" s="55" t="str">
        <f>IF(AND('Mapa final'!$AJ$32="Media",'Mapa final'!$AL$32="Menor"),CONCATENATE("R2C",'Mapa final'!$S$32),"")</f>
        <v/>
      </c>
      <c r="W34" s="53" t="str">
        <f>IF(AND('Mapa final'!$AJ$27="Media",'Mapa final'!$AL$27="Moderado"),CONCATENATE("R2C",'Mapa final'!$S$27),"")</f>
        <v/>
      </c>
      <c r="X34" s="54" t="str">
        <f>IF(AND('Mapa final'!$AJ$28="Media",'Mapa final'!$AL$28="Moderado"),CONCATENATE("R2C",'Mapa final'!$S$28),"")</f>
        <v/>
      </c>
      <c r="Y34" s="54" t="str">
        <f>IF(AND('Mapa final'!$AJ$29="Media",'Mapa final'!$AL$29="Moderado"),CONCATENATE("R2C",'Mapa final'!$S$29),"")</f>
        <v/>
      </c>
      <c r="Z34" s="54" t="str">
        <f>IF(AND('Mapa final'!$AJ$30="Media",'Mapa final'!$AL$30="Moderado"),CONCATENATE("R2C",'Mapa final'!$S$30),"")</f>
        <v/>
      </c>
      <c r="AA34" s="54" t="str">
        <f>IF(AND('Mapa final'!$AJ$31="Media",'Mapa final'!$AL$31="Moderado"),CONCATENATE("R2C",'Mapa final'!$S$31),"")</f>
        <v/>
      </c>
      <c r="AB34" s="55" t="str">
        <f>IF(AND('Mapa final'!$AJ$32="Media",'Mapa final'!$AL$32="Moderado"),CONCATENATE("R2C",'Mapa final'!$S$32),"")</f>
        <v/>
      </c>
      <c r="AC34" s="38" t="str">
        <f>IF(AND('Mapa final'!$AJ$27="Media",'Mapa final'!$AL$27="Mayor"),CONCATENATE("R2C",'Mapa final'!$S$27),"")</f>
        <v/>
      </c>
      <c r="AD34" s="39" t="str">
        <f>IF(AND('Mapa final'!$AJ$28="Media",'Mapa final'!$AL$28="Mayor"),CONCATENATE("R2C",'Mapa final'!$S$28),"")</f>
        <v/>
      </c>
      <c r="AE34" s="39" t="str">
        <f>IF(AND('Mapa final'!$AJ$29="Media",'Mapa final'!$AL$29="Mayor"),CONCATENATE("R2C",'Mapa final'!$S$29),"")</f>
        <v/>
      </c>
      <c r="AF34" s="39" t="str">
        <f>IF(AND('Mapa final'!$AJ$30="Media",'Mapa final'!$AL$30="Mayor"),CONCATENATE("R2C",'Mapa final'!$S$30),"")</f>
        <v/>
      </c>
      <c r="AG34" s="39" t="str">
        <f>IF(AND('Mapa final'!$AJ$31="Media",'Mapa final'!$AL$31="Mayor"),CONCATENATE("R2C",'Mapa final'!$S$31),"")</f>
        <v/>
      </c>
      <c r="AH34" s="40" t="str">
        <f>IF(AND('Mapa final'!$AJ$32="Media",'Mapa final'!$AL$32="Mayor"),CONCATENATE("R2C",'Mapa final'!$S$32),"")</f>
        <v/>
      </c>
      <c r="AI34" s="41" t="str">
        <f>IF(AND('Mapa final'!$AJ$27="Media",'Mapa final'!$AL$27="Catastrófico"),CONCATENATE("R2C",'Mapa final'!$S$27),"")</f>
        <v/>
      </c>
      <c r="AJ34" s="42" t="str">
        <f>IF(AND('Mapa final'!$AJ$28="Media",'Mapa final'!$AL$28="Catastrófico"),CONCATENATE("R2C",'Mapa final'!$S$28),"")</f>
        <v/>
      </c>
      <c r="AK34" s="42" t="str">
        <f>IF(AND('Mapa final'!$AJ$29="Media",'Mapa final'!$AL$29="Catastrófico"),CONCATENATE("R2C",'Mapa final'!$S$29),"")</f>
        <v/>
      </c>
      <c r="AL34" s="42" t="str">
        <f>IF(AND('Mapa final'!$AJ$30="Media",'Mapa final'!$AL$30="Catastrófico"),CONCATENATE("R2C",'Mapa final'!$S$30),"")</f>
        <v/>
      </c>
      <c r="AM34" s="42" t="str">
        <f>IF(AND('Mapa final'!$AJ$31="Media",'Mapa final'!$AL$31="Catastrófico"),CONCATENATE("R2C",'Mapa final'!$S$31),"")</f>
        <v/>
      </c>
      <c r="AN34" s="43" t="str">
        <f>IF(AND('Mapa final'!$AJ$32="Media",'Mapa final'!$AL$32="Catastrófico"),CONCATENATE("R2C",'Mapa final'!$S$32),"")</f>
        <v/>
      </c>
      <c r="AO34" s="69"/>
      <c r="AP34" s="524"/>
      <c r="AQ34" s="525"/>
      <c r="AR34" s="525"/>
      <c r="AS34" s="525"/>
      <c r="AT34" s="525"/>
      <c r="AU34" s="526"/>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row>
    <row r="35" spans="2:77" ht="15" customHeight="1" x14ac:dyDescent="0.25">
      <c r="B35" s="69"/>
      <c r="C35" s="388"/>
      <c r="D35" s="388"/>
      <c r="E35" s="389"/>
      <c r="F35" s="483"/>
      <c r="G35" s="484"/>
      <c r="H35" s="484"/>
      <c r="I35" s="484"/>
      <c r="J35" s="485"/>
      <c r="K35" s="53" t="str">
        <f>IF(AND('Mapa final'!$AJ$33="Media",'Mapa final'!$AL$33="Leve"),CONCATENATE("R2C",'Mapa final'!$S$33),"")</f>
        <v/>
      </c>
      <c r="L35" s="54" t="str">
        <f>IF(AND('Mapa final'!$AJ$34="Media",'Mapa final'!$AL$34="Leve"),CONCATENATE("R2C",'Mapa final'!$S$34),"")</f>
        <v/>
      </c>
      <c r="M35" s="54" t="str">
        <f>IF(AND('Mapa final'!$AJ$35="Media",'Mapa final'!$AL$35="Leve"),CONCATENATE("R2C",'Mapa final'!$S$35),"")</f>
        <v/>
      </c>
      <c r="N35" s="54" t="str">
        <f>IF(AND('Mapa final'!$AJ$36="Media",'Mapa final'!$AL$36="Leve"),CONCATENATE("R2C",'Mapa final'!$S$36),"")</f>
        <v/>
      </c>
      <c r="O35" s="54" t="str">
        <f>IF(AND('Mapa final'!$AJ$37="Media",'Mapa final'!$AL$37="Leve"),CONCATENATE("R2C",'Mapa final'!$S$37),"")</f>
        <v/>
      </c>
      <c r="P35" s="55" t="str">
        <f>IF(AND('Mapa final'!$AJ$38="Media",'Mapa final'!$AL$38="Leve"),CONCATENATE("R2C",'Mapa final'!$S$38),"")</f>
        <v/>
      </c>
      <c r="Q35" s="53" t="str">
        <f>IF(AND('Mapa final'!$AJ$33="Media",'Mapa final'!$AL$33="Menor"),CONCATENATE("R2C",'Mapa final'!$S$33),"")</f>
        <v/>
      </c>
      <c r="R35" s="54" t="str">
        <f>IF(AND('Mapa final'!$AJ$34="Media",'Mapa final'!$AL$34="Menor"),CONCATENATE("R2C",'Mapa final'!$S$34),"")</f>
        <v/>
      </c>
      <c r="S35" s="54" t="str">
        <f>IF(AND('Mapa final'!$AJ$35="Media",'Mapa final'!$AL$35="Menor"),CONCATENATE("R2C",'Mapa final'!$S$35),"")</f>
        <v/>
      </c>
      <c r="T35" s="54" t="str">
        <f>IF(AND('Mapa final'!$AJ$36="Media",'Mapa final'!$AL$36="Menor"),CONCATENATE("R2C",'Mapa final'!$S$36),"")</f>
        <v/>
      </c>
      <c r="U35" s="54" t="str">
        <f>IF(AND('Mapa final'!$AJ$37="Media",'Mapa final'!$AL$37="LMenor"),CONCATENATE("R2C",'Mapa final'!$S$37),"")</f>
        <v/>
      </c>
      <c r="V35" s="55" t="str">
        <f>IF(AND('Mapa final'!$AJ$38="Media",'Mapa final'!$AL$38="Menor"),CONCATENATE("R2C",'Mapa final'!$S$38),"")</f>
        <v/>
      </c>
      <c r="W35" s="53" t="str">
        <f>IF(AND('Mapa final'!$AJ$33="Media",'Mapa final'!$AL$33="Moderado"),CONCATENATE("R2C",'Mapa final'!$S$33),"")</f>
        <v/>
      </c>
      <c r="X35" s="54" t="str">
        <f>IF(AND('Mapa final'!$AJ$34="Media",'Mapa final'!$AL$34="Moderado"),CONCATENATE("R2C",'Mapa final'!$S$34),"")</f>
        <v/>
      </c>
      <c r="Y35" s="54" t="str">
        <f>IF(AND('Mapa final'!$AJ$35="Media",'Mapa final'!$AL$35="Moderado"),CONCATENATE("R2C",'Mapa final'!$S$35),"")</f>
        <v/>
      </c>
      <c r="Z35" s="54" t="str">
        <f>IF(AND('Mapa final'!$AJ$36="Media",'Mapa final'!$AL$36="Moderado"),CONCATENATE("R2C",'Mapa final'!$S$36),"")</f>
        <v/>
      </c>
      <c r="AA35" s="54" t="str">
        <f>IF(AND('Mapa final'!$AJ$37="Media",'Mapa final'!$AL$37="Moderado"),CONCATENATE("R2C",'Mapa final'!$S$37),"")</f>
        <v/>
      </c>
      <c r="AB35" s="55" t="str">
        <f>IF(AND('Mapa final'!$AJ$38="Media",'Mapa final'!$AL$38="Moderado"),CONCATENATE("R2C",'Mapa final'!$S$38),"")</f>
        <v/>
      </c>
      <c r="AC35" s="38" t="str">
        <f>IF(AND('Mapa final'!$AJ$33="Media",'Mapa final'!$AL$33="Mayor"),CONCATENATE("R2C",'Mapa final'!$S$33),"")</f>
        <v/>
      </c>
      <c r="AD35" s="39" t="str">
        <f>IF(AND('Mapa final'!$AJ$34="Media",'Mapa final'!$AL$34="Mayor"),CONCATENATE("R2C",'Mapa final'!$S$34),"")</f>
        <v/>
      </c>
      <c r="AE35" s="39" t="str">
        <f>IF(AND('Mapa final'!$AJ$35="Media",'Mapa final'!$AL$35="Mayor"),CONCATENATE("R2C",'Mapa final'!$S$35),"")</f>
        <v/>
      </c>
      <c r="AF35" s="39" t="str">
        <f>IF(AND('Mapa final'!$AJ$36="Media",'Mapa final'!$AL$36="Mayor"),CONCATENATE("R2C",'Mapa final'!$S$36),"")</f>
        <v/>
      </c>
      <c r="AG35" s="39" t="str">
        <f>IF(AND('Mapa final'!$AJ$37="Media",'Mapa final'!$AL$37="Mayor"),CONCATENATE("R2C",'Mapa final'!$S$37),"")</f>
        <v/>
      </c>
      <c r="AH35" s="40" t="str">
        <f>IF(AND('Mapa final'!$AJ$38="Media",'Mapa final'!$AL$38="Mayor"),CONCATENATE("R2C",'Mapa final'!$S$38),"")</f>
        <v/>
      </c>
      <c r="AI35" s="41" t="str">
        <f>IF(AND('Mapa final'!$AJ$33="Media",'Mapa final'!$AL$33="Catastrófico"),CONCATENATE("R2C",'Mapa final'!$S$33),"")</f>
        <v/>
      </c>
      <c r="AJ35" s="42" t="str">
        <f>IF(AND('Mapa final'!$AJ$34="Media",'Mapa final'!$AL$34="Catastrófico"),CONCATENATE("R2C",'Mapa final'!$S$34),"")</f>
        <v/>
      </c>
      <c r="AK35" s="42" t="str">
        <f>IF(AND('Mapa final'!$AJ$35="Media",'Mapa final'!$AL$35="Catastrófico"),CONCATENATE("R2C",'Mapa final'!$S$35),"")</f>
        <v/>
      </c>
      <c r="AL35" s="42" t="str">
        <f>IF(AND('Mapa final'!$AJ$36="Media",'Mapa final'!$AL$36="Catastrófico"),CONCATENATE("R2C",'Mapa final'!$S$36),"")</f>
        <v/>
      </c>
      <c r="AM35" s="42" t="str">
        <f>IF(AND('Mapa final'!$AJ$37="Media",'Mapa final'!$AL$37="LCatastrófico"),CONCATENATE("R2C",'Mapa final'!$S$37),"")</f>
        <v/>
      </c>
      <c r="AN35" s="43" t="str">
        <f>IF(AND('Mapa final'!$AJ$38="Media",'Mapa final'!$AL$38="Catastrófico"),CONCATENATE("R2C",'Mapa final'!$S$38),"")</f>
        <v/>
      </c>
      <c r="AO35" s="69"/>
      <c r="AP35" s="524"/>
      <c r="AQ35" s="525"/>
      <c r="AR35" s="525"/>
      <c r="AS35" s="525"/>
      <c r="AT35" s="525"/>
      <c r="AU35" s="526"/>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row>
    <row r="36" spans="2:77" ht="15" customHeight="1" x14ac:dyDescent="0.25">
      <c r="B36" s="69"/>
      <c r="C36" s="388"/>
      <c r="D36" s="388"/>
      <c r="E36" s="389"/>
      <c r="F36" s="483"/>
      <c r="G36" s="484"/>
      <c r="H36" s="484"/>
      <c r="I36" s="484"/>
      <c r="J36" s="485"/>
      <c r="K36" s="53" t="str">
        <f>IF(AND('Mapa final'!$AJ$39="Media",'Mapa final'!$AL$39="Leve"),CONCATENATE("R2C",'Mapa final'!$S$39),"")</f>
        <v/>
      </c>
      <c r="L36" s="54" t="str">
        <f>IF(AND('Mapa final'!$AJ$40="Media",'Mapa final'!$AL$40="Leve"),CONCATENATE("R2C",'Mapa final'!$S$40),"")</f>
        <v/>
      </c>
      <c r="M36" s="54" t="str">
        <f>IF(AND('Mapa final'!$AJ$41="Media",'Mapa final'!$AL$41="Leve"),CONCATENATE("R2C",'Mapa final'!$S$41),"")</f>
        <v/>
      </c>
      <c r="N36" s="54" t="str">
        <f>IF(AND('Mapa final'!$AJ$42="Media",'Mapa final'!$AL$42="Leve"),CONCATENATE("R2C",'Mapa final'!$S$42),"")</f>
        <v/>
      </c>
      <c r="O36" s="54" t="str">
        <f>IF(AND('Mapa final'!$AJ$43="Media",'Mapa final'!$AL$43="Leve"),CONCATENATE("R2C",'Mapa final'!$S$43),"")</f>
        <v/>
      </c>
      <c r="P36" s="55" t="str">
        <f>IF(AND('Mapa final'!$AJ$44="Media",'Mapa final'!$AL$44="Leve"),CONCATENATE("R2C",'Mapa final'!$S$44),"")</f>
        <v/>
      </c>
      <c r="Q36" s="53" t="str">
        <f>IF(AND('Mapa final'!$AJ$39="Media",'Mapa final'!$AL$39="Menor"),CONCATENATE("R2C",'Mapa final'!$S$39),"")</f>
        <v/>
      </c>
      <c r="R36" s="54" t="str">
        <f>IF(AND('Mapa final'!$AJ$40="Media",'Mapa final'!$AL$40="Menor"),CONCATENATE("R2C",'Mapa final'!$S$40),"")</f>
        <v/>
      </c>
      <c r="S36" s="54" t="str">
        <f>IF(AND('Mapa final'!$AJ$41="Media",'Mapa final'!$AL$41="Menor"),CONCATENATE("R2C",'Mapa final'!$S$41),"")</f>
        <v/>
      </c>
      <c r="T36" s="54" t="str">
        <f>IF(AND('Mapa final'!$AJ$42="Media",'Mapa final'!$AL$42="Menor"),CONCATENATE("R2C",'Mapa final'!$S$42),"")</f>
        <v/>
      </c>
      <c r="U36" s="54" t="str">
        <f>IF(AND('Mapa final'!$AJ$43="Media",'Mapa final'!$AL$43="Menor"),CONCATENATE("R2C",'Mapa final'!$S$43),"")</f>
        <v/>
      </c>
      <c r="V36" s="55" t="str">
        <f>IF(AND('Mapa final'!$AJ$44="Media",'Mapa final'!$AL$44="Menor"),CONCATENATE("R2C",'Mapa final'!$S$44),"")</f>
        <v/>
      </c>
      <c r="W36" s="53" t="str">
        <f>IF(AND('Mapa final'!$AJ$39="Media",'Mapa final'!$AL$39="Moderado"),CONCATENATE("R2C",'Mapa final'!$S$39),"")</f>
        <v/>
      </c>
      <c r="X36" s="54" t="str">
        <f>IF(AND('Mapa final'!$AJ$40="Media",'Mapa final'!$AL$40="Moderado"),CONCATENATE("R2C",'Mapa final'!$S$40),"")</f>
        <v/>
      </c>
      <c r="Y36" s="54" t="str">
        <f>IF(AND('Mapa final'!$AJ$41="Media",'Mapa final'!$AL$41="Moderado"),CONCATENATE("R2C",'Mapa final'!$S$41),"")</f>
        <v/>
      </c>
      <c r="Z36" s="54" t="str">
        <f>IF(AND('Mapa final'!$AJ$42="Media",'Mapa final'!$AL$42="Moderado"),CONCATENATE("R2C",'Mapa final'!$S$42),"")</f>
        <v/>
      </c>
      <c r="AA36" s="54" t="str">
        <f>IF(AND('Mapa final'!$AJ$43="Media",'Mapa final'!$AL$43="Moderado"),CONCATENATE("R2C",'Mapa final'!$S$43),"")</f>
        <v/>
      </c>
      <c r="AB36" s="55" t="str">
        <f>IF(AND('Mapa final'!$AJ$44="Media",'Mapa final'!$AL$44="Moderado"),CONCATENATE("R2C",'Mapa final'!$S$44),"")</f>
        <v/>
      </c>
      <c r="AC36" s="38" t="str">
        <f>IF(AND('Mapa final'!$AJ$39="Media",'Mapa final'!$AL$39="Mayor"),CONCATENATE("R2C",'Mapa final'!$S$39),"")</f>
        <v/>
      </c>
      <c r="AD36" s="39" t="str">
        <f>IF(AND('Mapa final'!$AJ$40="Media",'Mapa final'!$AL$40="Mayor"),CONCATENATE("R2C",'Mapa final'!$S$40),"")</f>
        <v/>
      </c>
      <c r="AE36" s="39" t="str">
        <f>IF(AND('Mapa final'!$AJ$41="Media",'Mapa final'!$AL$41="Mayor"),CONCATENATE("R2C",'Mapa final'!$S$41),"")</f>
        <v/>
      </c>
      <c r="AF36" s="39" t="str">
        <f>IF(AND('Mapa final'!$AJ$42="Media",'Mapa final'!$AL$42="Mayor"),CONCATENATE("R2C",'Mapa final'!$S$42),"")</f>
        <v/>
      </c>
      <c r="AG36" s="39" t="str">
        <f>IF(AND('Mapa final'!$AJ$43="Media",'Mapa final'!$AL$43="Mayor"),CONCATENATE("R2C",'Mapa final'!$S$43),"")</f>
        <v/>
      </c>
      <c r="AH36" s="40" t="str">
        <f>IF(AND('Mapa final'!$AJ$44="Media",'Mapa final'!$AL$44="Mayor"),CONCATENATE("R2C",'Mapa final'!$S$44),"")</f>
        <v/>
      </c>
      <c r="AI36" s="41" t="str">
        <f>IF(AND('Mapa final'!$AJ$39="Media",'Mapa final'!$AL$39="Catastrófico"),CONCATENATE("R2C",'Mapa final'!$S$39),"")</f>
        <v/>
      </c>
      <c r="AJ36" s="42" t="str">
        <f>IF(AND('Mapa final'!$AJ$40="Media",'Mapa final'!$AL$40="Catastrófico"),CONCATENATE("R2C",'Mapa final'!$S$40),"")</f>
        <v/>
      </c>
      <c r="AK36" s="42" t="str">
        <f>IF(AND('Mapa final'!$AJ$41="Media",'Mapa final'!$AL$41="Catastrófico"),CONCATENATE("R2C",'Mapa final'!$S$41),"")</f>
        <v/>
      </c>
      <c r="AL36" s="42" t="str">
        <f>IF(AND('Mapa final'!$AJ$42="Media",'Mapa final'!$AL$42="Catastrófico"),CONCATENATE("R2C",'Mapa final'!$S$42),"")</f>
        <v/>
      </c>
      <c r="AM36" s="42" t="str">
        <f>IF(AND('Mapa final'!$AJ$43="Media",'Mapa final'!$AL$43="Catastrófico"),CONCATENATE("R2C",'Mapa final'!$S$43),"")</f>
        <v/>
      </c>
      <c r="AN36" s="43" t="str">
        <f>IF(AND('Mapa final'!$AJ$44="Media",'Mapa final'!$AL$44="Catastrófico"),CONCATENATE("R2C",'Mapa final'!$S$44),"")</f>
        <v/>
      </c>
      <c r="AO36" s="69"/>
      <c r="AP36" s="524"/>
      <c r="AQ36" s="525"/>
      <c r="AR36" s="525"/>
      <c r="AS36" s="525"/>
      <c r="AT36" s="525"/>
      <c r="AU36" s="526"/>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row>
    <row r="37" spans="2:77" ht="15" customHeight="1" x14ac:dyDescent="0.25">
      <c r="B37" s="69"/>
      <c r="C37" s="388"/>
      <c r="D37" s="388"/>
      <c r="E37" s="389"/>
      <c r="F37" s="483"/>
      <c r="G37" s="484"/>
      <c r="H37" s="484"/>
      <c r="I37" s="484"/>
      <c r="J37" s="485"/>
      <c r="K37" s="53" t="str">
        <f>IF(AND('Mapa final'!$AJ$45="Media",'Mapa final'!$AL$45="Leve"),CONCATENATE("R2C",'Mapa final'!$S$45),"")</f>
        <v/>
      </c>
      <c r="L37" s="54" t="str">
        <f>IF(AND('Mapa final'!$AJ$46="Media",'Mapa final'!$AL$46="Leve"),CONCATENATE("R2C",'Mapa final'!$S$46),"")</f>
        <v/>
      </c>
      <c r="M37" s="54" t="str">
        <f>IF(AND('Mapa final'!$AJ$47="Media",'Mapa final'!$AL$47="Leve"),CONCATENATE("R2C",'Mapa final'!$S$47),"")</f>
        <v/>
      </c>
      <c r="N37" s="54" t="str">
        <f>IF(AND('Mapa final'!$AJ$48="Media",'Mapa final'!$AL$48="Leve"),CONCATENATE("R2C",'Mapa final'!$S$48),"")</f>
        <v/>
      </c>
      <c r="O37" s="54" t="str">
        <f>IF(AND('Mapa final'!$AJ$49="Media",'Mapa final'!$AL$49="Leve"),CONCATENATE("R2C",'Mapa final'!$S$49),"")</f>
        <v/>
      </c>
      <c r="P37" s="55" t="str">
        <f>IF(AND('Mapa final'!$AJ$60="Media",'Mapa final'!$AL$50="Leve"),CONCATENATE("R2C",'Mapa final'!$S$50),"")</f>
        <v/>
      </c>
      <c r="Q37" s="53" t="str">
        <f>IF(AND('Mapa final'!$AJ$45="Media",'Mapa final'!$AL$45="Menor"),CONCATENATE("R2C",'Mapa final'!$S$45),"")</f>
        <v/>
      </c>
      <c r="R37" s="54" t="str">
        <f>IF(AND('Mapa final'!$AJ$46="Media",'Mapa final'!$AL$46="Menor"),CONCATENATE("R2C",'Mapa final'!$S$46),"")</f>
        <v/>
      </c>
      <c r="S37" s="54" t="str">
        <f>IF(AND('Mapa final'!$AJ$47="Media",'Mapa final'!$AL$47="Menor"),CONCATENATE("R2C",'Mapa final'!$S$47),"")</f>
        <v/>
      </c>
      <c r="T37" s="54" t="str">
        <f>IF(AND('Mapa final'!$AJ$48="Media",'Mapa final'!$AL$48="Menor"),CONCATENATE("R2C",'Mapa final'!$S$48),"")</f>
        <v/>
      </c>
      <c r="U37" s="54" t="str">
        <f>IF(AND('Mapa final'!$AJ$49="Media",'Mapa final'!$AL$49="Menor"),CONCATENATE("R2C",'Mapa final'!$S$49),"")</f>
        <v/>
      </c>
      <c r="V37" s="55" t="str">
        <f>IF(AND('Mapa final'!$AJ$60="Media",'Mapa final'!$AL$50="Menor"),CONCATENATE("R2C",'Mapa final'!$S$50),"")</f>
        <v/>
      </c>
      <c r="W37" s="53" t="str">
        <f>IF(AND('Mapa final'!$AJ$45="Media",'Mapa final'!$AL$45="Moderado"),CONCATENATE("R2C",'Mapa final'!$S$45),"")</f>
        <v/>
      </c>
      <c r="X37" s="54" t="str">
        <f>IF(AND('Mapa final'!$AJ$46="Media",'Mapa final'!$AL$46="Moderado"),CONCATENATE("R2C",'Mapa final'!$S$46),"")</f>
        <v/>
      </c>
      <c r="Y37" s="54" t="str">
        <f>IF(AND('Mapa final'!$AJ$47="Media",'Mapa final'!$AL$47="Moderado"),CONCATENATE("R2C",'Mapa final'!$S$47),"")</f>
        <v/>
      </c>
      <c r="Z37" s="54" t="str">
        <f>IF(AND('Mapa final'!$AJ$48="Media",'Mapa final'!$AL$48="Moderado"),CONCATENATE("R2C",'Mapa final'!$S$48),"")</f>
        <v/>
      </c>
      <c r="AA37" s="54" t="str">
        <f>IF(AND('Mapa final'!$AJ$49="Media",'Mapa final'!$AL$49="Moderado"),CONCATENATE("R2C",'Mapa final'!$S$49),"")</f>
        <v/>
      </c>
      <c r="AB37" s="55" t="str">
        <f>IF(AND('Mapa final'!$AJ$60="Media",'Mapa final'!$AL$50="Moderado"),CONCATENATE("R2C",'Mapa final'!$S$50),"")</f>
        <v/>
      </c>
      <c r="AC37" s="38" t="str">
        <f>IF(AND('Mapa final'!$AJ$45="Media",'Mapa final'!$AL$45="Mayor"),CONCATENATE("R2C",'Mapa final'!$S$45),"")</f>
        <v/>
      </c>
      <c r="AD37" s="39" t="str">
        <f>IF(AND('Mapa final'!$AJ$46="Media",'Mapa final'!$AL$46="Mayor"),CONCATENATE("R2C",'Mapa final'!$S$46),"")</f>
        <v/>
      </c>
      <c r="AE37" s="39" t="str">
        <f>IF(AND('Mapa final'!$AJ$47="Media",'Mapa final'!$AL$47="Mayor"),CONCATENATE("R2C",'Mapa final'!$S$47),"")</f>
        <v/>
      </c>
      <c r="AF37" s="39" t="str">
        <f>IF(AND('Mapa final'!$AJ$48="Media",'Mapa final'!$AL$48="Mayor"),CONCATENATE("R2C",'Mapa final'!$S$48),"")</f>
        <v/>
      </c>
      <c r="AG37" s="39" t="str">
        <f>IF(AND('Mapa final'!$AJ$49="Media",'Mapa final'!$AL$49="Mayor"),CONCATENATE("R2C",'Mapa final'!$S$49),"")</f>
        <v/>
      </c>
      <c r="AH37" s="40" t="str">
        <f>IF(AND('Mapa final'!$AJ$60="Media",'Mapa final'!$AL$50="Mayor"),CONCATENATE("R2C",'Mapa final'!$S$50),"")</f>
        <v/>
      </c>
      <c r="AI37" s="41" t="str">
        <f>IF(AND('Mapa final'!$AJ$45="Media",'Mapa final'!$AL$45="Catastrófico"),CONCATENATE("R2C",'Mapa final'!$S$45),"")</f>
        <v/>
      </c>
      <c r="AJ37" s="42" t="str">
        <f>IF(AND('Mapa final'!$AJ$46="Media",'Mapa final'!$AL$46="Catastrófico"),CONCATENATE("R2C",'Mapa final'!$S$46),"")</f>
        <v/>
      </c>
      <c r="AK37" s="42" t="str">
        <f>IF(AND('Mapa final'!$AJ$47="Media",'Mapa final'!$AL$47="Catastrófico"),CONCATENATE("R2C",'Mapa final'!$S$47),"")</f>
        <v/>
      </c>
      <c r="AL37" s="42" t="str">
        <f>IF(AND('Mapa final'!$AJ$48="Media",'Mapa final'!$AL$48="Catastrófico"),CONCATENATE("R2C",'Mapa final'!$S$48),"")</f>
        <v/>
      </c>
      <c r="AM37" s="42" t="str">
        <f>IF(AND('Mapa final'!$AJ$49="Media",'Mapa final'!$AL$49="Catastrófico"),CONCATENATE("R2C",'Mapa final'!$S$49),"")</f>
        <v/>
      </c>
      <c r="AN37" s="43" t="str">
        <f>IF(AND('Mapa final'!$AJ$60="Media",'Mapa final'!$AL$50="Catastrófico"),CONCATENATE("R2C",'Mapa final'!$S$50),"")</f>
        <v/>
      </c>
      <c r="AO37" s="69"/>
      <c r="AP37" s="524"/>
      <c r="AQ37" s="525"/>
      <c r="AR37" s="525"/>
      <c r="AS37" s="525"/>
      <c r="AT37" s="525"/>
      <c r="AU37" s="526"/>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c r="BU37" s="69"/>
      <c r="BV37" s="69"/>
      <c r="BW37" s="69"/>
      <c r="BX37" s="69"/>
      <c r="BY37" s="69"/>
    </row>
    <row r="38" spans="2:77" ht="15" customHeight="1" x14ac:dyDescent="0.25">
      <c r="B38" s="69"/>
      <c r="C38" s="388"/>
      <c r="D38" s="388"/>
      <c r="E38" s="389"/>
      <c r="F38" s="483"/>
      <c r="G38" s="484"/>
      <c r="H38" s="484"/>
      <c r="I38" s="484"/>
      <c r="J38" s="485"/>
      <c r="K38" s="53" t="str">
        <f>IF(AND('Mapa final'!$AJ$51="Media",'Mapa final'!$AL$51="Leve"),CONCATENATE("R2C",'Mapa final'!$S$51),"")</f>
        <v/>
      </c>
      <c r="L38" s="54" t="str">
        <f>IF(AND('Mapa final'!$AJ$52="Media",'Mapa final'!$AL$52="Leve"),CONCATENATE("R2C",'Mapa final'!$S$52),"")</f>
        <v/>
      </c>
      <c r="M38" s="54" t="str">
        <f>IF(AND('Mapa final'!$AJ$53="Media",'Mapa final'!$AL$53="Leve"),CONCATENATE("R2C",'Mapa final'!$S$53),"")</f>
        <v/>
      </c>
      <c r="N38" s="54" t="str">
        <f>IF(AND('Mapa final'!$AJ$54="Media",'Mapa final'!$AL$54="Leve"),CONCATENATE("R2C",'Mapa final'!$S$54),"")</f>
        <v/>
      </c>
      <c r="O38" s="54" t="str">
        <f>IF(AND('Mapa final'!$AJ$55="Media",'Mapa final'!$AL$55="Leve"),CONCATENATE("R2C",'Mapa final'!$S$55),"")</f>
        <v/>
      </c>
      <c r="P38" s="55" t="str">
        <f>IF(AND('Mapa final'!$AJ$56="Media",'Mapa final'!$AL$56="Leve"),CONCATENATE("R2C",'Mapa final'!$S$56),"")</f>
        <v/>
      </c>
      <c r="Q38" s="53" t="str">
        <f>IF(AND('Mapa final'!$AJ$51="Media",'Mapa final'!$AL$51="Menor"),CONCATENATE("R2C",'Mapa final'!$S$51),"")</f>
        <v/>
      </c>
      <c r="R38" s="54" t="str">
        <f>IF(AND('Mapa final'!$AJ$52="Media",'Mapa final'!$AL$52="Menor"),CONCATENATE("R2C",'Mapa final'!$S$52),"")</f>
        <v/>
      </c>
      <c r="S38" s="54" t="str">
        <f>IF(AND('Mapa final'!$AJ$53="Media",'Mapa final'!$AL$53="Menor"),CONCATENATE("R2C",'Mapa final'!$S$53),"")</f>
        <v/>
      </c>
      <c r="T38" s="54" t="str">
        <f>IF(AND('Mapa final'!$AJ$54="Media",'Mapa final'!$AL$54="Menor"),CONCATENATE("R2C",'Mapa final'!$S$54),"")</f>
        <v/>
      </c>
      <c r="U38" s="54" t="str">
        <f>IF(AND('Mapa final'!$AJ$55="Media",'Mapa final'!$AL$55="Menor"),CONCATENATE("R2C",'Mapa final'!$S$55),"")</f>
        <v/>
      </c>
      <c r="V38" s="55" t="str">
        <f>IF(AND('Mapa final'!$AJ$56="Media",'Mapa final'!$AL$56="Menor"),CONCATENATE("R2C",'Mapa final'!$S$56),"")</f>
        <v/>
      </c>
      <c r="W38" s="53" t="str">
        <f>IF(AND('Mapa final'!$AJ$51="Media",'Mapa final'!$AL$51="Moderado"),CONCATENATE("R2C",'Mapa final'!$S$51),"")</f>
        <v/>
      </c>
      <c r="X38" s="54" t="str">
        <f>IF(AND('Mapa final'!$AJ$52="Media",'Mapa final'!$AL$52="Moderado"),CONCATENATE("R2C",'Mapa final'!$S$52),"")</f>
        <v/>
      </c>
      <c r="Y38" s="54" t="str">
        <f>IF(AND('Mapa final'!$AJ$53="Media",'Mapa final'!$AL$53="Moderado"),CONCATENATE("R2C",'Mapa final'!$S$53),"")</f>
        <v/>
      </c>
      <c r="Z38" s="54" t="str">
        <f>IF(AND('Mapa final'!$AJ$54="Media",'Mapa final'!$AL$54="Moderado"),CONCATENATE("R2C",'Mapa final'!$S$54),"")</f>
        <v/>
      </c>
      <c r="AA38" s="54" t="str">
        <f>IF(AND('Mapa final'!$AJ$55="Media",'Mapa final'!$AL$55="Moderado"),CONCATENATE("R2C",'Mapa final'!$S$55),"")</f>
        <v/>
      </c>
      <c r="AB38" s="55" t="str">
        <f>IF(AND('Mapa final'!$AJ$56="Media",'Mapa final'!$AL$56="Moderado"),CONCATENATE("R2C",'Mapa final'!$S$56),"")</f>
        <v/>
      </c>
      <c r="AC38" s="38" t="str">
        <f>IF(AND('Mapa final'!$AJ$51="Media",'Mapa final'!$AL$51="Mayor"),CONCATENATE("R2C",'Mapa final'!$S$51),"")</f>
        <v/>
      </c>
      <c r="AD38" s="39" t="str">
        <f>IF(AND('Mapa final'!$AJ$52="Media",'Mapa final'!$AL$52="Mayor"),CONCATENATE("R2C",'Mapa final'!$S$52),"")</f>
        <v/>
      </c>
      <c r="AE38" s="39" t="str">
        <f>IF(AND('Mapa final'!$AJ$53="Media",'Mapa final'!$AL$53="Mayor"),CONCATENATE("R2C",'Mapa final'!$S$53),"")</f>
        <v/>
      </c>
      <c r="AF38" s="39" t="str">
        <f>IF(AND('Mapa final'!$AJ$54="Media",'Mapa final'!$AL$54="Mayor"),CONCATENATE("R2C",'Mapa final'!$S$54),"")</f>
        <v/>
      </c>
      <c r="AG38" s="39" t="str">
        <f>IF(AND('Mapa final'!$AJ$55="Media",'Mapa final'!$AL$55="Mayor"),CONCATENATE("R2C",'Mapa final'!$S$55),"")</f>
        <v/>
      </c>
      <c r="AH38" s="40" t="str">
        <f>IF(AND('Mapa final'!$AJ$56="Media",'Mapa final'!$AL$56="Mayor"),CONCATENATE("R2C",'Mapa final'!$S$56),"")</f>
        <v/>
      </c>
      <c r="AI38" s="41" t="str">
        <f>IF(AND('Mapa final'!$AJ$51="Media",'Mapa final'!$AL$51="Catastrófico"),CONCATENATE("R2C",'Mapa final'!$S$51),"")</f>
        <v/>
      </c>
      <c r="AJ38" s="42" t="str">
        <f>IF(AND('Mapa final'!$AJ$52="Media",'Mapa final'!$AL$52="Catastrófico"),CONCATENATE("R2C",'Mapa final'!$S$52),"")</f>
        <v/>
      </c>
      <c r="AK38" s="42" t="str">
        <f>IF(AND('Mapa final'!$AJ$53="Media",'Mapa final'!$AL$53="Catastrófico"),CONCATENATE("R2C",'Mapa final'!$S$53),"")</f>
        <v/>
      </c>
      <c r="AL38" s="42" t="str">
        <f>IF(AND('Mapa final'!$AJ$54="Media",'Mapa final'!$AL$54="Catastrófico"),CONCATENATE("R2C",'Mapa final'!$S$54),"")</f>
        <v/>
      </c>
      <c r="AM38" s="42" t="str">
        <f>IF(AND('Mapa final'!$AJ$55="Media",'Mapa final'!$AL$55="Catastrófico"),CONCATENATE("R2C",'Mapa final'!$S$55),"")</f>
        <v/>
      </c>
      <c r="AN38" s="43" t="str">
        <f>IF(AND('Mapa final'!$AJ$56="Media",'Mapa final'!$AL$56="Catastrófico"),CONCATENATE("R2C",'Mapa final'!$S$56),"")</f>
        <v/>
      </c>
      <c r="AO38" s="69"/>
      <c r="AP38" s="524"/>
      <c r="AQ38" s="525"/>
      <c r="AR38" s="525"/>
      <c r="AS38" s="525"/>
      <c r="AT38" s="525"/>
      <c r="AU38" s="526"/>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c r="BU38" s="69"/>
      <c r="BV38" s="69"/>
      <c r="BW38" s="69"/>
      <c r="BX38" s="69"/>
      <c r="BY38" s="69"/>
    </row>
    <row r="39" spans="2:77" ht="15" customHeight="1" x14ac:dyDescent="0.25">
      <c r="B39" s="69"/>
      <c r="C39" s="388"/>
      <c r="D39" s="388"/>
      <c r="E39" s="389"/>
      <c r="F39" s="483"/>
      <c r="G39" s="484"/>
      <c r="H39" s="484"/>
      <c r="I39" s="484"/>
      <c r="J39" s="485"/>
      <c r="K39" s="53" t="str">
        <f>IF(AND('Mapa final'!$AJ$57="Media",'Mapa final'!$AL$57="Leve"),CONCATENATE("R2C",'Mapa final'!$S$57),"")</f>
        <v/>
      </c>
      <c r="L39" s="54" t="str">
        <f>IF(AND('Mapa final'!$AJ$58="Media",'Mapa final'!$AL$58="Leve"),CONCATENATE("R2C",'Mapa final'!$S$58),"")</f>
        <v/>
      </c>
      <c r="M39" s="54" t="str">
        <f>IF(AND('Mapa final'!$AJ$59="Media",'Mapa final'!$AL$59="Leve"),CONCATENATE("R2C",'Mapa final'!$S$59),"")</f>
        <v/>
      </c>
      <c r="N39" s="54" t="str">
        <f>IF(AND('Mapa final'!$AJ$60="Media",'Mapa final'!$AL$60="Leve"),CONCATENATE("R2C",'Mapa final'!$S$60),"")</f>
        <v/>
      </c>
      <c r="O39" s="54" t="str">
        <f>IF(AND('Mapa final'!$AJ$61="Media",'Mapa final'!$AL$61="Leve"),CONCATENATE("R2C",'Mapa final'!$S$61),"")</f>
        <v/>
      </c>
      <c r="P39" s="55" t="str">
        <f>IF(AND('Mapa final'!$AJ$62="Media",'Mapa final'!$AL$62="Leve"),CONCATENATE("R2C",'Mapa final'!$S$62),"")</f>
        <v/>
      </c>
      <c r="Q39" s="53" t="str">
        <f>IF(AND('Mapa final'!$AJ$57="Media",'Mapa final'!$AL$57="Menor"),CONCATENATE("R2C",'Mapa final'!$S$57),"")</f>
        <v/>
      </c>
      <c r="R39" s="54" t="str">
        <f>IF(AND('Mapa final'!$AJ$58="Media",'Mapa final'!$AL$58="Menor"),CONCATENATE("R2C",'Mapa final'!$S$58),"")</f>
        <v/>
      </c>
      <c r="S39" s="54" t="str">
        <f>IF(AND('Mapa final'!$AJ$59="Media",'Mapa final'!$AL$59="Menor"),CONCATENATE("R2C",'Mapa final'!$S$59),"")</f>
        <v/>
      </c>
      <c r="T39" s="54" t="str">
        <f>IF(AND('Mapa final'!$AJ$60="Media",'Mapa final'!$AL$60="Menor"),CONCATENATE("R2C",'Mapa final'!$S$60),"")</f>
        <v/>
      </c>
      <c r="U39" s="54" t="str">
        <f>IF(AND('Mapa final'!$AJ$61="Media",'Mapa final'!$AL$61="Menor"),CONCATENATE("R2C",'Mapa final'!$S$61),"")</f>
        <v/>
      </c>
      <c r="V39" s="55" t="str">
        <f>IF(AND('Mapa final'!$AJ$62="Media",'Mapa final'!$AL$62="Menor"),CONCATENATE("R2C",'Mapa final'!$S$62),"")</f>
        <v/>
      </c>
      <c r="W39" s="53" t="str">
        <f>IF(AND('Mapa final'!$AJ$57="Media",'Mapa final'!$AL$57="Moderado"),CONCATENATE("R2C",'Mapa final'!$S$57),"")</f>
        <v/>
      </c>
      <c r="X39" s="54" t="str">
        <f>IF(AND('Mapa final'!$AJ$58="Media",'Mapa final'!$AL$58="Moderado"),CONCATENATE("R2C",'Mapa final'!$S$58),"")</f>
        <v/>
      </c>
      <c r="Y39" s="54" t="str">
        <f>IF(AND('Mapa final'!$AJ$59="Media",'Mapa final'!$AL$59="Moderado"),CONCATENATE("R2C",'Mapa final'!$S$59),"")</f>
        <v/>
      </c>
      <c r="Z39" s="54" t="str">
        <f>IF(AND('Mapa final'!$AJ$60="Media",'Mapa final'!$AL$60="Moderado"),CONCATENATE("R2C",'Mapa final'!$S$60),"")</f>
        <v/>
      </c>
      <c r="AA39" s="54" t="str">
        <f>IF(AND('Mapa final'!$AJ$61="Media",'Mapa final'!$AL$61="Moderado"),CONCATENATE("R2C",'Mapa final'!$S$61),"")</f>
        <v/>
      </c>
      <c r="AB39" s="55" t="str">
        <f>IF(AND('Mapa final'!$AJ$62="Media",'Mapa final'!$AL$62="Moderado"),CONCATENATE("R2C",'Mapa final'!$S$62),"")</f>
        <v/>
      </c>
      <c r="AC39" s="38" t="str">
        <f>IF(AND('Mapa final'!$AJ$57="Media",'Mapa final'!$AL$57="Mayor"),CONCATENATE("R2C",'Mapa final'!$S$57),"")</f>
        <v/>
      </c>
      <c r="AD39" s="39" t="str">
        <f>IF(AND('Mapa final'!$AJ$58="Media",'Mapa final'!$AL$58="Mayor"),CONCATENATE("R2C",'Mapa final'!$S$58),"")</f>
        <v/>
      </c>
      <c r="AE39" s="39" t="str">
        <f>IF(AND('Mapa final'!$AJ$59="Media",'Mapa final'!$AL$59="Mayor"),CONCATENATE("R2C",'Mapa final'!$S$59),"")</f>
        <v/>
      </c>
      <c r="AF39" s="39" t="str">
        <f>IF(AND('Mapa final'!$AJ$60="Media",'Mapa final'!$AL$60="Mayor"),CONCATENATE("R2C",'Mapa final'!$S$60),"")</f>
        <v/>
      </c>
      <c r="AG39" s="39" t="str">
        <f>IF(AND('Mapa final'!$AJ$61="Media",'Mapa final'!$AL$61="Mayor"),CONCATENATE("R2C",'Mapa final'!$S$61),"")</f>
        <v/>
      </c>
      <c r="AH39" s="40" t="str">
        <f>IF(AND('Mapa final'!$AJ$62="Media",'Mapa final'!$AL$62="Mayor"),CONCATENATE("R2C",'Mapa final'!$S$62),"")</f>
        <v/>
      </c>
      <c r="AI39" s="41" t="str">
        <f>IF(AND('Mapa final'!$AJ$57="Media",'Mapa final'!$AL$57="Catastrófico"),CONCATENATE("R2C",'Mapa final'!$S$57),"")</f>
        <v/>
      </c>
      <c r="AJ39" s="42" t="str">
        <f>IF(AND('Mapa final'!$AJ$58="Media",'Mapa final'!$AL$58="Catastrófico"),CONCATENATE("R2C",'Mapa final'!$S$58),"")</f>
        <v/>
      </c>
      <c r="AK39" s="42" t="str">
        <f>IF(AND('Mapa final'!$AJ$59="Media",'Mapa final'!$AL$59="Catastrófico"),CONCATENATE("R2C",'Mapa final'!$S$59),"")</f>
        <v/>
      </c>
      <c r="AL39" s="42" t="str">
        <f>IF(AND('Mapa final'!$AJ$60="Media",'Mapa final'!$AL$60="Catastrófico"),CONCATENATE("R2C",'Mapa final'!$S$60),"")</f>
        <v/>
      </c>
      <c r="AM39" s="42" t="str">
        <f>IF(AND('Mapa final'!$AJ$61="Media",'Mapa final'!$AL$61="Catastrófico"),CONCATENATE("R2C",'Mapa final'!$S$61),"")</f>
        <v/>
      </c>
      <c r="AN39" s="43" t="str">
        <f>IF(AND('Mapa final'!$AJ$62="Media",'Mapa final'!$AL$62="Catastrófico"),CONCATENATE("R2C",'Mapa final'!$S$62),"")</f>
        <v/>
      </c>
      <c r="AO39" s="69"/>
      <c r="AP39" s="524"/>
      <c r="AQ39" s="525"/>
      <c r="AR39" s="525"/>
      <c r="AS39" s="525"/>
      <c r="AT39" s="525"/>
      <c r="AU39" s="526"/>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row>
    <row r="40" spans="2:77" ht="15" customHeight="1" x14ac:dyDescent="0.25">
      <c r="B40" s="69"/>
      <c r="C40" s="388"/>
      <c r="D40" s="388"/>
      <c r="E40" s="389"/>
      <c r="F40" s="483"/>
      <c r="G40" s="484"/>
      <c r="H40" s="484"/>
      <c r="I40" s="484"/>
      <c r="J40" s="485"/>
      <c r="K40" s="53" t="str">
        <f>IF(AND('Mapa final'!$AJ$63="Media",'Mapa final'!$AL$63="Leve"),CONCATENATE("R2C",'Mapa final'!$S$63),"")</f>
        <v/>
      </c>
      <c r="L40" s="54" t="str">
        <f>IF(AND('Mapa final'!$AJ$64="Media",'Mapa final'!$AL$64="Leve"),CONCATENATE("R2C",'Mapa final'!$S$64),"")</f>
        <v/>
      </c>
      <c r="M40" s="54" t="str">
        <f>IF(AND('Mapa final'!$AJ$65="Media",'Mapa final'!$AL$65="Leve"),CONCATENATE("R2C",'Mapa final'!$S$65),"")</f>
        <v/>
      </c>
      <c r="N40" s="54" t="str">
        <f>IF(AND('Mapa final'!$AJ$66="Media",'Mapa final'!$AL$66="Leve"),CONCATENATE("R2C",'Mapa final'!$S$66),"")</f>
        <v/>
      </c>
      <c r="O40" s="54" t="str">
        <f>IF(AND('Mapa final'!$AJ$67="Media",'Mapa final'!$AL$67="Leve"),CONCATENATE("R2C",'Mapa final'!$S$67),"")</f>
        <v/>
      </c>
      <c r="P40" s="55" t="str">
        <f>IF(AND('Mapa final'!$AJ$68="Media",'Mapa final'!$AL$68="Leve"),CONCATENATE("R2C",'Mapa final'!$S$68),"")</f>
        <v/>
      </c>
      <c r="Q40" s="53" t="str">
        <f>IF(AND('Mapa final'!$AJ$63="Media",'Mapa final'!$AL$63="Menor"),CONCATENATE("R2C",'Mapa final'!$S$63),"")</f>
        <v/>
      </c>
      <c r="R40" s="54" t="str">
        <f>IF(AND('Mapa final'!$AJ$64="Media",'Mapa final'!$AL$64="Menor"),CONCATENATE("R2C",'Mapa final'!$S$64),"")</f>
        <v/>
      </c>
      <c r="S40" s="54" t="str">
        <f>IF(AND('Mapa final'!$AJ$65="Media",'Mapa final'!$AL$65="Menor"),CONCATENATE("R2C",'Mapa final'!$S$65),"")</f>
        <v/>
      </c>
      <c r="T40" s="54" t="str">
        <f>IF(AND('Mapa final'!$AJ$66="Media",'Mapa final'!$AL$66="Menor"),CONCATENATE("R2C",'Mapa final'!$S$66),"")</f>
        <v/>
      </c>
      <c r="U40" s="54" t="str">
        <f>IF(AND('Mapa final'!$AJ$67="Media",'Mapa final'!$AL$67="Menor"),CONCATENATE("R2C",'Mapa final'!$S$67),"")</f>
        <v/>
      </c>
      <c r="V40" s="55" t="str">
        <f>IF(AND('Mapa final'!$AJ$68="Media",'Mapa final'!$AL$68="Menor"),CONCATENATE("R2C",'Mapa final'!$S$68),"")</f>
        <v/>
      </c>
      <c r="W40" s="53" t="str">
        <f>IF(AND('Mapa final'!$AJ$63="Media",'Mapa final'!$AL$63="Moderado"),CONCATENATE("R2C",'Mapa final'!$S$63),"")</f>
        <v/>
      </c>
      <c r="X40" s="54" t="str">
        <f>IF(AND('Mapa final'!$AJ$64="Media",'Mapa final'!$AL$64="Moderado"),CONCATENATE("R2C",'Mapa final'!$S$64),"")</f>
        <v/>
      </c>
      <c r="Y40" s="54" t="str">
        <f>IF(AND('Mapa final'!$AJ$65="Media",'Mapa final'!$AL$65="Moderado"),CONCATENATE("R2C",'Mapa final'!$S$65),"")</f>
        <v/>
      </c>
      <c r="Z40" s="54" t="str">
        <f>IF(AND('Mapa final'!$AJ$66="Media",'Mapa final'!$AL$66="Moderado"),CONCATENATE("R2C",'Mapa final'!$S$66),"")</f>
        <v/>
      </c>
      <c r="AA40" s="54" t="str">
        <f>IF(AND('Mapa final'!$AJ$67="Media",'Mapa final'!$AL$67="Moderado"),CONCATENATE("R2C",'Mapa final'!$S$67),"")</f>
        <v/>
      </c>
      <c r="AB40" s="55" t="str">
        <f>IF(AND('Mapa final'!$AJ$68="Media",'Mapa final'!$AL$68="Moderado"),CONCATENATE("R2C",'Mapa final'!$S$68),"")</f>
        <v/>
      </c>
      <c r="AC40" s="38" t="str">
        <f>IF(AND('Mapa final'!$AJ$63="Media",'Mapa final'!$AL$63="Mayor"),CONCATENATE("R2C",'Mapa final'!$S$63),"")</f>
        <v/>
      </c>
      <c r="AD40" s="39" t="str">
        <f>IF(AND('Mapa final'!$AJ$64="Media",'Mapa final'!$AL$64="Mayor"),CONCATENATE("R2C",'Mapa final'!$S$64),"")</f>
        <v/>
      </c>
      <c r="AE40" s="39" t="str">
        <f>IF(AND('Mapa final'!$AJ$65="Media",'Mapa final'!$AL$65="Mayor"),CONCATENATE("R2C",'Mapa final'!$S$65),"")</f>
        <v/>
      </c>
      <c r="AF40" s="39" t="str">
        <f>IF(AND('Mapa final'!$AJ$66="Media",'Mapa final'!$AL$66="Mayor"),CONCATENATE("R2C",'Mapa final'!$S$66),"")</f>
        <v/>
      </c>
      <c r="AG40" s="39" t="str">
        <f>IF(AND('Mapa final'!$AJ$67="Media",'Mapa final'!$AL$67="Mayor"),CONCATENATE("R2C",'Mapa final'!$S$67),"")</f>
        <v/>
      </c>
      <c r="AH40" s="40" t="str">
        <f>IF(AND('Mapa final'!$AJ$68="Media",'Mapa final'!$AL$68="Mayor"),CONCATENATE("R2C",'Mapa final'!$S$68),"")</f>
        <v/>
      </c>
      <c r="AI40" s="41" t="str">
        <f>IF(AND('Mapa final'!$AJ$63="Media",'Mapa final'!$AL$63="Catastrófico"),CONCATENATE("R2C",'Mapa final'!$S$63),"")</f>
        <v/>
      </c>
      <c r="AJ40" s="42" t="str">
        <f>IF(AND('Mapa final'!$AJ$64="Media",'Mapa final'!$AL$64="Catastrófico"),CONCATENATE("R2C",'Mapa final'!$S$64),"")</f>
        <v/>
      </c>
      <c r="AK40" s="42" t="str">
        <f>IF(AND('Mapa final'!$AJ$65="Media",'Mapa final'!$AL$65="Catastrófico"),CONCATENATE("R2C",'Mapa final'!$S$65),"")</f>
        <v/>
      </c>
      <c r="AL40" s="42" t="str">
        <f>IF(AND('Mapa final'!$AJ$66="Media",'Mapa final'!$AL$66="Catastrófico"),CONCATENATE("R2C",'Mapa final'!$S$66),"")</f>
        <v/>
      </c>
      <c r="AM40" s="42" t="str">
        <f>IF(AND('Mapa final'!$AJ$67="Media",'Mapa final'!$AL$67="Catastrófico"),CONCATENATE("R2C",'Mapa final'!$S$67),"")</f>
        <v/>
      </c>
      <c r="AN40" s="43" t="str">
        <f>IF(AND('Mapa final'!$AJ$68="Media",'Mapa final'!$AL$68="Catastrófico"),CONCATENATE("R2C",'Mapa final'!$S$68),"")</f>
        <v/>
      </c>
      <c r="AO40" s="69"/>
      <c r="AP40" s="524"/>
      <c r="AQ40" s="525"/>
      <c r="AR40" s="525"/>
      <c r="AS40" s="525"/>
      <c r="AT40" s="525"/>
      <c r="AU40" s="526"/>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row>
    <row r="41" spans="2:77" ht="15.75" customHeight="1" thickBot="1" x14ac:dyDescent="0.3">
      <c r="B41" s="69"/>
      <c r="C41" s="388"/>
      <c r="D41" s="388"/>
      <c r="E41" s="389"/>
      <c r="F41" s="486"/>
      <c r="G41" s="487"/>
      <c r="H41" s="487"/>
      <c r="I41" s="487"/>
      <c r="J41" s="488"/>
      <c r="K41" s="53" t="str">
        <f>IF(AND('Mapa final'!$AJ$69="Media",'Mapa final'!$AL$69="Leve"),CONCATENATE("R2C",'Mapa final'!$S$69),"")</f>
        <v/>
      </c>
      <c r="L41" s="54" t="str">
        <f>IF(AND('Mapa final'!$AJ$70="Media",'Mapa final'!$AL$70="Leve"),CONCATENATE("R2C",'Mapa final'!$S$70),"")</f>
        <v/>
      </c>
      <c r="M41" s="54" t="str">
        <f>IF(AND('Mapa final'!$AJ$71="Media",'Mapa final'!$AL$71="Leve"),CONCATENATE("R2C",'Mapa final'!$S$71),"")</f>
        <v/>
      </c>
      <c r="N41" s="54" t="str">
        <f>IF(AND('Mapa final'!$AJ$72="Media",'Mapa final'!$AL$72="Leve"),CONCATENATE("R2C",'Mapa final'!$S$72),"")</f>
        <v/>
      </c>
      <c r="O41" s="54" t="str">
        <f>IF(AND('Mapa final'!$AJ$74="Media",'Mapa final'!$AL$74="Leve"),CONCATENATE("R2C",'Mapa final'!$S$74),"")</f>
        <v/>
      </c>
      <c r="P41" s="55" t="str">
        <f>IF(AND('Mapa final'!$AJ$75="Media",'Mapa final'!$AL$75="Leve"),CONCATENATE("R2C",'Mapa final'!$S$75),"")</f>
        <v/>
      </c>
      <c r="Q41" s="53" t="str">
        <f>IF(AND('Mapa final'!$AJ$69="Media",'Mapa final'!$AL$69="Menor"),CONCATENATE("R2C",'Mapa final'!$S$69),"")</f>
        <v/>
      </c>
      <c r="R41" s="54" t="str">
        <f>IF(AND('Mapa final'!$AJ$70="Media",'Mapa final'!$AL$70="Menor"),CONCATENATE("R2C",'Mapa final'!$S$70),"")</f>
        <v/>
      </c>
      <c r="S41" s="54" t="str">
        <f>IF(AND('Mapa final'!$AJ$71="Media",'Mapa final'!$AL$71="Menor"),CONCATENATE("R2C",'Mapa final'!$S$71),"")</f>
        <v/>
      </c>
      <c r="T41" s="54" t="str">
        <f>IF(AND('Mapa final'!$AJ$72="Media",'Mapa final'!$AL$72="Menor"),CONCATENATE("R2C",'Mapa final'!$S$72),"")</f>
        <v/>
      </c>
      <c r="U41" s="54" t="str">
        <f>IF(AND('Mapa final'!$AJ$74="Media",'Mapa final'!$AL$74="Menor"),CONCATENATE("R2C",'Mapa final'!$S$74),"")</f>
        <v/>
      </c>
      <c r="V41" s="55" t="str">
        <f>IF(AND('Mapa final'!$AJ$75="Media",'Mapa final'!$AL$75="Menor"),CONCATENATE("R2C",'Mapa final'!$S$75),"")</f>
        <v/>
      </c>
      <c r="W41" s="53" t="str">
        <f>IF(AND('Mapa final'!$AJ$69="Media",'Mapa final'!$AL$69="Moderado"),CONCATENATE("R2C",'Mapa final'!$S$69),"")</f>
        <v/>
      </c>
      <c r="X41" s="54" t="str">
        <f>IF(AND('Mapa final'!$AJ$70="Media",'Mapa final'!$AL$70="Moderado"),CONCATENATE("R2C",'Mapa final'!$S$70),"")</f>
        <v/>
      </c>
      <c r="Y41" s="54" t="str">
        <f>IF(AND('Mapa final'!$AJ$71="Media",'Mapa final'!$AL$71="Moderado"),CONCATENATE("R2C",'Mapa final'!$S$71),"")</f>
        <v/>
      </c>
      <c r="Z41" s="54" t="str">
        <f>IF(AND('Mapa final'!$AJ$72="Media",'Mapa final'!$AL$72="Moderado"),CONCATENATE("R2C",'Mapa final'!$S$72),"")</f>
        <v/>
      </c>
      <c r="AA41" s="54" t="str">
        <f>IF(AND('Mapa final'!$AJ$74="Media",'Mapa final'!$AL$74="Moderado"),CONCATENATE("R2C",'Mapa final'!$S$74),"")</f>
        <v/>
      </c>
      <c r="AB41" s="55" t="str">
        <f>IF(AND('Mapa final'!$AJ$75="Media",'Mapa final'!$AL$75="Moderado"),CONCATENATE("R2C",'Mapa final'!$S$75),"")</f>
        <v/>
      </c>
      <c r="AC41" s="44" t="str">
        <f>IF(AND('Mapa final'!$AJ$69="Media",'Mapa final'!$AL$69="Mayor"),CONCATENATE("R2C",'Mapa final'!$S$69),"")</f>
        <v/>
      </c>
      <c r="AD41" s="45" t="str">
        <f>IF(AND('Mapa final'!$AJ$70="Media",'Mapa final'!$AL$70="Mayor"),CONCATENATE("R2C",'Mapa final'!$S$70),"")</f>
        <v/>
      </c>
      <c r="AE41" s="45" t="str">
        <f>IF(AND('Mapa final'!$AJ$71="Media",'Mapa final'!$AL$71="Mayor"),CONCATENATE("R2C",'Mapa final'!$S$71),"")</f>
        <v/>
      </c>
      <c r="AF41" s="45" t="str">
        <f>IF(AND('Mapa final'!$AJ$72="Media",'Mapa final'!$AL$72="Mayor"),CONCATENATE("R2C",'Mapa final'!$S$72),"")</f>
        <v/>
      </c>
      <c r="AG41" s="45" t="str">
        <f>IF(AND('Mapa final'!$AJ$74="Media",'Mapa final'!$AL$74="Mayor"),CONCATENATE("R2C",'Mapa final'!$S$74),"")</f>
        <v/>
      </c>
      <c r="AH41" s="46" t="str">
        <f>IF(AND('Mapa final'!$AJ$75="Media",'Mapa final'!$AL$75="Mayor"),CONCATENATE("R2C",'Mapa final'!$S$75),"")</f>
        <v/>
      </c>
      <c r="AI41" s="47" t="str">
        <f>IF(AND('Mapa final'!$AJ$69="Media",'Mapa final'!$AL$69="Catastrófico"),CONCATENATE("R2C",'Mapa final'!$S$69),"")</f>
        <v/>
      </c>
      <c r="AJ41" s="48" t="str">
        <f>IF(AND('Mapa final'!$AJ$70="Media",'Mapa final'!$AL$70="Catastrófico"),CONCATENATE("R2C",'Mapa final'!$S$70),"")</f>
        <v/>
      </c>
      <c r="AK41" s="48" t="str">
        <f>IF(AND('Mapa final'!$AJ$71="Media",'Mapa final'!$AL$71="Catastrófico"),CONCATENATE("R2C",'Mapa final'!$S$71),"")</f>
        <v/>
      </c>
      <c r="AL41" s="48" t="str">
        <f>IF(AND('Mapa final'!$AJ$72="Media",'Mapa final'!$AL$72="Catastrófico"),CONCATENATE("R2C",'Mapa final'!$S$72),"")</f>
        <v/>
      </c>
      <c r="AM41" s="48" t="str">
        <f>IF(AND('Mapa final'!$AJ$74="Media",'Mapa final'!$AL$74="Catastrófico"),CONCATENATE("R2C",'Mapa final'!$S$74),"")</f>
        <v/>
      </c>
      <c r="AN41" s="49" t="str">
        <f>IF(AND('Mapa final'!$AJ$75="Muy Alta",'Mapa final'!$AL$75="Catastrófico"),CONCATENATE("R2C",'Mapa final'!$S$75),"")</f>
        <v/>
      </c>
      <c r="AO41" s="69"/>
      <c r="AP41" s="527"/>
      <c r="AQ41" s="528"/>
      <c r="AR41" s="528"/>
      <c r="AS41" s="528"/>
      <c r="AT41" s="528"/>
      <c r="AU41" s="52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c r="BU41" s="69"/>
      <c r="BV41" s="69"/>
      <c r="BW41" s="69"/>
      <c r="BX41" s="69"/>
      <c r="BY41" s="69"/>
    </row>
    <row r="42" spans="2:77" ht="15" customHeight="1" x14ac:dyDescent="0.25">
      <c r="B42" s="69"/>
      <c r="C42" s="388"/>
      <c r="D42" s="388"/>
      <c r="E42" s="389"/>
      <c r="F42" s="480" t="s">
        <v>113</v>
      </c>
      <c r="G42" s="481"/>
      <c r="H42" s="481"/>
      <c r="I42" s="481"/>
      <c r="J42" s="481"/>
      <c r="K42" s="59" t="str">
        <f ca="1">IF(AND('Mapa final'!$AJ$15="Baja",'Mapa final'!$AL$15="Leve"),CONCATENATE("R2C",'Mapa final'!$S$15),"")</f>
        <v/>
      </c>
      <c r="L42" s="60" t="str">
        <f>IF(AND('Mapa final'!$AJ$16="Baja",'Mapa final'!$AL$16="Leve"),CONCATENATE("R2C",'Mapa final'!$S$16),"")</f>
        <v/>
      </c>
      <c r="M42" s="60" t="str">
        <f ca="1">IF(AND('Mapa final'!$AJ$17="Baja",'Mapa final'!$AL$17="Leve"),CONCATENATE("R2C",'Mapa final'!$S$17),"")</f>
        <v/>
      </c>
      <c r="N42" s="60" t="str">
        <f>IF(AND('Mapa final'!$AJ$18="Baja",'Mapa final'!$AL$18="Leve"),CONCATENATE("R2C",'Mapa final'!$S$18),"")</f>
        <v/>
      </c>
      <c r="O42" s="60" t="str">
        <f ca="1">IF(AND('Mapa final'!$AJ$19="Baja",'Mapa final'!$AL$19="Leve"),CONCATENATE("R2C",'Mapa final'!$S$19),"")</f>
        <v/>
      </c>
      <c r="P42" s="61" t="str">
        <f ca="1">IF(AND('Mapa final'!$AJ$20="baja",'Mapa final'!$AL$20="Leve"),CONCATENATE("R2C",'Mapa final'!$D$20),"")</f>
        <v>R2C4</v>
      </c>
      <c r="Q42" s="50" t="str">
        <f ca="1">IF(AND('Mapa final'!$AJ$15="Baja",'Mapa final'!$AL$15="Menor"),CONCATENATE("R2C",'Mapa final'!$S$15),"")</f>
        <v/>
      </c>
      <c r="R42" s="51" t="str">
        <f>IF(AND('Mapa final'!$AJ$16="Baja",'Mapa final'!$AL$16="Menore"),CONCATENATE("R2C",'Mapa final'!$S$16),"")</f>
        <v/>
      </c>
      <c r="S42" s="51" t="str">
        <f ca="1">IF(AND('Mapa final'!$AJ$17="Baja",'Mapa final'!$AL$17="Menor"),CONCATENATE("R2C",'Mapa final'!$S$17),"")</f>
        <v/>
      </c>
      <c r="T42" s="51" t="str">
        <f>IF(AND('Mapa final'!$AJ$18="Baja",'Mapa final'!$AL$18="Menor"),CONCATENATE("R2C",'Mapa final'!$S$18),"")</f>
        <v/>
      </c>
      <c r="U42" s="51" t="str">
        <f ca="1">IF(AND('Mapa final'!$AJ$19="Baja",'Mapa final'!$AL$19="Menor"),CONCATENATE("R2C",'Mapa final'!$S$19),"")</f>
        <v/>
      </c>
      <c r="V42" s="52" t="str">
        <f ca="1">IF(AND('Mapa final'!$AJ$20="baja",'Mapa final'!$AL$20="Menor"),CONCATENATE("R2C",'Mapa final'!$D$20),"")</f>
        <v/>
      </c>
      <c r="W42" s="50" t="str">
        <f ca="1">IF(AND('Mapa final'!$AJ$15="Baja",'Mapa final'!$AL$15="Moderado"),CONCATENATE("R2C",'Mapa final'!$D$15),"")</f>
        <v>R2C1</v>
      </c>
      <c r="X42" s="51" t="str">
        <f>IF(AND('Mapa final'!$AJ$16="Baja",'Mapa final'!$AL$16="Moderado"),CONCATENATE("R2C",'Mapa final'!$S$16),"")</f>
        <v/>
      </c>
      <c r="Y42" s="51" t="str">
        <f ca="1">IF(AND('Mapa final'!$AJ$17="Baja",'Mapa final'!$AL$17="Moderado"),CONCATENATE("R2C",'Mapa final'!$D$17),"")</f>
        <v>R2C2</v>
      </c>
      <c r="Z42" s="51" t="str">
        <f>IF(AND('Mapa final'!$AJ$18="Baja",'Mapa final'!$AL$18="Moderado"),CONCATENATE("R2C",'Mapa final'!$S$18),"")</f>
        <v/>
      </c>
      <c r="AA42" s="51" t="str">
        <f ca="1">IF(AND('Mapa final'!$AJ$19="Baja",'Mapa final'!$AL$19="Moderado"),CONCATENATE("R2C",'Mapa final'!$S$19),"")</f>
        <v/>
      </c>
      <c r="AB42" s="52" t="str">
        <f ca="1">IF(AND('Mapa final'!$AJ$20="Baja",'Mapa final'!$AL$20="Moderado"),CONCATENATE("R2C",'Mapa final'!$D$20),"")</f>
        <v/>
      </c>
      <c r="AC42" s="32" t="str">
        <f ca="1">IF(AND('Mapa final'!$AJ$15="Baja",'Mapa final'!$AL$15="Mayor"),CONCATENATE("R2C",'Mapa final'!$S$15),"")</f>
        <v/>
      </c>
      <c r="AD42" s="33" t="str">
        <f>IF(AND('Mapa final'!$AJ$16="Baja",'Mapa final'!$AL$16="Mayor"),CONCATENATE("R2C",'Mapa final'!$S$16),"")</f>
        <v/>
      </c>
      <c r="AE42" s="33" t="str">
        <f ca="1">IF(AND('Mapa final'!$AJ$17="Baja",'Mapa final'!$AL$17="Mayor"),CONCATENATE("R2C",'Mapa final'!$S$17),"")</f>
        <v/>
      </c>
      <c r="AF42" s="33" t="str">
        <f>IF(AND('Mapa final'!$AJ$18="Baja",'Mapa final'!$AL$18="Mayor"),CONCATENATE("R2C",'Mapa final'!$S$18),"")</f>
        <v/>
      </c>
      <c r="AG42" s="33" t="str">
        <f ca="1">IF(AND('Mapa final'!$AJ$19="Baja",'Mapa final'!$AL$19="Mayor"),CONCATENATE("R2C",'Mapa final'!$S$19),"")</f>
        <v/>
      </c>
      <c r="AH42" s="34" t="str">
        <f ca="1">IF(AND('Mapa final'!$AJ$20="Baja",'Mapa final'!$AL$20="Mayor"),CONCATENATE("R2C",'Mapa final'!$D$20),"")</f>
        <v/>
      </c>
      <c r="AI42" s="35" t="str">
        <f ca="1">IF(AND('Mapa final'!$AJ$15="Baja",'Mapa final'!$AL$15="Catastrófico"),CONCATENATE("R2C",'Mapa final'!$S$15),"")</f>
        <v/>
      </c>
      <c r="AJ42" s="36" t="str">
        <f>IF(AND('Mapa final'!$AJ$16="Baja",'Mapa final'!$AL$16="Catastrófico"),CONCATENATE("R2C",'Mapa final'!$S$16),"")</f>
        <v/>
      </c>
      <c r="AK42" s="36" t="str">
        <f ca="1">IF(AND('Mapa final'!$AJ$17="Baja",'Mapa final'!$AL$17="Catastrófico"),CONCATENATE("R2C",'Mapa final'!$S$17),"")</f>
        <v/>
      </c>
      <c r="AL42" s="36" t="str">
        <f>IF(AND('Mapa final'!$AJ$18="Baja",'Mapa final'!$AL$18="Catastrófico"),CONCATENATE("R2C",'Mapa final'!$S$18),"")</f>
        <v/>
      </c>
      <c r="AM42" s="36" t="str">
        <f ca="1">IF(AND('Mapa final'!$AJ$19="Baja",'Mapa final'!$AL$19="Catastrófico"),CONCATENATE("R2C",'Mapa final'!$S$19),"")</f>
        <v/>
      </c>
      <c r="AN42" s="37" t="str">
        <f ca="1">IF(AND('Mapa final'!$AJ$20="Baja",'Mapa final'!$AL$20="Catastrófico"),CONCATENATE("R2C",'Mapa final'!$D$20),"")</f>
        <v/>
      </c>
      <c r="AO42" s="69"/>
      <c r="AP42" s="512" t="s">
        <v>81</v>
      </c>
      <c r="AQ42" s="513"/>
      <c r="AR42" s="513"/>
      <c r="AS42" s="513"/>
      <c r="AT42" s="513"/>
      <c r="AU42" s="514"/>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c r="BU42" s="69"/>
      <c r="BV42" s="69"/>
      <c r="BW42" s="69"/>
      <c r="BX42" s="69"/>
      <c r="BY42" s="69"/>
    </row>
    <row r="43" spans="2:77" ht="15" customHeight="1" x14ac:dyDescent="0.25">
      <c r="B43" s="69"/>
      <c r="C43" s="388"/>
      <c r="D43" s="388"/>
      <c r="E43" s="389"/>
      <c r="F43" s="498"/>
      <c r="G43" s="484"/>
      <c r="H43" s="484"/>
      <c r="I43" s="484"/>
      <c r="J43" s="484"/>
      <c r="K43" s="62"/>
      <c r="L43" s="63" t="str">
        <f>IF(AND('Mapa final'!$AJ$22="Baja",'Mapa final'!$AL$22="Leve"),CONCATENATE("R2C",'Mapa final'!$S$22),"")</f>
        <v/>
      </c>
      <c r="M43" s="63" t="str">
        <f>IF(AND('Mapa final'!$AJ$23="Baja",'Mapa final'!$AL$23="Leve"),CONCATENATE("R2C",'Mapa final'!$S$23),"")</f>
        <v/>
      </c>
      <c r="N43" s="63" t="str">
        <f>IF(AND('Mapa final'!$AJ$24="Baja",'Mapa final'!$AL$24="Leve"),CONCATENATE("R2C",'Mapa final'!$S$24),"")</f>
        <v/>
      </c>
      <c r="O43" s="63" t="str">
        <f>IF(AND('Mapa final'!$AJ$25="Baja",'Mapa final'!$AL$25="Leve"),CONCATENATE("R2C",'Mapa final'!$S$25),"")</f>
        <v/>
      </c>
      <c r="P43" s="64" t="str">
        <f>IF(AND('Mapa final'!$AJ$26="Baja",'Mapa final'!$AL$26="Leve"),CONCATENATE("R2C",'Mapa final'!$S$26),"")</f>
        <v/>
      </c>
      <c r="Q43" s="53" t="str">
        <f ca="1">IF(AND('Mapa final'!$AJ$20="Baja",'Mapa final'!$AL$20="Menor"),CONCATENATE("R2C",'Mapa final'!$S$20),"")</f>
        <v/>
      </c>
      <c r="R43" s="54" t="str">
        <f>IF(AND('Mapa final'!$AJ$22="Baja",'Mapa final'!$AL$22="Menor"),CONCATENATE("R2C",'Mapa final'!$S$22),"")</f>
        <v/>
      </c>
      <c r="S43" s="54" t="str">
        <f>IF(AND('Mapa final'!$AJ$23="Baja",'Mapa final'!$AL$23="Menor"),CONCATENATE("R2C",'Mapa final'!$S$23),"")</f>
        <v/>
      </c>
      <c r="T43" s="54" t="str">
        <f>IF(AND('Mapa final'!$AJ$24="Baja",'Mapa final'!$AL$24="Menor"),CONCATENATE("R2C",'Mapa final'!$S$24),"")</f>
        <v/>
      </c>
      <c r="U43" s="54" t="str">
        <f>IF(AND('Mapa final'!$AJ$25="Baja",'Mapa final'!$AL$25="Menor"),CONCATENATE("R2C",'Mapa final'!$S$25),"")</f>
        <v/>
      </c>
      <c r="V43" s="55" t="str">
        <f>IF(AND('Mapa final'!$AJ$26="Baja",'Mapa final'!$AL$26="Menor"),CONCATENATE("R2C",'Mapa final'!$S$26),"")</f>
        <v/>
      </c>
      <c r="W43" s="53" t="str">
        <f ca="1">IF(AND('Mapa final'!$AJ$20="Baja",'Mapa final'!$AL$20="Moderado"),CONCATENATE("R2C",'Mapa final'!$S$20),"")</f>
        <v/>
      </c>
      <c r="X43" s="54" t="str">
        <f>IF(AND('Mapa final'!$AJ$22="Baja",'Mapa final'!$AL$22="Moderado"),CONCATENATE("R2C",'Mapa final'!$S$22),"")</f>
        <v/>
      </c>
      <c r="Y43" s="54" t="str">
        <f>IF(AND('Mapa final'!$AJ$23="Baja",'Mapa final'!$AL$23="Moderado"),CONCATENATE("R2C",'Mapa final'!$S$23),"")</f>
        <v/>
      </c>
      <c r="Z43" s="54" t="str">
        <f>IF(AND('Mapa final'!$AJ$24="Baja",'Mapa final'!$AL$24="Moderado"),CONCATENATE("R2C",'Mapa final'!$S$24),"")</f>
        <v/>
      </c>
      <c r="AA43" s="54" t="str">
        <f>IF(AND('Mapa final'!$AJ$25="Baja",'Mapa final'!$AL$25="Moderado"),CONCATENATE("R2C",'Mapa final'!$S$25),"")</f>
        <v/>
      </c>
      <c r="AB43" s="55" t="str">
        <f>IF(AND('Mapa final'!$AJ$26="Baja",'Mapa final'!$AL$26="Moderado"),CONCATENATE("R2C",'Mapa final'!$S$26),"")</f>
        <v/>
      </c>
      <c r="AC43" s="38" t="str">
        <f ca="1">IF(AND('Mapa final'!$AJ$20="Baja",'Mapa final'!$AL$20="Mayor"),CONCATENATE("R2C",'Mapa final'!$S$20),"")</f>
        <v/>
      </c>
      <c r="AD43" s="39" t="str">
        <f>IF(AND('Mapa final'!$AJ$22="Baja",'Mapa final'!$AL$22="Mayor"),CONCATENATE("R2C",'Mapa final'!$S$22),"")</f>
        <v/>
      </c>
      <c r="AE43" s="39" t="str">
        <f>IF(AND('Mapa final'!$AJ$23="Baja",'Mapa final'!$AL$23="Mayor"),CONCATENATE("R2C",'Mapa final'!$S$23),"")</f>
        <v/>
      </c>
      <c r="AF43" s="39" t="str">
        <f>IF(AND('Mapa final'!$AJ$24="Baja",'Mapa final'!$AL$24="Mayor"),CONCATENATE("R2C",'Mapa final'!$S$24),"")</f>
        <v/>
      </c>
      <c r="AG43" s="39" t="str">
        <f>IF(AND('Mapa final'!$AJ$25="Baja",'Mapa final'!$AL$25="Mayor"),CONCATENATE("R2C",'Mapa final'!$S$25),"")</f>
        <v/>
      </c>
      <c r="AH43" s="40" t="str">
        <f>IF(AND('Mapa final'!$AJ$26="Baja",'Mapa final'!$AL$26="Mayor"),CONCATENATE("R2C",'Mapa final'!$S$26),"")</f>
        <v/>
      </c>
      <c r="AI43" s="41" t="str">
        <f ca="1">IF(AND('Mapa final'!$AJ$20="Baja",'Mapa final'!$AL$20="Catastrófico"),CONCATENATE("R2C",'Mapa final'!$S$20),"")</f>
        <v/>
      </c>
      <c r="AJ43" s="42" t="str">
        <f>IF(AND('Mapa final'!$AJ$22="Baja",'Mapa final'!$AL$22="Catastrófico"),CONCATENATE("R2C",'Mapa final'!$S$22),"")</f>
        <v/>
      </c>
      <c r="AK43" s="42" t="str">
        <f>IF(AND('Mapa final'!$AJ$23="Baja",'Mapa final'!$AL$23="Catastrófico"),CONCATENATE("R2C",'Mapa final'!$S$23),"")</f>
        <v/>
      </c>
      <c r="AL43" s="42" t="str">
        <f>IF(AND('Mapa final'!$AJ$24="Baja",'Mapa final'!$AL$24="Catastrófico"),CONCATENATE("R2C",'Mapa final'!$S$24),"")</f>
        <v/>
      </c>
      <c r="AM43" s="42" t="str">
        <f>IF(AND('Mapa final'!$AJ$25="Baja",'Mapa final'!$AL$25="Catastrófico"),CONCATENATE("R2C",'Mapa final'!$S$25),"")</f>
        <v/>
      </c>
      <c r="AN43" s="43" t="str">
        <f>IF(AND('Mapa final'!$AJ$26="Baja",'Mapa final'!$AL$26="Catastrófico"),CONCATENATE("R2C",'Mapa final'!$S$26),"")</f>
        <v/>
      </c>
      <c r="AO43" s="69"/>
      <c r="AP43" s="515"/>
      <c r="AQ43" s="516"/>
      <c r="AR43" s="516"/>
      <c r="AS43" s="516"/>
      <c r="AT43" s="516"/>
      <c r="AU43" s="517"/>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c r="BU43" s="69"/>
      <c r="BV43" s="69"/>
      <c r="BW43" s="69"/>
      <c r="BX43" s="69"/>
      <c r="BY43" s="69"/>
    </row>
    <row r="44" spans="2:77" ht="15" customHeight="1" x14ac:dyDescent="0.25">
      <c r="B44" s="69"/>
      <c r="C44" s="388"/>
      <c r="D44" s="388"/>
      <c r="E44" s="389"/>
      <c r="F44" s="483"/>
      <c r="G44" s="484"/>
      <c r="H44" s="484"/>
      <c r="I44" s="484"/>
      <c r="J44" s="484"/>
      <c r="K44" s="62" t="str">
        <f>IF(AND('Mapa final'!$AJ$27="Baja",'Mapa final'!$AL$27="Leve"),CONCATENATE("R2C",'Mapa final'!$S$27),"")</f>
        <v/>
      </c>
      <c r="L44" s="63" t="str">
        <f>IF(AND('Mapa final'!$AJ$28="Baja",'Mapa final'!$AL$28="Leve"),CONCATENATE("R2C",'Mapa final'!$S$28),"")</f>
        <v/>
      </c>
      <c r="M44" s="63" t="str">
        <f>IF(AND('Mapa final'!$AJ$29="Baja",'Mapa final'!$AL$29="Leve"),CONCATENATE("R2C",'Mapa final'!$S$29),"")</f>
        <v/>
      </c>
      <c r="N44" s="63" t="str">
        <f>IF(AND('Mapa final'!$AJ$30="Baja",'Mapa final'!$AL$30="Leve"),CONCATENATE("R2C",'Mapa final'!$S$30),"")</f>
        <v/>
      </c>
      <c r="O44" s="63" t="str">
        <f>IF(AND('Mapa final'!$AJ$31="Baja",'Mapa final'!$AL$31="Leve"),CONCATENATE("R2C",'Mapa final'!$S$31),"")</f>
        <v/>
      </c>
      <c r="P44" s="64" t="str">
        <f>IF(AND('Mapa final'!$AJ$32="Baja",'Mapa final'!$AL$32="Leve"),CONCATENATE("R2C",'Mapa final'!$S$32),"")</f>
        <v/>
      </c>
      <c r="Q44" s="53" t="str">
        <f>IF(AND('Mapa final'!$AJ$27="Baja",'Mapa final'!$AL$27="Menor"),CONCATENATE("R2C",'Mapa final'!$S$27),"")</f>
        <v/>
      </c>
      <c r="R44" s="54" t="str">
        <f>IF(AND('Mapa final'!$AJ$28="Baja",'Mapa final'!$AL$28="Menor"),CONCATENATE("R2C",'Mapa final'!$S$28),"")</f>
        <v/>
      </c>
      <c r="S44" s="54" t="str">
        <f>IF(AND('Mapa final'!$AJ$29="Baja",'Mapa final'!$AL$29="Menor"),CONCATENATE("R2C",'Mapa final'!$S$29),"")</f>
        <v/>
      </c>
      <c r="T44" s="54" t="str">
        <f>IF(AND('Mapa final'!$AJ$30="Baja",'Mapa final'!$AL$30="Menor"),CONCATENATE("R2C",'Mapa final'!$S$30),"")</f>
        <v/>
      </c>
      <c r="U44" s="54" t="str">
        <f>IF(AND('Mapa final'!$AJ$31="Baja",'Mapa final'!$AL$31="Menor"),CONCATENATE("R2C",'Mapa final'!$S$31),"")</f>
        <v/>
      </c>
      <c r="V44" s="55" t="str">
        <f>IF(AND('Mapa final'!$AJ$32="Baja",'Mapa final'!$AL$32="Menor"),CONCATENATE("R2C",'Mapa final'!$S$32),"")</f>
        <v/>
      </c>
      <c r="W44" s="53" t="str">
        <f>IF(AND('Mapa final'!$AJ$27="Baja",'Mapa final'!$AL$27="Moderado"),CONCATENATE("R2C",'Mapa final'!$S$27),"")</f>
        <v/>
      </c>
      <c r="X44" s="54" t="str">
        <f>IF(AND('Mapa final'!$AJ$28="Baja",'Mapa final'!$AL$28="Moderado"),CONCATENATE("R2C",'Mapa final'!$S$28),"")</f>
        <v/>
      </c>
      <c r="Y44" s="54" t="str">
        <f>IF(AND('Mapa final'!$AJ$29="Baja",'Mapa final'!$AL$29="Moderado"),CONCATENATE("R2C",'Mapa final'!$S$29),"")</f>
        <v/>
      </c>
      <c r="Z44" s="54" t="str">
        <f>IF(AND('Mapa final'!$AJ$30="Baja",'Mapa final'!$AL$30="Moderado"),CONCATENATE("R2C",'Mapa final'!$S$30),"")</f>
        <v/>
      </c>
      <c r="AA44" s="54" t="str">
        <f>IF(AND('Mapa final'!$AJ$31="Baja",'Mapa final'!$AL$31="Moderado"),CONCATENATE("R2C",'Mapa final'!$S$31),"")</f>
        <v/>
      </c>
      <c r="AB44" s="55" t="str">
        <f>IF(AND('Mapa final'!$AJ$32="Baja",'Mapa final'!$AL$32="Moderado"),CONCATENATE("R2C",'Mapa final'!$S$32),"")</f>
        <v/>
      </c>
      <c r="AC44" s="38" t="str">
        <f>IF(AND('Mapa final'!$AJ$27="Baja",'Mapa final'!$AL$27="Mayor"),CONCATENATE("R2C",'Mapa final'!$S$27),"")</f>
        <v/>
      </c>
      <c r="AD44" s="39" t="str">
        <f>IF(AND('Mapa final'!$AJ$28="Baja",'Mapa final'!$AL$28="Mayor"),CONCATENATE("R2C",'Mapa final'!$S$28),"")</f>
        <v/>
      </c>
      <c r="AE44" s="39" t="str">
        <f>IF(AND('Mapa final'!$AJ$29="Baja",'Mapa final'!$AL$29="Mayor"),CONCATENATE("R2C",'Mapa final'!$S$29),"")</f>
        <v/>
      </c>
      <c r="AF44" s="39" t="str">
        <f>IF(AND('Mapa final'!$AJ$30="Baja",'Mapa final'!$AL$30="Mayor"),CONCATENATE("R2C",'Mapa final'!$S$30),"")</f>
        <v/>
      </c>
      <c r="AG44" s="39" t="str">
        <f>IF(AND('Mapa final'!$AJ$31="Baja",'Mapa final'!$AL$31="Mayor"),CONCATENATE("R2C",'Mapa final'!$S$31),"")</f>
        <v/>
      </c>
      <c r="AH44" s="40" t="str">
        <f>IF(AND('Mapa final'!$AJ$32="Baja",'Mapa final'!$AL$32="Mayor"),CONCATENATE("R2C",'Mapa final'!$S$32),"")</f>
        <v/>
      </c>
      <c r="AI44" s="41" t="str">
        <f>IF(AND('Mapa final'!$AJ$27="Baja",'Mapa final'!$AL$27="Catastrófico"),CONCATENATE("R2C",'Mapa final'!$S$27),"")</f>
        <v/>
      </c>
      <c r="AJ44" s="42" t="str">
        <f>IF(AND('Mapa final'!$AJ$28="Baja",'Mapa final'!$AL$28="Catastrófico"),CONCATENATE("R2C",'Mapa final'!$S$28),"")</f>
        <v/>
      </c>
      <c r="AK44" s="42" t="str">
        <f>IF(AND('Mapa final'!$AJ$29="Baja",'Mapa final'!$AL$29="Catastrófico"),CONCATENATE("R2C",'Mapa final'!$S$29),"")</f>
        <v/>
      </c>
      <c r="AL44" s="42" t="str">
        <f>IF(AND('Mapa final'!$AJ$30="Baja",'Mapa final'!$AL$30="Catastrófico"),CONCATENATE("R2C",'Mapa final'!$S$30),"")</f>
        <v/>
      </c>
      <c r="AM44" s="42" t="str">
        <f>IF(AND('Mapa final'!$AJ$31="Baja",'Mapa final'!$AL$31="Catastrófico"),CONCATENATE("R2C",'Mapa final'!$S$31),"")</f>
        <v/>
      </c>
      <c r="AN44" s="43" t="str">
        <f>IF(AND('Mapa final'!$AJ$32="Baja",'Mapa final'!$AL$32="Catastrófico"),CONCATENATE("R2C",'Mapa final'!$S$32),"")</f>
        <v/>
      </c>
      <c r="AO44" s="69"/>
      <c r="AP44" s="515"/>
      <c r="AQ44" s="516"/>
      <c r="AR44" s="516"/>
      <c r="AS44" s="516"/>
      <c r="AT44" s="516"/>
      <c r="AU44" s="517"/>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c r="BU44" s="69"/>
      <c r="BV44" s="69"/>
      <c r="BW44" s="69"/>
      <c r="BX44" s="69"/>
      <c r="BY44" s="69"/>
    </row>
    <row r="45" spans="2:77" ht="15" customHeight="1" x14ac:dyDescent="0.25">
      <c r="B45" s="69"/>
      <c r="C45" s="388"/>
      <c r="D45" s="388"/>
      <c r="E45" s="389"/>
      <c r="F45" s="483"/>
      <c r="G45" s="484"/>
      <c r="H45" s="484"/>
      <c r="I45" s="484"/>
      <c r="J45" s="484"/>
      <c r="K45" s="62" t="str">
        <f>IF(AND('Mapa final'!$AJ$33="Baja",'Mapa final'!$AL$33="Leve"),CONCATENATE("R2C",'Mapa final'!$S$33),"")</f>
        <v/>
      </c>
      <c r="L45" s="63" t="str">
        <f>IF(AND('Mapa final'!$AJ$34="Baja",'Mapa final'!$AL$34="Leve"),CONCATENATE("R2C",'Mapa final'!$S$34),"")</f>
        <v/>
      </c>
      <c r="M45" s="63" t="str">
        <f>IF(AND('Mapa final'!$AJ$35="Baja",'Mapa final'!$AL$35="Leve"),CONCATENATE("R2C",'Mapa final'!$S$35),"")</f>
        <v/>
      </c>
      <c r="N45" s="63" t="str">
        <f>IF(AND('Mapa final'!$AJ$36="Baja",'Mapa final'!$AL$36="Leve"),CONCATENATE("R2C",'Mapa final'!$S$36),"")</f>
        <v/>
      </c>
      <c r="O45" s="63" t="str">
        <f>IF(AND('Mapa final'!$AJ$37="Baja",'Mapa final'!$AL$37="Leve"),CONCATENATE("R2C",'Mapa final'!$S$37),"")</f>
        <v/>
      </c>
      <c r="P45" s="64" t="str">
        <f>IF(AND('Mapa final'!$AJ$38="Baja",'Mapa final'!$AL$38="Leve"),CONCATENATE("R2C",'Mapa final'!$S$38),"")</f>
        <v/>
      </c>
      <c r="Q45" s="53" t="str">
        <f>IF(AND('Mapa final'!$AJ$33="Baja",'Mapa final'!$AL$33="Menor"),CONCATENATE("R2C",'Mapa final'!$S$33),"")</f>
        <v/>
      </c>
      <c r="R45" s="54" t="str">
        <f>IF(AND('Mapa final'!$AJ$34="Baja",'Mapa final'!$AL$34="Menor"),CONCATENATE("R2C",'Mapa final'!$S$34),"")</f>
        <v/>
      </c>
      <c r="S45" s="54" t="str">
        <f>IF(AND('Mapa final'!$AJ$35="Baja",'Mapa final'!$AL$35="Menor"),CONCATENATE("R2C",'Mapa final'!$S$35),"")</f>
        <v/>
      </c>
      <c r="T45" s="54" t="str">
        <f>IF(AND('Mapa final'!$AJ$36="Baja",'Mapa final'!$AL$36="Menor"),CONCATENATE("R2C",'Mapa final'!$S$36),"")</f>
        <v/>
      </c>
      <c r="U45" s="54" t="str">
        <f>IF(AND('Mapa final'!$AJ$37="Baja",'Mapa final'!$AL$37="LMenor"),CONCATENATE("R2C",'Mapa final'!$S$37),"")</f>
        <v/>
      </c>
      <c r="V45" s="55" t="str">
        <f>IF(AND('Mapa final'!$AJ$38="Baja",'Mapa final'!$AL$38="Menor"),CONCATENATE("R2C",'Mapa final'!$S$38),"")</f>
        <v/>
      </c>
      <c r="W45" s="53" t="str">
        <f>IF(AND('Mapa final'!$AJ$33="Baja",'Mapa final'!$AL$33="Moderado"),CONCATENATE("R2C",'Mapa final'!$S$33),"")</f>
        <v/>
      </c>
      <c r="X45" s="54" t="str">
        <f>IF(AND('Mapa final'!$AJ$34="Baja",'Mapa final'!$AL$34="Moderado"),CONCATENATE("R2C",'Mapa final'!$S$34),"")</f>
        <v/>
      </c>
      <c r="Y45" s="54" t="str">
        <f>IF(AND('Mapa final'!$AJ$35="Baja",'Mapa final'!$AL$35="Moderado"),CONCATENATE("R2C",'Mapa final'!$S$35),"")</f>
        <v/>
      </c>
      <c r="Z45" s="54" t="str">
        <f>IF(AND('Mapa final'!$AJ$36="Baja",'Mapa final'!$AL$36="Moderado"),CONCATENATE("R2C",'Mapa final'!$S$36),"")</f>
        <v/>
      </c>
      <c r="AA45" s="54" t="str">
        <f>IF(AND('Mapa final'!$AJ$37="Baja",'Mapa final'!$AL$37="Moderado"),CONCATENATE("R2C",'Mapa final'!$S$37),"")</f>
        <v/>
      </c>
      <c r="AB45" s="55" t="str">
        <f>IF(AND('Mapa final'!$AJ$38="Baja",'Mapa final'!$AL$38="Moderado"),CONCATENATE("R2C",'Mapa final'!$S$38),"")</f>
        <v/>
      </c>
      <c r="AC45" s="38" t="str">
        <f>IF(AND('Mapa final'!$AJ$33="Baja",'Mapa final'!$AL$33="Mayor"),CONCATENATE("R2C",'Mapa final'!$S$33),"")</f>
        <v/>
      </c>
      <c r="AD45" s="39" t="str">
        <f>IF(AND('Mapa final'!$AJ$34="Baja",'Mapa final'!$AL$34="Mayor"),CONCATENATE("R2C",'Mapa final'!$S$34),"")</f>
        <v/>
      </c>
      <c r="AE45" s="39" t="str">
        <f>IF(AND('Mapa final'!$AJ$35="Baja",'Mapa final'!$AL$35="Mayor"),CONCATENATE("R2C",'Mapa final'!$S$35),"")</f>
        <v/>
      </c>
      <c r="AF45" s="39" t="str">
        <f>IF(AND('Mapa final'!$AJ$36="Baja",'Mapa final'!$AL$36="Mayor"),CONCATENATE("R2C",'Mapa final'!$S$36),"")</f>
        <v/>
      </c>
      <c r="AG45" s="39" t="str">
        <f>IF(AND('Mapa final'!$AJ$37="Baja",'Mapa final'!$AL$37="Mayor"),CONCATENATE("R2C",'Mapa final'!$S$37),"")</f>
        <v/>
      </c>
      <c r="AH45" s="40" t="str">
        <f>IF(AND('Mapa final'!$AJ$38="Baja",'Mapa final'!$AL$38="Mayor"),CONCATENATE("R2C",'Mapa final'!$S$38),"")</f>
        <v/>
      </c>
      <c r="AI45" s="41" t="str">
        <f>IF(AND('Mapa final'!$AJ$33="Baja",'Mapa final'!$AL$33="Catastrófico"),CONCATENATE("R2C",'Mapa final'!$S$33),"")</f>
        <v/>
      </c>
      <c r="AJ45" s="42" t="str">
        <f>IF(AND('Mapa final'!$AJ$34="Baja",'Mapa final'!$AL$34="Catastrófico"),CONCATENATE("R2C",'Mapa final'!$S$34),"")</f>
        <v/>
      </c>
      <c r="AK45" s="42" t="str">
        <f>IF(AND('Mapa final'!$AJ$35="Baja",'Mapa final'!$AL$35="Catastrófico"),CONCATENATE("R2C",'Mapa final'!$S$35),"")</f>
        <v/>
      </c>
      <c r="AL45" s="42" t="str">
        <f>IF(AND('Mapa final'!$AJ$36="Baja",'Mapa final'!$AL$36="Catastrófico"),CONCATENATE("R2C",'Mapa final'!$S$36),"")</f>
        <v/>
      </c>
      <c r="AM45" s="42" t="str">
        <f>IF(AND('Mapa final'!$AJ$37="Baja",'Mapa final'!$AL$37="LCatastrófico"),CONCATENATE("R2C",'Mapa final'!$S$37),"")</f>
        <v/>
      </c>
      <c r="AN45" s="43" t="str">
        <f>IF(AND('Mapa final'!$AJ$38="Baja",'Mapa final'!$AL$38="Catastrófico"),CONCATENATE("R2C",'Mapa final'!$S$38),"")</f>
        <v/>
      </c>
      <c r="AO45" s="69"/>
      <c r="AP45" s="515"/>
      <c r="AQ45" s="516"/>
      <c r="AR45" s="516"/>
      <c r="AS45" s="516"/>
      <c r="AT45" s="516"/>
      <c r="AU45" s="517"/>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c r="BU45" s="69"/>
      <c r="BV45" s="69"/>
      <c r="BW45" s="69"/>
      <c r="BX45" s="69"/>
      <c r="BY45" s="69"/>
    </row>
    <row r="46" spans="2:77" ht="15" customHeight="1" x14ac:dyDescent="0.25">
      <c r="B46" s="69"/>
      <c r="C46" s="388"/>
      <c r="D46" s="388"/>
      <c r="E46" s="389"/>
      <c r="F46" s="483"/>
      <c r="G46" s="484"/>
      <c r="H46" s="484"/>
      <c r="I46" s="484"/>
      <c r="J46" s="484"/>
      <c r="K46" s="62" t="str">
        <f>IF(AND('Mapa final'!$AJ$39="Baja",'Mapa final'!$AL$39="Leve"),CONCATENATE("R2C",'Mapa final'!$S$39),"")</f>
        <v/>
      </c>
      <c r="L46" s="63" t="str">
        <f>IF(AND('Mapa final'!$AJ$40="Baja",'Mapa final'!$AL$40="Leve"),CONCATENATE("R2C",'Mapa final'!$S$40),"")</f>
        <v/>
      </c>
      <c r="M46" s="63" t="str">
        <f>IF(AND('Mapa final'!$AJ$41="Baja",'Mapa final'!$AL$41="Leve"),CONCATENATE("R2C",'Mapa final'!$S$41),"")</f>
        <v/>
      </c>
      <c r="N46" s="63" t="str">
        <f>IF(AND('Mapa final'!$AJ$42="Baja",'Mapa final'!$AL$42="Leve"),CONCATENATE("R2C",'Mapa final'!$S$42),"")</f>
        <v/>
      </c>
      <c r="O46" s="63" t="str">
        <f>IF(AND('Mapa final'!$AJ$43="Baja",'Mapa final'!$AL$43="Leve"),CONCATENATE("R2C",'Mapa final'!$S$43),"")</f>
        <v/>
      </c>
      <c r="P46" s="64" t="str">
        <f>IF(AND('Mapa final'!$AJ$44="Baja",'Mapa final'!$AL$44="Leve"),CONCATENATE("R2C",'Mapa final'!$S$44),"")</f>
        <v/>
      </c>
      <c r="Q46" s="53" t="str">
        <f>IF(AND('Mapa final'!$AJ$39="Baja",'Mapa final'!$AL$39="Menor"),CONCATENATE("R2C",'Mapa final'!$S$39),"")</f>
        <v/>
      </c>
      <c r="R46" s="54" t="str">
        <f>IF(AND('Mapa final'!$AJ$40="Baja",'Mapa final'!$AL$40="Menor"),CONCATENATE("R2C",'Mapa final'!$S$40),"")</f>
        <v/>
      </c>
      <c r="S46" s="54" t="str">
        <f>IF(AND('Mapa final'!$AJ$41="Baja",'Mapa final'!$AL$41="Menor"),CONCATENATE("R2C",'Mapa final'!$S$41),"")</f>
        <v/>
      </c>
      <c r="T46" s="54" t="str">
        <f>IF(AND('Mapa final'!$AJ$42="Baja",'Mapa final'!$AL$42="Menor"),CONCATENATE("R2C",'Mapa final'!$S$42),"")</f>
        <v/>
      </c>
      <c r="U46" s="54" t="str">
        <f>IF(AND('Mapa final'!$AJ$43="Baja",'Mapa final'!$AL$43="Menor"),CONCATENATE("R2C",'Mapa final'!$S$43),"")</f>
        <v/>
      </c>
      <c r="V46" s="55" t="str">
        <f>IF(AND('Mapa final'!$AJ$44="Baja",'Mapa final'!$AL$44="Menor"),CONCATENATE("R2C",'Mapa final'!$S$44),"")</f>
        <v/>
      </c>
      <c r="W46" s="53" t="str">
        <f>IF(AND('Mapa final'!$AJ$39="Baja",'Mapa final'!$AL$39="Moderado"),CONCATENATE("R2C",'Mapa final'!$S$39),"")</f>
        <v/>
      </c>
      <c r="X46" s="54" t="str">
        <f>IF(AND('Mapa final'!$AJ$40="Baja",'Mapa final'!$AL$40="Moderado"),CONCATENATE("R2C",'Mapa final'!$S$40),"")</f>
        <v/>
      </c>
      <c r="Y46" s="54" t="str">
        <f>IF(AND('Mapa final'!$AJ$41="Baja",'Mapa final'!$AL$41="Moderado"),CONCATENATE("R2C",'Mapa final'!$S$41),"")</f>
        <v/>
      </c>
      <c r="Z46" s="54" t="str">
        <f>IF(AND('Mapa final'!$AJ$42="Baja",'Mapa final'!$AL$42="Moderado"),CONCATENATE("R2C",'Mapa final'!$S$42),"")</f>
        <v/>
      </c>
      <c r="AA46" s="54" t="str">
        <f>IF(AND('Mapa final'!$AJ$43="Baja",'Mapa final'!$AL$43="Moderado"),CONCATENATE("R2C",'Mapa final'!$S$43),"")</f>
        <v/>
      </c>
      <c r="AB46" s="55" t="str">
        <f>IF(AND('Mapa final'!$AJ$44="Baja",'Mapa final'!$AL$44="Moderado"),CONCATENATE("R2C",'Mapa final'!$S$44),"")</f>
        <v/>
      </c>
      <c r="AC46" s="38" t="str">
        <f>IF(AND('Mapa final'!$AJ$39="Baja",'Mapa final'!$AL$39="Mayor"),CONCATENATE("R2C",'Mapa final'!$S$39),"")</f>
        <v/>
      </c>
      <c r="AD46" s="39" t="str">
        <f>IF(AND('Mapa final'!$AJ$40="Baja",'Mapa final'!$AL$40="Mayor"),CONCATENATE("R2C",'Mapa final'!$S$40),"")</f>
        <v/>
      </c>
      <c r="AE46" s="39" t="str">
        <f>IF(AND('Mapa final'!$AJ$41="Baja",'Mapa final'!$AL$41="Mayor"),CONCATENATE("R2C",'Mapa final'!$S$41),"")</f>
        <v/>
      </c>
      <c r="AF46" s="39" t="str">
        <f>IF(AND('Mapa final'!$AJ$42="Baja",'Mapa final'!$AL$42="Mayor"),CONCATENATE("R2C",'Mapa final'!$S$42),"")</f>
        <v/>
      </c>
      <c r="AG46" s="39" t="str">
        <f>IF(AND('Mapa final'!$AJ$43="Baja",'Mapa final'!$AL$43="Mayor"),CONCATENATE("R2C",'Mapa final'!$S$43),"")</f>
        <v/>
      </c>
      <c r="AH46" s="40" t="str">
        <f>IF(AND('Mapa final'!$AJ$44="Baja",'Mapa final'!$AL$44="Mayor"),CONCATENATE("R2C",'Mapa final'!$S$44),"")</f>
        <v/>
      </c>
      <c r="AI46" s="41" t="str">
        <f>IF(AND('Mapa final'!$AJ$39="Baja",'Mapa final'!$AL$39="Catastrófico"),CONCATENATE("R2C",'Mapa final'!$S$39),"")</f>
        <v/>
      </c>
      <c r="AJ46" s="42" t="str">
        <f>IF(AND('Mapa final'!$AJ$40="Baja",'Mapa final'!$AL$40="Catastrófico"),CONCATENATE("R2C",'Mapa final'!$S$40),"")</f>
        <v/>
      </c>
      <c r="AK46" s="42" t="str">
        <f>IF(AND('Mapa final'!$AJ$41="Baja",'Mapa final'!$AL$41="Catastrófico"),CONCATENATE("R2C",'Mapa final'!$S$41),"")</f>
        <v/>
      </c>
      <c r="AL46" s="42" t="str">
        <f>IF(AND('Mapa final'!$AJ$42="Baja",'Mapa final'!$AL$42="Catastrófico"),CONCATENATE("R2C",'Mapa final'!$S$42),"")</f>
        <v/>
      </c>
      <c r="AM46" s="42" t="str">
        <f>IF(AND('Mapa final'!$AJ$43="Baja",'Mapa final'!$AL$43="Catastrófico"),CONCATENATE("R2C",'Mapa final'!$S$43),"")</f>
        <v/>
      </c>
      <c r="AN46" s="43" t="str">
        <f>IF(AND('Mapa final'!$AJ$44="Baja",'Mapa final'!$AL$44="Catastrófico"),CONCATENATE("R2C",'Mapa final'!$S$44),"")</f>
        <v/>
      </c>
      <c r="AO46" s="69"/>
      <c r="AP46" s="515"/>
      <c r="AQ46" s="516"/>
      <c r="AR46" s="516"/>
      <c r="AS46" s="516"/>
      <c r="AT46" s="516"/>
      <c r="AU46" s="517"/>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c r="BU46" s="69"/>
      <c r="BV46" s="69"/>
      <c r="BW46" s="69"/>
      <c r="BX46" s="69"/>
      <c r="BY46" s="69"/>
    </row>
    <row r="47" spans="2:77" ht="15" customHeight="1" x14ac:dyDescent="0.25">
      <c r="B47" s="69"/>
      <c r="C47" s="388"/>
      <c r="D47" s="388"/>
      <c r="E47" s="389"/>
      <c r="F47" s="483"/>
      <c r="G47" s="484"/>
      <c r="H47" s="484"/>
      <c r="I47" s="484"/>
      <c r="J47" s="484"/>
      <c r="K47" s="62" t="str">
        <f>IF(AND('Mapa final'!$AJ$45="Baja",'Mapa final'!$AL$45="Leve"),CONCATENATE("R2C",'Mapa final'!$S$45),"")</f>
        <v/>
      </c>
      <c r="L47" s="63" t="str">
        <f>IF(AND('Mapa final'!$AJ$46="Baja",'Mapa final'!$AL$46="Leve"),CONCATENATE("R2C",'Mapa final'!$S$46),"")</f>
        <v/>
      </c>
      <c r="M47" s="63" t="str">
        <f>IF(AND('Mapa final'!$AJ$47="Baja",'Mapa final'!$AL$47="Leve"),CONCATENATE("R2C",'Mapa final'!$S$47),"")</f>
        <v/>
      </c>
      <c r="N47" s="63" t="str">
        <f>IF(AND('Mapa final'!$AJ$48="Baja",'Mapa final'!$AL$48="Leve"),CONCATENATE("R2C",'Mapa final'!$S$48),"")</f>
        <v/>
      </c>
      <c r="O47" s="63" t="str">
        <f>IF(AND('Mapa final'!$AJ$49="Baja",'Mapa final'!$AL$49="Leve"),CONCATENATE("R2C",'Mapa final'!$S$49),"")</f>
        <v/>
      </c>
      <c r="P47" s="64" t="str">
        <f>IF(AND('Mapa final'!$AJ$60="Baja",'Mapa final'!$AL$50="Leve"),CONCATENATE("R2C",'Mapa final'!$S$50),"")</f>
        <v/>
      </c>
      <c r="Q47" s="53" t="str">
        <f>IF(AND('Mapa final'!$AJ$45="Baja",'Mapa final'!$AL$45="Menor"),CONCATENATE("R2C",'Mapa final'!$S$45),"")</f>
        <v/>
      </c>
      <c r="R47" s="54" t="str">
        <f>IF(AND('Mapa final'!$AJ$46="Baja",'Mapa final'!$AL$46="Menor"),CONCATENATE("R2C",'Mapa final'!$S$46),"")</f>
        <v/>
      </c>
      <c r="S47" s="54" t="str">
        <f>IF(AND('Mapa final'!$AJ$47="Baja",'Mapa final'!$AL$47="Menor"),CONCATENATE("R2C",'Mapa final'!$S$47),"")</f>
        <v/>
      </c>
      <c r="T47" s="54" t="str">
        <f>IF(AND('Mapa final'!$AJ$48="Baja",'Mapa final'!$AL$48="Menor"),CONCATENATE("R2C",'Mapa final'!$S$48),"")</f>
        <v/>
      </c>
      <c r="U47" s="54" t="str">
        <f>IF(AND('Mapa final'!$AJ$49="Baja",'Mapa final'!$AL$49="Menor"),CONCATENATE("R2C",'Mapa final'!$S$49),"")</f>
        <v/>
      </c>
      <c r="V47" s="55" t="str">
        <f>IF(AND('Mapa final'!$AJ$60="Baja",'Mapa final'!$AL$50="Menor"),CONCATENATE("R2C",'Mapa final'!$S$50),"")</f>
        <v/>
      </c>
      <c r="W47" s="53" t="str">
        <f>IF(AND('Mapa final'!$AJ$45="Baja",'Mapa final'!$AL$45="Moderado"),CONCATENATE("R2C",'Mapa final'!$S$45),"")</f>
        <v/>
      </c>
      <c r="X47" s="54" t="str">
        <f>IF(AND('Mapa final'!$AJ$46="Baja",'Mapa final'!$AL$46="Moderado"),CONCATENATE("R2C",'Mapa final'!$S$46),"")</f>
        <v/>
      </c>
      <c r="Y47" s="54" t="str">
        <f>IF(AND('Mapa final'!$AJ$47="Baja",'Mapa final'!$AL$47="Moderado"),CONCATENATE("R2C",'Mapa final'!$S$47),"")</f>
        <v/>
      </c>
      <c r="Z47" s="54" t="str">
        <f>IF(AND('Mapa final'!$AJ$48="Baja",'Mapa final'!$AL$48="Moderado"),CONCATENATE("R2C",'Mapa final'!$S$48),"")</f>
        <v/>
      </c>
      <c r="AA47" s="54" t="str">
        <f>IF(AND('Mapa final'!$AJ$49="Baja",'Mapa final'!$AL$49="Moderado"),CONCATENATE("R2C",'Mapa final'!$S$49),"")</f>
        <v/>
      </c>
      <c r="AB47" s="55" t="str">
        <f>IF(AND('Mapa final'!$AJ$60="Baja",'Mapa final'!$AL$50="Moderado"),CONCATENATE("R2C",'Mapa final'!$S$50),"")</f>
        <v/>
      </c>
      <c r="AC47" s="38" t="str">
        <f>IF(AND('Mapa final'!$AJ$45="Baja",'Mapa final'!$AL$45="Mayor"),CONCATENATE("R2C",'Mapa final'!$S$45),"")</f>
        <v/>
      </c>
      <c r="AD47" s="39" t="str">
        <f>IF(AND('Mapa final'!$AJ$46="Baja",'Mapa final'!$AL$46="Mayor"),CONCATENATE("R2C",'Mapa final'!$S$46),"")</f>
        <v/>
      </c>
      <c r="AE47" s="39" t="str">
        <f>IF(AND('Mapa final'!$AJ$47="Baja",'Mapa final'!$AL$47="Mayor"),CONCATENATE("R2C",'Mapa final'!$S$47),"")</f>
        <v/>
      </c>
      <c r="AF47" s="39" t="str">
        <f>IF(AND('Mapa final'!$AJ$48="Baja",'Mapa final'!$AL$48="Mayor"),CONCATENATE("R2C",'Mapa final'!$S$48),"")</f>
        <v/>
      </c>
      <c r="AG47" s="39" t="str">
        <f>IF(AND('Mapa final'!$AJ$49="Baja",'Mapa final'!$AL$49="Mayor"),CONCATENATE("R2C",'Mapa final'!$S$49),"")</f>
        <v/>
      </c>
      <c r="AH47" s="40" t="str">
        <f>IF(AND('Mapa final'!$AJ$60="Baja",'Mapa final'!$AL$50="Mayor"),CONCATENATE("R2C",'Mapa final'!$S$50),"")</f>
        <v/>
      </c>
      <c r="AI47" s="41" t="str">
        <f>IF(AND('Mapa final'!$AJ$45="Baja",'Mapa final'!$AL$45="Catastrófico"),CONCATENATE("R2C",'Mapa final'!$S$45),"")</f>
        <v/>
      </c>
      <c r="AJ47" s="42" t="str">
        <f>IF(AND('Mapa final'!$AJ$46="Baja",'Mapa final'!$AL$46="Catastrófico"),CONCATENATE("R2C",'Mapa final'!$S$46),"")</f>
        <v/>
      </c>
      <c r="AK47" s="42" t="str">
        <f>IF(AND('Mapa final'!$AJ$47="Baja",'Mapa final'!$AL$47="Catastrófico"),CONCATENATE("R2C",'Mapa final'!$S$47),"")</f>
        <v/>
      </c>
      <c r="AL47" s="42" t="str">
        <f>IF(AND('Mapa final'!$AJ$48="Baja",'Mapa final'!$AL$48="Catastrófico"),CONCATENATE("R2C",'Mapa final'!$S$48),"")</f>
        <v/>
      </c>
      <c r="AM47" s="42" t="str">
        <f>IF(AND('Mapa final'!$AJ$49="Baja",'Mapa final'!$AL$49="Catastrófico"),CONCATENATE("R2C",'Mapa final'!$S$49),"")</f>
        <v/>
      </c>
      <c r="AN47" s="43" t="str">
        <f>IF(AND('Mapa final'!$AJ$60="Baja",'Mapa final'!$AL$50="Catastrófico"),CONCATENATE("R2C",'Mapa final'!$S$50),"")</f>
        <v/>
      </c>
      <c r="AO47" s="69"/>
      <c r="AP47" s="515"/>
      <c r="AQ47" s="516"/>
      <c r="AR47" s="516"/>
      <c r="AS47" s="516"/>
      <c r="AT47" s="516"/>
      <c r="AU47" s="517"/>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69"/>
    </row>
    <row r="48" spans="2:77" ht="15" customHeight="1" x14ac:dyDescent="0.25">
      <c r="B48" s="69"/>
      <c r="C48" s="388"/>
      <c r="D48" s="388"/>
      <c r="E48" s="389"/>
      <c r="F48" s="483"/>
      <c r="G48" s="484"/>
      <c r="H48" s="484"/>
      <c r="I48" s="484"/>
      <c r="J48" s="484"/>
      <c r="K48" s="62" t="str">
        <f>IF(AND('Mapa final'!$AJ$51="Baja",'Mapa final'!$AL$51="Leve"),CONCATENATE("R2C",'Mapa final'!$S$51),"")</f>
        <v/>
      </c>
      <c r="L48" s="63" t="str">
        <f>IF(AND('Mapa final'!$AJ$52="Baja",'Mapa final'!$AL$52="Leve"),CONCATENATE("R2C",'Mapa final'!$S$52),"")</f>
        <v/>
      </c>
      <c r="M48" s="63" t="str">
        <f>IF(AND('Mapa final'!$AJ$53="Baja",'Mapa final'!$AL$53="Leve"),CONCATENATE("R2C",'Mapa final'!$S$53),"")</f>
        <v/>
      </c>
      <c r="N48" s="63" t="str">
        <f>IF(AND('Mapa final'!$AJ$54="Baja",'Mapa final'!$AL$54="Leve"),CONCATENATE("R2C",'Mapa final'!$S$54),"")</f>
        <v/>
      </c>
      <c r="O48" s="63" t="str">
        <f>IF(AND('Mapa final'!$AJ$55="Baja",'Mapa final'!$AL$55="Leve"),CONCATENATE("R2C",'Mapa final'!$S$55),"")</f>
        <v/>
      </c>
      <c r="P48" s="64" t="str">
        <f>IF(AND('Mapa final'!$AJ$56="Baja",'Mapa final'!$AL$56="Leve"),CONCATENATE("R2C",'Mapa final'!$S$56),"")</f>
        <v/>
      </c>
      <c r="Q48" s="53" t="str">
        <f>IF(AND('Mapa final'!$AJ$51="Baja",'Mapa final'!$AL$51="Menor"),CONCATENATE("R2C",'Mapa final'!$S$51),"")</f>
        <v/>
      </c>
      <c r="R48" s="54" t="str">
        <f>IF(AND('Mapa final'!$AJ$52="Baja",'Mapa final'!$AL$52="Menor"),CONCATENATE("R2C",'Mapa final'!$S$52),"")</f>
        <v/>
      </c>
      <c r="S48" s="54" t="str">
        <f>IF(AND('Mapa final'!$AJ$53="Baja",'Mapa final'!$AL$53="Menor"),CONCATENATE("R2C",'Mapa final'!$S$53),"")</f>
        <v/>
      </c>
      <c r="T48" s="54" t="str">
        <f>IF(AND('Mapa final'!$AJ$54="Baja",'Mapa final'!$AL$54="Menor"),CONCATENATE("R2C",'Mapa final'!$S$54),"")</f>
        <v/>
      </c>
      <c r="U48" s="54" t="str">
        <f>IF(AND('Mapa final'!$AJ$55="Baja",'Mapa final'!$AL$55="Menor"),CONCATENATE("R2C",'Mapa final'!$S$55),"")</f>
        <v/>
      </c>
      <c r="V48" s="55" t="str">
        <f>IF(AND('Mapa final'!$AJ$56="Baja",'Mapa final'!$AL$56="Menor"),CONCATENATE("R2C",'Mapa final'!$S$56),"")</f>
        <v/>
      </c>
      <c r="W48" s="53" t="str">
        <f>IF(AND('Mapa final'!$AJ$51="Baja",'Mapa final'!$AL$51="Moderado"),CONCATENATE("R2C",'Mapa final'!$S$51),"")</f>
        <v/>
      </c>
      <c r="X48" s="54" t="str">
        <f>IF(AND('Mapa final'!$AJ$52="Baja",'Mapa final'!$AL$52="Moderado"),CONCATENATE("R2C",'Mapa final'!$S$52),"")</f>
        <v/>
      </c>
      <c r="Y48" s="54" t="str">
        <f>IF(AND('Mapa final'!$AJ$53="Baja",'Mapa final'!$AL$53="Moderado"),CONCATENATE("R2C",'Mapa final'!$S$53),"")</f>
        <v/>
      </c>
      <c r="Z48" s="54" t="str">
        <f>IF(AND('Mapa final'!$AJ$54="Baja",'Mapa final'!$AL$54="Moderado"),CONCATENATE("R2C",'Mapa final'!$S$54),"")</f>
        <v/>
      </c>
      <c r="AA48" s="54" t="str">
        <f>IF(AND('Mapa final'!$AJ$55="Baja",'Mapa final'!$AL$55="Moderado"),CONCATENATE("R2C",'Mapa final'!$S$55),"")</f>
        <v/>
      </c>
      <c r="AB48" s="55" t="str">
        <f>IF(AND('Mapa final'!$AJ$56="Baja",'Mapa final'!$AL$56="Moderado"),CONCATENATE("R2C",'Mapa final'!$S$56),"")</f>
        <v/>
      </c>
      <c r="AC48" s="38" t="str">
        <f>IF(AND('Mapa final'!$AJ$51="Baja",'Mapa final'!$AL$51="Mayor"),CONCATENATE("R2C",'Mapa final'!$S$51),"")</f>
        <v/>
      </c>
      <c r="AD48" s="39" t="str">
        <f>IF(AND('Mapa final'!$AJ$52="Baja",'Mapa final'!$AL$52="Mayor"),CONCATENATE("R2C",'Mapa final'!$S$52),"")</f>
        <v/>
      </c>
      <c r="AE48" s="39" t="str">
        <f>IF(AND('Mapa final'!$AJ$53="Baja",'Mapa final'!$AL$53="Mayor"),CONCATENATE("R2C",'Mapa final'!$S$53),"")</f>
        <v/>
      </c>
      <c r="AF48" s="39" t="str">
        <f>IF(AND('Mapa final'!$AJ$54="Baja",'Mapa final'!$AL$54="Mayor"),CONCATENATE("R2C",'Mapa final'!$S$54),"")</f>
        <v/>
      </c>
      <c r="AG48" s="39" t="str">
        <f>IF(AND('Mapa final'!$AJ$55="Baja",'Mapa final'!$AL$55="Mayor"),CONCATENATE("R2C",'Mapa final'!$S$55),"")</f>
        <v/>
      </c>
      <c r="AH48" s="40" t="str">
        <f>IF(AND('Mapa final'!$AJ$56="Baja",'Mapa final'!$AL$56="Mayor"),CONCATENATE("R2C",'Mapa final'!$S$56),"")</f>
        <v/>
      </c>
      <c r="AI48" s="41" t="str">
        <f>IF(AND('Mapa final'!$AJ$51="Baja",'Mapa final'!$AL$51="Catastrófico"),CONCATENATE("R2C",'Mapa final'!$S$51),"")</f>
        <v/>
      </c>
      <c r="AJ48" s="42" t="str">
        <f>IF(AND('Mapa final'!$AJ$52="Baja",'Mapa final'!$AL$52="Catastrófico"),CONCATENATE("R2C",'Mapa final'!$S$52),"")</f>
        <v/>
      </c>
      <c r="AK48" s="42" t="str">
        <f>IF(AND('Mapa final'!$AJ$53="Baja",'Mapa final'!$AL$53="Catastrófico"),CONCATENATE("R2C",'Mapa final'!$S$53),"")</f>
        <v/>
      </c>
      <c r="AL48" s="42" t="str">
        <f>IF(AND('Mapa final'!$AJ$54="Baja",'Mapa final'!$AL$54="Catastrófico"),CONCATENATE("R2C",'Mapa final'!$S$54),"")</f>
        <v/>
      </c>
      <c r="AM48" s="42" t="str">
        <f>IF(AND('Mapa final'!$AJ$55="Baja",'Mapa final'!$AL$55="Catastrófico"),CONCATENATE("R2C",'Mapa final'!$S$55),"")</f>
        <v/>
      </c>
      <c r="AN48" s="43" t="str">
        <f>IF(AND('Mapa final'!$AJ$56="Baja",'Mapa final'!$AL$56="Catastrófico"),CONCATENATE("R2C",'Mapa final'!$S$56),"")</f>
        <v/>
      </c>
      <c r="AO48" s="69"/>
      <c r="AP48" s="515"/>
      <c r="AQ48" s="516"/>
      <c r="AR48" s="516"/>
      <c r="AS48" s="516"/>
      <c r="AT48" s="516"/>
      <c r="AU48" s="517"/>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69"/>
    </row>
    <row r="49" spans="2:81" ht="15" customHeight="1" x14ac:dyDescent="0.25">
      <c r="B49" s="69"/>
      <c r="C49" s="388"/>
      <c r="D49" s="388"/>
      <c r="E49" s="389"/>
      <c r="F49" s="483"/>
      <c r="G49" s="484"/>
      <c r="H49" s="484"/>
      <c r="I49" s="484"/>
      <c r="J49" s="484"/>
      <c r="K49" s="62" t="str">
        <f>IF(AND('Mapa final'!$AJ$57="Baja",'Mapa final'!$AL$57="Leve"),CONCATENATE("R2C",'Mapa final'!$S$57),"")</f>
        <v/>
      </c>
      <c r="L49" s="63" t="str">
        <f>IF(AND('Mapa final'!$AJ$58="Baja",'Mapa final'!$AL$58="Leve"),CONCATENATE("R2C",'Mapa final'!$S$58),"")</f>
        <v/>
      </c>
      <c r="M49" s="63" t="str">
        <f>IF(AND('Mapa final'!$AJ$59="Baja",'Mapa final'!$AL$59="Leve"),CONCATENATE("R2C",'Mapa final'!$S$59),"")</f>
        <v/>
      </c>
      <c r="N49" s="63" t="str">
        <f>IF(AND('Mapa final'!$AJ$60="Baja",'Mapa final'!$AL$60="Leve"),CONCATENATE("R2C",'Mapa final'!$S$60),"")</f>
        <v/>
      </c>
      <c r="O49" s="63" t="str">
        <f>IF(AND('Mapa final'!$AJ$61="Baja",'Mapa final'!$AL$61="Leve"),CONCATENATE("R2C",'Mapa final'!$S$61),"")</f>
        <v/>
      </c>
      <c r="P49" s="64" t="str">
        <f>IF(AND('Mapa final'!$AJ$62="Baja",'Mapa final'!$AL$62="Leve"),CONCATENATE("R2C",'Mapa final'!$S$62),"")</f>
        <v/>
      </c>
      <c r="Q49" s="53" t="str">
        <f>IF(AND('Mapa final'!$AJ$57="Baja",'Mapa final'!$AL$57="Menor"),CONCATENATE("R2C",'Mapa final'!$S$57),"")</f>
        <v/>
      </c>
      <c r="R49" s="54" t="str">
        <f>IF(AND('Mapa final'!$AJ$58="Baja",'Mapa final'!$AL$58="Menor"),CONCATENATE("R2C",'Mapa final'!$S$58),"")</f>
        <v/>
      </c>
      <c r="S49" s="54" t="str">
        <f>IF(AND('Mapa final'!$AJ$59="Baja",'Mapa final'!$AL$59="Menor"),CONCATENATE("R2C",'Mapa final'!$S$59),"")</f>
        <v/>
      </c>
      <c r="T49" s="54" t="str">
        <f>IF(AND('Mapa final'!$AJ$60="Baja",'Mapa final'!$AL$60="Menor"),CONCATENATE("R2C",'Mapa final'!$S$60),"")</f>
        <v/>
      </c>
      <c r="U49" s="54" t="str">
        <f>IF(AND('Mapa final'!$AJ$61="Baja",'Mapa final'!$AL$61="Menor"),CONCATENATE("R2C",'Mapa final'!$S$61),"")</f>
        <v/>
      </c>
      <c r="V49" s="55" t="str">
        <f>IF(AND('Mapa final'!$AJ$62="Baja",'Mapa final'!$AL$62="Menor"),CONCATENATE("R2C",'Mapa final'!$S$62),"")</f>
        <v/>
      </c>
      <c r="W49" s="53" t="str">
        <f>IF(AND('Mapa final'!$AJ$57="Baja",'Mapa final'!$AL$57="Moderado"),CONCATENATE("R2C",'Mapa final'!$S$57),"")</f>
        <v/>
      </c>
      <c r="X49" s="54" t="str">
        <f>IF(AND('Mapa final'!$AJ$58="Baja",'Mapa final'!$AL$58="Moderado"),CONCATENATE("R2C",'Mapa final'!$S$58),"")</f>
        <v/>
      </c>
      <c r="Y49" s="54" t="str">
        <f>IF(AND('Mapa final'!$AJ$59="Baja",'Mapa final'!$AL$59="Moderado"),CONCATENATE("R2C",'Mapa final'!$S$59),"")</f>
        <v/>
      </c>
      <c r="Z49" s="54" t="str">
        <f>IF(AND('Mapa final'!$AJ$60="Baja",'Mapa final'!$AL$60="Moderado"),CONCATENATE("R2C",'Mapa final'!$S$60),"")</f>
        <v/>
      </c>
      <c r="AA49" s="54" t="str">
        <f>IF(AND('Mapa final'!$AJ$61="Baja",'Mapa final'!$AL$61="Moderado"),CONCATENATE("R2C",'Mapa final'!$S$61),"")</f>
        <v/>
      </c>
      <c r="AB49" s="55" t="str">
        <f>IF(AND('Mapa final'!$AJ$62="Baja",'Mapa final'!$AL$62="Moderado"),CONCATENATE("R2C",'Mapa final'!$S$62),"")</f>
        <v/>
      </c>
      <c r="AC49" s="38" t="str">
        <f>IF(AND('Mapa final'!$AJ$57="Baja",'Mapa final'!$AL$57="Mayor"),CONCATENATE("R2C",'Mapa final'!$S$57),"")</f>
        <v/>
      </c>
      <c r="AD49" s="39" t="str">
        <f>IF(AND('Mapa final'!$AJ$58="Baja",'Mapa final'!$AL$58="Mayor"),CONCATENATE("R2C",'Mapa final'!$S$58),"")</f>
        <v/>
      </c>
      <c r="AE49" s="39" t="str">
        <f>IF(AND('Mapa final'!$AJ$59="Baja",'Mapa final'!$AL$59="Mayor"),CONCATENATE("R2C",'Mapa final'!$S$59),"")</f>
        <v/>
      </c>
      <c r="AF49" s="39" t="str">
        <f>IF(AND('Mapa final'!$AJ$60="Baja",'Mapa final'!$AL$60="Mayor"),CONCATENATE("R2C",'Mapa final'!$S$60),"")</f>
        <v/>
      </c>
      <c r="AG49" s="39" t="str">
        <f>IF(AND('Mapa final'!$AJ$61="Baja",'Mapa final'!$AL$61="Mayor"),CONCATENATE("R2C",'Mapa final'!$S$61),"")</f>
        <v/>
      </c>
      <c r="AH49" s="40" t="str">
        <f>IF(AND('Mapa final'!$AJ$62="Baja",'Mapa final'!$AL$62="Mayor"),CONCATENATE("R2C",'Mapa final'!$S$62),"")</f>
        <v/>
      </c>
      <c r="AI49" s="41" t="str">
        <f>IF(AND('Mapa final'!$AJ$57="Baja",'Mapa final'!$AL$57="Catastrófico"),CONCATENATE("R2C",'Mapa final'!$S$57),"")</f>
        <v/>
      </c>
      <c r="AJ49" s="42" t="str">
        <f>IF(AND('Mapa final'!$AJ$58="Baja",'Mapa final'!$AL$58="Catastrófico"),CONCATENATE("R2C",'Mapa final'!$S$58),"")</f>
        <v/>
      </c>
      <c r="AK49" s="42" t="str">
        <f>IF(AND('Mapa final'!$AJ$59="Baja",'Mapa final'!$AL$59="Catastrófico"),CONCATENATE("R2C",'Mapa final'!$S$59),"")</f>
        <v/>
      </c>
      <c r="AL49" s="42" t="str">
        <f>IF(AND('Mapa final'!$AJ$60="Baja",'Mapa final'!$AL$60="Catastrófico"),CONCATENATE("R2C",'Mapa final'!$S$60),"")</f>
        <v/>
      </c>
      <c r="AM49" s="42" t="str">
        <f>IF(AND('Mapa final'!$AJ$61="Baja",'Mapa final'!$AL$61="Catastrófico"),CONCATENATE("R2C",'Mapa final'!$S$61),"")</f>
        <v/>
      </c>
      <c r="AN49" s="43" t="str">
        <f>IF(AND('Mapa final'!$AJ$62="Baja",'Mapa final'!$AL$62="Catastrófico"),CONCATENATE("R2C",'Mapa final'!$S$62),"")</f>
        <v/>
      </c>
      <c r="AO49" s="69"/>
      <c r="AP49" s="515"/>
      <c r="AQ49" s="516"/>
      <c r="AR49" s="516"/>
      <c r="AS49" s="516"/>
      <c r="AT49" s="516"/>
      <c r="AU49" s="517"/>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row>
    <row r="50" spans="2:81" ht="15" customHeight="1" x14ac:dyDescent="0.25">
      <c r="B50" s="69"/>
      <c r="C50" s="388"/>
      <c r="D50" s="388"/>
      <c r="E50" s="389"/>
      <c r="F50" s="483"/>
      <c r="G50" s="484"/>
      <c r="H50" s="484"/>
      <c r="I50" s="484"/>
      <c r="J50" s="484"/>
      <c r="K50" s="62" t="str">
        <f>IF(AND('Mapa final'!$AJ$63="Baja",'Mapa final'!$AL$63="Leve"),CONCATENATE("R2C",'Mapa final'!$S$63),"")</f>
        <v/>
      </c>
      <c r="L50" s="63" t="str">
        <f>IF(AND('Mapa final'!$AJ$64="Baja",'Mapa final'!$AL$64="Leve"),CONCATENATE("R2C",'Mapa final'!$S$64),"")</f>
        <v/>
      </c>
      <c r="M50" s="63" t="str">
        <f>IF(AND('Mapa final'!$AJ$65="Baja",'Mapa final'!$AL$65="Leve"),CONCATENATE("R2C",'Mapa final'!$S$65),"")</f>
        <v/>
      </c>
      <c r="N50" s="63" t="str">
        <f>IF(AND('Mapa final'!$AJ$66="Baja",'Mapa final'!$AL$66="Leve"),CONCATENATE("R2C",'Mapa final'!$S$66),"")</f>
        <v/>
      </c>
      <c r="O50" s="63" t="str">
        <f>IF(AND('Mapa final'!$AJ$67="Baja",'Mapa final'!$AL$67="Leve"),CONCATENATE("R2C",'Mapa final'!$S$67),"")</f>
        <v/>
      </c>
      <c r="P50" s="64" t="str">
        <f>IF(AND('Mapa final'!$AJ$68="Baja",'Mapa final'!$AL$68="Leve"),CONCATENATE("R2C",'Mapa final'!$S$68),"")</f>
        <v/>
      </c>
      <c r="Q50" s="53" t="str">
        <f>IF(AND('Mapa final'!$AJ$63="Baja",'Mapa final'!$AL$63="Menor"),CONCATENATE("R2C",'Mapa final'!$S$63),"")</f>
        <v/>
      </c>
      <c r="R50" s="54" t="str">
        <f>IF(AND('Mapa final'!$AJ$64="Baja",'Mapa final'!$AL$64="Menor"),CONCATENATE("R2C",'Mapa final'!$S$64),"")</f>
        <v/>
      </c>
      <c r="S50" s="54" t="str">
        <f>IF(AND('Mapa final'!$AJ$65="Baja",'Mapa final'!$AL$65="Menor"),CONCATENATE("R2C",'Mapa final'!$S$65),"")</f>
        <v/>
      </c>
      <c r="T50" s="54" t="str">
        <f>IF(AND('Mapa final'!$AJ$66="Baja",'Mapa final'!$AL$66="Menor"),CONCATENATE("R2C",'Mapa final'!$S$66),"")</f>
        <v/>
      </c>
      <c r="U50" s="54" t="str">
        <f>IF(AND('Mapa final'!$AJ$67="Baja",'Mapa final'!$AL$67="Menor"),CONCATENATE("R2C",'Mapa final'!$S$67),"")</f>
        <v/>
      </c>
      <c r="V50" s="55" t="str">
        <f>IF(AND('Mapa final'!$AJ$68="Baja",'Mapa final'!$AL$68="Menor"),CONCATENATE("R2C",'Mapa final'!$S$68),"")</f>
        <v/>
      </c>
      <c r="W50" s="53" t="str">
        <f>IF(AND('Mapa final'!$AJ$63="Baja",'Mapa final'!$AL$63="Moderado"),CONCATENATE("R2C",'Mapa final'!$S$63),"")</f>
        <v/>
      </c>
      <c r="X50" s="54" t="str">
        <f>IF(AND('Mapa final'!$AJ$64="Baja",'Mapa final'!$AL$64="Moderado"),CONCATENATE("R2C",'Mapa final'!$S$64),"")</f>
        <v/>
      </c>
      <c r="Y50" s="54" t="str">
        <f>IF(AND('Mapa final'!$AJ$65="Baja",'Mapa final'!$AL$65="Moderado"),CONCATENATE("R2C",'Mapa final'!$S$65),"")</f>
        <v/>
      </c>
      <c r="Z50" s="54" t="str">
        <f>IF(AND('Mapa final'!$AJ$66="Baja",'Mapa final'!$AL$66="Moderado"),CONCATENATE("R2C",'Mapa final'!$S$66),"")</f>
        <v/>
      </c>
      <c r="AA50" s="54" t="str">
        <f>IF(AND('Mapa final'!$AJ$67="Baja",'Mapa final'!$AL$67="Moderado"),CONCATENATE("R2C",'Mapa final'!$S$67),"")</f>
        <v/>
      </c>
      <c r="AB50" s="55" t="str">
        <f>IF(AND('Mapa final'!$AJ$68="Baja",'Mapa final'!$AL$68="Moderado"),CONCATENATE("R2C",'Mapa final'!$S$68),"")</f>
        <v/>
      </c>
      <c r="AC50" s="38" t="str">
        <f>IF(AND('Mapa final'!$AJ$63="Baja",'Mapa final'!$AL$63="Mayor"),CONCATENATE("R2C",'Mapa final'!$S$63),"")</f>
        <v/>
      </c>
      <c r="AD50" s="39" t="str">
        <f>IF(AND('Mapa final'!$AJ$64="Baja",'Mapa final'!$AL$64="Mayor"),CONCATENATE("R2C",'Mapa final'!$S$64),"")</f>
        <v/>
      </c>
      <c r="AE50" s="39" t="str">
        <f>IF(AND('Mapa final'!$AJ$65="Baja",'Mapa final'!$AL$65="Mayor"),CONCATENATE("R2C",'Mapa final'!$S$65),"")</f>
        <v/>
      </c>
      <c r="AF50" s="39" t="str">
        <f>IF(AND('Mapa final'!$AJ$66="Baja",'Mapa final'!$AL$66="Mayor"),CONCATENATE("R2C",'Mapa final'!$S$66),"")</f>
        <v/>
      </c>
      <c r="AG50" s="39" t="str">
        <f>IF(AND('Mapa final'!$AJ$67="Baja",'Mapa final'!$AL$67="Mayor"),CONCATENATE("R2C",'Mapa final'!$S$67),"")</f>
        <v/>
      </c>
      <c r="AH50" s="40" t="str">
        <f>IF(AND('Mapa final'!$AJ$68="Baja",'Mapa final'!$AL$68="Mayor"),CONCATENATE("R2C",'Mapa final'!$S$68),"")</f>
        <v/>
      </c>
      <c r="AI50" s="41" t="str">
        <f>IF(AND('Mapa final'!$AJ$63="Baja",'Mapa final'!$AL$63="Catastrófico"),CONCATENATE("R2C",'Mapa final'!$S$63),"")</f>
        <v/>
      </c>
      <c r="AJ50" s="42" t="str">
        <f>IF(AND('Mapa final'!$AJ$64="Baja",'Mapa final'!$AL$64="Catastrófico"),CONCATENATE("R2C",'Mapa final'!$S$64),"")</f>
        <v/>
      </c>
      <c r="AK50" s="42" t="str">
        <f>IF(AND('Mapa final'!$AJ$65="Baja",'Mapa final'!$AL$65="Catastrófico"),CONCATENATE("R2C",'Mapa final'!$S$65),"")</f>
        <v/>
      </c>
      <c r="AL50" s="42" t="str">
        <f>IF(AND('Mapa final'!$AJ$66="Baja",'Mapa final'!$AL$66="Catastrófico"),CONCATENATE("R2C",'Mapa final'!$S$66),"")</f>
        <v/>
      </c>
      <c r="AM50" s="42" t="str">
        <f>IF(AND('Mapa final'!$AJ$67="Baja",'Mapa final'!$AL$67="Catastrófico"),CONCATENATE("R2C",'Mapa final'!$S$67),"")</f>
        <v/>
      </c>
      <c r="AN50" s="43" t="str">
        <f>IF(AND('Mapa final'!$AJ$68="Baja",'Mapa final'!$AL$68="Catastrófico"),CONCATENATE("R2C",'Mapa final'!$S$68),"")</f>
        <v/>
      </c>
      <c r="AO50" s="69"/>
      <c r="AP50" s="515"/>
      <c r="AQ50" s="516"/>
      <c r="AR50" s="516"/>
      <c r="AS50" s="516"/>
      <c r="AT50" s="516"/>
      <c r="AU50" s="517"/>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row>
    <row r="51" spans="2:81" ht="15.75" customHeight="1" thickBot="1" x14ac:dyDescent="0.3">
      <c r="B51" s="69"/>
      <c r="C51" s="388"/>
      <c r="D51" s="388"/>
      <c r="E51" s="389"/>
      <c r="F51" s="486"/>
      <c r="G51" s="487"/>
      <c r="H51" s="487"/>
      <c r="I51" s="487"/>
      <c r="J51" s="487"/>
      <c r="K51" s="65" t="str">
        <f>IF(AND('Mapa final'!$AJ$69="Baja",'Mapa final'!$AL$69="Leve"),CONCATENATE("R2C",'Mapa final'!$S$69),"")</f>
        <v/>
      </c>
      <c r="L51" s="66" t="str">
        <f>IF(AND('Mapa final'!$AJ$70="Baja",'Mapa final'!$AL$70="Leve"),CONCATENATE("R2C",'Mapa final'!$S$70),"")</f>
        <v/>
      </c>
      <c r="M51" s="66" t="str">
        <f>IF(AND('Mapa final'!$AJ$71="Baja",'Mapa final'!$AL$71="Leve"),CONCATENATE("R2C",'Mapa final'!$S$71),"")</f>
        <v/>
      </c>
      <c r="N51" s="66" t="str">
        <f>IF(AND('Mapa final'!$AJ$72="Baja",'Mapa final'!$AL$72="Leve"),CONCATENATE("R2C",'Mapa final'!$S$72),"")</f>
        <v/>
      </c>
      <c r="O51" s="66" t="str">
        <f>IF(AND('Mapa final'!$AJ$74="Baja",'Mapa final'!$AL$74="Leve"),CONCATENATE("R2C",'Mapa final'!$S$74),"")</f>
        <v/>
      </c>
      <c r="P51" s="67" t="str">
        <f>IF(AND('Mapa final'!$AJ$75="Baja",'Mapa final'!$AL$75="Leve"),CONCATENATE("R2C",'Mapa final'!$S$75),"")</f>
        <v/>
      </c>
      <c r="Q51" s="53" t="str">
        <f>IF(AND('Mapa final'!$AJ$69="Baja",'Mapa final'!$AL$69="Menor"),CONCATENATE("R2C",'Mapa final'!$S$69),"")</f>
        <v/>
      </c>
      <c r="R51" s="54" t="str">
        <f>IF(AND('Mapa final'!$AJ$70="Baja",'Mapa final'!$AL$70="Menor"),CONCATENATE("R2C",'Mapa final'!$S$70),"")</f>
        <v/>
      </c>
      <c r="S51" s="54" t="str">
        <f>IF(AND('Mapa final'!$AJ$71="Baja",'Mapa final'!$AL$71="Menor"),CONCATENATE("R2C",'Mapa final'!$S$71),"")</f>
        <v/>
      </c>
      <c r="T51" s="54" t="str">
        <f>IF(AND('Mapa final'!$AJ$72="Baja",'Mapa final'!$AL$72="Menor"),CONCATENATE("R2C",'Mapa final'!$S$72),"")</f>
        <v/>
      </c>
      <c r="U51" s="54" t="str">
        <f>IF(AND('Mapa final'!$AJ$74="Baja",'Mapa final'!$AL$74="Menor"),CONCATENATE("R2C",'Mapa final'!$S$74),"")</f>
        <v/>
      </c>
      <c r="V51" s="55" t="str">
        <f>IF(AND('Mapa final'!$AJ$75="Baja",'Mapa final'!$AL$75="Menor"),CONCATENATE("R2C",'Mapa final'!$S$75),"")</f>
        <v/>
      </c>
      <c r="W51" s="56" t="str">
        <f>IF(AND('Mapa final'!$AJ$69="Baja",'Mapa final'!$AL$69="Moderado"),CONCATENATE("R2C",'Mapa final'!$S$69),"")</f>
        <v/>
      </c>
      <c r="X51" s="57" t="str">
        <f>IF(AND('Mapa final'!$AJ$70="Baja",'Mapa final'!$AL$70="Moderado"),CONCATENATE("R2C",'Mapa final'!$S$70),"")</f>
        <v/>
      </c>
      <c r="Y51" s="57" t="str">
        <f>IF(AND('Mapa final'!$AJ$71="Baja",'Mapa final'!$AL$71="Moderado"),CONCATENATE("R2C",'Mapa final'!$S$71),"")</f>
        <v/>
      </c>
      <c r="Z51" s="57" t="str">
        <f>IF(AND('Mapa final'!$AJ$72="Baja",'Mapa final'!$AL$72="Moderado"),CONCATENATE("R2C",'Mapa final'!$S$72),"")</f>
        <v/>
      </c>
      <c r="AA51" s="57" t="str">
        <f>IF(AND('Mapa final'!$AJ$74="Baja",'Mapa final'!$AL$74="Moderado"),CONCATENATE("R2C",'Mapa final'!$S$74),"")</f>
        <v/>
      </c>
      <c r="AB51" s="58" t="str">
        <f>IF(AND('Mapa final'!$AJ$75="Baja",'Mapa final'!$AL$75="Moderado"),CONCATENATE("R2C",'Mapa final'!$S$75),"")</f>
        <v/>
      </c>
      <c r="AC51" s="44" t="str">
        <f>IF(AND('Mapa final'!$AJ$69="Baja",'Mapa final'!$AL$69="Mayor"),CONCATENATE("R2C",'Mapa final'!$S$69),"")</f>
        <v/>
      </c>
      <c r="AD51" s="45" t="str">
        <f>IF(AND('Mapa final'!$AJ$70="Baja",'Mapa final'!$AL$70="Mayor"),CONCATENATE("R2C",'Mapa final'!$S$70),"")</f>
        <v/>
      </c>
      <c r="AE51" s="45" t="str">
        <f>IF(AND('Mapa final'!$AJ$71="Baja",'Mapa final'!$AL$71="Mayor"),CONCATENATE("R2C",'Mapa final'!$S$71),"")</f>
        <v/>
      </c>
      <c r="AF51" s="45" t="str">
        <f>IF(AND('Mapa final'!$AJ$72="Baja",'Mapa final'!$AL$72="Mayor"),CONCATENATE("R2C",'Mapa final'!$S$72),"")</f>
        <v/>
      </c>
      <c r="AG51" s="45" t="str">
        <f>IF(AND('Mapa final'!$AJ$74="Baja",'Mapa final'!$AL$74="Mayor"),CONCATENATE("R2C",'Mapa final'!$S$74),"")</f>
        <v/>
      </c>
      <c r="AH51" s="46" t="str">
        <f>IF(AND('Mapa final'!$AJ$75="Baja",'Mapa final'!$AL$75="Mayor"),CONCATENATE("R2C",'Mapa final'!$S$75),"")</f>
        <v/>
      </c>
      <c r="AI51" s="47" t="str">
        <f>IF(AND('Mapa final'!$AJ$69="Baja",'Mapa final'!$AL$69="Catastrófico"),CONCATENATE("R2C",'Mapa final'!$S$69),"")</f>
        <v/>
      </c>
      <c r="AJ51" s="48" t="str">
        <f>IF(AND('Mapa final'!$AJ$70="Baja",'Mapa final'!$AL$70="Catastrófico"),CONCATENATE("R2C",'Mapa final'!$S$70),"")</f>
        <v/>
      </c>
      <c r="AK51" s="48" t="str">
        <f>IF(AND('Mapa final'!$AJ$71="Baja",'Mapa final'!$AL$71="Catastrófico"),CONCATENATE("R2C",'Mapa final'!$S$71),"")</f>
        <v/>
      </c>
      <c r="AL51" s="48" t="str">
        <f>IF(AND('Mapa final'!$AJ$72="Baja",'Mapa final'!$AL$72="Catastrófico"),CONCATENATE("R2C",'Mapa final'!$S$72),"")</f>
        <v/>
      </c>
      <c r="AM51" s="48" t="str">
        <f>IF(AND('Mapa final'!$AJ$74="Baja",'Mapa final'!$AL$74="Catastrófico"),CONCATENATE("R2C",'Mapa final'!$S$74),"")</f>
        <v/>
      </c>
      <c r="AN51" s="49" t="str">
        <f>IF(AND('Mapa final'!$AJ$75="Baja",'Mapa final'!$AL$75="Catastrófico"),CONCATENATE("R2C",'Mapa final'!$S$75),"")</f>
        <v/>
      </c>
      <c r="AO51" s="69"/>
      <c r="AP51" s="518"/>
      <c r="AQ51" s="519"/>
      <c r="AR51" s="519"/>
      <c r="AS51" s="519"/>
      <c r="AT51" s="519"/>
      <c r="AU51" s="520"/>
    </row>
    <row r="52" spans="2:81" ht="41.25" customHeight="1" x14ac:dyDescent="0.35">
      <c r="B52" s="69"/>
      <c r="C52" s="388"/>
      <c r="D52" s="388"/>
      <c r="E52" s="389"/>
      <c r="F52" s="480" t="s">
        <v>112</v>
      </c>
      <c r="G52" s="481"/>
      <c r="H52" s="481"/>
      <c r="I52" s="481"/>
      <c r="J52" s="482"/>
      <c r="K52" s="59" t="str">
        <f ca="1">IF(AND('Mapa final'!$AJ$15="Muy Baja",'Mapa final'!$AL$15="Leve"),CONCATENATE("R2C",'Mapa final'!$S$15),"")</f>
        <v/>
      </c>
      <c r="L52" s="60" t="str">
        <f>IF(AND('Mapa final'!$AJ$16="Muy Baja",'Mapa final'!$AL$16="Leve"),CONCATENATE("R2C",'Mapa final'!$S$16),"")</f>
        <v/>
      </c>
      <c r="M52" s="60" t="str">
        <f ca="1">IF(AND('Mapa final'!$AJ$17="Muy Baja",'Mapa final'!$AL$17="Leve"),CONCATENATE("R2C",'Mapa final'!$S$17),"")</f>
        <v/>
      </c>
      <c r="N52" s="60" t="str">
        <f>IF(AND('Mapa final'!$AJ$18="Muy Baja",'Mapa final'!$AL$18="Leve"),CONCATENATE("R2C",'Mapa final'!$S$18),"")</f>
        <v/>
      </c>
      <c r="O52" s="60" t="str">
        <f ca="1">IF(AND('Mapa final'!$AJ$19="Muy Baja",'Mapa final'!$AL$19="Leve"),CONCATENATE("R2C",'Mapa final'!$S$19),"")</f>
        <v/>
      </c>
      <c r="P52" s="61" t="str">
        <f ca="1">IF(AND('Mapa final'!$AJ$20="Muy baja",'Mapa final'!$AL$20="Leve"),CONCATENATE("R2C",'Mapa final'!$D$20),"")</f>
        <v/>
      </c>
      <c r="Q52" s="59" t="str">
        <f ca="1">IF(AND('Mapa final'!$AJ$15="Muy Baja",'Mapa final'!$AL$15="Menor"),CONCATENATE("R2C",'Mapa final'!$S$15),"")</f>
        <v/>
      </c>
      <c r="R52" s="60" t="str">
        <f>IF(AND('Mapa final'!$AJ$16="Muy Baja",'Mapa final'!$AL$16="Menore"),CONCATENATE("R2C",'Mapa final'!$S$16),"")</f>
        <v/>
      </c>
      <c r="S52" s="60" t="str">
        <f ca="1">IF(AND('Mapa final'!$AJ$17="Muy Baja",'Mapa final'!$AL$17="Menor"),CONCATENATE("R2C",'Mapa final'!$S$17),"")</f>
        <v/>
      </c>
      <c r="T52" s="60" t="str">
        <f>IF(AND('Mapa final'!$AJ$18="Muy Baja",'Mapa final'!$AL$18="Menor"),CONCATENATE("R2C",'Mapa final'!$S$18),"")</f>
        <v/>
      </c>
      <c r="U52" s="60" t="str">
        <f ca="1">IF(AND('Mapa final'!$AJ$19="Muy Baja",'Mapa final'!$AL$19="Menor"),CONCATENATE("R2C",'Mapa final'!$S$19),"")</f>
        <v/>
      </c>
      <c r="V52" s="61" t="str">
        <f ca="1">IF(AND('Mapa final'!$AJ$20="Muy Baja",'Mapa final'!$AL$20="Menor"),CONCATENATE("R2C",'Mapa final'!$D$20),"")</f>
        <v/>
      </c>
      <c r="W52" s="50" t="str">
        <f ca="1">IF(AND('Mapa final'!$AJ$15="Muy Baja",'Mapa final'!$AL$15="Moderado"),CONCATENATE("R2C",'Mapa final'!$S$15),"")</f>
        <v/>
      </c>
      <c r="X52" s="68" t="str">
        <f>IF(AND('Mapa final'!$AJ$16="Muy Baja",'Mapa final'!$AL$16="Moderado"),CONCATENATE("R2C",'Mapa final'!$S$16),"")</f>
        <v/>
      </c>
      <c r="Y52" s="51"/>
      <c r="Z52" s="51" t="str">
        <f>IF(AND('Mapa final'!$AJ$18="Muy Baja",'Mapa final'!$AL$18="Moderado"),CONCATENATE("R2C",'Mapa final'!$S$18),"")</f>
        <v/>
      </c>
      <c r="AA52" s="51" t="str">
        <f ca="1">IF(AND('Mapa final'!$AJ$19="Muy Baja",'Mapa final'!$AL$19="Moderado"),CONCATENATE("R2C",'Mapa final'!$S$19),"")</f>
        <v/>
      </c>
      <c r="AB52" s="52" t="str">
        <f ca="1">IF(AND('Mapa final'!$AJ$20="Muy Baja",'Mapa final'!$AL$20="Moderado"),CONCATENATE("R2C",'Mapa final'!$D$20),"")</f>
        <v/>
      </c>
      <c r="AC52" s="32" t="str">
        <f ca="1">IF(AND('Mapa final'!$AJ$15="Muy Baja",'Mapa final'!$AL$15="Mayor"),CONCATENATE("R2C",'Mapa final'!$S$15),"")</f>
        <v/>
      </c>
      <c r="AD52" s="33" t="str">
        <f>IF(AND('Mapa final'!$AJ$16="Muy Baja",'Mapa final'!$AL$16="Mayor"),CONCATENATE("R2C",'Mapa final'!$S$16),"")</f>
        <v/>
      </c>
      <c r="AE52" s="33" t="str">
        <f ca="1">IF(AND('Mapa final'!$AJ$17="Muy Baja",'Mapa final'!$AL$17="Mayor"),CONCATENATE("R2C",'Mapa final'!$S$17),"")</f>
        <v/>
      </c>
      <c r="AF52" s="33" t="str">
        <f>IF(AND('Mapa final'!$AJ$18="Muy Baja",'Mapa final'!$AL$18="Mayor"),CONCATENATE("R2C",'Mapa final'!$S$18),"")</f>
        <v/>
      </c>
      <c r="AG52" s="33" t="str">
        <f ca="1">IF(AND('Mapa final'!$AJ$19="Muy Baja",'Mapa final'!$AL$19="Mayor"),CONCATENATE("R2C",'Mapa final'!$S$19),"")</f>
        <v/>
      </c>
      <c r="AH52" s="34" t="str">
        <f ca="1">IF(AND('Mapa final'!$AJ$20="Muy Baja",'Mapa final'!$AL$20="Mayor"),CONCATENATE("R2C",'Mapa final'!$D$20),"")</f>
        <v/>
      </c>
      <c r="AI52" s="35" t="str">
        <f ca="1">IF(AND('Mapa final'!$AJ$15="Muy Baja",'Mapa final'!$AL$15="Catastrófico"),CONCATENATE("R2C",'Mapa final'!$S$15),"")</f>
        <v/>
      </c>
      <c r="AJ52" s="36" t="str">
        <f>IF(AND('Mapa final'!$AJ$16="Muy Baja",'Mapa final'!$AL$16="Catastrófico"),CONCATENATE("R2C",'Mapa final'!$S$16),"")</f>
        <v/>
      </c>
      <c r="AK52" s="36" t="str">
        <f ca="1">IF(AND('Mapa final'!$AJ$17="Muy Baja",'Mapa final'!$AL$17="Catastrófico"),CONCATENATE("R2C",'Mapa final'!$S$17),"")</f>
        <v/>
      </c>
      <c r="AL52" s="36" t="str">
        <f>IF(AND('Mapa final'!$AJ$18="Muy Baja",'Mapa final'!$AL$18="Catastrófico"),CONCATENATE("R2C",'Mapa final'!$S$18),"")</f>
        <v/>
      </c>
      <c r="AM52" s="36" t="str">
        <f ca="1">IF(AND('Mapa final'!$AJ$19="Muy Baja",'Mapa final'!$AL$19="Catastrófico"),CONCATENATE("R2C",'Mapa final'!$S$19),"")</f>
        <v/>
      </c>
      <c r="AN52" s="37" t="str">
        <f ca="1">IF(AND('Mapa final'!$AJ$20="Muy Baja",'Mapa final'!$AL$20="Catastrófico"),CONCATENATE("R2C",'Mapa final'!$D$20),"")</f>
        <v/>
      </c>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69"/>
      <c r="BS52" s="69"/>
      <c r="BT52" s="69"/>
      <c r="BU52" s="69"/>
      <c r="BV52" s="69"/>
      <c r="BW52" s="69"/>
      <c r="BX52" s="69"/>
      <c r="BY52" s="69"/>
      <c r="BZ52" s="69"/>
      <c r="CA52" s="69"/>
      <c r="CB52" s="69"/>
      <c r="CC52" s="69"/>
    </row>
    <row r="53" spans="2:81" ht="57.75" customHeight="1" x14ac:dyDescent="0.25">
      <c r="B53" s="69"/>
      <c r="C53" s="388"/>
      <c r="D53" s="388"/>
      <c r="E53" s="389"/>
      <c r="F53" s="498"/>
      <c r="G53" s="484"/>
      <c r="H53" s="484"/>
      <c r="I53" s="484"/>
      <c r="J53" s="485"/>
      <c r="K53" s="62" t="str">
        <f ca="1">IF(AND('Mapa final'!$AJ$20="Muy Baja",'Mapa final'!$AL$20="Leve"),CONCATENATE("R2C",'Mapa final'!$S$20),"")</f>
        <v/>
      </c>
      <c r="L53" s="63" t="str">
        <f>IF(AND('Mapa final'!$AJ$22="Muy Baja",'Mapa final'!$AL$22="Leve"),CONCATENATE("R2C",'Mapa final'!$S$22),"")</f>
        <v/>
      </c>
      <c r="M53" s="63" t="str">
        <f>IF(AND('Mapa final'!$AJ$23="Muy Baja",'Mapa final'!$AL$23="Leve"),CONCATENATE("R2C",'Mapa final'!$S$23),"")</f>
        <v/>
      </c>
      <c r="N53" s="63" t="str">
        <f>IF(AND('Mapa final'!$AJ$24="Muy Baja",'Mapa final'!$AL$24="Leve"),CONCATENATE("R2C",'Mapa final'!$S$24),"")</f>
        <v/>
      </c>
      <c r="O53" s="63" t="str">
        <f>IF(AND('Mapa final'!$AJ$25="Muy Baja",'Mapa final'!$AL$25="Leve"),CONCATENATE("R2C",'Mapa final'!$S$25),"")</f>
        <v/>
      </c>
      <c r="P53" s="64" t="str">
        <f>IF(AND('Mapa final'!$AJ$26="Muy Baja",'Mapa final'!$AL$26="Leve"),CONCATENATE("R2C",'Mapa final'!$S$26),"")</f>
        <v/>
      </c>
      <c r="Q53" s="62" t="str">
        <f ca="1">IF(AND('Mapa final'!$AJ$20="Muy Baja",'Mapa final'!$AL$20="Menor"),CONCATENATE("R2C",'Mapa final'!$S$20),"")</f>
        <v/>
      </c>
      <c r="R53" s="63" t="str">
        <f>IF(AND('Mapa final'!$AJ$22="Muy Baja",'Mapa final'!$AL$22="Menor"),CONCATENATE("R2C",'Mapa final'!$S$22),"")</f>
        <v/>
      </c>
      <c r="S53" s="63" t="str">
        <f>IF(AND('Mapa final'!$AJ$23="Muy Baja",'Mapa final'!$AL$23="Menor"),CONCATENATE("R2C",'Mapa final'!$S$23),"")</f>
        <v/>
      </c>
      <c r="T53" s="63" t="str">
        <f>IF(AND('Mapa final'!$AJ$24="Muy Baja",'Mapa final'!$AL$24="Menor"),CONCATENATE("R2C",'Mapa final'!$S$24),"")</f>
        <v/>
      </c>
      <c r="U53" s="63" t="str">
        <f>IF(AND('Mapa final'!$AJ$25="Muy Baja",'Mapa final'!$AL$25="Menor"),CONCATENATE("R2C",'Mapa final'!$S$25),"")</f>
        <v/>
      </c>
      <c r="V53" s="64" t="str">
        <f>IF(AND('Mapa final'!$AJ$26="Muy Baja",'Mapa final'!$AL$26="Menor"),CONCATENATE("R2C",'Mapa final'!$S$26),"")</f>
        <v/>
      </c>
      <c r="W53" s="53" t="str">
        <f ca="1">IF(AND('Mapa final'!$AJ$20="Muy Baja",'Mapa final'!$AL$20="Moderado"),CONCATENATE("R2C",'Mapa final'!$S$20),"")</f>
        <v/>
      </c>
      <c r="X53" s="54" t="str">
        <f>IF(AND('Mapa final'!$AJ$22="Muy Baja",'Mapa final'!$AL$22="Moderado"),CONCATENATE("R2C",'Mapa final'!$S$22),"")</f>
        <v/>
      </c>
      <c r="Y53" s="54" t="str">
        <f>IF(AND('Mapa final'!$AJ$23="Muy Baja",'Mapa final'!$AL$23="Moderado"),CONCATENATE("R2C",'Mapa final'!$S$23),"")</f>
        <v/>
      </c>
      <c r="Z53" s="54" t="str">
        <f>IF(AND('Mapa final'!$AJ$24="Muy Baja",'Mapa final'!$AL$24="Moderado"),CONCATENATE("R2C",'Mapa final'!$S$24),"")</f>
        <v/>
      </c>
      <c r="AA53" s="54" t="str">
        <f>IF(AND('Mapa final'!$AJ$25="Muy Baja",'Mapa final'!$AL$25="Moderado"),CONCATENATE("R2C",'Mapa final'!$S$25),"")</f>
        <v/>
      </c>
      <c r="AB53" s="55" t="str">
        <f>IF(AND('Mapa final'!$AJ$26="Muy Baja",'Mapa final'!$AL$26="Moderado"),CONCATENATE("R2C",'Mapa final'!$S$26),"")</f>
        <v/>
      </c>
      <c r="AC53" s="38" t="str">
        <f ca="1">IF(AND('Mapa final'!$AJ$20="Muy Baja",'Mapa final'!$AL$20="Mayor"),CONCATENATE("R2C",'Mapa final'!$S$20),"")</f>
        <v/>
      </c>
      <c r="AD53" s="39" t="str">
        <f>IF(AND('Mapa final'!$AJ$22="Muy Baja",'Mapa final'!$AL$22="Mayor"),CONCATENATE("R2C",'Mapa final'!$S$22),"")</f>
        <v/>
      </c>
      <c r="AE53" s="39" t="str">
        <f>IF(AND('Mapa final'!$AJ$23="Muy Baja",'Mapa final'!$AL$23="Mayor"),CONCATENATE("R2C",'Mapa final'!$S$23),"")</f>
        <v/>
      </c>
      <c r="AF53" s="39" t="str">
        <f>IF(AND('Mapa final'!$AJ$24="Muy Baja",'Mapa final'!$AL$24="Mayor"),CONCATENATE("R2C",'Mapa final'!$S$24),"")</f>
        <v/>
      </c>
      <c r="AG53" s="39" t="str">
        <f>IF(AND('Mapa final'!$AJ$25="Muy Baja",'Mapa final'!$AL$25="Mayor"),CONCATENATE("R2C",'Mapa final'!$S$25),"")</f>
        <v/>
      </c>
      <c r="AH53" s="40" t="str">
        <f>IF(AND('Mapa final'!$AJ$26="Muy Baja",'Mapa final'!$AL$26="Mayor"),CONCATENATE("R2C",'Mapa final'!$S$26),"")</f>
        <v/>
      </c>
      <c r="AI53" s="41" t="str">
        <f ca="1">IF(AND('Mapa final'!$AJ$20="Muy Baja",'Mapa final'!$AL$20="Catastrófico"),CONCATENATE("R2C",'Mapa final'!$S$20),"")</f>
        <v/>
      </c>
      <c r="AJ53" s="42" t="str">
        <f>IF(AND('Mapa final'!$AJ$22="Muy Baja",'Mapa final'!$AL$22="Catastrófico"),CONCATENATE("R2C",'Mapa final'!$S$22),"")</f>
        <v/>
      </c>
      <c r="AK53" s="42" t="str">
        <f>IF(AND('Mapa final'!$AJ$23="Muy Baja",'Mapa final'!$AL$23="Catastrófico"),CONCATENATE("R2C",'Mapa final'!$S$23),"")</f>
        <v/>
      </c>
      <c r="AL53" s="42" t="str">
        <f>IF(AND('Mapa final'!$AJ$24="Muy Baja",'Mapa final'!$AL$24="Catastrófico"),CONCATENATE("R2C",'Mapa final'!$S$24),"")</f>
        <v/>
      </c>
      <c r="AM53" s="42" t="str">
        <f>IF(AND('Mapa final'!$AJ$25="Muy Baja",'Mapa final'!$AL$25="Catastrófico"),CONCATENATE("R2C",'Mapa final'!$S$25),"")</f>
        <v/>
      </c>
      <c r="AN53" s="43" t="str">
        <f>IF(AND('Mapa final'!$AJ$26="Muy Baja",'Mapa final'!$AL$26="Catastrófico"),CONCATENATE("R2C",'Mapa final'!$S$26),"")</f>
        <v/>
      </c>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row>
    <row r="54" spans="2:81" ht="15" customHeight="1" x14ac:dyDescent="0.25">
      <c r="B54" s="69"/>
      <c r="C54" s="388"/>
      <c r="D54" s="388"/>
      <c r="E54" s="389"/>
      <c r="F54" s="498"/>
      <c r="G54" s="484"/>
      <c r="H54" s="484"/>
      <c r="I54" s="484"/>
      <c r="J54" s="485"/>
      <c r="K54" s="62" t="str">
        <f>IF(AND('Mapa final'!$AJ$27="Muy Baja",'Mapa final'!$AL$27="Leve"),CONCATENATE("R2C",'Mapa final'!$S$27),"")</f>
        <v/>
      </c>
      <c r="L54" s="63" t="str">
        <f>IF(AND('Mapa final'!$AJ$28="Muy Baja",'Mapa final'!$AL$28="Leve"),CONCATENATE("R2C",'Mapa final'!$S$28),"")</f>
        <v/>
      </c>
      <c r="M54" s="63" t="str">
        <f>IF(AND('Mapa final'!$AJ$29="Muy Baja",'Mapa final'!$AL$29="Leve"),CONCATENATE("R2C",'Mapa final'!$S$29),"")</f>
        <v/>
      </c>
      <c r="N54" s="63" t="str">
        <f>IF(AND('Mapa final'!$AJ$30="Muy Baja",'Mapa final'!$AL$30="Leve"),CONCATENATE("R2C",'Mapa final'!$S$30),"")</f>
        <v/>
      </c>
      <c r="O54" s="63" t="str">
        <f>IF(AND('Mapa final'!$AJ$31="Muy Baja",'Mapa final'!$AL$31="Leve"),CONCATENATE("R2C",'Mapa final'!$S$31),"")</f>
        <v/>
      </c>
      <c r="P54" s="64" t="str">
        <f>IF(AND('Mapa final'!$AJ$32="Muy Baja",'Mapa final'!$AL$32="Leve"),CONCATENATE("R2C",'Mapa final'!$S$32),"")</f>
        <v/>
      </c>
      <c r="Q54" s="62" t="str">
        <f>IF(AND('Mapa final'!$AJ$27="Muy Baja",'Mapa final'!$AL$27="Menor"),CONCATENATE("R2C",'Mapa final'!$S$27),"")</f>
        <v/>
      </c>
      <c r="R54" s="63" t="str">
        <f>IF(AND('Mapa final'!$AJ$28="Muy Baja",'Mapa final'!$AL$28="Menor"),CONCATENATE("R2C",'Mapa final'!$S$28),"")</f>
        <v/>
      </c>
      <c r="S54" s="63" t="str">
        <f>IF(AND('Mapa final'!$AJ$29="Muy Baja",'Mapa final'!$AL$29="Menor"),CONCATENATE("R2C",'Mapa final'!$S$29),"")</f>
        <v/>
      </c>
      <c r="T54" s="63" t="str">
        <f>IF(AND('Mapa final'!$AJ$30="Muy Baja",'Mapa final'!$AL$30="Menor"),CONCATENATE("R2C",'Mapa final'!$S$30),"")</f>
        <v/>
      </c>
      <c r="U54" s="63" t="str">
        <f>IF(AND('Mapa final'!$AJ$31="Muy Baja",'Mapa final'!$AL$31="Menor"),CONCATENATE("R2C",'Mapa final'!$S$31),"")</f>
        <v/>
      </c>
      <c r="V54" s="64" t="str">
        <f>IF(AND('Mapa final'!$AJ$32="Muy Baja",'Mapa final'!$AL$32="Menor"),CONCATENATE("R2C",'Mapa final'!$S$32),"")</f>
        <v/>
      </c>
      <c r="W54" s="53" t="str">
        <f>IF(AND('Mapa final'!$AJ$27="Muy Baja",'Mapa final'!$AL$27="Moderado"),CONCATENATE("R2C",'Mapa final'!$S$27),"")</f>
        <v/>
      </c>
      <c r="X54" s="54" t="str">
        <f>IF(AND('Mapa final'!$AJ$28="Muy Baja",'Mapa final'!$AL$28="Moderado"),CONCATENATE("R2C",'Mapa final'!$S$28),"")</f>
        <v/>
      </c>
      <c r="Y54" s="54" t="str">
        <f>IF(AND('Mapa final'!$AJ$29="Muy Baja",'Mapa final'!$AL$29="Moderado"),CONCATENATE("R2C",'Mapa final'!$S$29),"")</f>
        <v/>
      </c>
      <c r="Z54" s="54" t="str">
        <f>IF(AND('Mapa final'!$AJ$30="Muy Baja",'Mapa final'!$AL$30="Moderado"),CONCATENATE("R2C",'Mapa final'!$S$30),"")</f>
        <v/>
      </c>
      <c r="AA54" s="54" t="str">
        <f>IF(AND('Mapa final'!$AJ$31="Muy Baja",'Mapa final'!$AL$31="Moderado"),CONCATENATE("R2C",'Mapa final'!$S$31),"")</f>
        <v/>
      </c>
      <c r="AB54" s="55" t="str">
        <f>IF(AND('Mapa final'!$AJ$32="Muy Baja",'Mapa final'!$AL$32="Moderado"),CONCATENATE("R2C",'Mapa final'!$S$32),"")</f>
        <v/>
      </c>
      <c r="AC54" s="38" t="str">
        <f>IF(AND('Mapa final'!$AJ$27="Muy Baja",'Mapa final'!$AL$27="Mayor"),CONCATENATE("R2C",'Mapa final'!$S$27),"")</f>
        <v/>
      </c>
      <c r="AD54" s="39" t="str">
        <f>IF(AND('Mapa final'!$AJ$28="Muy Baja",'Mapa final'!$AL$28="Mayor"),CONCATENATE("R2C",'Mapa final'!$S$28),"")</f>
        <v/>
      </c>
      <c r="AE54" s="39" t="str">
        <f>IF(AND('Mapa final'!$AJ$29="Muy Baja",'Mapa final'!$AL$29="Mayor"),CONCATENATE("R2C",'Mapa final'!$S$29),"")</f>
        <v/>
      </c>
      <c r="AF54" s="39" t="str">
        <f>IF(AND('Mapa final'!$AJ$30="Muy Baja",'Mapa final'!$AL$30="Mayor"),CONCATENATE("R2C",'Mapa final'!$S$30),"")</f>
        <v/>
      </c>
      <c r="AG54" s="39" t="str">
        <f>IF(AND('Mapa final'!$AJ$31="Muy Baja",'Mapa final'!$AL$31="Mayor"),CONCATENATE("R2C",'Mapa final'!$S$31),"")</f>
        <v/>
      </c>
      <c r="AH54" s="40" t="str">
        <f>IF(AND('Mapa final'!$AJ$32="Muy Baja",'Mapa final'!$AL$32="Mayor"),CONCATENATE("R2C",'Mapa final'!$S$32),"")</f>
        <v/>
      </c>
      <c r="AI54" s="41" t="str">
        <f>IF(AND('Mapa final'!$AJ$27="Muy Baja",'Mapa final'!$AL$27="Catastrófico"),CONCATENATE("R2C",'Mapa final'!$S$27),"")</f>
        <v/>
      </c>
      <c r="AJ54" s="42" t="str">
        <f>IF(AND('Mapa final'!$AJ$28="Muy Baja",'Mapa final'!$AL$28="Catastrófico"),CONCATENATE("R2C",'Mapa final'!$S$28),"")</f>
        <v/>
      </c>
      <c r="AK54" s="42" t="str">
        <f>IF(AND('Mapa final'!$AJ$29="Muy Baja",'Mapa final'!$AL$29="Catastrófico"),CONCATENATE("R2C",'Mapa final'!$S$29),"")</f>
        <v/>
      </c>
      <c r="AL54" s="42" t="str">
        <f>IF(AND('Mapa final'!$AJ$30="Muy Baja",'Mapa final'!$AL$30="Catastrófico"),CONCATENATE("R2C",'Mapa final'!$S$30),"")</f>
        <v/>
      </c>
      <c r="AM54" s="42" t="str">
        <f>IF(AND('Mapa final'!$AJ$31="Muy Baja",'Mapa final'!$AL$31="Catastrófico"),CONCATENATE("R2C",'Mapa final'!$S$31),"")</f>
        <v/>
      </c>
      <c r="AN54" s="43" t="str">
        <f>IF(AND('Mapa final'!$AJ$32="Muy Baja",'Mapa final'!$AL$32="Catastrófico"),CONCATENATE("R2C",'Mapa final'!$S$32),"")</f>
        <v/>
      </c>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69"/>
      <c r="BU54" s="69"/>
      <c r="BV54" s="69"/>
      <c r="BW54" s="69"/>
      <c r="BX54" s="69"/>
      <c r="BY54" s="69"/>
      <c r="BZ54" s="69"/>
      <c r="CA54" s="69"/>
      <c r="CB54" s="69"/>
      <c r="CC54" s="69"/>
    </row>
    <row r="55" spans="2:81" ht="15" customHeight="1" x14ac:dyDescent="0.25">
      <c r="B55" s="69"/>
      <c r="C55" s="388"/>
      <c r="D55" s="388"/>
      <c r="E55" s="389"/>
      <c r="F55" s="483"/>
      <c r="G55" s="484"/>
      <c r="H55" s="484"/>
      <c r="I55" s="484"/>
      <c r="J55" s="485"/>
      <c r="K55" s="62" t="str">
        <f>IF(AND('Mapa final'!$AJ$33="Muy Baja",'Mapa final'!$AL$33="Leve"),CONCATENATE("R2C",'Mapa final'!$S$33),"")</f>
        <v/>
      </c>
      <c r="L55" s="63" t="str">
        <f>IF(AND('Mapa final'!$AJ$34="Muy Baja",'Mapa final'!$AL$34="Leve"),CONCATENATE("R2C",'Mapa final'!$S$34),"")</f>
        <v/>
      </c>
      <c r="M55" s="63" t="str">
        <f>IF(AND('Mapa final'!$AJ$35="Muy Baja",'Mapa final'!$AL$35="Leve"),CONCATENATE("R2C",'Mapa final'!$S$35),"")</f>
        <v/>
      </c>
      <c r="N55" s="63" t="str">
        <f>IF(AND('Mapa final'!$AJ$36="Muy Baja",'Mapa final'!$AL$36="Leve"),CONCATENATE("R2C",'Mapa final'!$S$36),"")</f>
        <v/>
      </c>
      <c r="O55" s="63" t="str">
        <f>IF(AND('Mapa final'!$AJ$37="Muy Baja",'Mapa final'!$AL$37="Leve"),CONCATENATE("R2C",'Mapa final'!$S$37),"")</f>
        <v/>
      </c>
      <c r="P55" s="64" t="str">
        <f>IF(AND('Mapa final'!$AJ$38="Muy Baja",'Mapa final'!$AL$38="Leve"),CONCATENATE("R2C",'Mapa final'!$S$38),"")</f>
        <v/>
      </c>
      <c r="Q55" s="62" t="str">
        <f>IF(AND('Mapa final'!$AJ$33="Muy Baja",'Mapa final'!$AL$33="Menor"),CONCATENATE("R2C",'Mapa final'!$S$33),"")</f>
        <v/>
      </c>
      <c r="R55" s="63" t="str">
        <f>IF(AND('Mapa final'!$AJ$34="Muy Baja",'Mapa final'!$AL$34="Menor"),CONCATENATE("R2C",'Mapa final'!$S$34),"")</f>
        <v/>
      </c>
      <c r="S55" s="63" t="str">
        <f>IF(AND('Mapa final'!$AJ$35="Muy Baja",'Mapa final'!$AL$35="Menor"),CONCATENATE("R2C",'Mapa final'!$S$35),"")</f>
        <v/>
      </c>
      <c r="T55" s="63" t="str">
        <f>IF(AND('Mapa final'!$AJ$36="Muy Baja",'Mapa final'!$AL$36="Menor"),CONCATENATE("R2C",'Mapa final'!$S$36),"")</f>
        <v/>
      </c>
      <c r="U55" s="63" t="str">
        <f>IF(AND('Mapa final'!$AJ$37="Muy Baja",'Mapa final'!$AL$37="LMenor"),CONCATENATE("R2C",'Mapa final'!$S$37),"")</f>
        <v/>
      </c>
      <c r="V55" s="64" t="str">
        <f>IF(AND('Mapa final'!$AJ$38="Muy Baja",'Mapa final'!$AL$38="Menor"),CONCATENATE("R2C",'Mapa final'!$S$38),"")</f>
        <v/>
      </c>
      <c r="W55" s="53" t="str">
        <f>IF(AND('Mapa final'!$AJ$33="Muy Baja",'Mapa final'!$AL$33="Moderado"),CONCATENATE("R2C",'Mapa final'!$S$33),"")</f>
        <v/>
      </c>
      <c r="X55" s="54" t="str">
        <f>IF(AND('Mapa final'!$AJ$34="Muy Baja",'Mapa final'!$AL$34="Moderado"),CONCATENATE("R2C",'Mapa final'!$S$34),"")</f>
        <v/>
      </c>
      <c r="Y55" s="54" t="str">
        <f>IF(AND('Mapa final'!$AJ$35="Muy Baja",'Mapa final'!$AL$35="Moderado"),CONCATENATE("R2C",'Mapa final'!$S$35),"")</f>
        <v/>
      </c>
      <c r="Z55" s="54" t="str">
        <f>IF(AND('Mapa final'!$AJ$36="Muy Baja",'Mapa final'!$AL$36="Moderado"),CONCATENATE("R2C",'Mapa final'!$S$36),"")</f>
        <v/>
      </c>
      <c r="AA55" s="54" t="str">
        <f>IF(AND('Mapa final'!$AJ$37="Muy Baja",'Mapa final'!$AL$37="Moderado"),CONCATENATE("R2C",'Mapa final'!$S$37),"")</f>
        <v/>
      </c>
      <c r="AB55" s="55" t="str">
        <f>IF(AND('Mapa final'!$AJ$38="Muy Baja",'Mapa final'!$AL$38="Moderado"),CONCATENATE("R2C",'Mapa final'!$S$38),"")</f>
        <v/>
      </c>
      <c r="AC55" s="38" t="str">
        <f>IF(AND('Mapa final'!$AJ$33="Muy Baja",'Mapa final'!$AL$33="Mayor"),CONCATENATE("R2C",'Mapa final'!$S$33),"")</f>
        <v/>
      </c>
      <c r="AD55" s="39" t="str">
        <f>IF(AND('Mapa final'!$AJ$34="Muy Baja",'Mapa final'!$AL$34="Mayor"),CONCATENATE("R2C",'Mapa final'!$S$34),"")</f>
        <v/>
      </c>
      <c r="AE55" s="39" t="str">
        <f>IF(AND('Mapa final'!$AJ$35="Muy Baja",'Mapa final'!$AL$35="Mayor"),CONCATENATE("R2C",'Mapa final'!$S$35),"")</f>
        <v/>
      </c>
      <c r="AF55" s="39" t="str">
        <f>IF(AND('Mapa final'!$AJ$36="Muy Baja",'Mapa final'!$AL$36="Mayor"),CONCATENATE("R2C",'Mapa final'!$S$36),"")</f>
        <v/>
      </c>
      <c r="AG55" s="39" t="str">
        <f>IF(AND('Mapa final'!$AJ$37="Muy Baja",'Mapa final'!$AL$37="Mayor"),CONCATENATE("R2C",'Mapa final'!$S$37),"")</f>
        <v/>
      </c>
      <c r="AH55" s="40" t="str">
        <f>IF(AND('Mapa final'!$AJ$38="Muy Baja",'Mapa final'!$AL$38="Mayor"),CONCATENATE("R2C",'Mapa final'!$S$38),"")</f>
        <v/>
      </c>
      <c r="AI55" s="41" t="str">
        <f>IF(AND('Mapa final'!$AJ$33="Muy Baja",'Mapa final'!$AL$33="Catastrófico"),CONCATENATE("R2C",'Mapa final'!$S$33),"")</f>
        <v/>
      </c>
      <c r="AJ55" s="42" t="str">
        <f>IF(AND('Mapa final'!$AJ$34="Muy Baja",'Mapa final'!$AL$34="Catastrófico"),CONCATENATE("R2C",'Mapa final'!$S$34),"")</f>
        <v/>
      </c>
      <c r="AK55" s="42" t="str">
        <f>IF(AND('Mapa final'!$AJ$35="Muy Baja",'Mapa final'!$AL$35="Catastrófico"),CONCATENATE("R2C",'Mapa final'!$S$35),"")</f>
        <v/>
      </c>
      <c r="AL55" s="42" t="str">
        <f>IF(AND('Mapa final'!$AJ$36="Muy Baja",'Mapa final'!$AL$36="Catastrófico"),CONCATENATE("R2C",'Mapa final'!$S$36),"")</f>
        <v/>
      </c>
      <c r="AM55" s="42" t="str">
        <f>IF(AND('Mapa final'!$AJ$37="Muy Baja",'Mapa final'!$AL$37="LCatastrófico"),CONCATENATE("R2C",'Mapa final'!$S$37),"")</f>
        <v/>
      </c>
      <c r="AN55" s="43" t="str">
        <f>IF(AND('Mapa final'!$AJ$38="Muy Baja",'Mapa final'!$AL$38="Catastrófico"),CONCATENATE("R2C",'Mapa final'!$S$38),"")</f>
        <v/>
      </c>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69"/>
      <c r="BR55" s="69"/>
      <c r="BS55" s="69"/>
      <c r="BT55" s="69"/>
      <c r="BU55" s="69"/>
      <c r="BV55" s="69"/>
      <c r="BW55" s="69"/>
      <c r="BX55" s="69"/>
      <c r="BY55" s="69"/>
      <c r="BZ55" s="69"/>
      <c r="CA55" s="69"/>
      <c r="CB55" s="69"/>
      <c r="CC55" s="69"/>
    </row>
    <row r="56" spans="2:81" ht="15" customHeight="1" x14ac:dyDescent="0.25">
      <c r="B56" s="69"/>
      <c r="C56" s="388"/>
      <c r="D56" s="388"/>
      <c r="E56" s="389"/>
      <c r="F56" s="483"/>
      <c r="G56" s="484"/>
      <c r="H56" s="484"/>
      <c r="I56" s="484"/>
      <c r="J56" s="485"/>
      <c r="K56" s="62" t="str">
        <f>IF(AND('Mapa final'!$AJ$39="Muy Baja",'Mapa final'!$AL$39="Leve"),CONCATENATE("R2C",'Mapa final'!$S$39),"")</f>
        <v/>
      </c>
      <c r="L56" s="63" t="str">
        <f>IF(AND('Mapa final'!$AJ$40="Muy Baja",'Mapa final'!$AL$40="Leve"),CONCATENATE("R2C",'Mapa final'!$S$40),"")</f>
        <v/>
      </c>
      <c r="M56" s="63" t="str">
        <f>IF(AND('Mapa final'!$AJ$41="Muy Baja",'Mapa final'!$AL$41="Leve"),CONCATENATE("R2C",'Mapa final'!$S$41),"")</f>
        <v/>
      </c>
      <c r="N56" s="63" t="str">
        <f>IF(AND('Mapa final'!$AJ$42="Muy Baja",'Mapa final'!$AL$42="Leve"),CONCATENATE("R2C",'Mapa final'!$S$42),"")</f>
        <v/>
      </c>
      <c r="O56" s="63" t="str">
        <f>IF(AND('Mapa final'!$AJ$43="Muy Baja",'Mapa final'!$AL$43="Leve"),CONCATENATE("R2C",'Mapa final'!$S$43),"")</f>
        <v/>
      </c>
      <c r="P56" s="64" t="str">
        <f>IF(AND('Mapa final'!$AJ$44="Muy Baja",'Mapa final'!$AL$44="Leve"),CONCATENATE("R2C",'Mapa final'!$S$44),"")</f>
        <v/>
      </c>
      <c r="Q56" s="62" t="str">
        <f>IF(AND('Mapa final'!$AJ$39="Muy Baja",'Mapa final'!$AL$39="Menor"),CONCATENATE("R2C",'Mapa final'!$S$39),"")</f>
        <v/>
      </c>
      <c r="R56" s="63" t="str">
        <f>IF(AND('Mapa final'!$AJ$40="Muy Baja",'Mapa final'!$AL$40="Menor"),CONCATENATE("R2C",'Mapa final'!$S$40),"")</f>
        <v/>
      </c>
      <c r="S56" s="63" t="str">
        <f>IF(AND('Mapa final'!$AJ$41="Muy Baja",'Mapa final'!$AL$41="Menor"),CONCATENATE("R2C",'Mapa final'!$S$41),"")</f>
        <v/>
      </c>
      <c r="T56" s="63" t="str">
        <f>IF(AND('Mapa final'!$AJ$42="Muy Baja",'Mapa final'!$AL$42="Menor"),CONCATENATE("R2C",'Mapa final'!$S$42),"")</f>
        <v/>
      </c>
      <c r="U56" s="63" t="str">
        <f>IF(AND('Mapa final'!$AJ$43="Muy Baja",'Mapa final'!$AL$43="Menor"),CONCATENATE("R2C",'Mapa final'!$S$43),"")</f>
        <v/>
      </c>
      <c r="V56" s="64" t="str">
        <f>IF(AND('Mapa final'!$AJ$44="Muy Baja",'Mapa final'!$AL$44="Menor"),CONCATENATE("R2C",'Mapa final'!$S$44),"")</f>
        <v/>
      </c>
      <c r="W56" s="53" t="str">
        <f>IF(AND('Mapa final'!$AJ$39="Muy Baja",'Mapa final'!$AL$39="Moderado"),CONCATENATE("R2C",'Mapa final'!$S$39),"")</f>
        <v/>
      </c>
      <c r="X56" s="54" t="str">
        <f>IF(AND('Mapa final'!$AJ$40="Muy Baja",'Mapa final'!$AL$40="Moderado"),CONCATENATE("R2C",'Mapa final'!$S$40),"")</f>
        <v/>
      </c>
      <c r="Y56" s="54" t="str">
        <f>IF(AND('Mapa final'!$AJ$41="Muy Baja",'Mapa final'!$AL$41="Moderado"),CONCATENATE("R2C",'Mapa final'!$S$41),"")</f>
        <v/>
      </c>
      <c r="Z56" s="54" t="str">
        <f>IF(AND('Mapa final'!$AJ$42="Muy Baja",'Mapa final'!$AL$42="Moderado"),CONCATENATE("R2C",'Mapa final'!$S$42),"")</f>
        <v/>
      </c>
      <c r="AA56" s="54" t="str">
        <f>IF(AND('Mapa final'!$AJ$43="Muy Baja",'Mapa final'!$AL$43="Moderado"),CONCATENATE("R2C",'Mapa final'!$S$43),"")</f>
        <v/>
      </c>
      <c r="AB56" s="55" t="str">
        <f>IF(AND('Mapa final'!$AJ$44="Muy Baja",'Mapa final'!$AL$44="Moderado"),CONCATENATE("R2C",'Mapa final'!$S$44),"")</f>
        <v/>
      </c>
      <c r="AC56" s="38" t="str">
        <f>IF(AND('Mapa final'!$AJ$39="Muy Baja",'Mapa final'!$AL$39="Mayor"),CONCATENATE("R2C",'Mapa final'!$S$39),"")</f>
        <v/>
      </c>
      <c r="AD56" s="39" t="str">
        <f>IF(AND('Mapa final'!$AJ$40="Muy Baja",'Mapa final'!$AL$40="Mayor"),CONCATENATE("R2C",'Mapa final'!$S$40),"")</f>
        <v/>
      </c>
      <c r="AE56" s="39" t="str">
        <f>IF(AND('Mapa final'!$AJ$41="Muy Baja",'Mapa final'!$AL$41="Mayor"),CONCATENATE("R2C",'Mapa final'!$S$41),"")</f>
        <v/>
      </c>
      <c r="AF56" s="39" t="str">
        <f>IF(AND('Mapa final'!$AJ$42="Muy Baja",'Mapa final'!$AL$42="Mayor"),CONCATENATE("R2C",'Mapa final'!$S$42),"")</f>
        <v/>
      </c>
      <c r="AG56" s="39" t="str">
        <f>IF(AND('Mapa final'!$AJ$43="Muy Baja",'Mapa final'!$AL$43="Mayor"),CONCATENATE("R2C",'Mapa final'!$S$43),"")</f>
        <v/>
      </c>
      <c r="AH56" s="40" t="str">
        <f>IF(AND('Mapa final'!$AJ$44="Muy Baja",'Mapa final'!$AL$44="Mayor"),CONCATENATE("R2C",'Mapa final'!$S$44),"")</f>
        <v/>
      </c>
      <c r="AI56" s="41" t="str">
        <f>IF(AND('Mapa final'!$AJ$39="Muy Baja",'Mapa final'!$AL$39="Catastrófico"),CONCATENATE("R2C",'Mapa final'!$S$39),"")</f>
        <v/>
      </c>
      <c r="AJ56" s="42" t="str">
        <f>IF(AND('Mapa final'!$AJ$40="Muy Baja",'Mapa final'!$AL$40="Catastrófico"),CONCATENATE("R2C",'Mapa final'!$S$40),"")</f>
        <v/>
      </c>
      <c r="AK56" s="42" t="str">
        <f>IF(AND('Mapa final'!$AJ$41="Muy Baja",'Mapa final'!$AL$41="Catastrófico"),CONCATENATE("R2C",'Mapa final'!$S$41),"")</f>
        <v/>
      </c>
      <c r="AL56" s="42" t="str">
        <f>IF(AND('Mapa final'!$AJ$42="Muy Baja",'Mapa final'!$AL$42="Catastrófico"),CONCATENATE("R2C",'Mapa final'!$S$42),"")</f>
        <v/>
      </c>
      <c r="AM56" s="42" t="str">
        <f>IF(AND('Mapa final'!$AJ$43="Muy Baja",'Mapa final'!$AL$43="Catastrófico"),CONCATENATE("R2C",'Mapa final'!$S$43),"")</f>
        <v/>
      </c>
      <c r="AN56" s="43" t="str">
        <f>IF(AND('Mapa final'!$AJ$44="Muy Baja",'Mapa final'!$AL$44="Catastrófico"),CONCATENATE("R2C",'Mapa final'!$S$44),"")</f>
        <v/>
      </c>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69"/>
      <c r="BT56" s="69"/>
      <c r="BU56" s="69"/>
      <c r="BV56" s="69"/>
      <c r="BW56" s="69"/>
      <c r="BX56" s="69"/>
      <c r="BY56" s="69"/>
      <c r="BZ56" s="69"/>
      <c r="CA56" s="69"/>
      <c r="CB56" s="69"/>
      <c r="CC56" s="69"/>
    </row>
    <row r="57" spans="2:81" ht="15" customHeight="1" x14ac:dyDescent="0.25">
      <c r="B57" s="69"/>
      <c r="C57" s="388"/>
      <c r="D57" s="388"/>
      <c r="E57" s="389"/>
      <c r="F57" s="483"/>
      <c r="G57" s="484"/>
      <c r="H57" s="484"/>
      <c r="I57" s="484"/>
      <c r="J57" s="485"/>
      <c r="K57" s="62" t="str">
        <f>IF(AND('Mapa final'!$AJ$45="Muy Baja",'Mapa final'!$AL$45="Leve"),CONCATENATE("R2C",'Mapa final'!$S$45),"")</f>
        <v/>
      </c>
      <c r="L57" s="63" t="str">
        <f>IF(AND('Mapa final'!$AJ$46="Muy Baja",'Mapa final'!$AL$46="Leve"),CONCATENATE("R2C",'Mapa final'!$S$46),"")</f>
        <v/>
      </c>
      <c r="M57" s="63" t="str">
        <f>IF(AND('Mapa final'!$AJ$47="Muy Baja",'Mapa final'!$AL$47="Leve"),CONCATENATE("R2C",'Mapa final'!$S$47),"")</f>
        <v/>
      </c>
      <c r="N57" s="63" t="str">
        <f>IF(AND('Mapa final'!$AJ$48="Muy Baja",'Mapa final'!$AL$48="Leve"),CONCATENATE("R2C",'Mapa final'!$S$48),"")</f>
        <v/>
      </c>
      <c r="O57" s="63" t="str">
        <f>IF(AND('Mapa final'!$AJ$49="Muy Baja",'Mapa final'!$AL$49="Leve"),CONCATENATE("R2C",'Mapa final'!$S$49),"")</f>
        <v/>
      </c>
      <c r="P57" s="64" t="str">
        <f>IF(AND('Mapa final'!$AJ$60="Muy Baja",'Mapa final'!$AL$50="Leve"),CONCATENATE("R2C",'Mapa final'!$S$50),"")</f>
        <v/>
      </c>
      <c r="Q57" s="62" t="str">
        <f>IF(AND('Mapa final'!$AJ$45="Muy Baja",'Mapa final'!$AL$45="Menor"),CONCATENATE("R2C",'Mapa final'!$S$45),"")</f>
        <v/>
      </c>
      <c r="R57" s="63" t="str">
        <f>IF(AND('Mapa final'!$AJ$46="Muy Baja",'Mapa final'!$AL$46="Menor"),CONCATENATE("R2C",'Mapa final'!$S$46),"")</f>
        <v/>
      </c>
      <c r="S57" s="63" t="str">
        <f>IF(AND('Mapa final'!$AJ$47="Muy Baja",'Mapa final'!$AL$47="Menor"),CONCATENATE("R2C",'Mapa final'!$S$47),"")</f>
        <v/>
      </c>
      <c r="T57" s="63" t="str">
        <f>IF(AND('Mapa final'!$AJ$48="Muy Baja",'Mapa final'!$AL$48="Menor"),CONCATENATE("R2C",'Mapa final'!$S$48),"")</f>
        <v/>
      </c>
      <c r="U57" s="63" t="str">
        <f>IF(AND('Mapa final'!$AJ$49="Muy Baja",'Mapa final'!$AL$49="Menor"),CONCATENATE("R2C",'Mapa final'!$S$49),"")</f>
        <v/>
      </c>
      <c r="V57" s="64" t="str">
        <f>IF(AND('Mapa final'!$AJ$60="Muy Baja",'Mapa final'!$AL$50="Menor"),CONCATENATE("R2C",'Mapa final'!$S$50),"")</f>
        <v/>
      </c>
      <c r="W57" s="53" t="str">
        <f>IF(AND('Mapa final'!$AJ$45="Muy Baja",'Mapa final'!$AL$45="Moderado"),CONCATENATE("R2C",'Mapa final'!$S$45),"")</f>
        <v/>
      </c>
      <c r="X57" s="54" t="str">
        <f>IF(AND('Mapa final'!$AJ$46="Muy Baja",'Mapa final'!$AL$46="Moderado"),CONCATENATE("R2C",'Mapa final'!$S$46),"")</f>
        <v/>
      </c>
      <c r="Y57" s="54" t="str">
        <f>IF(AND('Mapa final'!$AJ$47="Muy Baja",'Mapa final'!$AL$47="Moderado"),CONCATENATE("R2C",'Mapa final'!$S$47),"")</f>
        <v/>
      </c>
      <c r="Z57" s="54" t="str">
        <f>IF(AND('Mapa final'!$AJ$48="Muy Baja",'Mapa final'!$AL$48="Moderado"),CONCATENATE("R2C",'Mapa final'!$S$48),"")</f>
        <v/>
      </c>
      <c r="AA57" s="54" t="str">
        <f>IF(AND('Mapa final'!$AJ$49="Muy Baja",'Mapa final'!$AL$49="Moderado"),CONCATENATE("R2C",'Mapa final'!$S$49),"")</f>
        <v/>
      </c>
      <c r="AB57" s="55" t="str">
        <f>IF(AND('Mapa final'!$AJ$60="Muy Baja",'Mapa final'!$AL$50="Moderado"),CONCATENATE("R2C",'Mapa final'!$S$50),"")</f>
        <v/>
      </c>
      <c r="AC57" s="38" t="str">
        <f>IF(AND('Mapa final'!$AJ$45="Muy Baja",'Mapa final'!$AL$45="Mayor"),CONCATENATE("R2C",'Mapa final'!$S$45),"")</f>
        <v/>
      </c>
      <c r="AD57" s="39" t="str">
        <f>IF(AND('Mapa final'!$AJ$46="Muy Baja",'Mapa final'!$AL$46="Mayor"),CONCATENATE("R2C",'Mapa final'!$S$46),"")</f>
        <v/>
      </c>
      <c r="AE57" s="39" t="str">
        <f>IF(AND('Mapa final'!$AJ$47="Muy Baja",'Mapa final'!$AL$47="Mayor"),CONCATENATE("R2C",'Mapa final'!$S$47),"")</f>
        <v/>
      </c>
      <c r="AF57" s="39" t="str">
        <f>IF(AND('Mapa final'!$AJ$48="Muy Baja",'Mapa final'!$AL$48="Mayor"),CONCATENATE("R2C",'Mapa final'!$S$48),"")</f>
        <v/>
      </c>
      <c r="AG57" s="39" t="str">
        <f>IF(AND('Mapa final'!$AJ$49="Muy Baja",'Mapa final'!$AL$49="Mayor"),CONCATENATE("R2C",'Mapa final'!$S$49),"")</f>
        <v/>
      </c>
      <c r="AH57" s="40" t="str">
        <f>IF(AND('Mapa final'!$AJ$60="Muy Baja",'Mapa final'!$AL$50="Mayor"),CONCATENATE("R2C",'Mapa final'!$S$50),"")</f>
        <v/>
      </c>
      <c r="AI57" s="41" t="str">
        <f>IF(AND('Mapa final'!$AJ$45="Muy Baja",'Mapa final'!$AL$45="Catastrófico"),CONCATENATE("R2C",'Mapa final'!$S$45),"")</f>
        <v/>
      </c>
      <c r="AJ57" s="42" t="str">
        <f>IF(AND('Mapa final'!$AJ$46="Muy Baja",'Mapa final'!$AL$46="Catastrófico"),CONCATENATE("R2C",'Mapa final'!$S$46),"")</f>
        <v/>
      </c>
      <c r="AK57" s="42" t="str">
        <f>IF(AND('Mapa final'!$AJ$47="Muy Baja",'Mapa final'!$AL$47="Catastrófico"),CONCATENATE("R2C",'Mapa final'!$S$47),"")</f>
        <v/>
      </c>
      <c r="AL57" s="42" t="str">
        <f>IF(AND('Mapa final'!$AJ$48="Muy Baja",'Mapa final'!$AL$48="Catastrófico"),CONCATENATE("R2C",'Mapa final'!$S$48),"")</f>
        <v/>
      </c>
      <c r="AM57" s="42" t="str">
        <f>IF(AND('Mapa final'!$AJ$49="Muy Baja",'Mapa final'!$AL$49="Catastrófico"),CONCATENATE("R2C",'Mapa final'!$S$49),"")</f>
        <v/>
      </c>
      <c r="AN57" s="43" t="str">
        <f>IF(AND('Mapa final'!$AJ$60="Muy Baja",'Mapa final'!$AL$50="Catastrófico"),CONCATENATE("R2C",'Mapa final'!$S$50),"")</f>
        <v/>
      </c>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row>
    <row r="58" spans="2:81" ht="15" customHeight="1" x14ac:dyDescent="0.25">
      <c r="B58" s="69"/>
      <c r="C58" s="388"/>
      <c r="D58" s="388"/>
      <c r="E58" s="389"/>
      <c r="F58" s="483"/>
      <c r="G58" s="484"/>
      <c r="H58" s="484"/>
      <c r="I58" s="484"/>
      <c r="J58" s="485"/>
      <c r="K58" s="62" t="str">
        <f>IF(AND('Mapa final'!$AJ$51="Muy Baja",'Mapa final'!$AL$51="Leve"),CONCATENATE("R2C",'Mapa final'!$S$51),"")</f>
        <v/>
      </c>
      <c r="L58" s="63" t="str">
        <f>IF(AND('Mapa final'!$AJ$52="Muy Baja",'Mapa final'!$AL$52="Leve"),CONCATENATE("R2C",'Mapa final'!$S$52),"")</f>
        <v/>
      </c>
      <c r="M58" s="63" t="str">
        <f>IF(AND('Mapa final'!$AJ$53="Muy Baja",'Mapa final'!$AL$53="Leve"),CONCATENATE("R2C",'Mapa final'!$S$53),"")</f>
        <v/>
      </c>
      <c r="N58" s="63" t="str">
        <f>IF(AND('Mapa final'!$AJ$54="Muy Baja",'Mapa final'!$AL$54="Leve"),CONCATENATE("R2C",'Mapa final'!$S$54),"")</f>
        <v/>
      </c>
      <c r="O58" s="63" t="str">
        <f>IF(AND('Mapa final'!$AJ$55="Muy Baja",'Mapa final'!$AL$55="Leve"),CONCATENATE("R2C",'Mapa final'!$S$55),"")</f>
        <v/>
      </c>
      <c r="P58" s="64" t="str">
        <f>IF(AND('Mapa final'!$AJ$56="Muy Baja",'Mapa final'!$AL$56="Leve"),CONCATENATE("R2C",'Mapa final'!$S$56),"")</f>
        <v/>
      </c>
      <c r="Q58" s="62" t="str">
        <f>IF(AND('Mapa final'!$AJ$51="Muy Baja",'Mapa final'!$AL$51="Menor"),CONCATENATE("R2C",'Mapa final'!$S$51),"")</f>
        <v/>
      </c>
      <c r="R58" s="63" t="str">
        <f>IF(AND('Mapa final'!$AJ$52="Muy Baja",'Mapa final'!$AL$52="Menor"),CONCATENATE("R2C",'Mapa final'!$S$52),"")</f>
        <v/>
      </c>
      <c r="S58" s="63" t="str">
        <f>IF(AND('Mapa final'!$AJ$53="Muy Baja",'Mapa final'!$AL$53="Menor"),CONCATENATE("R2C",'Mapa final'!$S$53),"")</f>
        <v/>
      </c>
      <c r="T58" s="63" t="str">
        <f>IF(AND('Mapa final'!$AJ$54="Muy Baja",'Mapa final'!$AL$54="Menor"),CONCATENATE("R2C",'Mapa final'!$S$54),"")</f>
        <v/>
      </c>
      <c r="U58" s="63" t="str">
        <f>IF(AND('Mapa final'!$AJ$55="Muy Baja",'Mapa final'!$AL$55="Menor"),CONCATENATE("R2C",'Mapa final'!$S$55),"")</f>
        <v/>
      </c>
      <c r="V58" s="64" t="str">
        <f>IF(AND('Mapa final'!$AJ$56="Muy Baja",'Mapa final'!$AL$56="Menor"),CONCATENATE("R2C",'Mapa final'!$S$56),"")</f>
        <v/>
      </c>
      <c r="W58" s="53" t="str">
        <f>IF(AND('Mapa final'!$AJ$51="Muy Baja",'Mapa final'!$AL$51="Moderado"),CONCATENATE("R2C",'Mapa final'!$S$51),"")</f>
        <v/>
      </c>
      <c r="X58" s="54" t="str">
        <f>IF(AND('Mapa final'!$AJ$52="Muy Baja",'Mapa final'!$AL$52="Moderado"),CONCATENATE("R2C",'Mapa final'!$S$52),"")</f>
        <v/>
      </c>
      <c r="Y58" s="54" t="str">
        <f>IF(AND('Mapa final'!$AJ$53="Muy Baja",'Mapa final'!$AL$53="Moderado"),CONCATENATE("R2C",'Mapa final'!$S$53),"")</f>
        <v/>
      </c>
      <c r="Z58" s="54" t="str">
        <f>IF(AND('Mapa final'!$AJ$54="Muy Baja",'Mapa final'!$AL$54="Moderado"),CONCATENATE("R2C",'Mapa final'!$S$54),"")</f>
        <v/>
      </c>
      <c r="AA58" s="54" t="str">
        <f>IF(AND('Mapa final'!$AJ$55="Muy Baja",'Mapa final'!$AL$55="Moderado"),CONCATENATE("R2C",'Mapa final'!$S$55),"")</f>
        <v/>
      </c>
      <c r="AB58" s="55" t="str">
        <f>IF(AND('Mapa final'!$AJ$56="Muy Baja",'Mapa final'!$AL$56="Moderado"),CONCATENATE("R2C",'Mapa final'!$S$56),"")</f>
        <v/>
      </c>
      <c r="AC58" s="38" t="str">
        <f>IF(AND('Mapa final'!$AJ$51="Muy Baja",'Mapa final'!$AL$51="Mayor"),CONCATENATE("R2C",'Mapa final'!$S$51),"")</f>
        <v/>
      </c>
      <c r="AD58" s="39" t="str">
        <f>IF(AND('Mapa final'!$AJ$52="Muy Baja",'Mapa final'!$AL$52="Mayor"),CONCATENATE("R2C",'Mapa final'!$S$52),"")</f>
        <v/>
      </c>
      <c r="AE58" s="39" t="str">
        <f>IF(AND('Mapa final'!$AJ$53="Muy Baja",'Mapa final'!$AL$53="Mayor"),CONCATENATE("R2C",'Mapa final'!$S$53),"")</f>
        <v/>
      </c>
      <c r="AF58" s="39" t="str">
        <f>IF(AND('Mapa final'!$AJ$54="Muy Baja",'Mapa final'!$AL$54="Mayor"),CONCATENATE("R2C",'Mapa final'!$S$54),"")</f>
        <v/>
      </c>
      <c r="AG58" s="39" t="str">
        <f>IF(AND('Mapa final'!$AJ$55="Muy Baja",'Mapa final'!$AL$55="Mayor"),CONCATENATE("R2C",'Mapa final'!$S$55),"")</f>
        <v/>
      </c>
      <c r="AH58" s="40" t="str">
        <f>IF(AND('Mapa final'!$AJ$56="Muy Baja",'Mapa final'!$AL$56="Mayor"),CONCATENATE("R2C",'Mapa final'!$S$56),"")</f>
        <v/>
      </c>
      <c r="AI58" s="41" t="str">
        <f>IF(AND('Mapa final'!$AJ$51="Muy Baja",'Mapa final'!$AL$51="Catastrófico"),CONCATENATE("R2C",'Mapa final'!$S$51),"")</f>
        <v/>
      </c>
      <c r="AJ58" s="42" t="str">
        <f>IF(AND('Mapa final'!$AJ$52="Muy Baja",'Mapa final'!$AL$52="Catastrófico"),CONCATENATE("R2C",'Mapa final'!$S$52),"")</f>
        <v/>
      </c>
      <c r="AK58" s="42" t="str">
        <f>IF(AND('Mapa final'!$AJ$53="Muy Baja",'Mapa final'!$AL$53="Catastrófico"),CONCATENATE("R2C",'Mapa final'!$S$53),"")</f>
        <v/>
      </c>
      <c r="AL58" s="42" t="str">
        <f>IF(AND('Mapa final'!$AJ$54="Muy Baja",'Mapa final'!$AL$54="Catastrófico"),CONCATENATE("R2C",'Mapa final'!$S$54),"")</f>
        <v/>
      </c>
      <c r="AM58" s="42" t="str">
        <f>IF(AND('Mapa final'!$AJ$55="Muy Baja",'Mapa final'!$AL$55="Catastrófico"),CONCATENATE("R2C",'Mapa final'!$S$55),"")</f>
        <v/>
      </c>
      <c r="AN58" s="43" t="str">
        <f>IF(AND('Mapa final'!$AJ$56="Muy Baja",'Mapa final'!$AL$56="Catastrófico"),CONCATENATE("R2C",'Mapa final'!$S$56),"")</f>
        <v/>
      </c>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row>
    <row r="59" spans="2:81" ht="15" customHeight="1" x14ac:dyDescent="0.25">
      <c r="B59" s="69"/>
      <c r="C59" s="388"/>
      <c r="D59" s="388"/>
      <c r="E59" s="389"/>
      <c r="F59" s="483"/>
      <c r="G59" s="484"/>
      <c r="H59" s="484"/>
      <c r="I59" s="484"/>
      <c r="J59" s="485"/>
      <c r="K59" s="62" t="str">
        <f>IF(AND('Mapa final'!$AJ$57="Muy Baja",'Mapa final'!$AL$57="Leve"),CONCATENATE("R2C",'Mapa final'!$S$57),"")</f>
        <v/>
      </c>
      <c r="L59" s="63" t="str">
        <f>IF(AND('Mapa final'!$AJ$58="Muy Baja",'Mapa final'!$AL$58="Leve"),CONCATENATE("R2C",'Mapa final'!$S$58),"")</f>
        <v/>
      </c>
      <c r="M59" s="63" t="str">
        <f>IF(AND('Mapa final'!$AJ$59="Muy Baja",'Mapa final'!$AL$59="Leve"),CONCATENATE("R2C",'Mapa final'!$S$59),"")</f>
        <v/>
      </c>
      <c r="N59" s="63" t="str">
        <f>IF(AND('Mapa final'!$AJ$60="Muy Baja",'Mapa final'!$AL$60="Leve"),CONCATENATE("R2C",'Mapa final'!$S$60),"")</f>
        <v/>
      </c>
      <c r="O59" s="63" t="str">
        <f>IF(AND('Mapa final'!$AJ$61="Muy Baja",'Mapa final'!$AL$61="Leve"),CONCATENATE("R2C",'Mapa final'!$S$61),"")</f>
        <v/>
      </c>
      <c r="P59" s="64" t="str">
        <f>IF(AND('Mapa final'!$AJ$62="Muy Baja",'Mapa final'!$AL$62="Leve"),CONCATENATE("R2C",'Mapa final'!$S$62),"")</f>
        <v/>
      </c>
      <c r="Q59" s="62" t="str">
        <f>IF(AND('Mapa final'!$AJ$57="Muy Baja",'Mapa final'!$AL$57="Menor"),CONCATENATE("R2C",'Mapa final'!$S$57),"")</f>
        <v/>
      </c>
      <c r="R59" s="63" t="str">
        <f>IF(AND('Mapa final'!$AJ$58="Muy Baja",'Mapa final'!$AL$58="Menor"),CONCATENATE("R2C",'Mapa final'!$S$58),"")</f>
        <v/>
      </c>
      <c r="S59" s="63" t="str">
        <f>IF(AND('Mapa final'!$AJ$59="Muy Baja",'Mapa final'!$AL$59="Menor"),CONCATENATE("R2C",'Mapa final'!$S$59),"")</f>
        <v/>
      </c>
      <c r="T59" s="63" t="str">
        <f>IF(AND('Mapa final'!$AJ$60="Muy Baja",'Mapa final'!$AL$60="Menor"),CONCATENATE("R2C",'Mapa final'!$S$60),"")</f>
        <v/>
      </c>
      <c r="U59" s="63" t="str">
        <f>IF(AND('Mapa final'!$AJ$61="Muy Baja",'Mapa final'!$AL$61="Menor"),CONCATENATE("R2C",'Mapa final'!$S$61),"")</f>
        <v/>
      </c>
      <c r="V59" s="64" t="str">
        <f>IF(AND('Mapa final'!$AJ$62="Muy Baja",'Mapa final'!$AL$62="Menor"),CONCATENATE("R2C",'Mapa final'!$S$62),"")</f>
        <v/>
      </c>
      <c r="W59" s="53" t="str">
        <f>IF(AND('Mapa final'!$AJ$57="Muy Baja",'Mapa final'!$AL$57="Moderado"),CONCATENATE("R2C",'Mapa final'!$S$57),"")</f>
        <v/>
      </c>
      <c r="X59" s="54" t="str">
        <f>IF(AND('Mapa final'!$AJ$58="Muy Baja",'Mapa final'!$AL$58="Moderado"),CONCATENATE("R2C",'Mapa final'!$S$58),"")</f>
        <v/>
      </c>
      <c r="Y59" s="54" t="str">
        <f>IF(AND('Mapa final'!$AJ$59="Muy Baja",'Mapa final'!$AL$59="Moderado"),CONCATENATE("R2C",'Mapa final'!$S$59),"")</f>
        <v/>
      </c>
      <c r="Z59" s="54" t="str">
        <f>IF(AND('Mapa final'!$AJ$60="Muy Baja",'Mapa final'!$AL$60="Moderado"),CONCATENATE("R2C",'Mapa final'!$S$60),"")</f>
        <v/>
      </c>
      <c r="AA59" s="54" t="str">
        <f>IF(AND('Mapa final'!$AJ$61="Muy Baja",'Mapa final'!$AL$61="Moderado"),CONCATENATE("R2C",'Mapa final'!$S$61),"")</f>
        <v/>
      </c>
      <c r="AB59" s="55" t="str">
        <f>IF(AND('Mapa final'!$AJ$62="Muy Baja",'Mapa final'!$AL$62="Moderado"),CONCATENATE("R2C",'Mapa final'!$S$62),"")</f>
        <v/>
      </c>
      <c r="AC59" s="38" t="str">
        <f>IF(AND('Mapa final'!$AJ$57="Muy Baja",'Mapa final'!$AL$57="Mayor"),CONCATENATE("R2C",'Mapa final'!$S$57),"")</f>
        <v/>
      </c>
      <c r="AD59" s="39" t="str">
        <f>IF(AND('Mapa final'!$AJ$58="Muy Baja",'Mapa final'!$AL$58="Mayor"),CONCATENATE("R2C",'Mapa final'!$S$58),"")</f>
        <v/>
      </c>
      <c r="AE59" s="39" t="str">
        <f>IF(AND('Mapa final'!$AJ$59="Muy Baja",'Mapa final'!$AL$59="Mayor"),CONCATENATE("R2C",'Mapa final'!$S$59),"")</f>
        <v/>
      </c>
      <c r="AF59" s="39" t="str">
        <f>IF(AND('Mapa final'!$AJ$60="Muy Baja",'Mapa final'!$AL$60="Mayor"),CONCATENATE("R2C",'Mapa final'!$S$60),"")</f>
        <v/>
      </c>
      <c r="AG59" s="39" t="str">
        <f>IF(AND('Mapa final'!$AJ$61="Muy Baja",'Mapa final'!$AL$61="Mayor"),CONCATENATE("R2C",'Mapa final'!$S$61),"")</f>
        <v/>
      </c>
      <c r="AH59" s="40" t="str">
        <f>IF(AND('Mapa final'!$AJ$62="Muy Baja",'Mapa final'!$AL$62="Mayor"),CONCATENATE("R2C",'Mapa final'!$S$62),"")</f>
        <v/>
      </c>
      <c r="AI59" s="41" t="str">
        <f>IF(AND('Mapa final'!$AJ$57="Muy Baja",'Mapa final'!$AL$57="Catastrófico"),CONCATENATE("R2C",'Mapa final'!$S$57),"")</f>
        <v/>
      </c>
      <c r="AJ59" s="42" t="str">
        <f>IF(AND('Mapa final'!$AJ$58="Muy Baja",'Mapa final'!$AL$58="Catastrófico"),CONCATENATE("R2C",'Mapa final'!$S$58),"")</f>
        <v/>
      </c>
      <c r="AK59" s="42" t="str">
        <f>IF(AND('Mapa final'!$AJ$59="Muy Baja",'Mapa final'!$AL$59="Catastrófico"),CONCATENATE("R2C",'Mapa final'!$S$59),"")</f>
        <v/>
      </c>
      <c r="AL59" s="42" t="str">
        <f>IF(AND('Mapa final'!$AJ$60="Muy Baja",'Mapa final'!$AL$60="Catastrófico"),CONCATENATE("R2C",'Mapa final'!$S$60),"")</f>
        <v/>
      </c>
      <c r="AM59" s="42" t="str">
        <f>IF(AND('Mapa final'!$AJ$61="Muy Baja",'Mapa final'!$AL$61="Catastrófico"),CONCATENATE("R2C",'Mapa final'!$S$61),"")</f>
        <v/>
      </c>
      <c r="AN59" s="43" t="str">
        <f>IF(AND('Mapa final'!$AJ$62="Muy Baja",'Mapa final'!$AL$62="Catastrófico"),CONCATENATE("R2C",'Mapa final'!$S$62),"")</f>
        <v/>
      </c>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row>
    <row r="60" spans="2:81" ht="15" customHeight="1" x14ac:dyDescent="0.25">
      <c r="B60" s="69"/>
      <c r="C60" s="388"/>
      <c r="D60" s="388"/>
      <c r="E60" s="389"/>
      <c r="F60" s="483"/>
      <c r="G60" s="484"/>
      <c r="H60" s="484"/>
      <c r="I60" s="484"/>
      <c r="J60" s="485"/>
      <c r="K60" s="62" t="str">
        <f>IF(AND('Mapa final'!$AJ$63="Muy Baja",'Mapa final'!$AL$63="Leve"),CONCATENATE("R2C",'Mapa final'!$S$63),"")</f>
        <v/>
      </c>
      <c r="L60" s="63" t="str">
        <f>IF(AND('Mapa final'!$AJ$64="Muy Baja",'Mapa final'!$AL$64="Leve"),CONCATENATE("R2C",'Mapa final'!$S$64),"")</f>
        <v/>
      </c>
      <c r="M60" s="63" t="str">
        <f>IF(AND('Mapa final'!$AJ$65="Muy Baja",'Mapa final'!$AL$65="Leve"),CONCATENATE("R2C",'Mapa final'!$S$65),"")</f>
        <v/>
      </c>
      <c r="N60" s="63" t="str">
        <f>IF(AND('Mapa final'!$AJ$66="Muy Baja",'Mapa final'!$AL$66="Leve"),CONCATENATE("R2C",'Mapa final'!$S$66),"")</f>
        <v/>
      </c>
      <c r="O60" s="63" t="str">
        <f>IF(AND('Mapa final'!$AJ$67="Muy Baja",'Mapa final'!$AL$67="Leve"),CONCATENATE("R2C",'Mapa final'!$S$67),"")</f>
        <v/>
      </c>
      <c r="P60" s="64" t="str">
        <f>IF(AND('Mapa final'!$AJ$68="Muy Baja",'Mapa final'!$AL$68="Leve"),CONCATENATE("R2C",'Mapa final'!$S$68),"")</f>
        <v/>
      </c>
      <c r="Q60" s="62" t="str">
        <f>IF(AND('Mapa final'!$AJ$63="Muy Baja",'Mapa final'!$AL$63="Menor"),CONCATENATE("R2C",'Mapa final'!$S$63),"")</f>
        <v/>
      </c>
      <c r="R60" s="63" t="str">
        <f>IF(AND('Mapa final'!$AJ$64="Muy Baja",'Mapa final'!$AL$64="Menor"),CONCATENATE("R2C",'Mapa final'!$S$64),"")</f>
        <v/>
      </c>
      <c r="S60" s="63" t="str">
        <f>IF(AND('Mapa final'!$AJ$65="Muy Baja",'Mapa final'!$AL$65="Menor"),CONCATENATE("R2C",'Mapa final'!$S$65),"")</f>
        <v/>
      </c>
      <c r="T60" s="63" t="str">
        <f>IF(AND('Mapa final'!$AJ$66="Muy Baja",'Mapa final'!$AL$66="Menor"),CONCATENATE("R2C",'Mapa final'!$S$66),"")</f>
        <v/>
      </c>
      <c r="U60" s="63" t="str">
        <f>IF(AND('Mapa final'!$AJ$67="Muy Baja",'Mapa final'!$AL$67="Menor"),CONCATENATE("R2C",'Mapa final'!$S$67),"")</f>
        <v/>
      </c>
      <c r="V60" s="64" t="str">
        <f>IF(AND('Mapa final'!$AJ$68="Muy Baja",'Mapa final'!$AL$68="Menor"),CONCATENATE("R2C",'Mapa final'!$S$68),"")</f>
        <v/>
      </c>
      <c r="W60" s="53" t="str">
        <f>IF(AND('Mapa final'!$AJ$63="Muy Baja",'Mapa final'!$AL$63="Moderado"),CONCATENATE("R2C",'Mapa final'!$S$63),"")</f>
        <v/>
      </c>
      <c r="X60" s="54" t="str">
        <f>IF(AND('Mapa final'!$AJ$64="Muy Baja",'Mapa final'!$AL$64="Moderado"),CONCATENATE("R2C",'Mapa final'!$S$64),"")</f>
        <v/>
      </c>
      <c r="Y60" s="54" t="str">
        <f>IF(AND('Mapa final'!$AJ$65="Muy Baja",'Mapa final'!$AL$65="Moderado"),CONCATENATE("R2C",'Mapa final'!$S$65),"")</f>
        <v/>
      </c>
      <c r="Z60" s="54" t="str">
        <f>IF(AND('Mapa final'!$AJ$66="Muy Baja",'Mapa final'!$AL$66="Moderado"),CONCATENATE("R2C",'Mapa final'!$S$66),"")</f>
        <v/>
      </c>
      <c r="AA60" s="54" t="str">
        <f>IF(AND('Mapa final'!$AJ$67="Muy Baja",'Mapa final'!$AL$67="Moderado"),CONCATENATE("R2C",'Mapa final'!$S$67),"")</f>
        <v/>
      </c>
      <c r="AB60" s="55" t="str">
        <f>IF(AND('Mapa final'!$AJ$68="Muy Baja",'Mapa final'!$AL$68="Moderado"),CONCATENATE("R2C",'Mapa final'!$S$68),"")</f>
        <v/>
      </c>
      <c r="AC60" s="38" t="str">
        <f>IF(AND('Mapa final'!$AJ$63="Muy Baja",'Mapa final'!$AL$63="Mayor"),CONCATENATE("R2C",'Mapa final'!$S$63),"")</f>
        <v/>
      </c>
      <c r="AD60" s="39" t="str">
        <f>IF(AND('Mapa final'!$AJ$64="Muy Baja",'Mapa final'!$AL$64="Mayor"),CONCATENATE("R2C",'Mapa final'!$S$64),"")</f>
        <v/>
      </c>
      <c r="AE60" s="39" t="str">
        <f>IF(AND('Mapa final'!$AJ$65="Muy Baja",'Mapa final'!$AL$65="Mayor"),CONCATENATE("R2C",'Mapa final'!$S$65),"")</f>
        <v/>
      </c>
      <c r="AF60" s="39" t="str">
        <f>IF(AND('Mapa final'!$AJ$66="Muy Baja",'Mapa final'!$AL$66="Mayor"),CONCATENATE("R2C",'Mapa final'!$S$66),"")</f>
        <v/>
      </c>
      <c r="AG60" s="39" t="str">
        <f>IF(AND('Mapa final'!$AJ$67="Muy Baja",'Mapa final'!$AL$67="Mayor"),CONCATENATE("R2C",'Mapa final'!$S$67),"")</f>
        <v/>
      </c>
      <c r="AH60" s="40" t="str">
        <f>IF(AND('Mapa final'!$AJ$68="Muy Baja",'Mapa final'!$AL$68="Mayor"),CONCATENATE("R2C",'Mapa final'!$S$68),"")</f>
        <v/>
      </c>
      <c r="AI60" s="41" t="str">
        <f>IF(AND('Mapa final'!$AJ$63="Muy Baja",'Mapa final'!$AL$63="Catastrófico"),CONCATENATE("R2C",'Mapa final'!$S$63),"")</f>
        <v/>
      </c>
      <c r="AJ60" s="42" t="str">
        <f>IF(AND('Mapa final'!$AJ$64="Muy Baja",'Mapa final'!$AL$64="Catastrófico"),CONCATENATE("R2C",'Mapa final'!$S$64),"")</f>
        <v/>
      </c>
      <c r="AK60" s="42" t="str">
        <f>IF(AND('Mapa final'!$AJ$65="Muy Baja",'Mapa final'!$AL$65="Catastrófico"),CONCATENATE("R2C",'Mapa final'!$S$65),"")</f>
        <v/>
      </c>
      <c r="AL60" s="42" t="str">
        <f>IF(AND('Mapa final'!$AJ$66="Muy Baja",'Mapa final'!$AL$66="Catastrófico"),CONCATENATE("R2C",'Mapa final'!$S$66),"")</f>
        <v/>
      </c>
      <c r="AM60" s="42" t="str">
        <f>IF(AND('Mapa final'!$AJ$67="Muy Baja",'Mapa final'!$AL$67="Catastrófico"),CONCATENATE("R2C",'Mapa final'!$S$67),"")</f>
        <v/>
      </c>
      <c r="AN60" s="43" t="str">
        <f>IF(AND('Mapa final'!$AJ$68="Muy Baja",'Mapa final'!$AL$68="Catastrófico"),CONCATENATE("R2C",'Mapa final'!$S$68),"")</f>
        <v/>
      </c>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row>
    <row r="61" spans="2:81" ht="15.75" customHeight="1" thickBot="1" x14ac:dyDescent="0.3">
      <c r="B61" s="69"/>
      <c r="C61" s="388"/>
      <c r="D61" s="388"/>
      <c r="E61" s="389"/>
      <c r="F61" s="486"/>
      <c r="G61" s="487"/>
      <c r="H61" s="487"/>
      <c r="I61" s="487"/>
      <c r="J61" s="488"/>
      <c r="K61" s="65" t="str">
        <f>IF(AND('Mapa final'!$AJ$69="Muy Baja",'Mapa final'!$AL$69="Leve"),CONCATENATE("R2C",'Mapa final'!$S$69),"")</f>
        <v/>
      </c>
      <c r="L61" s="66" t="str">
        <f>IF(AND('Mapa final'!$AJ$70="Muy Baja",'Mapa final'!$AL$70="Leve"),CONCATENATE("R2C",'Mapa final'!$S$70),"")</f>
        <v/>
      </c>
      <c r="M61" s="66" t="str">
        <f>IF(AND('Mapa final'!$AJ$71="Muy Baja",'Mapa final'!$AL$71="Leve"),CONCATENATE("R2C",'Mapa final'!$S$71),"")</f>
        <v/>
      </c>
      <c r="N61" s="66" t="str">
        <f>IF(AND('Mapa final'!$AJ$72="Muy Baja",'Mapa final'!$AL$72="Leve"),CONCATENATE("R2C",'Mapa final'!$S$72),"")</f>
        <v/>
      </c>
      <c r="O61" s="66" t="str">
        <f>IF(AND('Mapa final'!$AJ$74="Muy Baja",'Mapa final'!$AL$74="Leve"),CONCATENATE("R2C",'Mapa final'!$S$74),"")</f>
        <v/>
      </c>
      <c r="P61" s="67" t="str">
        <f>IF(AND('Mapa final'!$AJ$75="Muy Baja",'Mapa final'!$AL$75="Leve"),CONCATENATE("R2C",'Mapa final'!$S$75),"")</f>
        <v/>
      </c>
      <c r="Q61" s="65" t="str">
        <f>IF(AND('Mapa final'!$AJ$69="Muy Baja",'Mapa final'!$AL$69="Menor"),CONCATENATE("R2C",'Mapa final'!$S$69),"")</f>
        <v/>
      </c>
      <c r="R61" s="66" t="str">
        <f>IF(AND('Mapa final'!$AJ$70="Muy Baja",'Mapa final'!$AL$70="Menor"),CONCATENATE("R2C",'Mapa final'!$S$70),"")</f>
        <v/>
      </c>
      <c r="S61" s="66" t="str">
        <f>IF(AND('Mapa final'!$AJ$71="Muy Baja",'Mapa final'!$AL$71="Menor"),CONCATENATE("R2C",'Mapa final'!$S$71),"")</f>
        <v/>
      </c>
      <c r="T61" s="66" t="str">
        <f>IF(AND('Mapa final'!$AJ$72="Muy Baja",'Mapa final'!$AL$72="Menor"),CONCATENATE("R2C",'Mapa final'!$S$72),"")</f>
        <v/>
      </c>
      <c r="U61" s="66" t="str">
        <f>IF(AND('Mapa final'!$AJ$74="Muy Baja",'Mapa final'!$AL$74="Menor"),CONCATENATE("R2C",'Mapa final'!$S$74),"")</f>
        <v/>
      </c>
      <c r="V61" s="67" t="str">
        <f>IF(AND('Mapa final'!$AJ$75="Muy Baja",'Mapa final'!$AL$75="Menor"),CONCATENATE("R2C",'Mapa final'!$S$75),"")</f>
        <v/>
      </c>
      <c r="W61" s="56" t="str">
        <f>IF(AND('Mapa final'!$AJ$69="Muy Baja",'Mapa final'!$AL$69="Moderado"),CONCATENATE("R2C",'Mapa final'!$S$69),"")</f>
        <v/>
      </c>
      <c r="X61" s="57" t="str">
        <f>IF(AND('Mapa final'!$AJ$70="Muy Baja",'Mapa final'!$AL$70="Moderado"),CONCATENATE("R2C",'Mapa final'!$S$70),"")</f>
        <v/>
      </c>
      <c r="Y61" s="57" t="str">
        <f>IF(AND('Mapa final'!$AJ$71="Muy Baja",'Mapa final'!$AL$71="Moderado"),CONCATENATE("R2C",'Mapa final'!$S$71),"")</f>
        <v/>
      </c>
      <c r="Z61" s="57" t="str">
        <f>IF(AND('Mapa final'!$AJ$72="Muy Baja",'Mapa final'!$AL$72="Moderado"),CONCATENATE("R2C",'Mapa final'!$S$72),"")</f>
        <v/>
      </c>
      <c r="AA61" s="57" t="str">
        <f>IF(AND('Mapa final'!$AJ$74="Muy Baja",'Mapa final'!$AL$74="Moderado"),CONCATENATE("R2C",'Mapa final'!$S$74),"")</f>
        <v/>
      </c>
      <c r="AB61" s="58" t="str">
        <f>IF(AND('Mapa final'!$AJ$75="Muy Baja",'Mapa final'!$AL$75="Moderado"),CONCATENATE("R2C",'Mapa final'!$S$75),"")</f>
        <v/>
      </c>
      <c r="AC61" s="44" t="str">
        <f>IF(AND('Mapa final'!$AJ$69="Muy Baja",'Mapa final'!$AL$69="Mayor"),CONCATENATE("R2C",'Mapa final'!$S$69),"")</f>
        <v/>
      </c>
      <c r="AD61" s="45" t="str">
        <f>IF(AND('Mapa final'!$AJ$70="Muy Baja",'Mapa final'!$AL$70="Mayor"),CONCATENATE("R2C",'Mapa final'!$S$70),"")</f>
        <v/>
      </c>
      <c r="AE61" s="45" t="str">
        <f>IF(AND('Mapa final'!$AJ$71="Muy Baja",'Mapa final'!$AL$71="Mayor"),CONCATENATE("R2C",'Mapa final'!$S$71),"")</f>
        <v/>
      </c>
      <c r="AF61" s="45" t="str">
        <f>IF(AND('Mapa final'!$AJ$72="Muy Baja",'Mapa final'!$AL$72="Mayor"),CONCATENATE("R2C",'Mapa final'!$S$72),"")</f>
        <v/>
      </c>
      <c r="AG61" s="45" t="str">
        <f>IF(AND('Mapa final'!$AJ$74="Muy Baja",'Mapa final'!$AL$74="Mayor"),CONCATENATE("R2C",'Mapa final'!$S$74),"")</f>
        <v/>
      </c>
      <c r="AH61" s="46" t="str">
        <f>IF(AND('Mapa final'!$AJ$75="Muy Baja",'Mapa final'!$AL$75="Mayor"),CONCATENATE("R2C",'Mapa final'!$S$75),"")</f>
        <v/>
      </c>
      <c r="AI61" s="47" t="str">
        <f>IF(AND('Mapa final'!$AJ$69="Muy Baja",'Mapa final'!$AL$69="Catastrófico"),CONCATENATE("R2C",'Mapa final'!$S$69),"")</f>
        <v/>
      </c>
      <c r="AJ61" s="48" t="str">
        <f>IF(AND('Mapa final'!$AJ$70="Muy Baja",'Mapa final'!$AL$70="Catastrófico"),CONCATENATE("R2C",'Mapa final'!$S$70),"")</f>
        <v/>
      </c>
      <c r="AK61" s="48" t="str">
        <f>IF(AND('Mapa final'!$AJ$71="Muy Baja",'Mapa final'!$AL$71="Catastrófico"),CONCATENATE("R2C",'Mapa final'!$S$71),"")</f>
        <v/>
      </c>
      <c r="AL61" s="48" t="str">
        <f>IF(AND('Mapa final'!$AJ$72="Muy Baja",'Mapa final'!$AL$72="Catastrófico"),CONCATENATE("R2C",'Mapa final'!$S$72),"")</f>
        <v/>
      </c>
      <c r="AM61" s="48" t="str">
        <f>IF(AND('Mapa final'!$AJ$74="Muy Baja",'Mapa final'!$AL$74="Catastrófico"),CONCATENATE("R2C",'Mapa final'!$S$74),"")</f>
        <v/>
      </c>
      <c r="AN61" s="49" t="str">
        <f>IF(AND('Mapa final'!$AJ$75="Muy Baja",'Mapa final'!$AL$75="Catastrófico"),CONCATENATE("R2C",'Mapa final'!$S$75),"")</f>
        <v/>
      </c>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row>
    <row r="62" spans="2:81" x14ac:dyDescent="0.25">
      <c r="B62" s="69"/>
      <c r="C62" s="69"/>
      <c r="D62" s="69"/>
      <c r="E62" s="69"/>
      <c r="F62" s="69"/>
      <c r="G62" s="69"/>
      <c r="H62" s="69"/>
      <c r="I62" s="69"/>
      <c r="J62" s="69"/>
      <c r="K62" s="480" t="s">
        <v>111</v>
      </c>
      <c r="L62" s="481"/>
      <c r="M62" s="481"/>
      <c r="N62" s="481"/>
      <c r="O62" s="481"/>
      <c r="P62" s="482"/>
      <c r="Q62" s="480" t="s">
        <v>110</v>
      </c>
      <c r="R62" s="481"/>
      <c r="S62" s="481"/>
      <c r="T62" s="481"/>
      <c r="U62" s="481"/>
      <c r="V62" s="482"/>
      <c r="W62" s="480" t="s">
        <v>109</v>
      </c>
      <c r="X62" s="481"/>
      <c r="Y62" s="481"/>
      <c r="Z62" s="481"/>
      <c r="AA62" s="481"/>
      <c r="AB62" s="482"/>
      <c r="AC62" s="480" t="s">
        <v>108</v>
      </c>
      <c r="AD62" s="531"/>
      <c r="AE62" s="481"/>
      <c r="AF62" s="481"/>
      <c r="AG62" s="481"/>
      <c r="AH62" s="482"/>
      <c r="AI62" s="480" t="s">
        <v>107</v>
      </c>
      <c r="AJ62" s="481"/>
      <c r="AK62" s="481"/>
      <c r="AL62" s="481"/>
      <c r="AM62" s="481"/>
      <c r="AN62" s="482"/>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row>
    <row r="63" spans="2:81" x14ac:dyDescent="0.25">
      <c r="B63" s="69"/>
      <c r="C63" s="69"/>
      <c r="D63" s="69"/>
      <c r="E63" s="69"/>
      <c r="F63" s="69"/>
      <c r="G63" s="69"/>
      <c r="H63" s="69"/>
      <c r="I63" s="69"/>
      <c r="J63" s="69"/>
      <c r="K63" s="483"/>
      <c r="L63" s="484"/>
      <c r="M63" s="484"/>
      <c r="N63" s="484"/>
      <c r="O63" s="484"/>
      <c r="P63" s="485"/>
      <c r="Q63" s="483"/>
      <c r="R63" s="484"/>
      <c r="S63" s="484"/>
      <c r="T63" s="484"/>
      <c r="U63" s="484"/>
      <c r="V63" s="485"/>
      <c r="W63" s="483"/>
      <c r="X63" s="484"/>
      <c r="Y63" s="484"/>
      <c r="Z63" s="484"/>
      <c r="AA63" s="484"/>
      <c r="AB63" s="485"/>
      <c r="AC63" s="483"/>
      <c r="AD63" s="484"/>
      <c r="AE63" s="484"/>
      <c r="AF63" s="484"/>
      <c r="AG63" s="484"/>
      <c r="AH63" s="485"/>
      <c r="AI63" s="483"/>
      <c r="AJ63" s="484"/>
      <c r="AK63" s="484"/>
      <c r="AL63" s="484"/>
      <c r="AM63" s="484"/>
      <c r="AN63" s="485"/>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69"/>
      <c r="BZ63" s="69"/>
      <c r="CA63" s="69"/>
      <c r="CB63" s="69"/>
      <c r="CC63" s="69"/>
    </row>
    <row r="64" spans="2:81" x14ac:dyDescent="0.25">
      <c r="B64" s="69"/>
      <c r="C64" s="69"/>
      <c r="D64" s="69"/>
      <c r="E64" s="69"/>
      <c r="F64" s="69"/>
      <c r="G64" s="69"/>
      <c r="H64" s="69"/>
      <c r="I64" s="69"/>
      <c r="J64" s="69"/>
      <c r="K64" s="483"/>
      <c r="L64" s="484"/>
      <c r="M64" s="484"/>
      <c r="N64" s="484"/>
      <c r="O64" s="484"/>
      <c r="P64" s="485"/>
      <c r="Q64" s="483"/>
      <c r="R64" s="484"/>
      <c r="S64" s="484"/>
      <c r="T64" s="484"/>
      <c r="U64" s="484"/>
      <c r="V64" s="485"/>
      <c r="W64" s="483"/>
      <c r="X64" s="484"/>
      <c r="Y64" s="484"/>
      <c r="Z64" s="484"/>
      <c r="AA64" s="484"/>
      <c r="AB64" s="485"/>
      <c r="AC64" s="483"/>
      <c r="AD64" s="484"/>
      <c r="AE64" s="484"/>
      <c r="AF64" s="484"/>
      <c r="AG64" s="484"/>
      <c r="AH64" s="485"/>
      <c r="AI64" s="483"/>
      <c r="AJ64" s="484"/>
      <c r="AK64" s="484"/>
      <c r="AL64" s="484"/>
      <c r="AM64" s="484"/>
      <c r="AN64" s="485"/>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69"/>
      <c r="BZ64" s="69"/>
      <c r="CA64" s="69"/>
      <c r="CB64" s="69"/>
      <c r="CC64" s="69"/>
    </row>
    <row r="65" spans="2:81" x14ac:dyDescent="0.25">
      <c r="B65" s="69"/>
      <c r="C65" s="69"/>
      <c r="D65" s="69"/>
      <c r="E65" s="69"/>
      <c r="F65" s="69"/>
      <c r="G65" s="69"/>
      <c r="H65" s="69"/>
      <c r="I65" s="69"/>
      <c r="J65" s="69"/>
      <c r="K65" s="483"/>
      <c r="L65" s="484"/>
      <c r="M65" s="484"/>
      <c r="N65" s="484"/>
      <c r="O65" s="484"/>
      <c r="P65" s="485"/>
      <c r="Q65" s="483"/>
      <c r="R65" s="484"/>
      <c r="S65" s="484"/>
      <c r="T65" s="484"/>
      <c r="U65" s="484"/>
      <c r="V65" s="485"/>
      <c r="W65" s="483"/>
      <c r="X65" s="484"/>
      <c r="Y65" s="484"/>
      <c r="Z65" s="484"/>
      <c r="AA65" s="484"/>
      <c r="AB65" s="485"/>
      <c r="AC65" s="483"/>
      <c r="AD65" s="484"/>
      <c r="AE65" s="484"/>
      <c r="AF65" s="484"/>
      <c r="AG65" s="484"/>
      <c r="AH65" s="485"/>
      <c r="AI65" s="483"/>
      <c r="AJ65" s="484"/>
      <c r="AK65" s="484"/>
      <c r="AL65" s="484"/>
      <c r="AM65" s="484"/>
      <c r="AN65" s="485"/>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row>
    <row r="66" spans="2:81" x14ac:dyDescent="0.25">
      <c r="B66" s="69"/>
      <c r="C66" s="69"/>
      <c r="D66" s="69"/>
      <c r="E66" s="69"/>
      <c r="F66" s="69"/>
      <c r="G66" s="69"/>
      <c r="H66" s="69"/>
      <c r="I66" s="69"/>
      <c r="J66" s="69"/>
      <c r="K66" s="483"/>
      <c r="L66" s="484"/>
      <c r="M66" s="484"/>
      <c r="N66" s="484"/>
      <c r="O66" s="484"/>
      <c r="P66" s="485"/>
      <c r="Q66" s="483"/>
      <c r="R66" s="484"/>
      <c r="S66" s="484"/>
      <c r="T66" s="484"/>
      <c r="U66" s="484"/>
      <c r="V66" s="485"/>
      <c r="W66" s="483"/>
      <c r="X66" s="484"/>
      <c r="Y66" s="484"/>
      <c r="Z66" s="484"/>
      <c r="AA66" s="484"/>
      <c r="AB66" s="485"/>
      <c r="AC66" s="483"/>
      <c r="AD66" s="484"/>
      <c r="AE66" s="484"/>
      <c r="AF66" s="484"/>
      <c r="AG66" s="484"/>
      <c r="AH66" s="485"/>
      <c r="AI66" s="483"/>
      <c r="AJ66" s="484"/>
      <c r="AK66" s="484"/>
      <c r="AL66" s="484"/>
      <c r="AM66" s="484"/>
      <c r="AN66" s="485"/>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row>
    <row r="67" spans="2:81" ht="15.75" thickBot="1" x14ac:dyDescent="0.3">
      <c r="B67" s="69"/>
      <c r="C67" s="69"/>
      <c r="D67" s="69"/>
      <c r="E67" s="69"/>
      <c r="F67" s="69"/>
      <c r="G67" s="69"/>
      <c r="H67" s="69"/>
      <c r="I67" s="69"/>
      <c r="J67" s="69"/>
      <c r="K67" s="486"/>
      <c r="L67" s="487"/>
      <c r="M67" s="487"/>
      <c r="N67" s="487"/>
      <c r="O67" s="487"/>
      <c r="P67" s="488"/>
      <c r="Q67" s="486"/>
      <c r="R67" s="487"/>
      <c r="S67" s="487"/>
      <c r="T67" s="487"/>
      <c r="U67" s="487"/>
      <c r="V67" s="488"/>
      <c r="W67" s="486"/>
      <c r="X67" s="487"/>
      <c r="Y67" s="487"/>
      <c r="Z67" s="487"/>
      <c r="AA67" s="487"/>
      <c r="AB67" s="488"/>
      <c r="AC67" s="486"/>
      <c r="AD67" s="487"/>
      <c r="AE67" s="487"/>
      <c r="AF67" s="487"/>
      <c r="AG67" s="487"/>
      <c r="AH67" s="488"/>
      <c r="AI67" s="486"/>
      <c r="AJ67" s="487"/>
      <c r="AK67" s="487"/>
      <c r="AL67" s="487"/>
      <c r="AM67" s="487"/>
      <c r="AN67" s="488"/>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row>
    <row r="68" spans="2:81" x14ac:dyDescent="0.25">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c r="AY68" s="69"/>
      <c r="AZ68" s="69"/>
      <c r="BA68" s="69"/>
      <c r="BB68" s="69"/>
      <c r="BC68" s="69"/>
      <c r="BD68" s="69"/>
      <c r="BE68" s="69"/>
      <c r="BF68" s="69"/>
      <c r="BG68" s="69"/>
      <c r="BH68" s="69"/>
      <c r="BI68" s="69"/>
    </row>
    <row r="69" spans="2:81" ht="15" customHeight="1" x14ac:dyDescent="0.25">
      <c r="B69" s="69"/>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69"/>
      <c r="AW69" s="69"/>
      <c r="AX69" s="69"/>
      <c r="AY69" s="69"/>
      <c r="AZ69" s="69"/>
      <c r="BA69" s="69"/>
      <c r="BB69" s="69"/>
      <c r="BC69" s="69"/>
      <c r="BD69" s="69"/>
      <c r="BE69" s="69"/>
      <c r="BF69" s="69"/>
      <c r="BG69" s="69"/>
      <c r="BH69" s="69"/>
      <c r="BI69" s="69"/>
    </row>
    <row r="70" spans="2:81" ht="15" customHeight="1" x14ac:dyDescent="0.25">
      <c r="B70" s="69"/>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69"/>
      <c r="AW70" s="69"/>
      <c r="AX70" s="69"/>
      <c r="AY70" s="69"/>
      <c r="AZ70" s="69"/>
      <c r="BA70" s="69"/>
      <c r="BB70" s="69"/>
      <c r="BC70" s="69"/>
      <c r="BD70" s="69"/>
      <c r="BE70" s="69"/>
      <c r="BF70" s="69"/>
      <c r="BG70" s="69"/>
      <c r="BH70" s="69"/>
      <c r="BI70" s="69"/>
    </row>
    <row r="71" spans="2:81" x14ac:dyDescent="0.25">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row>
    <row r="72" spans="2:81" x14ac:dyDescent="0.25">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row>
    <row r="73" spans="2:81" x14ac:dyDescent="0.25">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9"/>
      <c r="BC73" s="69"/>
      <c r="BD73" s="69"/>
      <c r="BE73" s="69"/>
      <c r="BF73" s="69"/>
      <c r="BG73" s="69"/>
      <c r="BH73" s="69"/>
      <c r="BI73" s="69"/>
    </row>
    <row r="74" spans="2:81" x14ac:dyDescent="0.25">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c r="AY74" s="69"/>
      <c r="AZ74" s="69"/>
      <c r="BA74" s="69"/>
      <c r="BB74" s="69"/>
      <c r="BC74" s="69"/>
      <c r="BD74" s="69"/>
      <c r="BE74" s="69"/>
      <c r="BF74" s="69"/>
      <c r="BG74" s="69"/>
      <c r="BH74" s="69"/>
      <c r="BI74" s="69"/>
    </row>
    <row r="75" spans="2:81" x14ac:dyDescent="0.2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c r="BB75" s="69"/>
      <c r="BC75" s="69"/>
      <c r="BD75" s="69"/>
      <c r="BE75" s="69"/>
      <c r="BF75" s="69"/>
      <c r="BG75" s="69"/>
      <c r="BH75" s="69"/>
      <c r="BI75" s="69"/>
    </row>
    <row r="76" spans="2:81" x14ac:dyDescent="0.25">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row>
    <row r="77" spans="2:81" x14ac:dyDescent="0.25">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row>
    <row r="78" spans="2:81" x14ac:dyDescent="0.25">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c r="BB78" s="69"/>
      <c r="BC78" s="69"/>
      <c r="BD78" s="69"/>
      <c r="BE78" s="69"/>
      <c r="BF78" s="69"/>
      <c r="BG78" s="69"/>
      <c r="BH78" s="69"/>
      <c r="BI78" s="69"/>
    </row>
    <row r="79" spans="2:81" x14ac:dyDescent="0.25">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row>
    <row r="80" spans="2:81" x14ac:dyDescent="0.25">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c r="BB80" s="69"/>
      <c r="BC80" s="69"/>
      <c r="BD80" s="69"/>
      <c r="BE80" s="69"/>
      <c r="BF80" s="69"/>
      <c r="BG80" s="69"/>
      <c r="BH80" s="69"/>
      <c r="BI80" s="69"/>
    </row>
    <row r="81" spans="2:61" x14ac:dyDescent="0.25">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c r="AY81" s="69"/>
      <c r="AZ81" s="69"/>
      <c r="BA81" s="69"/>
      <c r="BB81" s="69"/>
      <c r="BC81" s="69"/>
      <c r="BD81" s="69"/>
      <c r="BE81" s="69"/>
      <c r="BF81" s="69"/>
      <c r="BG81" s="69"/>
      <c r="BH81" s="69"/>
      <c r="BI81" s="69"/>
    </row>
    <row r="82" spans="2:61" x14ac:dyDescent="0.25">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row>
    <row r="83" spans="2:61" x14ac:dyDescent="0.25">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c r="AY83" s="69"/>
      <c r="AZ83" s="69"/>
      <c r="BA83" s="69"/>
      <c r="BB83" s="69"/>
      <c r="BC83" s="69"/>
      <c r="BD83" s="69"/>
      <c r="BE83" s="69"/>
      <c r="BF83" s="69"/>
      <c r="BG83" s="69"/>
      <c r="BH83" s="69"/>
      <c r="BI83" s="69"/>
    </row>
    <row r="84" spans="2:61" x14ac:dyDescent="0.25">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c r="BB84" s="69"/>
      <c r="BC84" s="69"/>
      <c r="BD84" s="69"/>
      <c r="BE84" s="69"/>
      <c r="BF84" s="69"/>
      <c r="BG84" s="69"/>
      <c r="BH84" s="69"/>
      <c r="BI84" s="69"/>
    </row>
    <row r="85" spans="2:61" x14ac:dyDescent="0.25">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69"/>
      <c r="BH85" s="69"/>
      <c r="BI85" s="69"/>
    </row>
    <row r="86" spans="2:61" x14ac:dyDescent="0.25">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69"/>
      <c r="BH86" s="69"/>
      <c r="BI86" s="69"/>
    </row>
    <row r="87" spans="2:61" x14ac:dyDescent="0.25">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c r="AY87" s="69"/>
      <c r="AZ87" s="69"/>
      <c r="BA87" s="69"/>
      <c r="BB87" s="69"/>
      <c r="BC87" s="69"/>
      <c r="BD87" s="69"/>
      <c r="BE87" s="69"/>
      <c r="BF87" s="69"/>
      <c r="BG87" s="69"/>
      <c r="BH87" s="69"/>
      <c r="BI87" s="69"/>
    </row>
    <row r="88" spans="2:61" x14ac:dyDescent="0.25">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c r="AY88" s="69"/>
      <c r="AZ88" s="69"/>
      <c r="BA88" s="69"/>
      <c r="BB88" s="69"/>
      <c r="BC88" s="69"/>
      <c r="BD88" s="69"/>
      <c r="BE88" s="69"/>
      <c r="BF88" s="69"/>
      <c r="BG88" s="69"/>
      <c r="BH88" s="69"/>
      <c r="BI88" s="69"/>
    </row>
    <row r="89" spans="2:61" x14ac:dyDescent="0.25">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c r="AY89" s="69"/>
      <c r="AZ89" s="69"/>
      <c r="BA89" s="69"/>
      <c r="BB89" s="69"/>
      <c r="BC89" s="69"/>
      <c r="BD89" s="69"/>
      <c r="BE89" s="69"/>
      <c r="BF89" s="69"/>
      <c r="BG89" s="69"/>
      <c r="BH89" s="69"/>
      <c r="BI89" s="69"/>
    </row>
    <row r="90" spans="2:61" x14ac:dyDescent="0.25">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c r="AY90" s="69"/>
      <c r="AZ90" s="69"/>
      <c r="BA90" s="69"/>
      <c r="BB90" s="69"/>
      <c r="BC90" s="69"/>
      <c r="BD90" s="69"/>
      <c r="BE90" s="69"/>
      <c r="BF90" s="69"/>
      <c r="BG90" s="69"/>
      <c r="BH90" s="69"/>
      <c r="BI90" s="69"/>
    </row>
    <row r="91" spans="2:61" x14ac:dyDescent="0.25">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c r="AY91" s="69"/>
      <c r="AZ91" s="69"/>
      <c r="BA91" s="69"/>
      <c r="BB91" s="69"/>
      <c r="BC91" s="69"/>
      <c r="BD91" s="69"/>
      <c r="BE91" s="69"/>
      <c r="BF91" s="69"/>
      <c r="BG91" s="69"/>
      <c r="BH91" s="69"/>
      <c r="BI91" s="69"/>
    </row>
    <row r="92" spans="2:61" x14ac:dyDescent="0.25">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c r="AY92" s="69"/>
      <c r="AZ92" s="69"/>
      <c r="BA92" s="69"/>
      <c r="BB92" s="69"/>
      <c r="BC92" s="69"/>
      <c r="BD92" s="69"/>
      <c r="BE92" s="69"/>
      <c r="BF92" s="69"/>
      <c r="BG92" s="69"/>
      <c r="BH92" s="69"/>
      <c r="BI92" s="69"/>
    </row>
    <row r="93" spans="2:61" x14ac:dyDescent="0.25">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c r="AY93" s="69"/>
      <c r="AZ93" s="69"/>
      <c r="BA93" s="69"/>
      <c r="BB93" s="69"/>
      <c r="BC93" s="69"/>
      <c r="BD93" s="69"/>
      <c r="BE93" s="69"/>
      <c r="BF93" s="69"/>
      <c r="BG93" s="69"/>
      <c r="BH93" s="69"/>
      <c r="BI93" s="69"/>
    </row>
    <row r="94" spans="2:61" x14ac:dyDescent="0.25">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c r="AY94" s="69"/>
      <c r="AZ94" s="69"/>
      <c r="BA94" s="69"/>
      <c r="BB94" s="69"/>
      <c r="BC94" s="69"/>
      <c r="BD94" s="69"/>
      <c r="BE94" s="69"/>
      <c r="BF94" s="69"/>
      <c r="BG94" s="69"/>
      <c r="BH94" s="69"/>
      <c r="BI94" s="69"/>
    </row>
    <row r="95" spans="2:61" x14ac:dyDescent="0.25">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c r="AY95" s="69"/>
      <c r="AZ95" s="69"/>
      <c r="BA95" s="69"/>
      <c r="BB95" s="69"/>
      <c r="BC95" s="69"/>
      <c r="BD95" s="69"/>
      <c r="BE95" s="69"/>
      <c r="BF95" s="69"/>
      <c r="BG95" s="69"/>
      <c r="BH95" s="69"/>
      <c r="BI95" s="69"/>
    </row>
    <row r="96" spans="2:61" x14ac:dyDescent="0.25">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c r="AY96" s="69"/>
      <c r="AZ96" s="69"/>
      <c r="BA96" s="69"/>
      <c r="BB96" s="69"/>
      <c r="BC96" s="69"/>
      <c r="BD96" s="69"/>
      <c r="BE96" s="69"/>
      <c r="BF96" s="69"/>
      <c r="BG96" s="69"/>
      <c r="BH96" s="69"/>
      <c r="BI96" s="69"/>
    </row>
    <row r="97" spans="2:61" x14ac:dyDescent="0.25">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69"/>
      <c r="BE97" s="69"/>
      <c r="BF97" s="69"/>
      <c r="BG97" s="69"/>
      <c r="BH97" s="69"/>
      <c r="BI97" s="69"/>
    </row>
    <row r="98" spans="2:61" x14ac:dyDescent="0.25">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c r="AY98" s="69"/>
      <c r="AZ98" s="69"/>
      <c r="BA98" s="69"/>
      <c r="BB98" s="69"/>
      <c r="BC98" s="69"/>
      <c r="BD98" s="69"/>
      <c r="BE98" s="69"/>
      <c r="BF98" s="69"/>
      <c r="BG98" s="69"/>
      <c r="BH98" s="69"/>
      <c r="BI98" s="69"/>
    </row>
    <row r="99" spans="2:61" x14ac:dyDescent="0.25">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c r="AY99" s="69"/>
      <c r="AZ99" s="69"/>
      <c r="BA99" s="69"/>
      <c r="BB99" s="69"/>
      <c r="BC99" s="69"/>
      <c r="BD99" s="69"/>
      <c r="BE99" s="69"/>
      <c r="BF99" s="69"/>
      <c r="BG99" s="69"/>
      <c r="BH99" s="69"/>
      <c r="BI99" s="69"/>
    </row>
    <row r="100" spans="2:61" x14ac:dyDescent="0.25">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c r="AY100" s="69"/>
      <c r="AZ100" s="69"/>
      <c r="BA100" s="69"/>
      <c r="BB100" s="69"/>
      <c r="BC100" s="69"/>
      <c r="BD100" s="69"/>
      <c r="BE100" s="69"/>
      <c r="BF100" s="69"/>
      <c r="BG100" s="69"/>
      <c r="BH100" s="69"/>
      <c r="BI100" s="69"/>
    </row>
    <row r="101" spans="2:61" x14ac:dyDescent="0.25">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c r="AY101" s="69"/>
      <c r="AZ101" s="69"/>
      <c r="BA101" s="69"/>
      <c r="BB101" s="69"/>
      <c r="BC101" s="69"/>
      <c r="BD101" s="69"/>
      <c r="BE101" s="69"/>
      <c r="BF101" s="69"/>
      <c r="BG101" s="69"/>
      <c r="BH101" s="69"/>
      <c r="BI101" s="69"/>
    </row>
    <row r="102" spans="2:61" x14ac:dyDescent="0.25">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c r="AY102" s="69"/>
      <c r="AZ102" s="69"/>
      <c r="BA102" s="69"/>
      <c r="BB102" s="69"/>
      <c r="BC102" s="69"/>
      <c r="BD102" s="69"/>
      <c r="BE102" s="69"/>
      <c r="BF102" s="69"/>
      <c r="BG102" s="69"/>
      <c r="BH102" s="69"/>
      <c r="BI102" s="69"/>
    </row>
    <row r="103" spans="2:61" x14ac:dyDescent="0.25">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c r="AY103" s="69"/>
      <c r="AZ103" s="69"/>
      <c r="BA103" s="69"/>
      <c r="BB103" s="69"/>
      <c r="BC103" s="69"/>
      <c r="BD103" s="69"/>
      <c r="BE103" s="69"/>
      <c r="BF103" s="69"/>
      <c r="BG103" s="69"/>
      <c r="BH103" s="69"/>
      <c r="BI103" s="69"/>
    </row>
    <row r="104" spans="2:61" x14ac:dyDescent="0.25">
      <c r="B104" s="69"/>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c r="AY104" s="69"/>
      <c r="AZ104" s="69"/>
      <c r="BA104" s="69"/>
      <c r="BB104" s="69"/>
      <c r="BC104" s="69"/>
      <c r="BD104" s="69"/>
      <c r="BE104" s="69"/>
      <c r="BF104" s="69"/>
      <c r="BG104" s="69"/>
      <c r="BH104" s="69"/>
      <c r="BI104" s="69"/>
    </row>
    <row r="105" spans="2:61" x14ac:dyDescent="0.25">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c r="AY105" s="69"/>
      <c r="AZ105" s="69"/>
      <c r="BA105" s="69"/>
      <c r="BB105" s="69"/>
      <c r="BC105" s="69"/>
      <c r="BD105" s="69"/>
      <c r="BE105" s="69"/>
      <c r="BF105" s="69"/>
      <c r="BG105" s="69"/>
      <c r="BH105" s="69"/>
      <c r="BI105" s="69"/>
    </row>
    <row r="106" spans="2:61" x14ac:dyDescent="0.25">
      <c r="B106" s="69"/>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c r="AY106" s="69"/>
      <c r="AZ106" s="69"/>
      <c r="BA106" s="69"/>
      <c r="BB106" s="69"/>
      <c r="BC106" s="69"/>
      <c r="BD106" s="69"/>
      <c r="BE106" s="69"/>
      <c r="BF106" s="69"/>
      <c r="BG106" s="69"/>
      <c r="BH106" s="69"/>
      <c r="BI106" s="69"/>
    </row>
    <row r="107" spans="2:61" x14ac:dyDescent="0.25">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c r="AY107" s="69"/>
      <c r="AZ107" s="69"/>
      <c r="BA107" s="69"/>
      <c r="BB107" s="69"/>
      <c r="BC107" s="69"/>
      <c r="BD107" s="69"/>
      <c r="BE107" s="69"/>
      <c r="BF107" s="69"/>
      <c r="BG107" s="69"/>
      <c r="BH107" s="69"/>
      <c r="BI107" s="69"/>
    </row>
    <row r="108" spans="2:61" x14ac:dyDescent="0.25">
      <c r="B108" s="69"/>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c r="AY108" s="69"/>
      <c r="AZ108" s="69"/>
      <c r="BA108" s="69"/>
      <c r="BB108" s="69"/>
      <c r="BC108" s="69"/>
      <c r="BD108" s="69"/>
      <c r="BE108" s="69"/>
      <c r="BF108" s="69"/>
      <c r="BG108" s="69"/>
      <c r="BH108" s="69"/>
      <c r="BI108" s="69"/>
    </row>
    <row r="109" spans="2:61" x14ac:dyDescent="0.25">
      <c r="B109" s="69"/>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c r="AY109" s="69"/>
      <c r="AZ109" s="69"/>
      <c r="BA109" s="69"/>
      <c r="BB109" s="69"/>
      <c r="BC109" s="69"/>
      <c r="BD109" s="69"/>
      <c r="BE109" s="69"/>
      <c r="BF109" s="69"/>
      <c r="BG109" s="69"/>
      <c r="BH109" s="69"/>
      <c r="BI109" s="69"/>
    </row>
    <row r="110" spans="2:61" x14ac:dyDescent="0.25">
      <c r="B110" s="69"/>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c r="AY110" s="69"/>
      <c r="AZ110" s="69"/>
      <c r="BA110" s="69"/>
      <c r="BB110" s="69"/>
      <c r="BC110" s="69"/>
      <c r="BD110" s="69"/>
      <c r="BE110" s="69"/>
      <c r="BF110" s="69"/>
      <c r="BG110" s="69"/>
      <c r="BH110" s="69"/>
      <c r="BI110" s="69"/>
    </row>
    <row r="111" spans="2:61" x14ac:dyDescent="0.25">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c r="AY111" s="69"/>
      <c r="AZ111" s="69"/>
      <c r="BA111" s="69"/>
      <c r="BB111" s="69"/>
      <c r="BC111" s="69"/>
      <c r="BD111" s="69"/>
      <c r="BE111" s="69"/>
      <c r="BF111" s="69"/>
      <c r="BG111" s="69"/>
      <c r="BH111" s="69"/>
      <c r="BI111" s="69"/>
    </row>
    <row r="112" spans="2:61" x14ac:dyDescent="0.25">
      <c r="B112" s="69"/>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c r="AY112" s="69"/>
      <c r="AZ112" s="69"/>
      <c r="BA112" s="69"/>
      <c r="BB112" s="69"/>
      <c r="BC112" s="69"/>
      <c r="BD112" s="69"/>
      <c r="BE112" s="69"/>
      <c r="BF112" s="69"/>
      <c r="BG112" s="69"/>
      <c r="BH112" s="69"/>
      <c r="BI112" s="69"/>
    </row>
    <row r="113" spans="2:61" x14ac:dyDescent="0.25">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c r="AY113" s="69"/>
      <c r="AZ113" s="69"/>
      <c r="BA113" s="69"/>
      <c r="BB113" s="69"/>
      <c r="BC113" s="69"/>
      <c r="BD113" s="69"/>
      <c r="BE113" s="69"/>
      <c r="BF113" s="69"/>
      <c r="BG113" s="69"/>
      <c r="BH113" s="69"/>
      <c r="BI113" s="69"/>
    </row>
    <row r="114" spans="2:61" x14ac:dyDescent="0.25">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c r="AY114" s="69"/>
      <c r="AZ114" s="69"/>
      <c r="BA114" s="69"/>
      <c r="BB114" s="69"/>
      <c r="BC114" s="69"/>
      <c r="BD114" s="69"/>
      <c r="BE114" s="69"/>
      <c r="BF114" s="69"/>
      <c r="BG114" s="69"/>
      <c r="BH114" s="69"/>
      <c r="BI114" s="69"/>
    </row>
    <row r="115" spans="2:61" x14ac:dyDescent="0.25">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c r="AY115" s="69"/>
      <c r="AZ115" s="69"/>
      <c r="BA115" s="69"/>
      <c r="BB115" s="69"/>
      <c r="BC115" s="69"/>
      <c r="BD115" s="69"/>
      <c r="BE115" s="69"/>
      <c r="BF115" s="69"/>
      <c r="BG115" s="69"/>
      <c r="BH115" s="69"/>
      <c r="BI115" s="69"/>
    </row>
    <row r="116" spans="2:61" x14ac:dyDescent="0.25">
      <c r="B116" s="69"/>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c r="AY116" s="69"/>
      <c r="AZ116" s="69"/>
      <c r="BA116" s="69"/>
      <c r="BB116" s="69"/>
      <c r="BC116" s="69"/>
      <c r="BD116" s="69"/>
      <c r="BE116" s="69"/>
      <c r="BF116" s="69"/>
      <c r="BG116" s="69"/>
      <c r="BH116" s="69"/>
      <c r="BI116" s="69"/>
    </row>
    <row r="117" spans="2:61" x14ac:dyDescent="0.25">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c r="AY117" s="69"/>
      <c r="AZ117" s="69"/>
      <c r="BA117" s="69"/>
      <c r="BB117" s="69"/>
      <c r="BC117" s="69"/>
      <c r="BD117" s="69"/>
      <c r="BE117" s="69"/>
      <c r="BF117" s="69"/>
      <c r="BG117" s="69"/>
      <c r="BH117" s="69"/>
      <c r="BI117" s="69"/>
    </row>
    <row r="118" spans="2:61" x14ac:dyDescent="0.25">
      <c r="B118" s="69"/>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c r="AY118" s="69"/>
      <c r="AZ118" s="69"/>
      <c r="BA118" s="69"/>
      <c r="BB118" s="69"/>
      <c r="BC118" s="69"/>
      <c r="BD118" s="69"/>
      <c r="BE118" s="69"/>
      <c r="BF118" s="69"/>
      <c r="BG118" s="69"/>
      <c r="BH118" s="69"/>
      <c r="BI118" s="69"/>
    </row>
    <row r="119" spans="2:61" x14ac:dyDescent="0.25">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c r="AY119" s="69"/>
      <c r="AZ119" s="69"/>
      <c r="BA119" s="69"/>
      <c r="BB119" s="69"/>
      <c r="BC119" s="69"/>
      <c r="BD119" s="69"/>
      <c r="BE119" s="69"/>
      <c r="BF119" s="69"/>
      <c r="BG119" s="69"/>
      <c r="BH119" s="69"/>
      <c r="BI119" s="69"/>
    </row>
    <row r="120" spans="2:61" x14ac:dyDescent="0.25">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row>
    <row r="121" spans="2:61" x14ac:dyDescent="0.25">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c r="AY121" s="69"/>
      <c r="AZ121" s="69"/>
      <c r="BA121" s="69"/>
      <c r="BB121" s="69"/>
      <c r="BC121" s="69"/>
      <c r="BD121" s="69"/>
      <c r="BE121" s="69"/>
      <c r="BF121" s="69"/>
      <c r="BG121" s="69"/>
      <c r="BH121" s="69"/>
      <c r="BI121" s="69"/>
    </row>
    <row r="122" spans="2:61" x14ac:dyDescent="0.25">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c r="AY122" s="69"/>
      <c r="AZ122" s="69"/>
      <c r="BA122" s="69"/>
      <c r="BB122" s="69"/>
      <c r="BC122" s="69"/>
      <c r="BD122" s="69"/>
      <c r="BE122" s="69"/>
      <c r="BF122" s="69"/>
      <c r="BG122" s="69"/>
      <c r="BH122" s="69"/>
      <c r="BI122" s="69"/>
    </row>
    <row r="123" spans="2:61" x14ac:dyDescent="0.25">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row>
    <row r="124" spans="2:61" x14ac:dyDescent="0.25">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c r="AY124" s="69"/>
      <c r="AZ124" s="69"/>
      <c r="BA124" s="69"/>
      <c r="BB124" s="69"/>
      <c r="BC124" s="69"/>
      <c r="BD124" s="69"/>
      <c r="BE124" s="69"/>
      <c r="BF124" s="69"/>
      <c r="BG124" s="69"/>
      <c r="BH124" s="69"/>
      <c r="BI124" s="69"/>
    </row>
    <row r="125" spans="2:61" x14ac:dyDescent="0.25">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c r="AY125" s="69"/>
      <c r="AZ125" s="69"/>
      <c r="BA125" s="69"/>
      <c r="BB125" s="69"/>
      <c r="BC125" s="69"/>
      <c r="BD125" s="69"/>
      <c r="BE125" s="69"/>
      <c r="BF125" s="69"/>
      <c r="BG125" s="69"/>
      <c r="BH125" s="69"/>
      <c r="BI125" s="69"/>
    </row>
    <row r="126" spans="2:61" x14ac:dyDescent="0.25">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c r="AY126" s="69"/>
      <c r="AZ126" s="69"/>
      <c r="BA126" s="69"/>
      <c r="BB126" s="69"/>
      <c r="BC126" s="69"/>
      <c r="BD126" s="69"/>
      <c r="BE126" s="69"/>
      <c r="BF126" s="69"/>
      <c r="BG126" s="69"/>
      <c r="BH126" s="69"/>
      <c r="BI126" s="69"/>
    </row>
    <row r="127" spans="2:61" x14ac:dyDescent="0.25">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69"/>
      <c r="BA127" s="69"/>
      <c r="BB127" s="69"/>
      <c r="BC127" s="69"/>
      <c r="BD127" s="69"/>
      <c r="BE127" s="69"/>
      <c r="BF127" s="69"/>
      <c r="BG127" s="69"/>
      <c r="BH127" s="69"/>
      <c r="BI127" s="69"/>
    </row>
    <row r="128" spans="2:61" x14ac:dyDescent="0.25">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c r="AY128" s="69"/>
      <c r="AZ128" s="69"/>
      <c r="BA128" s="69"/>
      <c r="BB128" s="69"/>
      <c r="BC128" s="69"/>
      <c r="BD128" s="69"/>
      <c r="BE128" s="69"/>
      <c r="BF128" s="69"/>
      <c r="BG128" s="69"/>
      <c r="BH128" s="69"/>
      <c r="BI128" s="69"/>
    </row>
    <row r="129" spans="2:61" x14ac:dyDescent="0.25">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c r="AY129" s="69"/>
      <c r="AZ129" s="69"/>
      <c r="BA129" s="69"/>
      <c r="BB129" s="69"/>
      <c r="BC129" s="69"/>
      <c r="BD129" s="69"/>
      <c r="BE129" s="69"/>
      <c r="BF129" s="69"/>
      <c r="BG129" s="69"/>
      <c r="BH129" s="69"/>
      <c r="BI129" s="69"/>
    </row>
    <row r="130" spans="2:61" x14ac:dyDescent="0.25">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c r="AY130" s="69"/>
      <c r="AZ130" s="69"/>
      <c r="BA130" s="69"/>
      <c r="BB130" s="69"/>
      <c r="BC130" s="69"/>
      <c r="BD130" s="69"/>
      <c r="BE130" s="69"/>
      <c r="BF130" s="69"/>
      <c r="BG130" s="69"/>
      <c r="BH130" s="69"/>
      <c r="BI130" s="69"/>
    </row>
    <row r="131" spans="2:61" x14ac:dyDescent="0.25">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c r="AY131" s="69"/>
      <c r="AZ131" s="69"/>
      <c r="BA131" s="69"/>
      <c r="BB131" s="69"/>
      <c r="BC131" s="69"/>
      <c r="BD131" s="69"/>
      <c r="BE131" s="69"/>
      <c r="BF131" s="69"/>
      <c r="BG131" s="69"/>
      <c r="BH131" s="69"/>
      <c r="BI131" s="69"/>
    </row>
    <row r="132" spans="2:61" x14ac:dyDescent="0.25">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c r="AY132" s="69"/>
      <c r="AZ132" s="69"/>
      <c r="BA132" s="69"/>
      <c r="BB132" s="69"/>
      <c r="BC132" s="69"/>
      <c r="BD132" s="69"/>
      <c r="BE132" s="69"/>
      <c r="BF132" s="69"/>
      <c r="BG132" s="69"/>
      <c r="BH132" s="69"/>
      <c r="BI132" s="69"/>
    </row>
    <row r="133" spans="2:61" x14ac:dyDescent="0.25">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c r="AY133" s="69"/>
      <c r="AZ133" s="69"/>
      <c r="BA133" s="69"/>
      <c r="BB133" s="69"/>
      <c r="BC133" s="69"/>
      <c r="BD133" s="69"/>
      <c r="BE133" s="69"/>
      <c r="BF133" s="69"/>
      <c r="BG133" s="69"/>
      <c r="BH133" s="69"/>
      <c r="BI133" s="69"/>
    </row>
    <row r="134" spans="2:61" x14ac:dyDescent="0.25">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69"/>
      <c r="BA134" s="69"/>
      <c r="BB134" s="69"/>
      <c r="BC134" s="69"/>
      <c r="BD134" s="69"/>
      <c r="BE134" s="69"/>
      <c r="BF134" s="69"/>
      <c r="BG134" s="69"/>
      <c r="BH134" s="69"/>
      <c r="BI134" s="69"/>
    </row>
    <row r="135" spans="2:61" x14ac:dyDescent="0.25">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c r="AY135" s="69"/>
      <c r="AZ135" s="69"/>
      <c r="BA135" s="69"/>
      <c r="BB135" s="69"/>
      <c r="BC135" s="69"/>
      <c r="BD135" s="69"/>
      <c r="BE135" s="69"/>
      <c r="BF135" s="69"/>
      <c r="BG135" s="69"/>
      <c r="BH135" s="69"/>
      <c r="BI135" s="69"/>
    </row>
    <row r="136" spans="2:61" x14ac:dyDescent="0.25">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c r="AY136" s="69"/>
      <c r="AZ136" s="69"/>
      <c r="BA136" s="69"/>
      <c r="BB136" s="69"/>
      <c r="BC136" s="69"/>
      <c r="BD136" s="69"/>
      <c r="BE136" s="69"/>
      <c r="BF136" s="69"/>
      <c r="BG136" s="69"/>
      <c r="BH136" s="69"/>
      <c r="BI136" s="69"/>
    </row>
    <row r="137" spans="2:61" x14ac:dyDescent="0.25">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c r="AY137" s="69"/>
      <c r="AZ137" s="69"/>
      <c r="BA137" s="69"/>
      <c r="BB137" s="69"/>
      <c r="BC137" s="69"/>
      <c r="BD137" s="69"/>
      <c r="BE137" s="69"/>
      <c r="BF137" s="69"/>
      <c r="BG137" s="69"/>
      <c r="BH137" s="69"/>
      <c r="BI137" s="69"/>
    </row>
    <row r="138" spans="2:61" x14ac:dyDescent="0.25">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c r="AY138" s="69"/>
      <c r="AZ138" s="69"/>
      <c r="BA138" s="69"/>
      <c r="BB138" s="69"/>
      <c r="BC138" s="69"/>
      <c r="BD138" s="69"/>
      <c r="BE138" s="69"/>
      <c r="BF138" s="69"/>
      <c r="BG138" s="69"/>
      <c r="BH138" s="69"/>
      <c r="BI138" s="69"/>
    </row>
    <row r="139" spans="2:61" x14ac:dyDescent="0.25">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c r="AY139" s="69"/>
      <c r="AZ139" s="69"/>
      <c r="BA139" s="69"/>
      <c r="BB139" s="69"/>
      <c r="BC139" s="69"/>
      <c r="BD139" s="69"/>
      <c r="BE139" s="69"/>
      <c r="BF139" s="69"/>
      <c r="BG139" s="69"/>
      <c r="BH139" s="69"/>
      <c r="BI139" s="69"/>
    </row>
    <row r="140" spans="2:61" x14ac:dyDescent="0.25">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c r="AY140" s="69"/>
      <c r="AZ140" s="69"/>
      <c r="BA140" s="69"/>
      <c r="BB140" s="69"/>
      <c r="BC140" s="69"/>
      <c r="BD140" s="69"/>
      <c r="BE140" s="69"/>
      <c r="BF140" s="69"/>
      <c r="BG140" s="69"/>
      <c r="BH140" s="69"/>
      <c r="BI140" s="69"/>
    </row>
    <row r="141" spans="2:61" x14ac:dyDescent="0.25">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c r="AY141" s="69"/>
      <c r="AZ141" s="69"/>
      <c r="BA141" s="69"/>
      <c r="BB141" s="69"/>
      <c r="BC141" s="69"/>
      <c r="BD141" s="69"/>
      <c r="BE141" s="69"/>
      <c r="BF141" s="69"/>
      <c r="BG141" s="69"/>
      <c r="BH141" s="69"/>
      <c r="BI141" s="69"/>
    </row>
    <row r="142" spans="2:61" x14ac:dyDescent="0.25">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c r="AY142" s="69"/>
      <c r="AZ142" s="69"/>
      <c r="BA142" s="69"/>
      <c r="BB142" s="69"/>
      <c r="BC142" s="69"/>
      <c r="BD142" s="69"/>
      <c r="BE142" s="69"/>
      <c r="BF142" s="69"/>
      <c r="BG142" s="69"/>
      <c r="BH142" s="69"/>
      <c r="BI142" s="69"/>
    </row>
    <row r="143" spans="2:61" x14ac:dyDescent="0.25">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row>
    <row r="144" spans="2:61" x14ac:dyDescent="0.25">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c r="AY144" s="69"/>
      <c r="AZ144" s="69"/>
      <c r="BA144" s="69"/>
      <c r="BB144" s="69"/>
      <c r="BC144" s="69"/>
      <c r="BD144" s="69"/>
      <c r="BE144" s="69"/>
      <c r="BF144" s="69"/>
      <c r="BG144" s="69"/>
      <c r="BH144" s="69"/>
      <c r="BI144" s="69"/>
    </row>
    <row r="145" spans="2:61" x14ac:dyDescent="0.25">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c r="AY145" s="69"/>
      <c r="AZ145" s="69"/>
      <c r="BA145" s="69"/>
      <c r="BB145" s="69"/>
      <c r="BC145" s="69"/>
      <c r="BD145" s="69"/>
      <c r="BE145" s="69"/>
      <c r="BF145" s="69"/>
      <c r="BG145" s="69"/>
      <c r="BH145" s="69"/>
      <c r="BI145" s="69"/>
    </row>
    <row r="146" spans="2:61" x14ac:dyDescent="0.25">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c r="AY146" s="69"/>
      <c r="AZ146" s="69"/>
      <c r="BA146" s="69"/>
      <c r="BB146" s="69"/>
      <c r="BC146" s="69"/>
      <c r="BD146" s="69"/>
      <c r="BE146" s="69"/>
      <c r="BF146" s="69"/>
      <c r="BG146" s="69"/>
      <c r="BH146" s="69"/>
      <c r="BI146" s="69"/>
    </row>
    <row r="147" spans="2:61" x14ac:dyDescent="0.25">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c r="AY147" s="69"/>
      <c r="AZ147" s="69"/>
      <c r="BA147" s="69"/>
      <c r="BB147" s="69"/>
      <c r="BC147" s="69"/>
      <c r="BD147" s="69"/>
      <c r="BE147" s="69"/>
      <c r="BF147" s="69"/>
      <c r="BG147" s="69"/>
      <c r="BH147" s="69"/>
      <c r="BI147" s="69"/>
    </row>
    <row r="148" spans="2:61" x14ac:dyDescent="0.25">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c r="AY148" s="69"/>
      <c r="AZ148" s="69"/>
      <c r="BA148" s="69"/>
      <c r="BB148" s="69"/>
      <c r="BC148" s="69"/>
      <c r="BD148" s="69"/>
      <c r="BE148" s="69"/>
      <c r="BF148" s="69"/>
      <c r="BG148" s="69"/>
      <c r="BH148" s="69"/>
      <c r="BI148" s="69"/>
    </row>
    <row r="149" spans="2:61" x14ac:dyDescent="0.25">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c r="AY149" s="69"/>
      <c r="AZ149" s="69"/>
      <c r="BA149" s="69"/>
      <c r="BB149" s="69"/>
      <c r="BC149" s="69"/>
      <c r="BD149" s="69"/>
      <c r="BE149" s="69"/>
      <c r="BF149" s="69"/>
      <c r="BG149" s="69"/>
      <c r="BH149" s="69"/>
      <c r="BI149" s="69"/>
    </row>
    <row r="150" spans="2:61" x14ac:dyDescent="0.25">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c r="AY150" s="69"/>
      <c r="AZ150" s="69"/>
      <c r="BA150" s="69"/>
      <c r="BB150" s="69"/>
      <c r="BC150" s="69"/>
      <c r="BD150" s="69"/>
      <c r="BE150" s="69"/>
      <c r="BF150" s="69"/>
      <c r="BG150" s="69"/>
      <c r="BH150" s="69"/>
      <c r="BI150" s="69"/>
    </row>
    <row r="151" spans="2:61" x14ac:dyDescent="0.25">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c r="AY151" s="69"/>
      <c r="AZ151" s="69"/>
      <c r="BA151" s="69"/>
      <c r="BB151" s="69"/>
      <c r="BC151" s="69"/>
      <c r="BD151" s="69"/>
      <c r="BE151" s="69"/>
      <c r="BF151" s="69"/>
      <c r="BG151" s="69"/>
      <c r="BH151" s="69"/>
      <c r="BI151" s="69"/>
    </row>
    <row r="152" spans="2:61" x14ac:dyDescent="0.25">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c r="AY152" s="69"/>
      <c r="AZ152" s="69"/>
      <c r="BA152" s="69"/>
      <c r="BB152" s="69"/>
      <c r="BC152" s="69"/>
      <c r="BD152" s="69"/>
      <c r="BE152" s="69"/>
      <c r="BF152" s="69"/>
      <c r="BG152" s="69"/>
      <c r="BH152" s="69"/>
      <c r="BI152" s="69"/>
    </row>
    <row r="153" spans="2:61" x14ac:dyDescent="0.25">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c r="AY153" s="69"/>
      <c r="AZ153" s="69"/>
      <c r="BA153" s="69"/>
      <c r="BB153" s="69"/>
      <c r="BC153" s="69"/>
      <c r="BD153" s="69"/>
      <c r="BE153" s="69"/>
      <c r="BF153" s="69"/>
      <c r="BG153" s="69"/>
      <c r="BH153" s="69"/>
      <c r="BI153" s="69"/>
    </row>
    <row r="154" spans="2:61" x14ac:dyDescent="0.25">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c r="AY154" s="69"/>
      <c r="AZ154" s="69"/>
      <c r="BA154" s="69"/>
      <c r="BB154" s="69"/>
      <c r="BC154" s="69"/>
      <c r="BD154" s="69"/>
      <c r="BE154" s="69"/>
      <c r="BF154" s="69"/>
      <c r="BG154" s="69"/>
      <c r="BH154" s="69"/>
      <c r="BI154" s="69"/>
    </row>
    <row r="155" spans="2:61" x14ac:dyDescent="0.25">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c r="AY155" s="69"/>
      <c r="AZ155" s="69"/>
      <c r="BA155" s="69"/>
      <c r="BB155" s="69"/>
      <c r="BC155" s="69"/>
      <c r="BD155" s="69"/>
      <c r="BE155" s="69"/>
      <c r="BF155" s="69"/>
      <c r="BG155" s="69"/>
      <c r="BH155" s="69"/>
      <c r="BI155" s="69"/>
    </row>
    <row r="156" spans="2:61" x14ac:dyDescent="0.25">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c r="AY156" s="69"/>
      <c r="AZ156" s="69"/>
      <c r="BA156" s="69"/>
      <c r="BB156" s="69"/>
      <c r="BC156" s="69"/>
      <c r="BD156" s="69"/>
      <c r="BE156" s="69"/>
      <c r="BF156" s="69"/>
      <c r="BG156" s="69"/>
      <c r="BH156" s="69"/>
      <c r="BI156" s="69"/>
    </row>
    <row r="157" spans="2:61" x14ac:dyDescent="0.25">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69"/>
      <c r="BE157" s="69"/>
      <c r="BF157" s="69"/>
      <c r="BG157" s="69"/>
      <c r="BH157" s="69"/>
      <c r="BI157" s="69"/>
    </row>
    <row r="158" spans="2:61" x14ac:dyDescent="0.25">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c r="AY158" s="69"/>
      <c r="AZ158" s="69"/>
      <c r="BA158" s="69"/>
      <c r="BB158" s="69"/>
      <c r="BC158" s="69"/>
      <c r="BD158" s="69"/>
      <c r="BE158" s="69"/>
      <c r="BF158" s="69"/>
      <c r="BG158" s="69"/>
      <c r="BH158" s="69"/>
      <c r="BI158" s="69"/>
    </row>
    <row r="159" spans="2:61" x14ac:dyDescent="0.25">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69"/>
      <c r="BB159" s="69"/>
      <c r="BC159" s="69"/>
      <c r="BD159" s="69"/>
      <c r="BE159" s="69"/>
      <c r="BF159" s="69"/>
      <c r="BG159" s="69"/>
      <c r="BH159" s="69"/>
      <c r="BI159" s="69"/>
    </row>
    <row r="160" spans="2:61" x14ac:dyDescent="0.25">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c r="AY160" s="69"/>
      <c r="AZ160" s="69"/>
      <c r="BA160" s="69"/>
      <c r="BB160" s="69"/>
      <c r="BC160" s="69"/>
      <c r="BD160" s="69"/>
      <c r="BE160" s="69"/>
      <c r="BF160" s="69"/>
      <c r="BG160" s="69"/>
      <c r="BH160" s="69"/>
      <c r="BI160" s="69"/>
    </row>
    <row r="161" spans="2:61" x14ac:dyDescent="0.25">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c r="AY161" s="69"/>
      <c r="AZ161" s="69"/>
      <c r="BA161" s="69"/>
      <c r="BB161" s="69"/>
      <c r="BC161" s="69"/>
      <c r="BD161" s="69"/>
      <c r="BE161" s="69"/>
      <c r="BF161" s="69"/>
      <c r="BG161" s="69"/>
      <c r="BH161" s="69"/>
      <c r="BI161" s="69"/>
    </row>
    <row r="162" spans="2:61" x14ac:dyDescent="0.25">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c r="AY162" s="69"/>
      <c r="AZ162" s="69"/>
      <c r="BA162" s="69"/>
      <c r="BB162" s="69"/>
      <c r="BC162" s="69"/>
      <c r="BD162" s="69"/>
      <c r="BE162" s="69"/>
      <c r="BF162" s="69"/>
      <c r="BG162" s="69"/>
      <c r="BH162" s="69"/>
      <c r="BI162" s="69"/>
    </row>
    <row r="163" spans="2:61" x14ac:dyDescent="0.25">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c r="AY163" s="69"/>
      <c r="AZ163" s="69"/>
      <c r="BA163" s="69"/>
      <c r="BB163" s="69"/>
      <c r="BC163" s="69"/>
      <c r="BD163" s="69"/>
      <c r="BE163" s="69"/>
      <c r="BF163" s="69"/>
      <c r="BG163" s="69"/>
      <c r="BH163" s="69"/>
      <c r="BI163" s="69"/>
    </row>
    <row r="164" spans="2:61" x14ac:dyDescent="0.25">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c r="AY164" s="69"/>
      <c r="AZ164" s="69"/>
      <c r="BA164" s="69"/>
      <c r="BB164" s="69"/>
      <c r="BC164" s="69"/>
      <c r="BD164" s="69"/>
      <c r="BE164" s="69"/>
      <c r="BF164" s="69"/>
      <c r="BG164" s="69"/>
      <c r="BH164" s="69"/>
      <c r="BI164" s="69"/>
    </row>
    <row r="165" spans="2:61" x14ac:dyDescent="0.25">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c r="AY165" s="69"/>
      <c r="AZ165" s="69"/>
      <c r="BA165" s="69"/>
      <c r="BB165" s="69"/>
      <c r="BC165" s="69"/>
      <c r="BD165" s="69"/>
      <c r="BE165" s="69"/>
      <c r="BF165" s="69"/>
      <c r="BG165" s="69"/>
      <c r="BH165" s="69"/>
      <c r="BI165" s="69"/>
    </row>
    <row r="166" spans="2:61" x14ac:dyDescent="0.25">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c r="AY166" s="69"/>
      <c r="AZ166" s="69"/>
      <c r="BA166" s="69"/>
      <c r="BB166" s="69"/>
      <c r="BC166" s="69"/>
      <c r="BD166" s="69"/>
      <c r="BE166" s="69"/>
      <c r="BF166" s="69"/>
      <c r="BG166" s="69"/>
      <c r="BH166" s="69"/>
      <c r="BI166" s="69"/>
    </row>
    <row r="167" spans="2:61" x14ac:dyDescent="0.25">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c r="AY167" s="69"/>
      <c r="AZ167" s="69"/>
      <c r="BA167" s="69"/>
      <c r="BB167" s="69"/>
      <c r="BC167" s="69"/>
      <c r="BD167" s="69"/>
      <c r="BE167" s="69"/>
      <c r="BF167" s="69"/>
      <c r="BG167" s="69"/>
      <c r="BH167" s="69"/>
      <c r="BI167" s="69"/>
    </row>
    <row r="168" spans="2:61" x14ac:dyDescent="0.25">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c r="AY168" s="69"/>
      <c r="AZ168" s="69"/>
      <c r="BA168" s="69"/>
      <c r="BB168" s="69"/>
      <c r="BC168" s="69"/>
      <c r="BD168" s="69"/>
      <c r="BE168" s="69"/>
      <c r="BF168" s="69"/>
      <c r="BG168" s="69"/>
      <c r="BH168" s="69"/>
      <c r="BI168" s="69"/>
    </row>
    <row r="169" spans="2:61" x14ac:dyDescent="0.25">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row>
    <row r="170" spans="2:61" x14ac:dyDescent="0.25">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c r="AY170" s="69"/>
      <c r="AZ170" s="69"/>
      <c r="BA170" s="69"/>
      <c r="BB170" s="69"/>
      <c r="BC170" s="69"/>
      <c r="BD170" s="69"/>
      <c r="BE170" s="69"/>
      <c r="BF170" s="69"/>
      <c r="BG170" s="69"/>
      <c r="BH170" s="69"/>
      <c r="BI170" s="69"/>
    </row>
    <row r="171" spans="2:61" x14ac:dyDescent="0.25">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c r="AY171" s="69"/>
      <c r="AZ171" s="69"/>
      <c r="BA171" s="69"/>
      <c r="BB171" s="69"/>
      <c r="BC171" s="69"/>
      <c r="BD171" s="69"/>
      <c r="BE171" s="69"/>
      <c r="BF171" s="69"/>
      <c r="BG171" s="69"/>
      <c r="BH171" s="69"/>
      <c r="BI171" s="69"/>
    </row>
    <row r="172" spans="2:61" x14ac:dyDescent="0.25">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c r="AY172" s="69"/>
      <c r="AZ172" s="69"/>
      <c r="BA172" s="69"/>
      <c r="BB172" s="69"/>
      <c r="BC172" s="69"/>
      <c r="BD172" s="69"/>
      <c r="BE172" s="69"/>
      <c r="BF172" s="69"/>
      <c r="BG172" s="69"/>
      <c r="BH172" s="69"/>
      <c r="BI172" s="69"/>
    </row>
    <row r="173" spans="2:61" x14ac:dyDescent="0.25">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c r="AY173" s="69"/>
      <c r="AZ173" s="69"/>
      <c r="BA173" s="69"/>
      <c r="BB173" s="69"/>
      <c r="BC173" s="69"/>
      <c r="BD173" s="69"/>
      <c r="BE173" s="69"/>
      <c r="BF173" s="69"/>
      <c r="BG173" s="69"/>
      <c r="BH173" s="69"/>
      <c r="BI173" s="69"/>
    </row>
    <row r="174" spans="2:61" x14ac:dyDescent="0.25">
      <c r="B174" s="69"/>
      <c r="C174" s="69"/>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c r="AY174" s="69"/>
      <c r="AZ174" s="69"/>
      <c r="BA174" s="69"/>
      <c r="BB174" s="69"/>
      <c r="BC174" s="69"/>
      <c r="BD174" s="69"/>
      <c r="BE174" s="69"/>
      <c r="BF174" s="69"/>
      <c r="BG174" s="69"/>
      <c r="BH174" s="69"/>
      <c r="BI174" s="69"/>
    </row>
    <row r="175" spans="2:61" x14ac:dyDescent="0.25">
      <c r="B175" s="69"/>
      <c r="C175" s="69"/>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c r="AY175" s="69"/>
      <c r="AZ175" s="69"/>
      <c r="BA175" s="69"/>
      <c r="BB175" s="69"/>
      <c r="BC175" s="69"/>
      <c r="BD175" s="69"/>
      <c r="BE175" s="69"/>
      <c r="BF175" s="69"/>
      <c r="BG175" s="69"/>
      <c r="BH175" s="69"/>
      <c r="BI175" s="69"/>
    </row>
    <row r="176" spans="2:61" x14ac:dyDescent="0.25">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c r="AY176" s="69"/>
      <c r="AZ176" s="69"/>
      <c r="BA176" s="69"/>
      <c r="BB176" s="69"/>
      <c r="BC176" s="69"/>
      <c r="BD176" s="69"/>
      <c r="BE176" s="69"/>
      <c r="BF176" s="69"/>
      <c r="BG176" s="69"/>
      <c r="BH176" s="69"/>
      <c r="BI176" s="69"/>
    </row>
    <row r="177" spans="2:61" x14ac:dyDescent="0.25">
      <c r="B177" s="69"/>
      <c r="C177" s="69"/>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c r="AY177" s="69"/>
      <c r="AZ177" s="69"/>
      <c r="BA177" s="69"/>
      <c r="BB177" s="69"/>
      <c r="BC177" s="69"/>
      <c r="BD177" s="69"/>
      <c r="BE177" s="69"/>
      <c r="BF177" s="69"/>
      <c r="BG177" s="69"/>
      <c r="BH177" s="69"/>
      <c r="BI177" s="69"/>
    </row>
    <row r="178" spans="2:61" x14ac:dyDescent="0.25">
      <c r="B178" s="69"/>
      <c r="C178" s="69"/>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c r="AY178" s="69"/>
      <c r="AZ178" s="69"/>
      <c r="BA178" s="69"/>
      <c r="BB178" s="69"/>
      <c r="BC178" s="69"/>
      <c r="BD178" s="69"/>
      <c r="BE178" s="69"/>
      <c r="BF178" s="69"/>
      <c r="BG178" s="69"/>
      <c r="BH178" s="69"/>
      <c r="BI178" s="69"/>
    </row>
    <row r="179" spans="2:61" x14ac:dyDescent="0.25">
      <c r="B179" s="69"/>
      <c r="C179" s="69"/>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row>
    <row r="180" spans="2:61" x14ac:dyDescent="0.25">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c r="AY180" s="69"/>
      <c r="AZ180" s="69"/>
      <c r="BA180" s="69"/>
      <c r="BB180" s="69"/>
      <c r="BC180" s="69"/>
      <c r="BD180" s="69"/>
      <c r="BE180" s="69"/>
      <c r="BF180" s="69"/>
      <c r="BG180" s="69"/>
      <c r="BH180" s="69"/>
      <c r="BI180" s="69"/>
    </row>
    <row r="181" spans="2:61" x14ac:dyDescent="0.25">
      <c r="B181" s="69"/>
      <c r="C181" s="69"/>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c r="AY181" s="69"/>
      <c r="AZ181" s="69"/>
      <c r="BA181" s="69"/>
      <c r="BB181" s="69"/>
      <c r="BC181" s="69"/>
      <c r="BD181" s="69"/>
      <c r="BE181" s="69"/>
      <c r="BF181" s="69"/>
      <c r="BG181" s="69"/>
      <c r="BH181" s="69"/>
      <c r="BI181" s="69"/>
    </row>
    <row r="182" spans="2:61" x14ac:dyDescent="0.25">
      <c r="B182" s="69"/>
      <c r="C182" s="69"/>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c r="AY182" s="69"/>
      <c r="AZ182" s="69"/>
      <c r="BA182" s="69"/>
      <c r="BB182" s="69"/>
      <c r="BC182" s="69"/>
      <c r="BD182" s="69"/>
      <c r="BE182" s="69"/>
      <c r="BF182" s="69"/>
      <c r="BG182" s="69"/>
      <c r="BH182" s="69"/>
      <c r="BI182" s="69"/>
    </row>
    <row r="183" spans="2:61" x14ac:dyDescent="0.25">
      <c r="B183" s="69"/>
      <c r="C183" s="69"/>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c r="AY183" s="69"/>
      <c r="AZ183" s="69"/>
      <c r="BA183" s="69"/>
      <c r="BB183" s="69"/>
      <c r="BC183" s="69"/>
      <c r="BD183" s="69"/>
      <c r="BE183" s="69"/>
      <c r="BF183" s="69"/>
      <c r="BG183" s="69"/>
      <c r="BH183" s="69"/>
      <c r="BI183" s="69"/>
    </row>
    <row r="184" spans="2:61" x14ac:dyDescent="0.25">
      <c r="B184" s="69"/>
      <c r="C184" s="69"/>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c r="AY184" s="69"/>
      <c r="AZ184" s="69"/>
      <c r="BA184" s="69"/>
      <c r="BB184" s="69"/>
      <c r="BC184" s="69"/>
      <c r="BD184" s="69"/>
      <c r="BE184" s="69"/>
      <c r="BF184" s="69"/>
      <c r="BG184" s="69"/>
      <c r="BH184" s="69"/>
      <c r="BI184" s="69"/>
    </row>
    <row r="185" spans="2:61" x14ac:dyDescent="0.25">
      <c r="B185" s="69"/>
      <c r="C185" s="69"/>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c r="AY185" s="69"/>
      <c r="AZ185" s="69"/>
      <c r="BA185" s="69"/>
      <c r="BB185" s="69"/>
      <c r="BC185" s="69"/>
      <c r="BD185" s="69"/>
      <c r="BE185" s="69"/>
      <c r="BF185" s="69"/>
      <c r="BG185" s="69"/>
      <c r="BH185" s="69"/>
      <c r="BI185" s="69"/>
    </row>
    <row r="186" spans="2:61" x14ac:dyDescent="0.25">
      <c r="B186" s="69"/>
      <c r="C186" s="69"/>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c r="AY186" s="69"/>
      <c r="AZ186" s="69"/>
      <c r="BA186" s="69"/>
      <c r="BB186" s="69"/>
      <c r="BC186" s="69"/>
      <c r="BD186" s="69"/>
      <c r="BE186" s="69"/>
      <c r="BF186" s="69"/>
      <c r="BG186" s="69"/>
      <c r="BH186" s="69"/>
      <c r="BI186" s="69"/>
    </row>
    <row r="187" spans="2:61" x14ac:dyDescent="0.25">
      <c r="B187" s="69"/>
      <c r="C187" s="69"/>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c r="AY187" s="69"/>
      <c r="AZ187" s="69"/>
      <c r="BA187" s="69"/>
      <c r="BB187" s="69"/>
      <c r="BC187" s="69"/>
      <c r="BD187" s="69"/>
      <c r="BE187" s="69"/>
      <c r="BF187" s="69"/>
      <c r="BG187" s="69"/>
      <c r="BH187" s="69"/>
      <c r="BI187" s="69"/>
    </row>
    <row r="188" spans="2:61" x14ac:dyDescent="0.25">
      <c r="B188" s="69"/>
      <c r="C188" s="69"/>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c r="AY188" s="69"/>
      <c r="AZ188" s="69"/>
      <c r="BA188" s="69"/>
      <c r="BB188" s="69"/>
      <c r="BC188" s="69"/>
      <c r="BD188" s="69"/>
      <c r="BE188" s="69"/>
      <c r="BF188" s="69"/>
      <c r="BG188" s="69"/>
      <c r="BH188" s="69"/>
      <c r="BI188" s="69"/>
    </row>
    <row r="189" spans="2:61" x14ac:dyDescent="0.25">
      <c r="B189" s="69"/>
      <c r="C189" s="69"/>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c r="AY189" s="69"/>
      <c r="AZ189" s="69"/>
      <c r="BA189" s="69"/>
      <c r="BB189" s="69"/>
      <c r="BC189" s="69"/>
      <c r="BD189" s="69"/>
      <c r="BE189" s="69"/>
      <c r="BF189" s="69"/>
      <c r="BG189" s="69"/>
      <c r="BH189" s="69"/>
      <c r="BI189" s="69"/>
    </row>
    <row r="190" spans="2:61" x14ac:dyDescent="0.25">
      <c r="B190" s="69"/>
      <c r="C190" s="69"/>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c r="AY190" s="69"/>
      <c r="AZ190" s="69"/>
      <c r="BA190" s="69"/>
      <c r="BB190" s="69"/>
      <c r="BC190" s="69"/>
      <c r="BD190" s="69"/>
      <c r="BE190" s="69"/>
      <c r="BF190" s="69"/>
      <c r="BG190" s="69"/>
      <c r="BH190" s="69"/>
      <c r="BI190" s="69"/>
    </row>
    <row r="191" spans="2:61" x14ac:dyDescent="0.25">
      <c r="B191" s="69"/>
      <c r="C191" s="69"/>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c r="AY191" s="69"/>
      <c r="AZ191" s="69"/>
      <c r="BA191" s="69"/>
      <c r="BB191" s="69"/>
      <c r="BC191" s="69"/>
      <c r="BD191" s="69"/>
      <c r="BE191" s="69"/>
      <c r="BF191" s="69"/>
      <c r="BG191" s="69"/>
      <c r="BH191" s="69"/>
      <c r="BI191" s="69"/>
    </row>
    <row r="192" spans="2:61" x14ac:dyDescent="0.25">
      <c r="B192" s="69"/>
      <c r="C192" s="69"/>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c r="AY192" s="69"/>
      <c r="AZ192" s="69"/>
      <c r="BA192" s="69"/>
      <c r="BB192" s="69"/>
      <c r="BC192" s="69"/>
      <c r="BD192" s="69"/>
      <c r="BE192" s="69"/>
      <c r="BF192" s="69"/>
      <c r="BG192" s="69"/>
      <c r="BH192" s="69"/>
      <c r="BI192" s="69"/>
    </row>
    <row r="193" spans="2:61" x14ac:dyDescent="0.25">
      <c r="B193" s="69"/>
      <c r="C193" s="69"/>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c r="AY193" s="69"/>
      <c r="AZ193" s="69"/>
      <c r="BA193" s="69"/>
      <c r="BB193" s="69"/>
      <c r="BC193" s="69"/>
      <c r="BD193" s="69"/>
      <c r="BE193" s="69"/>
      <c r="BF193" s="69"/>
      <c r="BG193" s="69"/>
      <c r="BH193" s="69"/>
      <c r="BI193" s="69"/>
    </row>
    <row r="194" spans="2:61" x14ac:dyDescent="0.25">
      <c r="B194" s="69"/>
      <c r="C194" s="69"/>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c r="AY194" s="69"/>
      <c r="AZ194" s="69"/>
      <c r="BA194" s="69"/>
      <c r="BB194" s="69"/>
      <c r="BC194" s="69"/>
      <c r="BD194" s="69"/>
      <c r="BE194" s="69"/>
      <c r="BF194" s="69"/>
      <c r="BG194" s="69"/>
      <c r="BH194" s="69"/>
      <c r="BI194" s="69"/>
    </row>
    <row r="195" spans="2:61" x14ac:dyDescent="0.25">
      <c r="B195" s="69"/>
      <c r="C195" s="69"/>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row>
    <row r="196" spans="2:61" x14ac:dyDescent="0.25">
      <c r="B196" s="69"/>
      <c r="C196" s="69"/>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c r="AY196" s="69"/>
      <c r="AZ196" s="69"/>
      <c r="BA196" s="69"/>
      <c r="BB196" s="69"/>
      <c r="BC196" s="69"/>
      <c r="BD196" s="69"/>
      <c r="BE196" s="69"/>
      <c r="BF196" s="69"/>
      <c r="BG196" s="69"/>
      <c r="BH196" s="69"/>
      <c r="BI196" s="69"/>
    </row>
    <row r="197" spans="2:61" x14ac:dyDescent="0.25">
      <c r="B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c r="AY197" s="69"/>
      <c r="AZ197" s="69"/>
      <c r="BA197" s="69"/>
      <c r="BB197" s="69"/>
      <c r="BC197" s="69"/>
      <c r="BD197" s="69"/>
      <c r="BE197" s="69"/>
      <c r="BF197" s="69"/>
      <c r="BG197" s="69"/>
      <c r="BH197" s="69"/>
      <c r="BI197" s="69"/>
    </row>
    <row r="198" spans="2:61" x14ac:dyDescent="0.25">
      <c r="B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c r="AY198" s="69"/>
      <c r="AZ198" s="69"/>
      <c r="BA198" s="69"/>
      <c r="BB198" s="69"/>
      <c r="BC198" s="69"/>
      <c r="BD198" s="69"/>
      <c r="BE198" s="69"/>
      <c r="BF198" s="69"/>
      <c r="BG198" s="69"/>
      <c r="BH198" s="69"/>
      <c r="BI198" s="69"/>
    </row>
    <row r="199" spans="2:61" x14ac:dyDescent="0.25">
      <c r="B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c r="AY199" s="69"/>
      <c r="AZ199" s="69"/>
      <c r="BA199" s="69"/>
      <c r="BB199" s="69"/>
      <c r="BC199" s="69"/>
      <c r="BD199" s="69"/>
      <c r="BE199" s="69"/>
      <c r="BF199" s="69"/>
      <c r="BG199" s="69"/>
      <c r="BH199" s="69"/>
      <c r="BI199" s="69"/>
    </row>
    <row r="200" spans="2:61" x14ac:dyDescent="0.25">
      <c r="B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c r="AY200" s="69"/>
      <c r="AZ200" s="69"/>
      <c r="BA200" s="69"/>
      <c r="BB200" s="69"/>
      <c r="BC200" s="69"/>
      <c r="BD200" s="69"/>
      <c r="BE200" s="69"/>
      <c r="BF200" s="69"/>
      <c r="BG200" s="69"/>
      <c r="BH200" s="69"/>
      <c r="BI200" s="69"/>
    </row>
    <row r="201" spans="2:61" x14ac:dyDescent="0.25">
      <c r="B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c r="AY201" s="69"/>
      <c r="AZ201" s="69"/>
      <c r="BA201" s="69"/>
      <c r="BB201" s="69"/>
      <c r="BC201" s="69"/>
      <c r="BD201" s="69"/>
      <c r="BE201" s="69"/>
      <c r="BF201" s="69"/>
      <c r="BG201" s="69"/>
      <c r="BH201" s="69"/>
      <c r="BI201" s="69"/>
    </row>
    <row r="202" spans="2:61" x14ac:dyDescent="0.25">
      <c r="B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row>
    <row r="203" spans="2:61" x14ac:dyDescent="0.25">
      <c r="B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c r="AY203" s="69"/>
      <c r="AZ203" s="69"/>
      <c r="BA203" s="69"/>
      <c r="BB203" s="69"/>
      <c r="BC203" s="69"/>
      <c r="BD203" s="69"/>
      <c r="BE203" s="69"/>
      <c r="BF203" s="69"/>
      <c r="BG203" s="69"/>
      <c r="BH203" s="69"/>
      <c r="BI203" s="69"/>
    </row>
    <row r="204" spans="2:61" x14ac:dyDescent="0.25">
      <c r="B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c r="AY204" s="69"/>
      <c r="AZ204" s="69"/>
      <c r="BA204" s="69"/>
      <c r="BB204" s="69"/>
      <c r="BC204" s="69"/>
      <c r="BD204" s="69"/>
      <c r="BE204" s="69"/>
      <c r="BF204" s="69"/>
      <c r="BG204" s="69"/>
      <c r="BH204" s="69"/>
      <c r="BI204" s="69"/>
    </row>
    <row r="205" spans="2:61" x14ac:dyDescent="0.25">
      <c r="B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c r="AY205" s="69"/>
      <c r="AZ205" s="69"/>
      <c r="BA205" s="69"/>
      <c r="BB205" s="69"/>
      <c r="BC205" s="69"/>
      <c r="BD205" s="69"/>
      <c r="BE205" s="69"/>
      <c r="BF205" s="69"/>
      <c r="BG205" s="69"/>
      <c r="BH205" s="69"/>
      <c r="BI205" s="69"/>
    </row>
    <row r="206" spans="2:61" x14ac:dyDescent="0.25">
      <c r="B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c r="AY206" s="69"/>
      <c r="AZ206" s="69"/>
      <c r="BA206" s="69"/>
      <c r="BB206" s="69"/>
      <c r="BC206" s="69"/>
      <c r="BD206" s="69"/>
      <c r="BE206" s="69"/>
      <c r="BF206" s="69"/>
      <c r="BG206" s="69"/>
      <c r="BH206" s="69"/>
      <c r="BI206" s="69"/>
    </row>
    <row r="207" spans="2:61" x14ac:dyDescent="0.25">
      <c r="B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c r="AY207" s="69"/>
      <c r="AZ207" s="69"/>
      <c r="BA207" s="69"/>
      <c r="BB207" s="69"/>
      <c r="BC207" s="69"/>
      <c r="BD207" s="69"/>
      <c r="BE207" s="69"/>
      <c r="BF207" s="69"/>
      <c r="BG207" s="69"/>
      <c r="BH207" s="69"/>
      <c r="BI207" s="69"/>
    </row>
    <row r="208" spans="2:61" x14ac:dyDescent="0.25">
      <c r="B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c r="AY208" s="69"/>
      <c r="AZ208" s="69"/>
      <c r="BA208" s="69"/>
      <c r="BB208" s="69"/>
      <c r="BC208" s="69"/>
      <c r="BD208" s="69"/>
      <c r="BE208" s="69"/>
      <c r="BF208" s="69"/>
      <c r="BG208" s="69"/>
      <c r="BH208" s="69"/>
      <c r="BI208" s="69"/>
    </row>
    <row r="209" spans="2:61" x14ac:dyDescent="0.25">
      <c r="B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c r="AY209" s="69"/>
      <c r="AZ209" s="69"/>
      <c r="BA209" s="69"/>
      <c r="BB209" s="69"/>
      <c r="BC209" s="69"/>
      <c r="BD209" s="69"/>
      <c r="BE209" s="69"/>
      <c r="BF209" s="69"/>
      <c r="BG209" s="69"/>
      <c r="BH209" s="69"/>
      <c r="BI209" s="69"/>
    </row>
    <row r="210" spans="2:61" x14ac:dyDescent="0.25">
      <c r="B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c r="AY210" s="69"/>
      <c r="AZ210" s="69"/>
      <c r="BA210" s="69"/>
      <c r="BB210" s="69"/>
      <c r="BC210" s="69"/>
      <c r="BD210" s="69"/>
      <c r="BE210" s="69"/>
      <c r="BF210" s="69"/>
      <c r="BG210" s="69"/>
      <c r="BH210" s="69"/>
      <c r="BI210" s="69"/>
    </row>
    <row r="211" spans="2:61" x14ac:dyDescent="0.25">
      <c r="B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c r="AY211" s="69"/>
      <c r="AZ211" s="69"/>
      <c r="BA211" s="69"/>
      <c r="BB211" s="69"/>
      <c r="BC211" s="69"/>
      <c r="BD211" s="69"/>
      <c r="BE211" s="69"/>
      <c r="BF211" s="69"/>
      <c r="BG211" s="69"/>
      <c r="BH211" s="69"/>
      <c r="BI211" s="69"/>
    </row>
    <row r="212" spans="2:61" x14ac:dyDescent="0.25">
      <c r="B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c r="AY212" s="69"/>
      <c r="AZ212" s="69"/>
      <c r="BA212" s="69"/>
      <c r="BB212" s="69"/>
      <c r="BC212" s="69"/>
      <c r="BD212" s="69"/>
      <c r="BE212" s="69"/>
      <c r="BF212" s="69"/>
      <c r="BG212" s="69"/>
      <c r="BH212" s="69"/>
      <c r="BI212" s="69"/>
    </row>
    <row r="213" spans="2:61" x14ac:dyDescent="0.25">
      <c r="B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c r="AY213" s="69"/>
      <c r="AZ213" s="69"/>
      <c r="BA213" s="69"/>
      <c r="BB213" s="69"/>
      <c r="BC213" s="69"/>
      <c r="BD213" s="69"/>
      <c r="BE213" s="69"/>
      <c r="BF213" s="69"/>
      <c r="BG213" s="69"/>
      <c r="BH213" s="69"/>
      <c r="BI213" s="69"/>
    </row>
    <row r="214" spans="2:61" x14ac:dyDescent="0.25">
      <c r="B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c r="AY214" s="69"/>
      <c r="AZ214" s="69"/>
      <c r="BA214" s="69"/>
      <c r="BB214" s="69"/>
      <c r="BC214" s="69"/>
      <c r="BD214" s="69"/>
      <c r="BE214" s="69"/>
      <c r="BF214" s="69"/>
      <c r="BG214" s="69"/>
      <c r="BH214" s="69"/>
      <c r="BI214" s="69"/>
    </row>
    <row r="215" spans="2:61" x14ac:dyDescent="0.25">
      <c r="B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c r="AY215" s="69"/>
      <c r="AZ215" s="69"/>
      <c r="BA215" s="69"/>
      <c r="BB215" s="69"/>
      <c r="BC215" s="69"/>
      <c r="BD215" s="69"/>
      <c r="BE215" s="69"/>
      <c r="BF215" s="69"/>
      <c r="BG215" s="69"/>
      <c r="BH215" s="69"/>
      <c r="BI215" s="69"/>
    </row>
    <row r="216" spans="2:61" x14ac:dyDescent="0.25">
      <c r="B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c r="AY216" s="69"/>
      <c r="AZ216" s="69"/>
      <c r="BA216" s="69"/>
      <c r="BB216" s="69"/>
      <c r="BC216" s="69"/>
      <c r="BD216" s="69"/>
      <c r="BE216" s="69"/>
      <c r="BF216" s="69"/>
      <c r="BG216" s="69"/>
      <c r="BH216" s="69"/>
      <c r="BI216" s="69"/>
    </row>
    <row r="217" spans="2:61" x14ac:dyDescent="0.25">
      <c r="B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c r="AY217" s="69"/>
      <c r="AZ217" s="69"/>
      <c r="BA217" s="69"/>
      <c r="BB217" s="69"/>
      <c r="BC217" s="69"/>
      <c r="BD217" s="69"/>
      <c r="BE217" s="69"/>
      <c r="BF217" s="69"/>
      <c r="BG217" s="69"/>
      <c r="BH217" s="69"/>
      <c r="BI217" s="69"/>
    </row>
    <row r="218" spans="2:61" x14ac:dyDescent="0.25">
      <c r="B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c r="AY218" s="69"/>
      <c r="AZ218" s="69"/>
      <c r="BA218" s="69"/>
      <c r="BB218" s="69"/>
      <c r="BC218" s="69"/>
      <c r="BD218" s="69"/>
      <c r="BE218" s="69"/>
      <c r="BF218" s="69"/>
      <c r="BG218" s="69"/>
      <c r="BH218" s="69"/>
      <c r="BI218" s="69"/>
    </row>
    <row r="219" spans="2:61" x14ac:dyDescent="0.25">
      <c r="B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c r="AY219" s="69"/>
      <c r="AZ219" s="69"/>
      <c r="BA219" s="69"/>
      <c r="BB219" s="69"/>
      <c r="BC219" s="69"/>
      <c r="BD219" s="69"/>
      <c r="BE219" s="69"/>
      <c r="BF219" s="69"/>
      <c r="BG219" s="69"/>
      <c r="BH219" s="69"/>
      <c r="BI219" s="69"/>
    </row>
    <row r="220" spans="2:61" x14ac:dyDescent="0.25">
      <c r="B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c r="AY220" s="69"/>
      <c r="AZ220" s="69"/>
      <c r="BA220" s="69"/>
      <c r="BB220" s="69"/>
      <c r="BC220" s="69"/>
      <c r="BD220" s="69"/>
      <c r="BE220" s="69"/>
      <c r="BF220" s="69"/>
      <c r="BG220" s="69"/>
      <c r="BH220" s="69"/>
      <c r="BI220" s="69"/>
    </row>
    <row r="221" spans="2:61" x14ac:dyDescent="0.25">
      <c r="B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c r="AM221" s="69"/>
      <c r="AN221" s="69"/>
      <c r="AO221" s="69"/>
      <c r="AP221" s="69"/>
      <c r="AQ221" s="69"/>
      <c r="AR221" s="69"/>
      <c r="AS221" s="69"/>
      <c r="AT221" s="69"/>
      <c r="AU221" s="69"/>
      <c r="AV221" s="69"/>
      <c r="AW221" s="69"/>
      <c r="AX221" s="69"/>
      <c r="AY221" s="69"/>
      <c r="AZ221" s="69"/>
      <c r="BA221" s="69"/>
      <c r="BB221" s="69"/>
      <c r="BC221" s="69"/>
      <c r="BD221" s="69"/>
      <c r="BE221" s="69"/>
      <c r="BF221" s="69"/>
      <c r="BG221" s="69"/>
      <c r="BH221" s="69"/>
      <c r="BI221" s="69"/>
    </row>
    <row r="222" spans="2:61" x14ac:dyDescent="0.25">
      <c r="B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c r="AM222" s="69"/>
      <c r="AN222" s="69"/>
      <c r="AO222" s="69"/>
      <c r="AP222" s="69"/>
      <c r="AQ222" s="69"/>
      <c r="AR222" s="69"/>
      <c r="AS222" s="69"/>
      <c r="AT222" s="69"/>
      <c r="AU222" s="69"/>
      <c r="AV222" s="69"/>
      <c r="AW222" s="69"/>
      <c r="AX222" s="69"/>
      <c r="AY222" s="69"/>
      <c r="AZ222" s="69"/>
      <c r="BA222" s="69"/>
      <c r="BB222" s="69"/>
      <c r="BC222" s="69"/>
      <c r="BD222" s="69"/>
      <c r="BE222" s="69"/>
      <c r="BF222" s="69"/>
      <c r="BG222" s="69"/>
      <c r="BH222" s="69"/>
      <c r="BI222" s="69"/>
    </row>
    <row r="223" spans="2:61" x14ac:dyDescent="0.25">
      <c r="B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c r="AM223" s="69"/>
      <c r="AN223" s="69"/>
      <c r="AO223" s="69"/>
      <c r="AP223" s="69"/>
      <c r="AQ223" s="69"/>
      <c r="AR223" s="69"/>
      <c r="AS223" s="69"/>
      <c r="AT223" s="69"/>
      <c r="AU223" s="69"/>
      <c r="AV223" s="69"/>
      <c r="AW223" s="69"/>
      <c r="AX223" s="69"/>
      <c r="AY223" s="69"/>
      <c r="AZ223" s="69"/>
      <c r="BA223" s="69"/>
      <c r="BB223" s="69"/>
      <c r="BC223" s="69"/>
      <c r="BD223" s="69"/>
      <c r="BE223" s="69"/>
      <c r="BF223" s="69"/>
      <c r="BG223" s="69"/>
      <c r="BH223" s="69"/>
      <c r="BI223" s="69"/>
    </row>
    <row r="224" spans="2:61" x14ac:dyDescent="0.25">
      <c r="B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c r="AM224" s="69"/>
      <c r="AN224" s="69"/>
      <c r="AO224" s="69"/>
      <c r="AP224" s="69"/>
      <c r="AQ224" s="69"/>
      <c r="AR224" s="69"/>
      <c r="AS224" s="69"/>
      <c r="AT224" s="69"/>
      <c r="AU224" s="69"/>
      <c r="AV224" s="69"/>
      <c r="AW224" s="69"/>
      <c r="AX224" s="69"/>
      <c r="AY224" s="69"/>
      <c r="AZ224" s="69"/>
      <c r="BA224" s="69"/>
      <c r="BB224" s="69"/>
      <c r="BC224" s="69"/>
      <c r="BD224" s="69"/>
      <c r="BE224" s="69"/>
      <c r="BF224" s="69"/>
      <c r="BG224" s="69"/>
      <c r="BH224" s="69"/>
      <c r="BI224" s="69"/>
    </row>
    <row r="225" spans="2:61" x14ac:dyDescent="0.25">
      <c r="B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c r="AM225" s="69"/>
      <c r="AN225" s="69"/>
      <c r="AO225" s="69"/>
      <c r="AP225" s="69"/>
      <c r="AQ225" s="69"/>
      <c r="AR225" s="69"/>
      <c r="AS225" s="69"/>
      <c r="AT225" s="69"/>
      <c r="AU225" s="69"/>
      <c r="AV225" s="69"/>
      <c r="AW225" s="69"/>
      <c r="AX225" s="69"/>
      <c r="AY225" s="69"/>
      <c r="AZ225" s="69"/>
      <c r="BA225" s="69"/>
      <c r="BB225" s="69"/>
      <c r="BC225" s="69"/>
      <c r="BD225" s="69"/>
      <c r="BE225" s="69"/>
      <c r="BF225" s="69"/>
      <c r="BG225" s="69"/>
      <c r="BH225" s="69"/>
      <c r="BI225" s="69"/>
    </row>
    <row r="226" spans="2:61" x14ac:dyDescent="0.25">
      <c r="B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c r="AM226" s="69"/>
      <c r="AN226" s="69"/>
      <c r="AO226" s="69"/>
      <c r="AP226" s="69"/>
      <c r="AQ226" s="69"/>
      <c r="AR226" s="69"/>
      <c r="AS226" s="69"/>
      <c r="AT226" s="69"/>
      <c r="AU226" s="69"/>
      <c r="AV226" s="69"/>
      <c r="AW226" s="69"/>
      <c r="AX226" s="69"/>
      <c r="AY226" s="69"/>
      <c r="AZ226" s="69"/>
      <c r="BA226" s="69"/>
      <c r="BB226" s="69"/>
      <c r="BC226" s="69"/>
      <c r="BD226" s="69"/>
      <c r="BE226" s="69"/>
      <c r="BF226" s="69"/>
      <c r="BG226" s="69"/>
      <c r="BH226" s="69"/>
      <c r="BI226" s="69"/>
    </row>
    <row r="227" spans="2:61" x14ac:dyDescent="0.25">
      <c r="B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c r="AM227" s="69"/>
      <c r="AN227" s="69"/>
      <c r="AO227" s="69"/>
      <c r="AP227" s="69"/>
      <c r="AQ227" s="69"/>
      <c r="AR227" s="69"/>
      <c r="AS227" s="69"/>
      <c r="AT227" s="69"/>
      <c r="AU227" s="69"/>
      <c r="AV227" s="69"/>
      <c r="AW227" s="69"/>
      <c r="AX227" s="69"/>
      <c r="AY227" s="69"/>
      <c r="AZ227" s="69"/>
      <c r="BA227" s="69"/>
      <c r="BB227" s="69"/>
      <c r="BC227" s="69"/>
      <c r="BD227" s="69"/>
      <c r="BE227" s="69"/>
      <c r="BF227" s="69"/>
      <c r="BG227" s="69"/>
      <c r="BH227" s="69"/>
      <c r="BI227" s="69"/>
    </row>
    <row r="228" spans="2:61" x14ac:dyDescent="0.25">
      <c r="B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c r="AM228" s="69"/>
      <c r="AN228" s="69"/>
      <c r="AO228" s="69"/>
      <c r="AP228" s="69"/>
      <c r="AQ228" s="69"/>
      <c r="AR228" s="69"/>
      <c r="AS228" s="69"/>
      <c r="AT228" s="69"/>
      <c r="AU228" s="69"/>
      <c r="AV228" s="69"/>
      <c r="AW228" s="69"/>
      <c r="AX228" s="69"/>
      <c r="AY228" s="69"/>
      <c r="AZ228" s="69"/>
      <c r="BA228" s="69"/>
      <c r="BB228" s="69"/>
      <c r="BC228" s="69"/>
      <c r="BD228" s="69"/>
      <c r="BE228" s="69"/>
      <c r="BF228" s="69"/>
      <c r="BG228" s="69"/>
      <c r="BH228" s="69"/>
      <c r="BI228" s="69"/>
    </row>
    <row r="229" spans="2:61" x14ac:dyDescent="0.25">
      <c r="B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c r="AM229" s="69"/>
      <c r="AN229" s="69"/>
      <c r="AO229" s="69"/>
      <c r="AP229" s="69"/>
      <c r="AQ229" s="69"/>
      <c r="AR229" s="69"/>
      <c r="AS229" s="69"/>
      <c r="AT229" s="69"/>
      <c r="AU229" s="69"/>
      <c r="AV229" s="69"/>
      <c r="AW229" s="69"/>
      <c r="AX229" s="69"/>
      <c r="AY229" s="69"/>
      <c r="AZ229" s="69"/>
      <c r="BA229" s="69"/>
      <c r="BB229" s="69"/>
      <c r="BC229" s="69"/>
      <c r="BD229" s="69"/>
      <c r="BE229" s="69"/>
      <c r="BF229" s="69"/>
      <c r="BG229" s="69"/>
      <c r="BH229" s="69"/>
      <c r="BI229" s="69"/>
    </row>
    <row r="230" spans="2:61" x14ac:dyDescent="0.25">
      <c r="B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c r="AM230" s="69"/>
      <c r="AN230" s="69"/>
      <c r="AO230" s="69"/>
      <c r="AP230" s="69"/>
      <c r="AQ230" s="69"/>
      <c r="AR230" s="69"/>
      <c r="AS230" s="69"/>
      <c r="AT230" s="69"/>
      <c r="AU230" s="69"/>
      <c r="AV230" s="69"/>
      <c r="AW230" s="69"/>
      <c r="AX230" s="69"/>
      <c r="AY230" s="69"/>
      <c r="AZ230" s="69"/>
      <c r="BA230" s="69"/>
      <c r="BB230" s="69"/>
      <c r="BC230" s="69"/>
      <c r="BD230" s="69"/>
      <c r="BE230" s="69"/>
      <c r="BF230" s="69"/>
      <c r="BG230" s="69"/>
      <c r="BH230" s="69"/>
      <c r="BI230" s="69"/>
    </row>
    <row r="231" spans="2:61" x14ac:dyDescent="0.25">
      <c r="B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c r="AM231" s="69"/>
      <c r="AN231" s="69"/>
      <c r="AO231" s="69"/>
      <c r="AP231" s="69"/>
      <c r="AQ231" s="69"/>
      <c r="AR231" s="69"/>
      <c r="AS231" s="69"/>
      <c r="AT231" s="69"/>
      <c r="AU231" s="69"/>
      <c r="AV231" s="69"/>
      <c r="AW231" s="69"/>
      <c r="AX231" s="69"/>
      <c r="AY231" s="69"/>
      <c r="AZ231" s="69"/>
      <c r="BA231" s="69"/>
      <c r="BB231" s="69"/>
      <c r="BC231" s="69"/>
      <c r="BD231" s="69"/>
      <c r="BE231" s="69"/>
      <c r="BF231" s="69"/>
      <c r="BG231" s="69"/>
      <c r="BH231" s="69"/>
      <c r="BI231" s="69"/>
    </row>
    <row r="232" spans="2:61" x14ac:dyDescent="0.25">
      <c r="B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c r="AM232" s="69"/>
      <c r="AN232" s="69"/>
      <c r="AO232" s="69"/>
      <c r="AP232" s="69"/>
      <c r="AQ232" s="69"/>
      <c r="AR232" s="69"/>
      <c r="AS232" s="69"/>
      <c r="AT232" s="69"/>
      <c r="AU232" s="69"/>
      <c r="AV232" s="69"/>
      <c r="AW232" s="69"/>
      <c r="AX232" s="69"/>
      <c r="AY232" s="69"/>
      <c r="AZ232" s="69"/>
      <c r="BA232" s="69"/>
      <c r="BB232" s="69"/>
      <c r="BC232" s="69"/>
      <c r="BD232" s="69"/>
      <c r="BE232" s="69"/>
      <c r="BF232" s="69"/>
      <c r="BG232" s="69"/>
      <c r="BH232" s="69"/>
      <c r="BI232" s="69"/>
    </row>
    <row r="233" spans="2:61" x14ac:dyDescent="0.25">
      <c r="B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c r="AM233" s="69"/>
      <c r="AN233" s="69"/>
      <c r="AO233" s="69"/>
      <c r="AP233" s="69"/>
      <c r="AQ233" s="69"/>
      <c r="AR233" s="69"/>
      <c r="AS233" s="69"/>
      <c r="AT233" s="69"/>
      <c r="AU233" s="69"/>
      <c r="AV233" s="69"/>
      <c r="AW233" s="69"/>
      <c r="AX233" s="69"/>
      <c r="AY233" s="69"/>
      <c r="AZ233" s="69"/>
      <c r="BA233" s="69"/>
      <c r="BB233" s="69"/>
      <c r="BC233" s="69"/>
      <c r="BD233" s="69"/>
      <c r="BE233" s="69"/>
      <c r="BF233" s="69"/>
      <c r="BG233" s="69"/>
      <c r="BH233" s="69"/>
      <c r="BI233" s="69"/>
    </row>
    <row r="234" spans="2:61" x14ac:dyDescent="0.25">
      <c r="B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c r="AM234" s="69"/>
      <c r="AN234" s="69"/>
      <c r="AO234" s="69"/>
      <c r="AP234" s="69"/>
      <c r="AQ234" s="69"/>
      <c r="AR234" s="69"/>
      <c r="AS234" s="69"/>
      <c r="AT234" s="69"/>
      <c r="AU234" s="69"/>
      <c r="AV234" s="69"/>
      <c r="AW234" s="69"/>
      <c r="AX234" s="69"/>
      <c r="AY234" s="69"/>
      <c r="AZ234" s="69"/>
      <c r="BA234" s="69"/>
      <c r="BB234" s="69"/>
      <c r="BC234" s="69"/>
      <c r="BD234" s="69"/>
      <c r="BE234" s="69"/>
      <c r="BF234" s="69"/>
      <c r="BG234" s="69"/>
      <c r="BH234" s="69"/>
      <c r="BI234" s="69"/>
    </row>
    <row r="235" spans="2:61" x14ac:dyDescent="0.25">
      <c r="B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c r="AM235" s="69"/>
      <c r="AN235" s="69"/>
      <c r="AO235" s="69"/>
      <c r="AP235" s="69"/>
      <c r="AQ235" s="69"/>
      <c r="AR235" s="69"/>
      <c r="AS235" s="69"/>
      <c r="AT235" s="69"/>
      <c r="AU235" s="69"/>
      <c r="AV235" s="69"/>
      <c r="AW235" s="69"/>
      <c r="AX235" s="69"/>
      <c r="AY235" s="69"/>
      <c r="AZ235" s="69"/>
      <c r="BA235" s="69"/>
      <c r="BB235" s="69"/>
      <c r="BC235" s="69"/>
      <c r="BD235" s="69"/>
      <c r="BE235" s="69"/>
      <c r="BF235" s="69"/>
      <c r="BG235" s="69"/>
      <c r="BH235" s="69"/>
      <c r="BI235" s="69"/>
    </row>
    <row r="236" spans="2:61" x14ac:dyDescent="0.25">
      <c r="B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c r="AM236" s="69"/>
      <c r="AN236" s="69"/>
      <c r="AO236" s="69"/>
      <c r="AP236" s="69"/>
      <c r="AQ236" s="69"/>
      <c r="AR236" s="69"/>
      <c r="AS236" s="69"/>
      <c r="AT236" s="69"/>
      <c r="AU236" s="69"/>
      <c r="AV236" s="69"/>
      <c r="AW236" s="69"/>
      <c r="AX236" s="69"/>
      <c r="AY236" s="69"/>
      <c r="AZ236" s="69"/>
      <c r="BA236" s="69"/>
      <c r="BB236" s="69"/>
      <c r="BC236" s="69"/>
      <c r="BD236" s="69"/>
      <c r="BE236" s="69"/>
      <c r="BF236" s="69"/>
      <c r="BG236" s="69"/>
      <c r="BH236" s="69"/>
      <c r="BI236" s="69"/>
    </row>
    <row r="237" spans="2:61" x14ac:dyDescent="0.25">
      <c r="B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c r="AM237" s="69"/>
      <c r="AN237" s="69"/>
      <c r="AO237" s="69"/>
      <c r="AP237" s="69"/>
      <c r="AQ237" s="69"/>
      <c r="AR237" s="69"/>
      <c r="AS237" s="69"/>
      <c r="AT237" s="69"/>
      <c r="AU237" s="69"/>
      <c r="AV237" s="69"/>
      <c r="AW237" s="69"/>
      <c r="AX237" s="69"/>
      <c r="AY237" s="69"/>
      <c r="AZ237" s="69"/>
      <c r="BA237" s="69"/>
      <c r="BB237" s="69"/>
      <c r="BC237" s="69"/>
      <c r="BD237" s="69"/>
      <c r="BE237" s="69"/>
      <c r="BF237" s="69"/>
      <c r="BG237" s="69"/>
      <c r="BH237" s="69"/>
      <c r="BI237" s="69"/>
    </row>
    <row r="238" spans="2:61" x14ac:dyDescent="0.25">
      <c r="B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c r="AM238" s="69"/>
      <c r="AN238" s="69"/>
      <c r="AO238" s="69"/>
      <c r="AP238" s="69"/>
      <c r="AQ238" s="69"/>
      <c r="AR238" s="69"/>
      <c r="AS238" s="69"/>
      <c r="AT238" s="69"/>
      <c r="AU238" s="69"/>
      <c r="AV238" s="69"/>
      <c r="AW238" s="69"/>
      <c r="AX238" s="69"/>
      <c r="AY238" s="69"/>
      <c r="AZ238" s="69"/>
      <c r="BA238" s="69"/>
      <c r="BB238" s="69"/>
      <c r="BC238" s="69"/>
      <c r="BD238" s="69"/>
      <c r="BE238" s="69"/>
      <c r="BF238" s="69"/>
      <c r="BG238" s="69"/>
      <c r="BH238" s="69"/>
      <c r="BI238" s="69"/>
    </row>
    <row r="239" spans="2:61" x14ac:dyDescent="0.25">
      <c r="B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c r="AM239" s="69"/>
      <c r="AN239" s="69"/>
      <c r="AO239" s="69"/>
      <c r="AP239" s="69"/>
      <c r="AQ239" s="69"/>
      <c r="AR239" s="69"/>
      <c r="AS239" s="69"/>
      <c r="AT239" s="69"/>
      <c r="AU239" s="69"/>
      <c r="AV239" s="69"/>
      <c r="AW239" s="69"/>
      <c r="AX239" s="69"/>
      <c r="AY239" s="69"/>
      <c r="AZ239" s="69"/>
      <c r="BA239" s="69"/>
      <c r="BB239" s="69"/>
      <c r="BC239" s="69"/>
      <c r="BD239" s="69"/>
      <c r="BE239" s="69"/>
      <c r="BF239" s="69"/>
      <c r="BG239" s="69"/>
      <c r="BH239" s="69"/>
      <c r="BI239" s="69"/>
    </row>
    <row r="240" spans="2:61" x14ac:dyDescent="0.25">
      <c r="B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c r="AM240" s="69"/>
      <c r="AN240" s="69"/>
      <c r="AO240" s="69"/>
      <c r="AP240" s="69"/>
      <c r="AQ240" s="69"/>
      <c r="AR240" s="69"/>
      <c r="AS240" s="69"/>
      <c r="AT240" s="69"/>
      <c r="AU240" s="69"/>
      <c r="AV240" s="69"/>
      <c r="AW240" s="69"/>
      <c r="AX240" s="69"/>
      <c r="AY240" s="69"/>
      <c r="AZ240" s="69"/>
      <c r="BA240" s="69"/>
      <c r="BB240" s="69"/>
      <c r="BC240" s="69"/>
      <c r="BD240" s="69"/>
      <c r="BE240" s="69"/>
      <c r="BF240" s="69"/>
      <c r="BG240" s="69"/>
      <c r="BH240" s="69"/>
      <c r="BI240" s="69"/>
    </row>
    <row r="241" spans="2:61" x14ac:dyDescent="0.25">
      <c r="B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c r="AM241" s="69"/>
      <c r="AN241" s="69"/>
      <c r="AO241" s="69"/>
      <c r="AP241" s="69"/>
      <c r="AQ241" s="69"/>
      <c r="AR241" s="69"/>
      <c r="AS241" s="69"/>
      <c r="AT241" s="69"/>
      <c r="AU241" s="69"/>
      <c r="AV241" s="69"/>
      <c r="AW241" s="69"/>
      <c r="AX241" s="69"/>
      <c r="AY241" s="69"/>
      <c r="AZ241" s="69"/>
      <c r="BA241" s="69"/>
      <c r="BB241" s="69"/>
      <c r="BC241" s="69"/>
      <c r="BD241" s="69"/>
      <c r="BE241" s="69"/>
      <c r="BF241" s="69"/>
      <c r="BG241" s="69"/>
      <c r="BH241" s="69"/>
      <c r="BI241" s="69"/>
    </row>
    <row r="242" spans="2:61" x14ac:dyDescent="0.25">
      <c r="B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c r="AM242" s="69"/>
      <c r="AN242" s="69"/>
      <c r="AO242" s="69"/>
      <c r="AP242" s="69"/>
      <c r="AQ242" s="69"/>
      <c r="AR242" s="69"/>
      <c r="AS242" s="69"/>
      <c r="AT242" s="69"/>
      <c r="AU242" s="69"/>
      <c r="AV242" s="69"/>
      <c r="AW242" s="69"/>
      <c r="AX242" s="69"/>
      <c r="AY242" s="69"/>
      <c r="AZ242" s="69"/>
      <c r="BA242" s="69"/>
      <c r="BB242" s="69"/>
      <c r="BC242" s="69"/>
      <c r="BD242" s="69"/>
      <c r="BE242" s="69"/>
      <c r="BF242" s="69"/>
      <c r="BG242" s="69"/>
      <c r="BH242" s="69"/>
      <c r="BI242" s="69"/>
    </row>
    <row r="243" spans="2:61" x14ac:dyDescent="0.25">
      <c r="B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c r="AM243" s="69"/>
      <c r="AN243" s="69"/>
      <c r="AO243" s="69"/>
      <c r="AP243" s="69"/>
      <c r="AQ243" s="69"/>
      <c r="AR243" s="69"/>
      <c r="AS243" s="69"/>
      <c r="AT243" s="69"/>
      <c r="AU243" s="69"/>
      <c r="AV243" s="69"/>
      <c r="AW243" s="69"/>
      <c r="AX243" s="69"/>
      <c r="AY243" s="69"/>
      <c r="AZ243" s="69"/>
      <c r="BA243" s="69"/>
      <c r="BB243" s="69"/>
      <c r="BC243" s="69"/>
      <c r="BD243" s="69"/>
      <c r="BE243" s="69"/>
      <c r="BF243" s="69"/>
      <c r="BG243" s="69"/>
      <c r="BH243" s="69"/>
      <c r="BI243" s="69"/>
    </row>
    <row r="244" spans="2:61" x14ac:dyDescent="0.25">
      <c r="B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c r="AM244" s="69"/>
      <c r="AN244" s="69"/>
      <c r="AO244" s="69"/>
      <c r="AP244" s="69"/>
      <c r="AQ244" s="69"/>
      <c r="AR244" s="69"/>
      <c r="AS244" s="69"/>
      <c r="AT244" s="69"/>
      <c r="AU244" s="69"/>
      <c r="AV244" s="69"/>
      <c r="AW244" s="69"/>
      <c r="AX244" s="69"/>
      <c r="AY244" s="69"/>
      <c r="AZ244" s="69"/>
      <c r="BA244" s="69"/>
      <c r="BB244" s="69"/>
      <c r="BC244" s="69"/>
      <c r="BD244" s="69"/>
      <c r="BE244" s="69"/>
      <c r="BF244" s="69"/>
      <c r="BG244" s="69"/>
      <c r="BH244" s="69"/>
      <c r="BI244" s="69"/>
    </row>
    <row r="245" spans="2:61" x14ac:dyDescent="0.25">
      <c r="B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c r="AM245" s="69"/>
      <c r="AN245" s="69"/>
      <c r="AO245" s="69"/>
      <c r="AP245" s="69"/>
      <c r="AQ245" s="69"/>
      <c r="AR245" s="69"/>
      <c r="AS245" s="69"/>
      <c r="AT245" s="69"/>
      <c r="AU245" s="69"/>
      <c r="AV245" s="69"/>
      <c r="AW245" s="69"/>
      <c r="AX245" s="69"/>
      <c r="AY245" s="69"/>
      <c r="AZ245" s="69"/>
      <c r="BA245" s="69"/>
      <c r="BB245" s="69"/>
      <c r="BC245" s="69"/>
      <c r="BD245" s="69"/>
      <c r="BE245" s="69"/>
      <c r="BF245" s="69"/>
      <c r="BG245" s="69"/>
      <c r="BH245" s="69"/>
      <c r="BI245" s="69"/>
    </row>
    <row r="246" spans="2:61" x14ac:dyDescent="0.25">
      <c r="B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c r="AM246" s="69"/>
      <c r="AN246" s="69"/>
      <c r="AO246" s="69"/>
      <c r="AP246" s="69"/>
      <c r="AQ246" s="69"/>
      <c r="AR246" s="69"/>
      <c r="AS246" s="69"/>
      <c r="AT246" s="69"/>
      <c r="AU246" s="69"/>
      <c r="AV246" s="69"/>
      <c r="AW246" s="69"/>
      <c r="AX246" s="69"/>
      <c r="AY246" s="69"/>
      <c r="AZ246" s="69"/>
      <c r="BA246" s="69"/>
      <c r="BB246" s="69"/>
      <c r="BC246" s="69"/>
      <c r="BD246" s="69"/>
      <c r="BE246" s="69"/>
      <c r="BF246" s="69"/>
      <c r="BG246" s="69"/>
      <c r="BH246" s="69"/>
      <c r="BI246" s="69"/>
    </row>
    <row r="247" spans="2:61" x14ac:dyDescent="0.25">
      <c r="B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row>
    <row r="248" spans="2:61" x14ac:dyDescent="0.25">
      <c r="B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row>
    <row r="249" spans="2:61" x14ac:dyDescent="0.25">
      <c r="B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row>
    <row r="250" spans="2:61" x14ac:dyDescent="0.25">
      <c r="B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row>
    <row r="251" spans="2:61" x14ac:dyDescent="0.25">
      <c r="B251" s="69"/>
    </row>
    <row r="252" spans="2:61" x14ac:dyDescent="0.25">
      <c r="B252" s="69"/>
    </row>
    <row r="253" spans="2:61" x14ac:dyDescent="0.25">
      <c r="B253" s="69"/>
    </row>
    <row r="254" spans="2:61" x14ac:dyDescent="0.25">
      <c r="B254" s="69"/>
    </row>
  </sheetData>
  <mergeCells count="24">
    <mergeCell ref="A8:B8"/>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B8" sqref="B8:E8"/>
    </sheetView>
  </sheetViews>
  <sheetFormatPr baseColWidth="10" defaultColWidth="11.42578125" defaultRowHeight="15" x14ac:dyDescent="0.25"/>
  <cols>
    <col min="1" max="1" width="10.28515625" style="123" customWidth="1"/>
    <col min="2" max="2" width="32.42578125" style="123" customWidth="1"/>
    <col min="3" max="3" width="77" style="123" customWidth="1"/>
    <col min="4" max="4" width="21" style="123" customWidth="1"/>
    <col min="5" max="5" width="23.85546875" style="123" customWidth="1"/>
    <col min="6" max="16384" width="11.42578125" style="123"/>
  </cols>
  <sheetData>
    <row r="1" spans="1:6" ht="7.9" customHeight="1" thickBot="1" x14ac:dyDescent="0.3"/>
    <row r="2" spans="1:6" ht="15.75" customHeight="1" x14ac:dyDescent="0.25">
      <c r="B2" s="532" t="s">
        <v>244</v>
      </c>
      <c r="C2" s="535" t="s">
        <v>205</v>
      </c>
      <c r="D2" s="536"/>
      <c r="E2" s="124" t="s">
        <v>390</v>
      </c>
      <c r="F2" s="125"/>
    </row>
    <row r="3" spans="1:6" ht="15.75" customHeight="1" x14ac:dyDescent="0.25">
      <c r="B3" s="533"/>
      <c r="C3" s="244"/>
      <c r="D3" s="246"/>
      <c r="E3" s="124" t="s">
        <v>264</v>
      </c>
      <c r="F3" s="125"/>
    </row>
    <row r="4" spans="1:6" ht="16.5" customHeight="1" x14ac:dyDescent="0.25">
      <c r="B4" s="533"/>
      <c r="C4" s="244"/>
      <c r="D4" s="246"/>
      <c r="E4" s="124" t="s">
        <v>389</v>
      </c>
      <c r="F4" s="125"/>
    </row>
    <row r="5" spans="1:6" ht="15" customHeight="1" thickBot="1" x14ac:dyDescent="0.3">
      <c r="B5" s="534"/>
      <c r="C5" s="537"/>
      <c r="D5" s="538"/>
      <c r="E5" s="124" t="s">
        <v>245</v>
      </c>
      <c r="F5" s="125"/>
    </row>
    <row r="7" spans="1:6" x14ac:dyDescent="0.25">
      <c r="A7" s="539" t="s">
        <v>266</v>
      </c>
      <c r="B7" s="142" t="s">
        <v>246</v>
      </c>
      <c r="C7" s="143" t="s">
        <v>247</v>
      </c>
      <c r="D7" s="143" t="s">
        <v>248</v>
      </c>
      <c r="E7" s="143" t="s">
        <v>249</v>
      </c>
    </row>
    <row r="8" spans="1:6" ht="28.5" x14ac:dyDescent="0.25">
      <c r="A8" s="539"/>
      <c r="B8" s="126">
        <v>45687</v>
      </c>
      <c r="C8" s="127" t="s">
        <v>430</v>
      </c>
      <c r="D8" s="128" t="s">
        <v>432</v>
      </c>
      <c r="E8" s="128" t="s">
        <v>431</v>
      </c>
    </row>
    <row r="9" spans="1:6" x14ac:dyDescent="0.25">
      <c r="A9" s="539"/>
      <c r="B9" s="126"/>
      <c r="C9" s="127"/>
      <c r="D9" s="128"/>
      <c r="E9" s="128"/>
    </row>
    <row r="10" spans="1:6" x14ac:dyDescent="0.25">
      <c r="A10" s="539"/>
      <c r="B10" s="126"/>
      <c r="C10" s="127"/>
      <c r="D10" s="128"/>
      <c r="E10" s="128"/>
    </row>
    <row r="11" spans="1:6" x14ac:dyDescent="0.25">
      <c r="A11" s="539"/>
      <c r="B11" s="126"/>
      <c r="C11" s="127"/>
      <c r="D11" s="128"/>
      <c r="E11" s="128"/>
    </row>
    <row r="12" spans="1:6" x14ac:dyDescent="0.25">
      <c r="A12" s="539"/>
      <c r="B12" s="126"/>
      <c r="C12" s="127"/>
      <c r="D12" s="128"/>
      <c r="E12" s="128"/>
    </row>
    <row r="13" spans="1:6" x14ac:dyDescent="0.25">
      <c r="A13" s="144"/>
      <c r="B13" s="126"/>
      <c r="C13" s="127"/>
      <c r="D13" s="128"/>
      <c r="E13" s="128"/>
    </row>
    <row r="14" spans="1:6" x14ac:dyDescent="0.25">
      <c r="A14" s="144"/>
      <c r="B14" s="126"/>
      <c r="C14" s="127"/>
      <c r="D14" s="128"/>
      <c r="E14" s="128"/>
    </row>
    <row r="15" spans="1:6" x14ac:dyDescent="0.25">
      <c r="A15" s="144"/>
      <c r="B15" s="126"/>
      <c r="C15" s="127"/>
      <c r="D15" s="128"/>
      <c r="E15" s="128"/>
    </row>
    <row r="16" spans="1:6" x14ac:dyDescent="0.25">
      <c r="A16" s="144"/>
      <c r="B16" s="126"/>
      <c r="C16" s="127"/>
      <c r="D16" s="128"/>
      <c r="E16" s="128"/>
    </row>
    <row r="17" spans="1:5" x14ac:dyDescent="0.25">
      <c r="A17" s="144"/>
      <c r="B17" s="126"/>
      <c r="C17" s="127"/>
      <c r="D17" s="128"/>
      <c r="E17" s="128"/>
    </row>
    <row r="18" spans="1:5" x14ac:dyDescent="0.25">
      <c r="A18" s="144"/>
      <c r="B18" s="126"/>
      <c r="C18" s="127"/>
      <c r="D18" s="128"/>
      <c r="E18" s="128"/>
    </row>
    <row r="19" spans="1:5" x14ac:dyDescent="0.25">
      <c r="B19" s="126"/>
      <c r="C19" s="129"/>
      <c r="D19" s="128"/>
      <c r="E19" s="128"/>
    </row>
    <row r="20" spans="1:5" x14ac:dyDescent="0.25">
      <c r="B20" s="126"/>
      <c r="C20" s="127"/>
      <c r="D20" s="128"/>
      <c r="E20" s="128"/>
    </row>
    <row r="25" spans="1:5" x14ac:dyDescent="0.25">
      <c r="C25" s="130"/>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2025-01-31T17:43:15Z</dcterms:modified>
</cp:coreProperties>
</file>